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et" sheetId="1" r:id="rId5"/>
    <sheet state="visible" name="Code" sheetId="2" r:id="rId6"/>
    <sheet state="visible" name="Life" sheetId="3" r:id="rId7"/>
    <sheet state="visible" name="Pricing" sheetId="4" r:id="rId8"/>
    <sheet state="visible" name="Reserve" sheetId="5" r:id="rId9"/>
    <sheet state="visible" name="Change" sheetId="6" r:id="rId10"/>
    <sheet state="visible" name="AssetShare_Table" sheetId="7" r:id="rId11"/>
    <sheet state="visible" name="AssetShare_Cal" sheetId="8" r:id="rId12"/>
    <sheet state="visible" name="GP" sheetId="9" r:id="rId13"/>
    <sheet state="visible" name="EL" sheetId="10" r:id="rId14"/>
    <sheet state="visible" name="IRR" sheetId="11" r:id="rId15"/>
    <sheet state="visible" name="DU" sheetId="12" r:id="rId16"/>
    <sheet state="visible" name="PM" sheetId="13" r:id="rId17"/>
    <sheet state="visible" name="FC" sheetId="14" r:id="rId18"/>
  </sheets>
  <definedNames/>
  <calcPr/>
  <extLst>
    <ext uri="GoogleSheetsCustomDataVersion1">
      <go:sheetsCustomData xmlns:go="http://customooxmlschemas.google.com/" r:id="rId19" roundtripDataSignature="AMtx7mjZNniza7bjvjxXBpkzmJT/i1BecQ=="/>
    </ext>
  </extLst>
</workbook>
</file>

<file path=xl/sharedStrings.xml><?xml version="1.0" encoding="utf-8"?>
<sst xmlns="http://schemas.openxmlformats.org/spreadsheetml/2006/main" count="1187" uniqueCount="976">
  <si>
    <r>
      <rPr>
        <rFont val="標楷體"/>
        <b/>
        <color theme="1"/>
        <sz val="14.0"/>
      </rPr>
      <t>國泰人壽添采終身壽險</t>
    </r>
  </si>
  <si>
    <r>
      <rPr>
        <rFont val="標楷體"/>
        <b/>
        <color theme="1"/>
        <sz val="12.0"/>
      </rPr>
      <t>商品資料設定</t>
    </r>
  </si>
  <si>
    <r>
      <rPr>
        <rFont val="標楷體"/>
        <color rgb="FFFFFF00"/>
        <sz val="10.0"/>
      </rPr>
      <t>次序</t>
    </r>
  </si>
  <si>
    <r>
      <rPr>
        <rFont val="標楷體"/>
        <color rgb="FFFFFF00"/>
        <sz val="10.0"/>
      </rPr>
      <t>名稱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</si>
  <si>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</si>
  <si>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</si>
  <si>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</si>
  <si>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</si>
  <si>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rgb="FFFFFF00"/>
        <sz val="10.0"/>
      </rPr>
      <t>繳費期間</t>
    </r>
  </si>
  <si>
    <r>
      <rPr>
        <rFont val="標楷體"/>
        <color rgb="FFFFFF00"/>
        <sz val="10.0"/>
      </rPr>
      <t>繳費類型</t>
    </r>
  </si>
  <si>
    <r>
      <rPr>
        <rFont val="標楷體"/>
        <color rgb="FFFFFF00"/>
        <sz val="10.0"/>
      </rPr>
      <t>保障期間</t>
    </r>
  </si>
  <si>
    <r>
      <rPr>
        <rFont val="標楷體"/>
        <color rgb="FFFFFF00"/>
        <sz val="10.0"/>
      </rPr>
      <t>保障類型</t>
    </r>
  </si>
  <si>
    <r>
      <rPr>
        <rFont val="標楷體"/>
        <color rgb="FFFFFF00"/>
        <sz val="10.0"/>
      </rPr>
      <t>年齡下限</t>
    </r>
  </si>
  <si>
    <r>
      <rPr>
        <rFont val="標楷體"/>
        <color rgb="FFFFFF00"/>
        <sz val="10.0"/>
      </rPr>
      <t>年齡上限</t>
    </r>
  </si>
  <si>
    <r>
      <rPr>
        <rFont val="標楷體"/>
        <color rgb="FFFFFF00"/>
        <sz val="10.0"/>
      </rPr>
      <t>預定利率</t>
    </r>
  </si>
  <si>
    <r>
      <rPr>
        <rFont val="標楷體"/>
        <color rgb="FFFFFF00"/>
        <sz val="10.0"/>
      </rPr>
      <t>預定死亡率</t>
    </r>
  </si>
  <si>
    <r>
      <rPr>
        <rFont val="標楷體"/>
        <color rgb="FFFFFF00"/>
        <sz val="10.0"/>
      </rPr>
      <t>平均存續期間</t>
    </r>
  </si>
  <si>
    <r>
      <rPr>
        <rFont val="標楷體"/>
        <color rgb="FFFFFF00"/>
        <sz val="10.0"/>
      </rPr>
      <t xml:space="preserve">提存利率
</t>
    </r>
    <r>
      <rPr>
        <rFont val="Trebuchet MS"/>
        <color rgb="FFFFFF00"/>
        <sz val="10.0"/>
      </rPr>
      <t xml:space="preserve">(PPP &gt; 6 </t>
    </r>
    <r>
      <rPr>
        <rFont val="標楷體"/>
        <color rgb="FFFFFF00"/>
        <sz val="10.0"/>
      </rPr>
      <t>時</t>
    </r>
    <r>
      <rPr>
        <rFont val="Trebuchet MS"/>
        <color rgb="FFFFFF00"/>
        <sz val="10.0"/>
      </rPr>
      <t>)</t>
    </r>
  </si>
  <si>
    <r>
      <rPr>
        <rFont val="標楷體"/>
        <color rgb="FFFFFF00"/>
        <sz val="10.0"/>
      </rPr>
      <t>提存死亡率</t>
    </r>
  </si>
  <si>
    <r>
      <rPr>
        <rFont val="標楷體"/>
        <color theme="1"/>
        <sz val="10.0"/>
      </rPr>
      <t>存續期間表</t>
    </r>
  </si>
  <si>
    <r>
      <rPr>
        <rFont val="標楷體"/>
        <color rgb="FFF2DBDB"/>
        <sz val="10.0"/>
      </rPr>
      <t>男</t>
    </r>
    <r>
      <rPr>
        <rFont val="Trebuchet MS"/>
        <color rgb="FFF2DBDB"/>
        <sz val="10.0"/>
      </rPr>
      <t>(</t>
    </r>
    <r>
      <rPr>
        <rFont val="標楷體"/>
        <color rgb="FFF2DBDB"/>
        <sz val="10.0"/>
      </rPr>
      <t>低齡</t>
    </r>
    <r>
      <rPr>
        <rFont val="Trebuchet MS"/>
        <color rgb="FFF2DBDB"/>
        <sz val="10.0"/>
      </rPr>
      <t>)</t>
    </r>
  </si>
  <si>
    <r>
      <rPr>
        <rFont val="標楷體"/>
        <color rgb="FFF2DBDB"/>
        <sz val="10.0"/>
      </rPr>
      <t>男</t>
    </r>
    <r>
      <rPr>
        <rFont val="Trebuchet MS"/>
        <color rgb="FFF2DBDB"/>
        <sz val="10.0"/>
      </rPr>
      <t>(</t>
    </r>
    <r>
      <rPr>
        <rFont val="標楷體"/>
        <color rgb="FFF2DBDB"/>
        <sz val="10.0"/>
      </rPr>
      <t>中齡</t>
    </r>
    <r>
      <rPr>
        <rFont val="Trebuchet MS"/>
        <color rgb="FFF2DBDB"/>
        <sz val="10.0"/>
      </rPr>
      <t>)</t>
    </r>
  </si>
  <si>
    <r>
      <rPr>
        <rFont val="標楷體"/>
        <color rgb="FFF2DBDB"/>
        <sz val="10.0"/>
      </rPr>
      <t>男</t>
    </r>
    <r>
      <rPr>
        <rFont val="Trebuchet MS"/>
        <color rgb="FFF2DBDB"/>
        <sz val="10.0"/>
      </rPr>
      <t>(</t>
    </r>
    <r>
      <rPr>
        <rFont val="標楷體"/>
        <color rgb="FFF2DBDB"/>
        <sz val="10.0"/>
      </rPr>
      <t>高齡</t>
    </r>
    <r>
      <rPr>
        <rFont val="Trebuchet MS"/>
        <color rgb="FFF2DBDB"/>
        <sz val="10.0"/>
      </rPr>
      <t>)</t>
    </r>
  </si>
  <si>
    <r>
      <rPr>
        <rFont val="標楷體"/>
        <color rgb="FFF2DBDB"/>
        <sz val="10.0"/>
      </rPr>
      <t>女</t>
    </r>
    <r>
      <rPr>
        <rFont val="Trebuchet MS"/>
        <color rgb="FFF2DBDB"/>
        <sz val="10.0"/>
      </rPr>
      <t>(</t>
    </r>
    <r>
      <rPr>
        <rFont val="標楷體"/>
        <color rgb="FFF2DBDB"/>
        <sz val="10.0"/>
      </rPr>
      <t>低齡</t>
    </r>
    <r>
      <rPr>
        <rFont val="Trebuchet MS"/>
        <color rgb="FFF2DBDB"/>
        <sz val="10.0"/>
      </rPr>
      <t>)</t>
    </r>
  </si>
  <si>
    <r>
      <rPr>
        <rFont val="標楷體"/>
        <color rgb="FFF2DBDB"/>
        <sz val="10.0"/>
      </rPr>
      <t>男</t>
    </r>
    <r>
      <rPr>
        <rFont val="Trebuchet MS"/>
        <color rgb="FFF2DBDB"/>
        <sz val="10.0"/>
      </rPr>
      <t>(</t>
    </r>
    <r>
      <rPr>
        <rFont val="標楷體"/>
        <color rgb="FFF2DBDB"/>
        <sz val="10.0"/>
      </rPr>
      <t>中齡</t>
    </r>
    <r>
      <rPr>
        <rFont val="Trebuchet MS"/>
        <color rgb="FFF2DBDB"/>
        <sz val="10.0"/>
      </rPr>
      <t>)</t>
    </r>
  </si>
  <si>
    <r>
      <rPr>
        <rFont val="標楷體"/>
        <color rgb="FFF2DBDB"/>
        <sz val="10.0"/>
      </rPr>
      <t>男</t>
    </r>
    <r>
      <rPr>
        <rFont val="Trebuchet MS"/>
        <color rgb="FFF2DBDB"/>
        <sz val="10.0"/>
      </rPr>
      <t>(</t>
    </r>
    <r>
      <rPr>
        <rFont val="標楷體"/>
        <color rgb="FFF2DBDB"/>
        <sz val="10.0"/>
      </rPr>
      <t>高齡</t>
    </r>
    <r>
      <rPr>
        <rFont val="Trebuchet MS"/>
        <color rgb="FFF2DBDB"/>
        <sz val="10.0"/>
      </rPr>
      <t>)</t>
    </r>
  </si>
  <si>
    <r>
      <rPr>
        <rFont val="標楷體"/>
        <color rgb="FFFDE9D9"/>
        <sz val="10.0"/>
      </rPr>
      <t>負債存續期間</t>
    </r>
  </si>
  <si>
    <r>
      <rPr>
        <rFont val="Trebuchet MS"/>
        <color rgb="FFFDE9D9"/>
        <sz val="10.0"/>
      </rPr>
      <t xml:space="preserve">D </t>
    </r>
    <r>
      <rPr>
        <rFont val="標楷體"/>
        <color rgb="FFFDE9D9"/>
        <sz val="10.0"/>
      </rPr>
      <t>≦</t>
    </r>
    <r>
      <rPr>
        <rFont val="Trebuchet MS"/>
        <color rgb="FFFDE9D9"/>
        <sz val="10.0"/>
      </rPr>
      <t xml:space="preserve"> 6</t>
    </r>
  </si>
  <si>
    <r>
      <rPr>
        <rFont val="Trebuchet MS"/>
        <color rgb="FFFDE9D9"/>
        <sz val="10.0"/>
      </rPr>
      <t xml:space="preserve">6 &lt; D </t>
    </r>
    <r>
      <rPr>
        <rFont val="標楷體"/>
        <color rgb="FFFDE9D9"/>
        <sz val="10.0"/>
      </rPr>
      <t>≦</t>
    </r>
    <r>
      <rPr>
        <rFont val="Trebuchet MS"/>
        <color rgb="FFFDE9D9"/>
        <sz val="10.0"/>
      </rPr>
      <t xml:space="preserve"> 10</t>
    </r>
  </si>
  <si>
    <t>10 &lt; D &lt; 20</t>
  </si>
  <si>
    <r>
      <rPr>
        <rFont val="Trebuchet MS"/>
        <color rgb="FFFDE9D9"/>
        <sz val="10.0"/>
      </rPr>
      <t xml:space="preserve">D </t>
    </r>
    <r>
      <rPr>
        <rFont val="標楷體"/>
        <color rgb="FFFDE9D9"/>
        <sz val="10.0"/>
      </rPr>
      <t>≧</t>
    </r>
    <r>
      <rPr>
        <rFont val="Trebuchet MS"/>
        <color rgb="FFFDE9D9"/>
        <sz val="10.0"/>
      </rPr>
      <t xml:space="preserve"> 20</t>
    </r>
  </si>
  <si>
    <r>
      <rPr>
        <rFont val="Trebuchet MS"/>
        <color rgb="FFFDE9D9"/>
        <sz val="10.0"/>
      </rPr>
      <t xml:space="preserve">PPP </t>
    </r>
    <r>
      <rPr>
        <rFont val="標楷體"/>
        <color rgb="FFFDE9D9"/>
        <sz val="10.0"/>
      </rPr>
      <t>≧</t>
    </r>
    <r>
      <rPr>
        <rFont val="Trebuchet MS"/>
        <color rgb="FFFDE9D9"/>
        <sz val="10.0"/>
      </rPr>
      <t xml:space="preserve"> 6</t>
    </r>
  </si>
  <si>
    <t>PPP  &lt;  6</t>
  </si>
  <si>
    <r>
      <rPr>
        <rFont val="標楷體"/>
        <b/>
        <color theme="1"/>
        <sz val="14.0"/>
      </rPr>
      <t>國泰人壽添采終身壽險</t>
    </r>
  </si>
  <si>
    <r>
      <rPr>
        <rFont val="標楷體"/>
        <b/>
        <color theme="1"/>
        <sz val="12.0"/>
      </rPr>
      <t>編碼設定</t>
    </r>
  </si>
  <si>
    <r>
      <rPr>
        <rFont val="標楷體"/>
        <color rgb="FFE5DFEC"/>
        <sz val="10.0"/>
      </rPr>
      <t>目前使用</t>
    </r>
  </si>
  <si>
    <r>
      <rPr>
        <rFont val="標楷體"/>
        <color rgb="FFE5DFEC"/>
        <sz val="10.0"/>
      </rPr>
      <t>項次</t>
    </r>
    <r>
      <rPr>
        <rFont val="Trebuchet MS"/>
        <color rgb="FFE5DFEC"/>
        <sz val="10.0"/>
      </rPr>
      <t>\</t>
    </r>
    <r>
      <rPr>
        <rFont val="標楷體"/>
        <color rgb="FFE5DFEC"/>
        <sz val="10.0"/>
      </rPr>
      <t>項目</t>
    </r>
  </si>
  <si>
    <r>
      <rPr>
        <rFont val="標楷體"/>
        <color rgb="FFE5DFEC"/>
        <sz val="10.0"/>
      </rPr>
      <t>性別</t>
    </r>
  </si>
  <si>
    <r>
      <rPr>
        <rFont val="標楷體"/>
        <color rgb="FFE5DFEC"/>
        <sz val="10.0"/>
      </rPr>
      <t>年齡</t>
    </r>
  </si>
  <si>
    <r>
      <rPr>
        <rFont val="標楷體"/>
        <color rgb="FFE5DFEC"/>
        <sz val="10.0"/>
      </rPr>
      <t>年期</t>
    </r>
  </si>
  <si>
    <r>
      <rPr>
        <rFont val="標楷體"/>
        <color rgb="FFE5DFEC"/>
        <sz val="10.0"/>
      </rPr>
      <t>展期</t>
    </r>
  </si>
  <si>
    <r>
      <rPr>
        <rFont val="標楷體"/>
        <color rgb="FFE5DFEC"/>
        <sz val="10.0"/>
      </rPr>
      <t>保費折扣</t>
    </r>
  </si>
  <si>
    <r>
      <rPr>
        <rFont val="標楷體"/>
        <color rgb="FFE5DFEC"/>
        <sz val="10.0"/>
      </rPr>
      <t>費用假設</t>
    </r>
  </si>
  <si>
    <r>
      <rPr>
        <rFont val="標楷體"/>
        <color rgb="FFE5DFEC"/>
        <sz val="10.0"/>
      </rPr>
      <t>購買力</t>
    </r>
  </si>
  <si>
    <r>
      <rPr>
        <rFont val="標楷體"/>
        <color rgb="FFE5DFEC"/>
        <sz val="10.0"/>
      </rPr>
      <t>解約率</t>
    </r>
  </si>
  <si>
    <r>
      <rPr>
        <rFont val="標楷體"/>
        <color rgb="FFE5DFEC"/>
        <sz val="10.0"/>
      </rPr>
      <t>計算法則</t>
    </r>
  </si>
  <si>
    <r>
      <rPr>
        <rFont val="標楷體"/>
        <color rgb="FFE5DFEC"/>
        <sz val="10.0"/>
      </rPr>
      <t>未到期保費</t>
    </r>
  </si>
  <si>
    <r>
      <rPr>
        <rFont val="Trebuchet MS"/>
        <color theme="1"/>
        <sz val="10.0"/>
      </rPr>
      <t xml:space="preserve">   </t>
    </r>
    <r>
      <rPr>
        <rFont val="標楷體"/>
        <color theme="1"/>
        <sz val="10.0"/>
      </rPr>
      <t>男性</t>
    </r>
  </si>
  <si>
    <r>
      <rPr>
        <rFont val="Trebuchet MS"/>
        <color theme="1"/>
        <sz val="10.0"/>
      </rPr>
      <t xml:space="preserve">   6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</si>
  <si>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當時退</t>
    </r>
  </si>
  <si>
    <r>
      <rPr>
        <rFont val="Trebuchet MS"/>
        <color theme="1"/>
        <sz val="10.0"/>
      </rPr>
      <t xml:space="preserve">[1] </t>
    </r>
    <r>
      <rPr>
        <rFont val="標楷體"/>
        <color theme="1"/>
        <sz val="10.0"/>
      </rPr>
      <t>數理部：業務通路</t>
    </r>
  </si>
  <si>
    <r>
      <rPr>
        <rFont val="標楷體"/>
        <color theme="1"/>
        <sz val="10.0"/>
      </rPr>
      <t>年繳保費</t>
    </r>
  </si>
  <si>
    <r>
      <rPr>
        <rFont val="標楷體"/>
        <color theme="1"/>
        <sz val="10.0"/>
      </rPr>
      <t>解約率</t>
    </r>
  </si>
  <si>
    <t xml:space="preserve">    EL</t>
  </si>
  <si>
    <r>
      <rPr>
        <rFont val="Trebuchet MS"/>
        <color theme="1"/>
        <sz val="10.0"/>
      </rPr>
      <t xml:space="preserve">    </t>
    </r>
    <r>
      <rPr>
        <rFont val="標楷體"/>
        <color theme="1"/>
        <sz val="10.0"/>
      </rPr>
      <t>有</t>
    </r>
  </si>
  <si>
    <r>
      <rPr>
        <rFont val="Trebuchet MS"/>
        <color theme="1"/>
        <sz val="10.0"/>
      </rPr>
      <t xml:space="preserve">   </t>
    </r>
    <r>
      <rPr>
        <rFont val="標楷體"/>
        <color theme="1"/>
        <sz val="10.0"/>
      </rPr>
      <t>女性</t>
    </r>
  </si>
  <si>
    <r>
      <rPr>
        <rFont val="Trebuchet MS"/>
        <color theme="1"/>
        <sz val="10.0"/>
      </rPr>
      <t xml:space="preserve">   8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</si>
  <si>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滿期金</t>
    </r>
  </si>
  <si>
    <r>
      <rPr>
        <rFont val="Trebuchet MS"/>
        <color theme="1"/>
        <sz val="10.0"/>
      </rPr>
      <t xml:space="preserve">[2] </t>
    </r>
    <r>
      <rPr>
        <rFont val="標楷體"/>
        <color theme="1"/>
        <sz val="10.0"/>
      </rPr>
      <t>數理部：保代通路</t>
    </r>
  </si>
  <si>
    <r>
      <rPr>
        <rFont val="標楷體"/>
        <color theme="1"/>
        <sz val="10.0"/>
      </rPr>
      <t>保額單位</t>
    </r>
  </si>
  <si>
    <r>
      <rPr>
        <rFont val="標楷體"/>
        <color theme="1"/>
        <sz val="10.0"/>
      </rPr>
      <t>解約率</t>
    </r>
    <r>
      <rPr>
        <rFont val="Trebuchet MS"/>
        <color theme="1"/>
        <sz val="10.0"/>
      </rPr>
      <t>[</t>
    </r>
    <r>
      <rPr>
        <rFont val="標楷體"/>
        <color theme="1"/>
        <sz val="10.0"/>
      </rPr>
      <t>精算部</t>
    </r>
    <r>
      <rPr>
        <rFont val="Trebuchet MS"/>
        <color theme="1"/>
        <sz val="10.0"/>
      </rPr>
      <t>]</t>
    </r>
  </si>
  <si>
    <t xml:space="preserve">    GP</t>
  </si>
  <si>
    <r>
      <rPr>
        <rFont val="Trebuchet MS"/>
        <color theme="1"/>
        <sz val="10.0"/>
      </rPr>
      <t xml:space="preserve">    </t>
    </r>
    <r>
      <rPr>
        <rFont val="標楷體"/>
        <color theme="1"/>
        <sz val="10.0"/>
      </rPr>
      <t>無</t>
    </r>
  </si>
  <si>
    <r>
      <rPr>
        <rFont val="Trebuchet MS"/>
        <color theme="1"/>
        <sz val="10.0"/>
      </rPr>
      <t xml:space="preserve">   10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</si>
  <si>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祝壽金</t>
    </r>
  </si>
  <si>
    <r>
      <rPr>
        <rFont val="Trebuchet MS"/>
        <color theme="1"/>
        <sz val="10.0"/>
      </rPr>
      <t xml:space="preserve">[3] </t>
    </r>
    <r>
      <rPr>
        <rFont val="標楷體"/>
        <color theme="1"/>
        <sz val="10.0"/>
      </rPr>
      <t>精算部：業務通路</t>
    </r>
  </si>
  <si>
    <r>
      <rPr>
        <rFont val="標楷體"/>
        <color theme="1"/>
        <sz val="10.0"/>
      </rPr>
      <t>脫退率</t>
    </r>
  </si>
  <si>
    <t xml:space="preserve">    IRR</t>
  </si>
  <si>
    <r>
      <rPr>
        <rFont val="Trebuchet MS"/>
        <color theme="1"/>
        <sz val="10.0"/>
      </rPr>
      <t xml:space="preserve">   20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</si>
  <si>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 xml:space="preserve">[4] </t>
    </r>
    <r>
      <rPr>
        <rFont val="標楷體"/>
        <color theme="1"/>
        <sz val="10.0"/>
      </rPr>
      <t>精算部：保代通路</t>
    </r>
  </si>
  <si>
    <t>2002 T.S.O.</t>
  </si>
  <si>
    <r>
      <rPr>
        <rFont val="Trebuchet MS"/>
        <color rgb="FFA6E2AD"/>
        <sz val="10.0"/>
      </rPr>
      <t xml:space="preserve"># </t>
    </r>
    <r>
      <rPr>
        <rFont val="標楷體"/>
        <color rgb="FFA6E2AD"/>
        <sz val="10.0"/>
      </rPr>
      <t>保價金用</t>
    </r>
  </si>
  <si>
    <r>
      <rPr>
        <rFont val="標楷體"/>
        <color rgb="FFA6E2AD"/>
        <sz val="10.0"/>
      </rPr>
      <t>死亡率</t>
    </r>
    <r>
      <rPr>
        <rFont val="Trebuchet MS"/>
        <color rgb="FFA6E2AD"/>
        <sz val="10.0"/>
      </rPr>
      <t xml:space="preserve"> x</t>
    </r>
  </si>
  <si>
    <r>
      <rPr>
        <rFont val="標楷體"/>
        <color rgb="FFA6E2AD"/>
        <sz val="10.0"/>
      </rPr>
      <t>利率</t>
    </r>
    <r>
      <rPr>
        <rFont val="Trebuchet MS"/>
        <color rgb="FFA6E2AD"/>
        <sz val="10.0"/>
      </rPr>
      <t xml:space="preserve"> =</t>
    </r>
  </si>
  <si>
    <r>
      <rPr>
        <rFont val="Trebuchet MS"/>
        <color rgb="FFC6D9F0"/>
        <sz val="10.0"/>
      </rPr>
      <t xml:space="preserve"># </t>
    </r>
    <r>
      <rPr>
        <rFont val="標楷體"/>
        <color rgb="FFC6D9F0"/>
        <sz val="10.0"/>
      </rPr>
      <t>準備金用</t>
    </r>
  </si>
  <si>
    <r>
      <rPr>
        <rFont val="標楷體"/>
        <color rgb="FFC6D9F0"/>
        <sz val="10.0"/>
      </rPr>
      <t>死亡率</t>
    </r>
    <r>
      <rPr>
        <rFont val="Trebuchet MS"/>
        <color rgb="FFC6D9F0"/>
        <sz val="10.0"/>
      </rPr>
      <t xml:space="preserve"> x</t>
    </r>
  </si>
  <si>
    <r>
      <rPr>
        <rFont val="標楷體"/>
        <color rgb="FFC6D9F0"/>
        <sz val="10.0"/>
      </rPr>
      <t>利率</t>
    </r>
    <r>
      <rPr>
        <rFont val="Trebuchet MS"/>
        <color rgb="FFC6D9F0"/>
        <sz val="10.0"/>
      </rPr>
      <t xml:space="preserve"> =</t>
    </r>
  </si>
  <si>
    <t>x</t>
  </si>
  <si>
    <r>
      <rPr>
        <rFont val="Trebuchet MS"/>
        <color rgb="FF990000"/>
        <sz val="10.0"/>
      </rPr>
      <t>q</t>
    </r>
    <r>
      <rPr>
        <rFont val="Trebuchet MS"/>
        <color rgb="FF990000"/>
        <sz val="10.0"/>
        <vertAlign val="subscript"/>
      </rPr>
      <t>x</t>
    </r>
    <r>
      <rPr>
        <rFont val="Trebuchet MS"/>
        <color rgb="FF990000"/>
        <sz val="10.0"/>
      </rPr>
      <t xml:space="preserve">  (man)</t>
    </r>
  </si>
  <si>
    <r>
      <rPr>
        <rFont val="Trebuchet MS"/>
        <color rgb="FF990000"/>
        <sz val="10.0"/>
      </rPr>
      <t>q</t>
    </r>
    <r>
      <rPr>
        <rFont val="Trebuchet MS"/>
        <color rgb="FF990000"/>
        <sz val="10.0"/>
        <vertAlign val="subscript"/>
      </rPr>
      <t>x</t>
    </r>
    <r>
      <rPr>
        <rFont val="Trebuchet MS"/>
        <color rgb="FF990000"/>
        <sz val="10.0"/>
      </rPr>
      <t xml:space="preserve">  (female)</t>
    </r>
  </si>
  <si>
    <r>
      <rPr>
        <rFont val="Trebuchet MS"/>
        <color rgb="FFA6E2AD"/>
        <sz val="10.0"/>
      </rPr>
      <t>q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</si>
  <si>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A6E2AD"/>
        <sz val="10.0"/>
      </rPr>
      <t>L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</si>
  <si>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A6E2AD"/>
        <sz val="10.0"/>
      </rPr>
      <t>d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</si>
  <si>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A6E2AD"/>
        <sz val="10.0"/>
      </rPr>
      <t>C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</si>
  <si>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A6E2AD"/>
        <sz val="10.0"/>
      </rPr>
      <t>D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</si>
  <si>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A6E2AD"/>
        <sz val="10.0"/>
      </rPr>
      <t>M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</si>
  <si>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A6E2AD"/>
        <sz val="10.0"/>
      </rPr>
      <t>N</t>
    </r>
    <r>
      <rPr>
        <rFont val="Trebuchet MS"/>
        <color rgb="FFA6E2AD"/>
        <sz val="10.0"/>
        <vertAlign val="subscript"/>
      </rPr>
      <t>x</t>
    </r>
  </si>
  <si>
    <r>
      <rPr>
        <rFont val="Trebuchet MS"/>
        <color rgb="FFC6D9F0"/>
        <sz val="10.0"/>
      </rPr>
      <t>q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</si>
  <si>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L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</si>
  <si>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d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</si>
  <si>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C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</si>
  <si>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D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</si>
  <si>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M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</si>
  <si>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N</t>
    </r>
    <r>
      <rPr>
        <rFont val="Trebuchet MS"/>
        <color rgb="FFC6D9F0"/>
        <sz val="10.0"/>
        <vertAlign val="subscript"/>
      </rPr>
      <t>x</t>
    </r>
  </si>
  <si>
    <r>
      <rPr>
        <rFont val="Trebuchet MS"/>
        <color rgb="FFC6D9F0"/>
        <sz val="10.0"/>
      </rPr>
      <t>q</t>
    </r>
    <r>
      <rPr>
        <rFont val="Trebuchet MS"/>
        <color rgb="FFC6D9F0"/>
        <sz val="10.0"/>
        <vertAlign val="subscript"/>
      </rPr>
      <t>x</t>
    </r>
    <r>
      <rPr>
        <rFont val="Trebuchet MS"/>
        <color rgb="FFC6D9F0"/>
        <sz val="10.0"/>
      </rPr>
      <t xml:space="preserve"> (adj)</t>
    </r>
  </si>
  <si>
    <r>
      <rPr>
        <rFont val="標楷體"/>
        <b/>
        <color theme="1"/>
        <sz val="14.0"/>
      </rPr>
      <t>國泰人壽添采終身壽險</t>
    </r>
  </si>
  <si>
    <r>
      <rPr>
        <rFont val="標楷體"/>
        <b/>
        <color theme="1"/>
        <sz val="12.0"/>
      </rPr>
      <t>保費、保單價值準備金</t>
    </r>
  </si>
  <si>
    <r>
      <rPr>
        <rFont val="標楷體"/>
        <color rgb="FFC00000"/>
        <sz val="10.0"/>
      </rPr>
      <t>利率</t>
    </r>
  </si>
  <si>
    <t>index</t>
  </si>
  <si>
    <t>t</t>
  </si>
  <si>
    <r>
      <rPr>
        <rFont val="Trebuchet MS"/>
        <color theme="1"/>
        <sz val="10.0"/>
      </rPr>
      <t>C</t>
    </r>
    <r>
      <rPr>
        <rFont val="Trebuchet MS"/>
        <color theme="1"/>
        <sz val="10.0"/>
        <vertAlign val="subscript"/>
      </rPr>
      <t>x</t>
    </r>
  </si>
  <si>
    <r>
      <rPr>
        <rFont val="Trebuchet MS"/>
        <color theme="1"/>
        <sz val="10.0"/>
      </rPr>
      <t>D</t>
    </r>
    <r>
      <rPr>
        <rFont val="Trebuchet MS"/>
        <color theme="1"/>
        <sz val="10.0"/>
        <vertAlign val="subscript"/>
      </rPr>
      <t>x</t>
    </r>
  </si>
  <si>
    <r>
      <rPr>
        <rFont val="標楷體"/>
        <color theme="1"/>
        <sz val="10.0"/>
      </rPr>
      <t>基本
保額</t>
    </r>
  </si>
  <si>
    <r>
      <rPr>
        <rFont val="標楷體"/>
        <color theme="1"/>
        <sz val="10.0"/>
      </rPr>
      <t>所繳
保費</t>
    </r>
  </si>
  <si>
    <r>
      <rPr>
        <rFont val="標楷體"/>
        <color theme="1"/>
        <sz val="10.0"/>
      </rPr>
      <t>退還
保費</t>
    </r>
  </si>
  <si>
    <r>
      <rPr>
        <rFont val="標楷體"/>
        <color theme="1"/>
        <sz val="10.0"/>
      </rPr>
      <t>未到期
保費</t>
    </r>
  </si>
  <si>
    <r>
      <rPr>
        <rFont val="標楷體"/>
        <color theme="1"/>
        <sz val="10.0"/>
      </rPr>
      <t>身故
保險金</t>
    </r>
  </si>
  <si>
    <r>
      <rPr>
        <rFont val="標楷體"/>
        <color theme="1"/>
        <sz val="10.0"/>
      </rPr>
      <t>滿期金</t>
    </r>
  </si>
  <si>
    <r>
      <rPr>
        <rFont val="標楷體"/>
        <color theme="1"/>
        <sz val="10.0"/>
      </rPr>
      <t>生存
保險金</t>
    </r>
  </si>
  <si>
    <r>
      <rPr>
        <rFont val="標楷體"/>
        <color theme="1"/>
        <sz val="10.0"/>
      </rPr>
      <t>已領
生存金</t>
    </r>
  </si>
  <si>
    <r>
      <rPr>
        <rFont val="標楷體"/>
        <color theme="1"/>
        <sz val="10.0"/>
      </rPr>
      <t>身故
現值</t>
    </r>
  </si>
  <si>
    <r>
      <rPr>
        <rFont val="標楷體"/>
        <color theme="1"/>
        <sz val="10.0"/>
      </rPr>
      <t>生存
現值</t>
    </r>
  </si>
  <si>
    <r>
      <rPr>
        <rFont val="標楷體"/>
        <color theme="1"/>
        <sz val="10.0"/>
      </rPr>
      <t>修正後
純保費</t>
    </r>
  </si>
  <si>
    <r>
      <rPr>
        <rFont val="標楷體"/>
        <color theme="1"/>
        <sz val="10.0"/>
      </rPr>
      <t>純保費
現值</t>
    </r>
  </si>
  <si>
    <r>
      <rPr>
        <rFont val="Trebuchet MS"/>
        <color theme="1"/>
        <sz val="10.0"/>
      </rPr>
      <t>VL</t>
    </r>
    <r>
      <rPr>
        <rFont val="Trebuchet MS"/>
        <color theme="1"/>
        <sz val="10.0"/>
        <vertAlign val="subscript"/>
      </rPr>
      <t>t</t>
    </r>
  </si>
  <si>
    <r>
      <rPr>
        <rFont val="Trebuchet MS"/>
        <color theme="1"/>
        <sz val="10.0"/>
      </rPr>
      <t>VL</t>
    </r>
    <r>
      <rPr>
        <rFont val="Trebuchet MS"/>
        <color theme="1"/>
        <sz val="10.0"/>
        <vertAlign val="subscript"/>
      </rPr>
      <t>t+0.5</t>
    </r>
  </si>
  <si>
    <r>
      <rPr>
        <rFont val="標楷體"/>
        <color rgb="FFC6D9F0"/>
        <sz val="10.0"/>
      </rPr>
      <t>資料設定</t>
    </r>
  </si>
  <si>
    <r>
      <rPr>
        <rFont val="標楷體"/>
        <color rgb="FFC6D9F0"/>
        <sz val="10.0"/>
      </rPr>
      <t>性別</t>
    </r>
  </si>
  <si>
    <r>
      <rPr>
        <rFont val="標楷體"/>
        <color rgb="FFC6D9F0"/>
        <sz val="10.0"/>
      </rPr>
      <t>年齡</t>
    </r>
  </si>
  <si>
    <r>
      <rPr>
        <rFont val="標楷體"/>
        <color rgb="FFC6D9F0"/>
        <sz val="10.0"/>
      </rPr>
      <t>年期</t>
    </r>
  </si>
  <si>
    <r>
      <rPr>
        <rFont val="標楷體"/>
        <color rgb="FFC6D9F0"/>
        <sz val="10.0"/>
      </rPr>
      <t>繳費</t>
    </r>
  </si>
  <si>
    <r>
      <rPr>
        <rFont val="標楷體"/>
        <color rgb="FFC6D9F0"/>
        <sz val="10.0"/>
      </rPr>
      <t>保障</t>
    </r>
  </si>
  <si>
    <r>
      <rPr>
        <rFont val="標楷體"/>
        <color rgb="FFC6D9F0"/>
        <sz val="10.0"/>
      </rPr>
      <t>保額</t>
    </r>
  </si>
  <si>
    <t>GP</t>
  </si>
  <si>
    <t>IRR</t>
  </si>
  <si>
    <t>FC</t>
  </si>
  <si>
    <t>PM</t>
  </si>
  <si>
    <t>DU</t>
  </si>
  <si>
    <r>
      <rPr>
        <rFont val="標楷體"/>
        <color theme="1"/>
        <sz val="10.0"/>
      </rPr>
      <t>給定</t>
    </r>
  </si>
  <si>
    <r>
      <rPr>
        <rFont val="標楷體"/>
        <color rgb="FFFFFF00"/>
        <sz val="10.0"/>
      </rPr>
      <t>項目</t>
    </r>
  </si>
  <si>
    <r>
      <rPr>
        <rFont val="標楷體"/>
        <color rgb="FFFFFF00"/>
        <sz val="10.0"/>
      </rPr>
      <t>保價金</t>
    </r>
    <r>
      <rPr>
        <rFont val="Trebuchet MS"/>
        <color rgb="FFFFFF00"/>
        <sz val="10.0"/>
      </rPr>
      <t>(L)</t>
    </r>
  </si>
  <si>
    <t>i</t>
  </si>
  <si>
    <r>
      <rPr>
        <rFont val="Trebuchet MS"/>
        <color rgb="FFFFFF00"/>
        <sz val="10.0"/>
      </rPr>
      <t>q</t>
    </r>
    <r>
      <rPr>
        <rFont val="Trebuchet MS"/>
        <color rgb="FFFFFF00"/>
        <sz val="10.0"/>
        <vertAlign val="subscript"/>
      </rPr>
      <t>x</t>
    </r>
  </si>
  <si>
    <t>EL</t>
  </si>
  <si>
    <t>NP</t>
  </si>
  <si>
    <t>P1</t>
  </si>
  <si>
    <t>P2</t>
  </si>
  <si>
    <t>P3</t>
  </si>
  <si>
    <r>
      <rPr>
        <rFont val="標楷體"/>
        <color rgb="FFA6E2AD"/>
        <sz val="10.0"/>
      </rPr>
      <t>壽險部分</t>
    </r>
  </si>
  <si>
    <t>h</t>
  </si>
  <si>
    <t>P20</t>
  </si>
  <si>
    <t>PF</t>
  </si>
  <si>
    <t>Modify</t>
  </si>
  <si>
    <t>m</t>
  </si>
  <si>
    <r>
      <rPr>
        <rFont val="標楷體"/>
        <color rgb="FFF2DBDB"/>
        <sz val="10.0"/>
      </rPr>
      <t>生存部分</t>
    </r>
  </si>
  <si>
    <r>
      <rPr>
        <rFont val="標楷體"/>
        <b/>
        <color theme="1"/>
        <sz val="14.0"/>
      </rPr>
      <t>國泰人壽添采終身壽險</t>
    </r>
  </si>
  <si>
    <r>
      <rPr>
        <rFont val="標楷體"/>
        <b/>
        <color theme="1"/>
        <sz val="12.0"/>
      </rPr>
      <t>責任準備金、保費不足準備金</t>
    </r>
  </si>
  <si>
    <r>
      <rPr>
        <rFont val="Trebuchet MS"/>
        <color theme="1"/>
        <sz val="10.0"/>
      </rPr>
      <t>C</t>
    </r>
    <r>
      <rPr>
        <rFont val="Trebuchet MS"/>
        <color theme="1"/>
        <sz val="10.0"/>
        <vertAlign val="subscript"/>
      </rPr>
      <t>x</t>
    </r>
  </si>
  <si>
    <r>
      <rPr>
        <rFont val="Trebuchet MS"/>
        <color theme="1"/>
        <sz val="10.0"/>
      </rPr>
      <t>D</t>
    </r>
    <r>
      <rPr>
        <rFont val="Trebuchet MS"/>
        <color theme="1"/>
        <sz val="10.0"/>
        <vertAlign val="subscript"/>
      </rPr>
      <t>x</t>
    </r>
  </si>
  <si>
    <r>
      <rPr>
        <rFont val="標楷體"/>
        <color theme="1"/>
        <sz val="10.0"/>
      </rPr>
      <t>身故
保險金</t>
    </r>
  </si>
  <si>
    <r>
      <rPr>
        <rFont val="標楷體"/>
        <color theme="1"/>
        <sz val="10.0"/>
      </rPr>
      <t>滿期金</t>
    </r>
  </si>
  <si>
    <r>
      <rPr>
        <rFont val="標楷體"/>
        <color theme="1"/>
        <sz val="10.0"/>
      </rPr>
      <t>生存
保險金</t>
    </r>
  </si>
  <si>
    <r>
      <rPr>
        <rFont val="標楷體"/>
        <color theme="1"/>
        <sz val="10.0"/>
      </rPr>
      <t>身故
現值</t>
    </r>
  </si>
  <si>
    <r>
      <rPr>
        <rFont val="標楷體"/>
        <color theme="1"/>
        <sz val="10.0"/>
      </rPr>
      <t>生存
現值</t>
    </r>
  </si>
  <si>
    <r>
      <rPr>
        <rFont val="標楷體"/>
        <color theme="1"/>
        <sz val="10.0"/>
      </rPr>
      <t>修正後
純保費</t>
    </r>
  </si>
  <si>
    <r>
      <rPr>
        <rFont val="標楷體"/>
        <color theme="1"/>
        <sz val="10.0"/>
      </rPr>
      <t>純保費
現值</t>
    </r>
  </si>
  <si>
    <r>
      <rPr>
        <rFont val="標楷體"/>
        <color theme="1"/>
        <sz val="10.0"/>
      </rPr>
      <t>精算</t>
    </r>
    <r>
      <rPr>
        <rFont val="Trebuchet MS"/>
        <color theme="1"/>
        <sz val="10.0"/>
      </rPr>
      <t xml:space="preserve"> VX</t>
    </r>
    <r>
      <rPr>
        <rFont val="Trebuchet MS"/>
        <color theme="1"/>
        <sz val="10.0"/>
        <vertAlign val="subscript"/>
      </rPr>
      <t>t</t>
    </r>
  </si>
  <si>
    <r>
      <rPr>
        <rFont val="標楷體"/>
        <color theme="1"/>
        <sz val="10.0"/>
      </rPr>
      <t>法定</t>
    </r>
    <r>
      <rPr>
        <rFont val="Trebuchet MS"/>
        <color theme="1"/>
        <sz val="10.0"/>
      </rPr>
      <t xml:space="preserve"> VX</t>
    </r>
    <r>
      <rPr>
        <rFont val="Trebuchet MS"/>
        <color theme="1"/>
        <sz val="10.0"/>
        <vertAlign val="subscript"/>
      </rPr>
      <t>t</t>
    </r>
  </si>
  <si>
    <r>
      <rPr>
        <rFont val="標楷體"/>
        <color theme="1"/>
        <sz val="10.0"/>
      </rPr>
      <t>保費
不足額</t>
    </r>
  </si>
  <si>
    <r>
      <rPr>
        <rFont val="Trebuchet MS"/>
        <color theme="1"/>
        <sz val="10.0"/>
      </rPr>
      <t>VD</t>
    </r>
    <r>
      <rPr>
        <rFont val="Trebuchet MS"/>
        <color theme="1"/>
        <sz val="10.0"/>
        <vertAlign val="subscript"/>
      </rPr>
      <t>t</t>
    </r>
  </si>
  <si>
    <r>
      <rPr>
        <rFont val="標楷體"/>
        <color rgb="FFC6D9F0"/>
        <sz val="10.0"/>
      </rPr>
      <t>資料設定</t>
    </r>
  </si>
  <si>
    <r>
      <rPr>
        <rFont val="標楷體"/>
        <color rgb="FFC6D9F0"/>
        <sz val="10.0"/>
      </rPr>
      <t>性別</t>
    </r>
  </si>
  <si>
    <r>
      <rPr>
        <rFont val="標楷體"/>
        <color rgb="FFC6D9F0"/>
        <sz val="10.0"/>
      </rPr>
      <t>年齡</t>
    </r>
  </si>
  <si>
    <r>
      <rPr>
        <rFont val="標楷體"/>
        <color rgb="FFC6D9F0"/>
        <sz val="10.0"/>
      </rPr>
      <t>年期</t>
    </r>
  </si>
  <si>
    <r>
      <rPr>
        <rFont val="標楷體"/>
        <color rgb="FFC6D9F0"/>
        <sz val="10.0"/>
      </rPr>
      <t>繳費</t>
    </r>
  </si>
  <si>
    <r>
      <rPr>
        <rFont val="標楷體"/>
        <color rgb="FFC6D9F0"/>
        <sz val="10.0"/>
      </rPr>
      <t>保障</t>
    </r>
  </si>
  <si>
    <r>
      <rPr>
        <rFont val="標楷體"/>
        <color rgb="FFC6D9F0"/>
        <sz val="10.0"/>
      </rPr>
      <t>保額</t>
    </r>
  </si>
  <si>
    <r>
      <rPr>
        <rFont val="標楷體"/>
        <color rgb="FFC6D9F0"/>
        <sz val="10.0"/>
      </rPr>
      <t>折扣率</t>
    </r>
  </si>
  <si>
    <r>
      <rPr>
        <rFont val="標楷體"/>
        <color rgb="FFFFFF00"/>
        <sz val="10.0"/>
      </rPr>
      <t>項目</t>
    </r>
  </si>
  <si>
    <r>
      <rPr>
        <rFont val="標楷體"/>
        <color rgb="FFFFFF00"/>
        <sz val="10.0"/>
      </rPr>
      <t>責準金</t>
    </r>
    <r>
      <rPr>
        <rFont val="Trebuchet MS"/>
        <color rgb="FFFFFF00"/>
        <sz val="10.0"/>
      </rPr>
      <t>(X)</t>
    </r>
  </si>
  <si>
    <r>
      <rPr>
        <rFont val="Trebuchet MS"/>
        <color rgb="FFFFFF00"/>
        <sz val="10.0"/>
      </rPr>
      <t>q</t>
    </r>
    <r>
      <rPr>
        <rFont val="Trebuchet MS"/>
        <color rgb="FFFFFF00"/>
        <sz val="10.0"/>
        <vertAlign val="subscript"/>
      </rPr>
      <t>x</t>
    </r>
  </si>
  <si>
    <r>
      <rPr>
        <rFont val="標楷體"/>
        <color rgb="FFA6E2AD"/>
        <sz val="10.0"/>
      </rPr>
      <t>壽險部分</t>
    </r>
  </si>
  <si>
    <r>
      <rPr>
        <rFont val="標楷體"/>
        <color rgb="FFF2DBDB"/>
        <sz val="10.0"/>
      </rPr>
      <t>生存部分</t>
    </r>
  </si>
  <si>
    <r>
      <rPr>
        <rFont val="標楷體"/>
        <b/>
        <color theme="1"/>
        <sz val="14.0"/>
      </rPr>
      <t>國泰人壽添采終身壽險</t>
    </r>
  </si>
  <si>
    <r>
      <rPr>
        <rFont val="標楷體"/>
        <b/>
        <color theme="1"/>
        <sz val="12.0"/>
      </rPr>
      <t>解約金、繳清、展期</t>
    </r>
  </si>
  <si>
    <r>
      <rPr>
        <rFont val="Trebuchet MS"/>
        <color theme="1"/>
        <sz val="10.0"/>
      </rPr>
      <t>CV</t>
    </r>
    <r>
      <rPr>
        <rFont val="Trebuchet MS"/>
        <color theme="1"/>
        <sz val="10.0"/>
        <vertAlign val="subscript"/>
      </rPr>
      <t>t</t>
    </r>
    <r>
      <rPr>
        <rFont val="Trebuchet MS"/>
        <color theme="1"/>
        <sz val="10.0"/>
      </rPr>
      <t xml:space="preserve">
(</t>
    </r>
    <r>
      <rPr>
        <rFont val="標楷體"/>
        <color theme="1"/>
        <sz val="10.0"/>
      </rPr>
      <t>扣年金</t>
    </r>
    <r>
      <rPr>
        <rFont val="Trebuchet MS"/>
        <color theme="1"/>
        <sz val="10.0"/>
      </rPr>
      <t>)</t>
    </r>
  </si>
  <si>
    <r>
      <rPr>
        <rFont val="標楷體"/>
        <color theme="1"/>
        <sz val="10.0"/>
      </rPr>
      <t>年繳
保費</t>
    </r>
  </si>
  <si>
    <r>
      <rPr>
        <rFont val="標楷體"/>
        <color theme="1"/>
        <sz val="10.0"/>
      </rPr>
      <t>生存
年金</t>
    </r>
  </si>
  <si>
    <r>
      <rPr>
        <rFont val="標楷體"/>
        <color theme="1"/>
        <sz val="10.0"/>
      </rPr>
      <t>保費
效益比</t>
    </r>
  </si>
  <si>
    <r>
      <rPr>
        <rFont val="標楷體"/>
        <color theme="1"/>
        <sz val="10.0"/>
      </rPr>
      <t xml:space="preserve">保戶
</t>
    </r>
    <r>
      <rPr>
        <rFont val="Trebuchet MS"/>
        <color theme="1"/>
        <sz val="10.0"/>
      </rPr>
      <t>IRR</t>
    </r>
  </si>
  <si>
    <r>
      <rPr>
        <rFont val="標楷體"/>
        <color theme="1"/>
        <sz val="10.0"/>
      </rPr>
      <t>契變後
躉繳保費</t>
    </r>
  </si>
  <si>
    <r>
      <rPr>
        <rFont val="Trebuchet MS"/>
        <color theme="1"/>
        <sz val="10.0"/>
      </rPr>
      <t>PV</t>
    </r>
    <r>
      <rPr>
        <rFont val="Trebuchet MS"/>
        <color theme="1"/>
        <sz val="10.0"/>
        <vertAlign val="subscript"/>
      </rPr>
      <t>t</t>
    </r>
    <r>
      <rPr>
        <rFont val="Trebuchet MS"/>
        <color theme="1"/>
        <sz val="10.0"/>
      </rPr>
      <t xml:space="preserve">
(</t>
    </r>
    <r>
      <rPr>
        <rFont val="標楷體"/>
        <color theme="1"/>
        <sz val="10.0"/>
      </rPr>
      <t>扣年金</t>
    </r>
    <r>
      <rPr>
        <rFont val="Trebuchet MS"/>
        <color theme="1"/>
        <sz val="10.0"/>
      </rPr>
      <t>)</t>
    </r>
  </si>
  <si>
    <r>
      <rPr>
        <rFont val="標楷體"/>
        <color theme="1"/>
        <sz val="10.0"/>
      </rPr>
      <t>繳清
保額</t>
    </r>
  </si>
  <si>
    <r>
      <rPr>
        <rFont val="Trebuchet MS"/>
        <color theme="1"/>
        <sz val="10.0"/>
      </rPr>
      <t>ΣC</t>
    </r>
    <r>
      <rPr>
        <rFont val="Trebuchet MS"/>
        <color theme="1"/>
        <sz val="10.0"/>
        <vertAlign val="subscript"/>
      </rPr>
      <t>x</t>
    </r>
  </si>
  <si>
    <r>
      <rPr>
        <rFont val="標楷體"/>
        <color theme="1"/>
        <sz val="10.0"/>
      </rPr>
      <t>未成年
保險成本</t>
    </r>
  </si>
  <si>
    <r>
      <rPr>
        <rFont val="標楷體"/>
        <color theme="1"/>
        <sz val="10.0"/>
      </rPr>
      <t>展期當時
身故保障</t>
    </r>
  </si>
  <si>
    <r>
      <rPr>
        <rFont val="標楷體"/>
        <color theme="1"/>
        <sz val="10.0"/>
      </rPr>
      <t>展期
年數</t>
    </r>
  </si>
  <si>
    <r>
      <rPr>
        <rFont val="標楷體"/>
        <color theme="1"/>
        <sz val="10.0"/>
      </rPr>
      <t>展期
天數</t>
    </r>
  </si>
  <si>
    <r>
      <rPr>
        <rFont val="標楷體"/>
        <color theme="1"/>
        <sz val="10.0"/>
      </rPr>
      <t>生存金
比例</t>
    </r>
  </si>
  <si>
    <r>
      <rPr>
        <rFont val="標楷體"/>
        <color theme="1"/>
        <sz val="10.0"/>
      </rPr>
      <t>退還
金額</t>
    </r>
  </si>
  <si>
    <r>
      <rPr>
        <rFont val="標楷體"/>
        <color rgb="FFDBE5F1"/>
        <sz val="10.0"/>
      </rPr>
      <t>資料設定</t>
    </r>
  </si>
  <si>
    <r>
      <rPr>
        <rFont val="標楷體"/>
        <color rgb="FFDBE5F1"/>
        <sz val="10.0"/>
      </rPr>
      <t>性別</t>
    </r>
  </si>
  <si>
    <r>
      <rPr>
        <rFont val="標楷體"/>
        <color rgb="FFDBE5F1"/>
        <sz val="10.0"/>
      </rPr>
      <t>年齡</t>
    </r>
  </si>
  <si>
    <r>
      <rPr>
        <rFont val="標楷體"/>
        <color rgb="FFDBE5F1"/>
        <sz val="10.0"/>
      </rPr>
      <t>年期</t>
    </r>
  </si>
  <si>
    <r>
      <rPr>
        <rFont val="標楷體"/>
        <color rgb="FFDBE5F1"/>
        <sz val="10.0"/>
      </rPr>
      <t>繳費</t>
    </r>
  </si>
  <si>
    <r>
      <rPr>
        <rFont val="標楷體"/>
        <color rgb="FFDBE5F1"/>
        <sz val="10.0"/>
      </rPr>
      <t>保障</t>
    </r>
  </si>
  <si>
    <r>
      <rPr>
        <rFont val="標楷體"/>
        <color rgb="FFDBE5F1"/>
        <sz val="10.0"/>
      </rPr>
      <t>保額</t>
    </r>
  </si>
  <si>
    <r>
      <rPr>
        <rFont val="標楷體"/>
        <color rgb="FFDBE5F1"/>
        <sz val="10.0"/>
      </rPr>
      <t>定存利率</t>
    </r>
  </si>
  <si>
    <r>
      <rPr>
        <rFont val="標楷體"/>
        <color rgb="FFDBE5F1"/>
        <sz val="10.0"/>
      </rPr>
      <t>契變費用</t>
    </r>
  </si>
  <si>
    <r>
      <rPr>
        <rFont val="標楷體"/>
        <color theme="0"/>
        <sz val="10.0"/>
      </rPr>
      <t>展期保險</t>
    </r>
  </si>
  <si>
    <r>
      <rPr>
        <rFont val="標楷體"/>
        <color theme="0"/>
        <sz val="10.0"/>
      </rPr>
      <t>生存年金</t>
    </r>
  </si>
  <si>
    <r>
      <rPr>
        <rFont val="標楷體"/>
        <color theme="0"/>
        <sz val="10.0"/>
      </rPr>
      <t>剩餘金額</t>
    </r>
  </si>
  <si>
    <r>
      <rPr>
        <rFont val="標楷體"/>
        <color theme="0"/>
        <sz val="10.0"/>
      </rPr>
      <t>未成年</t>
    </r>
  </si>
  <si>
    <r>
      <rPr>
        <rFont val="標楷體"/>
        <color rgb="FFF2DBDB"/>
        <sz val="10.0"/>
      </rPr>
      <t>解約金</t>
    </r>
  </si>
  <si>
    <r>
      <rPr>
        <rFont val="標楷體"/>
        <color rgb="FFF2DBDB"/>
        <sz val="10.0"/>
      </rPr>
      <t>至少比例</t>
    </r>
  </si>
  <si>
    <r>
      <rPr>
        <rFont val="標楷體"/>
        <color rgb="FFF2DBDB"/>
        <sz val="10.0"/>
      </rPr>
      <t>最多年數</t>
    </r>
  </si>
  <si>
    <r>
      <rPr>
        <rFont val="標楷體"/>
        <color rgb="FFF2DBDB"/>
        <sz val="10.0"/>
      </rPr>
      <t>折扣比例</t>
    </r>
  </si>
  <si>
    <r>
      <rPr>
        <rFont val="標楷體"/>
        <b/>
        <color theme="1"/>
        <sz val="14.0"/>
      </rPr>
      <t>國泰人壽添采終身壽險</t>
    </r>
  </si>
  <si>
    <r>
      <rPr>
        <rFont val="標楷體"/>
        <b/>
        <color theme="1"/>
        <sz val="12.0"/>
      </rPr>
      <t>資產額度分析</t>
    </r>
    <r>
      <rPr>
        <rFont val="Trebuchet MS"/>
        <b/>
        <color theme="1"/>
        <sz val="12.0"/>
      </rPr>
      <t xml:space="preserve"> (Asset Share Analysis )</t>
    </r>
    <r>
      <rPr>
        <rFont val="標楷體"/>
        <b/>
        <color theme="1"/>
        <sz val="12.0"/>
      </rPr>
      <t>：彙整表</t>
    </r>
  </si>
  <si>
    <r>
      <rPr>
        <rFont val="Trebuchet MS"/>
        <b/>
        <color theme="1"/>
        <sz val="10.0"/>
      </rPr>
      <t xml:space="preserve">1. </t>
    </r>
    <r>
      <rPr>
        <rFont val="標楷體"/>
        <b/>
        <color theme="1"/>
        <sz val="10.0"/>
      </rPr>
      <t>利潤測試設定</t>
    </r>
  </si>
  <si>
    <r>
      <rPr>
        <rFont val="Trebuchet MS"/>
        <b/>
        <color theme="1"/>
        <sz val="10.0"/>
      </rPr>
      <t xml:space="preserve">2. </t>
    </r>
    <r>
      <rPr>
        <rFont val="標楷體"/>
        <b/>
        <color theme="1"/>
        <sz val="10.0"/>
      </rPr>
      <t>成本評估</t>
    </r>
  </si>
  <si>
    <r>
      <rPr>
        <rFont val="Trebuchet MS"/>
        <b/>
        <color theme="1"/>
        <sz val="10.0"/>
      </rPr>
      <t xml:space="preserve">3. </t>
    </r>
    <r>
      <rPr>
        <rFont val="標楷體"/>
        <b/>
        <color theme="1"/>
        <sz val="10.0"/>
      </rPr>
      <t>獲利分析</t>
    </r>
  </si>
  <si>
    <r>
      <rPr>
        <rFont val="Trebuchet MS"/>
        <b/>
        <color theme="1"/>
        <sz val="10.0"/>
      </rPr>
      <t xml:space="preserve">4. </t>
    </r>
    <r>
      <rPr>
        <rFont val="標楷體"/>
        <b/>
        <color theme="1"/>
        <sz val="10.0"/>
      </rPr>
      <t>利潤指標</t>
    </r>
  </si>
  <si>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</si>
  <si>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年齡</t>
    </r>
  </si>
  <si>
    <r>
      <rPr>
        <rFont val="標楷體"/>
        <color theme="1"/>
        <sz val="10.0"/>
      </rPr>
      <t>初年度成本</t>
    </r>
  </si>
  <si>
    <r>
      <rPr>
        <rFont val="標楷體"/>
        <color theme="1"/>
        <sz val="10.0"/>
      </rPr>
      <t>獲利率</t>
    </r>
  </si>
  <si>
    <r>
      <rPr>
        <rFont val="標楷體"/>
        <color theme="1"/>
        <sz val="10.0"/>
      </rPr>
      <t>淨利現值</t>
    </r>
    <r>
      <rPr>
        <rFont val="Trebuchet MS"/>
        <color theme="1"/>
        <sz val="10.0"/>
      </rPr>
      <t xml:space="preserve"> /
</t>
    </r>
    <r>
      <rPr>
        <rFont val="標楷體"/>
        <color theme="1"/>
        <sz val="10.0"/>
      </rPr>
      <t>初年度保費</t>
    </r>
  </si>
  <si>
    <r>
      <rPr>
        <rFont val="標楷體"/>
        <color theme="1"/>
        <sz val="10.0"/>
      </rPr>
      <t>投資報酬率</t>
    </r>
  </si>
  <si>
    <r>
      <rPr>
        <rFont val="標楷體"/>
        <color theme="1"/>
        <sz val="10.0"/>
      </rPr>
      <t>死亡率</t>
    </r>
    <r>
      <rPr>
        <rFont val="Trebuchet MS"/>
        <color theme="1"/>
        <sz val="10.0"/>
      </rPr>
      <t xml:space="preserve"> x</t>
    </r>
  </si>
  <si>
    <r>
      <rPr>
        <rFont val="標楷體"/>
        <color theme="1"/>
        <sz val="10.0"/>
      </rPr>
      <t>責準金</t>
    </r>
  </si>
  <si>
    <r>
      <rPr>
        <rFont val="標楷體"/>
        <color theme="1"/>
        <sz val="10.0"/>
      </rPr>
      <t>利差益</t>
    </r>
  </si>
  <si>
    <r>
      <rPr>
        <rFont val="標楷體"/>
        <color theme="1"/>
        <sz val="10.0"/>
      </rPr>
      <t>業主權益率</t>
    </r>
  </si>
  <si>
    <r>
      <rPr>
        <rFont val="標楷體"/>
        <color theme="1"/>
        <sz val="10.0"/>
      </rPr>
      <t>解約率</t>
    </r>
    <r>
      <rPr>
        <rFont val="Trebuchet MS"/>
        <color theme="1"/>
        <sz val="10.0"/>
      </rPr>
      <t xml:space="preserve"> x</t>
    </r>
  </si>
  <si>
    <r>
      <rPr>
        <rFont val="標楷體"/>
        <color theme="1"/>
        <sz val="10.0"/>
      </rPr>
      <t>保費不足</t>
    </r>
  </si>
  <si>
    <r>
      <rPr>
        <rFont val="標楷體"/>
        <color theme="1"/>
        <sz val="10.0"/>
      </rPr>
      <t>死差益</t>
    </r>
  </si>
  <si>
    <r>
      <rPr>
        <rFont val="標楷體"/>
        <color theme="1"/>
        <sz val="10.0"/>
      </rPr>
      <t>淨利終值</t>
    </r>
  </si>
  <si>
    <r>
      <rPr>
        <rFont val="標楷體"/>
        <color theme="1"/>
        <sz val="10.0"/>
      </rPr>
      <t>貼現利率</t>
    </r>
  </si>
  <si>
    <r>
      <rPr>
        <rFont val="標楷體"/>
        <color theme="1"/>
        <sz val="10.0"/>
      </rPr>
      <t>費用率</t>
    </r>
    <r>
      <rPr>
        <rFont val="Trebuchet MS"/>
        <color theme="1"/>
        <sz val="10.0"/>
      </rPr>
      <t xml:space="preserve"> x</t>
    </r>
  </si>
  <si>
    <r>
      <rPr>
        <rFont val="標楷體"/>
        <color theme="1"/>
        <sz val="10.0"/>
      </rPr>
      <t>固定</t>
    </r>
  </si>
  <si>
    <r>
      <rPr>
        <rFont val="標楷體"/>
        <color theme="1"/>
        <sz val="10.0"/>
      </rPr>
      <t>費差益</t>
    </r>
  </si>
  <si>
    <r>
      <rPr>
        <rFont val="標楷體"/>
        <color theme="1"/>
        <sz val="10.0"/>
      </rPr>
      <t>損益兩平</t>
    </r>
  </si>
  <si>
    <r>
      <rPr>
        <rFont val="標楷體"/>
        <color theme="1"/>
        <sz val="10.0"/>
      </rPr>
      <t>宣告利率</t>
    </r>
  </si>
  <si>
    <r>
      <rPr>
        <rFont val="標楷體"/>
        <color theme="1"/>
        <sz val="10.0"/>
      </rPr>
      <t>折扣率</t>
    </r>
  </si>
  <si>
    <r>
      <rPr>
        <rFont val="標楷體"/>
        <color theme="1"/>
        <sz val="10.0"/>
      </rPr>
      <t>變動</t>
    </r>
  </si>
  <si>
    <r>
      <rPr>
        <rFont val="標楷體"/>
        <color theme="1"/>
        <sz val="10.0"/>
      </rPr>
      <t>解約益</t>
    </r>
  </si>
  <si>
    <r>
      <rPr>
        <rFont val="標楷體"/>
        <color theme="1"/>
        <sz val="10.0"/>
      </rPr>
      <t>由負轉正</t>
    </r>
  </si>
  <si>
    <r>
      <rPr>
        <rFont val="標楷體"/>
        <color theme="1"/>
        <sz val="10.0"/>
      </rPr>
      <t>費用假設</t>
    </r>
  </si>
  <si>
    <r>
      <rPr>
        <rFont val="標楷體"/>
        <color theme="1"/>
        <sz val="10.0"/>
      </rPr>
      <t>業佣</t>
    </r>
  </si>
  <si>
    <r>
      <rPr>
        <rFont val="標楷體"/>
        <color theme="1"/>
        <sz val="10.0"/>
      </rPr>
      <t>最差狀況</t>
    </r>
  </si>
  <si>
    <r>
      <rPr>
        <rFont val="Trebuchet MS"/>
        <b/>
        <color theme="1"/>
        <sz val="11.0"/>
      </rPr>
      <t xml:space="preserve"># </t>
    </r>
    <r>
      <rPr>
        <rFont val="標楷體"/>
        <b/>
        <color theme="1"/>
        <sz val="11.0"/>
      </rPr>
      <t>精算假設</t>
    </r>
  </si>
  <si>
    <t>佣金砍半</t>
  </si>
  <si>
    <t>A</t>
  </si>
  <si>
    <r>
      <rPr>
        <rFont val="標楷體"/>
        <b/>
        <color theme="1"/>
        <sz val="10.0"/>
      </rPr>
      <t>費用假設</t>
    </r>
  </si>
  <si>
    <t>B</t>
  </si>
  <si>
    <r>
      <rPr>
        <rFont val="標楷體"/>
        <b/>
        <color theme="1"/>
        <sz val="10.0"/>
      </rPr>
      <t>佣金率</t>
    </r>
  </si>
  <si>
    <r>
      <rPr>
        <rFont val="標楷體"/>
        <color theme="1"/>
        <sz val="10.0"/>
      </rPr>
      <t>營業費用</t>
    </r>
  </si>
  <si>
    <t>Per Policy</t>
  </si>
  <si>
    <t>% of GP</t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</si>
  <si>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</si>
  <si>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</si>
  <si>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</si>
  <si>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</si>
  <si>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</si>
  <si>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起始年齡</t>
    </r>
  </si>
  <si>
    <t>α</t>
  </si>
  <si>
    <r>
      <rPr>
        <rFont val="標楷體"/>
        <color theme="1"/>
        <sz val="10.0"/>
      </rPr>
      <t>項次</t>
    </r>
  </si>
  <si>
    <t>β</t>
  </si>
  <si>
    <t>γ</t>
  </si>
  <si>
    <r>
      <rPr>
        <rFont val="標楷體"/>
        <color theme="1"/>
        <sz val="10.0"/>
      </rPr>
      <t>財專呆</t>
    </r>
  </si>
  <si>
    <r>
      <rPr>
        <rFont val="標楷體"/>
        <color theme="1"/>
        <sz val="10.0"/>
      </rPr>
      <t>每年比率</t>
    </r>
  </si>
  <si>
    <r>
      <rPr>
        <rFont val="標楷體"/>
        <color theme="1"/>
        <sz val="10.0"/>
      </rPr>
      <t>至少百分比</t>
    </r>
  </si>
  <si>
    <r>
      <rPr>
        <rFont val="標楷體"/>
        <color theme="1"/>
        <sz val="10.0"/>
      </rPr>
      <t>遞減係數</t>
    </r>
  </si>
  <si>
    <r>
      <rPr>
        <rFont val="標楷體"/>
        <color theme="1"/>
        <sz val="10.0"/>
      </rPr>
      <t>營業稅率</t>
    </r>
  </si>
  <si>
    <t>Override</t>
  </si>
  <si>
    <t>[1]</t>
  </si>
  <si>
    <r>
      <rPr>
        <rFont val="標楷體"/>
        <b/>
        <color theme="1"/>
        <sz val="10.0"/>
      </rPr>
      <t>數理部：業務通路</t>
    </r>
  </si>
  <si>
    <t>[1-1]</t>
  </si>
  <si>
    <r>
      <rPr>
        <rFont val="標楷體"/>
        <color theme="1"/>
        <sz val="10.0"/>
      </rPr>
      <t>～</t>
    </r>
  </si>
  <si>
    <t>[1-2]</t>
  </si>
  <si>
    <r>
      <rPr>
        <rFont val="標楷體"/>
        <color theme="1"/>
        <sz val="10.0"/>
      </rPr>
      <t>～</t>
    </r>
  </si>
  <si>
    <r>
      <rPr>
        <rFont val="標楷體"/>
        <color theme="1"/>
        <sz val="10.0"/>
      </rPr>
      <t>營業費用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</si>
  <si>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</si>
  <si>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</si>
  <si>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</si>
  <si>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</si>
  <si>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</si>
  <si>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</si>
  <si>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</si>
  <si>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</si>
  <si>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</si>
  <si>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</si>
  <si>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財專呆</t>
    </r>
  </si>
  <si>
    <r>
      <rPr>
        <rFont val="標楷體"/>
        <color theme="1"/>
        <sz val="10.0"/>
      </rPr>
      <t>每年比率</t>
    </r>
  </si>
  <si>
    <r>
      <rPr>
        <rFont val="標楷體"/>
        <color theme="1"/>
        <sz val="10.0"/>
      </rPr>
      <t>至少百分比</t>
    </r>
  </si>
  <si>
    <r>
      <rPr>
        <rFont val="標楷體"/>
        <color theme="1"/>
        <sz val="10.0"/>
      </rPr>
      <t>遞減係數</t>
    </r>
  </si>
  <si>
    <r>
      <rPr>
        <rFont val="標楷體"/>
        <color theme="1"/>
        <sz val="10.0"/>
      </rPr>
      <t>營業稅率</t>
    </r>
  </si>
  <si>
    <t>[2]</t>
  </si>
  <si>
    <r>
      <rPr>
        <rFont val="標楷體"/>
        <b/>
        <color theme="1"/>
        <sz val="10.0"/>
      </rPr>
      <t>數理部：保代通路</t>
    </r>
  </si>
  <si>
    <t>[2-1]</t>
  </si>
  <si>
    <r>
      <rPr>
        <rFont val="標楷體"/>
        <color theme="1"/>
        <sz val="10.0"/>
      </rPr>
      <t>～</t>
    </r>
  </si>
  <si>
    <t>[2-2]</t>
  </si>
  <si>
    <r>
      <rPr>
        <rFont val="標楷體"/>
        <color theme="1"/>
        <sz val="10.0"/>
      </rPr>
      <t>～</t>
    </r>
  </si>
  <si>
    <r>
      <rPr>
        <rFont val="標楷體"/>
        <color theme="1"/>
        <sz val="10.0"/>
      </rPr>
      <t>營業費用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</si>
  <si>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</si>
  <si>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</si>
  <si>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</si>
  <si>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</si>
  <si>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</si>
  <si>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</si>
  <si>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</si>
  <si>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</si>
  <si>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</si>
  <si>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</si>
  <si>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財專呆</t>
    </r>
  </si>
  <si>
    <r>
      <rPr>
        <rFont val="標楷體"/>
        <color theme="1"/>
        <sz val="10.0"/>
      </rPr>
      <t>每年比率</t>
    </r>
  </si>
  <si>
    <r>
      <rPr>
        <rFont val="標楷體"/>
        <color theme="1"/>
        <sz val="10.0"/>
      </rPr>
      <t>至少百分比</t>
    </r>
  </si>
  <si>
    <r>
      <rPr>
        <rFont val="標楷體"/>
        <color theme="1"/>
        <sz val="10.0"/>
      </rPr>
      <t>遞減係數</t>
    </r>
  </si>
  <si>
    <r>
      <rPr>
        <rFont val="標楷體"/>
        <color theme="1"/>
        <sz val="10.0"/>
      </rPr>
      <t>營業稅率</t>
    </r>
  </si>
  <si>
    <t>[3]</t>
  </si>
  <si>
    <r>
      <rPr>
        <rFont val="標楷體"/>
        <b/>
        <color theme="1"/>
        <sz val="10.0"/>
      </rPr>
      <t>精算部：業務通路</t>
    </r>
  </si>
  <si>
    <t>[3-1]</t>
  </si>
  <si>
    <r>
      <rPr>
        <rFont val="標楷體"/>
        <color theme="1"/>
        <sz val="10.0"/>
      </rPr>
      <t>～</t>
    </r>
  </si>
  <si>
    <t>[3-2]</t>
  </si>
  <si>
    <r>
      <rPr>
        <rFont val="標楷體"/>
        <color theme="1"/>
        <sz val="10.0"/>
      </rPr>
      <t>～</t>
    </r>
  </si>
  <si>
    <r>
      <rPr>
        <rFont val="標楷體"/>
        <color theme="1"/>
        <sz val="10.0"/>
      </rPr>
      <t>營業費用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</si>
  <si>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</si>
  <si>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</si>
  <si>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</si>
  <si>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</si>
  <si>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</si>
  <si>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</si>
  <si>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</si>
  <si>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</si>
  <si>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</si>
  <si>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</si>
  <si>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財專呆</t>
    </r>
  </si>
  <si>
    <r>
      <rPr>
        <rFont val="標楷體"/>
        <color theme="1"/>
        <sz val="10.0"/>
      </rPr>
      <t>每年比率</t>
    </r>
  </si>
  <si>
    <r>
      <rPr>
        <rFont val="標楷體"/>
        <color theme="1"/>
        <sz val="10.0"/>
      </rPr>
      <t>至少百分比</t>
    </r>
  </si>
  <si>
    <r>
      <rPr>
        <rFont val="標楷體"/>
        <color theme="1"/>
        <sz val="10.0"/>
      </rPr>
      <t>遞減係數</t>
    </r>
  </si>
  <si>
    <r>
      <rPr>
        <rFont val="標楷體"/>
        <color theme="1"/>
        <sz val="10.0"/>
      </rPr>
      <t>營業稅率</t>
    </r>
  </si>
  <si>
    <t>[4]</t>
  </si>
  <si>
    <r>
      <rPr>
        <rFont val="標楷體"/>
        <b/>
        <color theme="1"/>
        <sz val="10.0"/>
      </rPr>
      <t>精算部：保代通路</t>
    </r>
  </si>
  <si>
    <t>[4-1]</t>
  </si>
  <si>
    <r>
      <rPr>
        <rFont val="標楷體"/>
        <color theme="1"/>
        <sz val="10.0"/>
      </rPr>
      <t>～</t>
    </r>
  </si>
  <si>
    <t>[4-2]</t>
  </si>
  <si>
    <r>
      <rPr>
        <rFont val="標楷體"/>
        <color theme="1"/>
        <sz val="10.0"/>
      </rPr>
      <t>～</t>
    </r>
  </si>
  <si>
    <r>
      <rPr>
        <rFont val="標楷體"/>
        <color theme="1"/>
        <sz val="10.0"/>
      </rPr>
      <t>營業費用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</si>
  <si>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</si>
  <si>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</si>
  <si>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</si>
  <si>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</si>
  <si>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</si>
  <si>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年度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</si>
  <si>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</si>
  <si>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</si>
  <si>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</si>
  <si>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</si>
  <si>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財專呆</t>
    </r>
  </si>
  <si>
    <r>
      <rPr>
        <rFont val="標楷體"/>
        <color theme="1"/>
        <sz val="10.0"/>
      </rPr>
      <t>每年比率</t>
    </r>
  </si>
  <si>
    <r>
      <rPr>
        <rFont val="標楷體"/>
        <color theme="1"/>
        <sz val="10.0"/>
      </rPr>
      <t>至少百分比</t>
    </r>
  </si>
  <si>
    <r>
      <rPr>
        <rFont val="標楷體"/>
        <color theme="1"/>
        <sz val="10.0"/>
      </rPr>
      <t>遞減係數</t>
    </r>
  </si>
  <si>
    <r>
      <rPr>
        <rFont val="標楷體"/>
        <color theme="1"/>
        <sz val="10.0"/>
      </rPr>
      <t>營業稅率</t>
    </r>
  </si>
  <si>
    <t>C-1</t>
  </si>
  <si>
    <r>
      <rPr>
        <rFont val="標楷體"/>
        <b/>
        <color theme="1"/>
        <sz val="10.0"/>
      </rPr>
      <t>保費佔率</t>
    </r>
  </si>
  <si>
    <t>C-2</t>
  </si>
  <si>
    <r>
      <rPr>
        <rFont val="標楷體"/>
        <b/>
        <color theme="1"/>
        <sz val="10.0"/>
      </rPr>
      <t>購買力假設</t>
    </r>
  </si>
  <si>
    <t>C-3</t>
  </si>
  <si>
    <r>
      <rPr>
        <rFont val="標楷體"/>
        <b/>
        <color theme="1"/>
        <sz val="10.0"/>
      </rPr>
      <t>代表年齡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</si>
  <si>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</si>
  <si>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</si>
  <si>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</si>
  <si>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</si>
  <si>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</si>
  <si>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</si>
  <si>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</si>
  <si>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</si>
  <si>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</si>
  <si>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</si>
  <si>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</si>
  <si>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</si>
  <si>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</si>
  <si>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</si>
  <si>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</si>
  <si>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</si>
  <si>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8.0"/>
      </rPr>
      <t>年齡起點</t>
    </r>
    <r>
      <rPr>
        <rFont val="Trebuchet MS"/>
        <color theme="1"/>
        <sz val="8.0"/>
      </rPr>
      <t>\</t>
    </r>
    <r>
      <rPr>
        <rFont val="標楷體"/>
        <color theme="1"/>
        <sz val="8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</si>
  <si>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</si>
  <si>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</si>
  <si>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</si>
  <si>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</si>
  <si>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</si>
  <si>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</si>
  <si>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</si>
  <si>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</si>
  <si>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8.0"/>
      </rPr>
      <t>年齡起點</t>
    </r>
    <r>
      <rPr>
        <rFont val="Trebuchet MS"/>
        <color theme="1"/>
        <sz val="8.0"/>
      </rPr>
      <t>\</t>
    </r>
    <r>
      <rPr>
        <rFont val="標楷體"/>
        <color theme="1"/>
        <sz val="8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</si>
  <si>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</si>
  <si>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</si>
  <si>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</si>
  <si>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</si>
  <si>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</si>
  <si>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</si>
  <si>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</si>
  <si>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</si>
  <si>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8.0"/>
      </rPr>
      <t>年齡起點</t>
    </r>
    <r>
      <rPr>
        <rFont val="Trebuchet MS"/>
        <color theme="1"/>
        <sz val="8.0"/>
      </rPr>
      <t>\</t>
    </r>
    <r>
      <rPr>
        <rFont val="標楷體"/>
        <color theme="1"/>
        <sz val="8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</si>
  <si>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</si>
  <si>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</si>
  <si>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</si>
  <si>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</si>
  <si>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</si>
  <si>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</si>
  <si>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</si>
  <si>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</si>
  <si>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合計</t>
    </r>
  </si>
  <si>
    <t>D</t>
  </si>
  <si>
    <r>
      <rPr>
        <rFont val="標楷體"/>
        <b/>
        <color theme="1"/>
        <sz val="10.0"/>
      </rPr>
      <t>解約率假設</t>
    </r>
  </si>
  <si>
    <r>
      <rPr>
        <rFont val="標楷體"/>
        <color theme="1"/>
        <sz val="10.0"/>
      </rPr>
      <t>年度起點</t>
    </r>
  </si>
  <si>
    <r>
      <rPr>
        <rFont val="Trebuchet MS"/>
        <b/>
        <color theme="1"/>
        <sz val="11.0"/>
      </rPr>
      <t xml:space="preserve"># </t>
    </r>
    <r>
      <rPr>
        <rFont val="標楷體"/>
        <b/>
        <color theme="1"/>
        <sz val="11.0"/>
      </rPr>
      <t>報表輸出</t>
    </r>
  </si>
  <si>
    <r>
      <rPr>
        <rFont val="標楷體"/>
        <b/>
        <color theme="1"/>
        <sz val="10.0"/>
      </rPr>
      <t>初年度成本</t>
    </r>
  </si>
  <si>
    <t>A-1</t>
  </si>
  <si>
    <r>
      <rPr>
        <rFont val="標楷體"/>
        <b/>
        <color theme="1"/>
        <sz val="10.0"/>
      </rPr>
      <t>責準金</t>
    </r>
  </si>
  <si>
    <t>A-2</t>
  </si>
  <si>
    <r>
      <rPr>
        <rFont val="標楷體"/>
        <b/>
        <color theme="1"/>
        <sz val="10.0"/>
      </rPr>
      <t>保費不足</t>
    </r>
  </si>
  <si>
    <t>A-3</t>
  </si>
  <si>
    <r>
      <rPr>
        <rFont val="標楷體"/>
        <b/>
        <color theme="1"/>
        <sz val="10.0"/>
      </rPr>
      <t>固定</t>
    </r>
  </si>
  <si>
    <t>A-4</t>
  </si>
  <si>
    <r>
      <rPr>
        <rFont val="標楷體"/>
        <b/>
        <color theme="1"/>
        <sz val="10.0"/>
      </rPr>
      <t>變動</t>
    </r>
  </si>
  <si>
    <t>A-5</t>
  </si>
  <si>
    <r>
      <rPr>
        <rFont val="標楷體"/>
        <b/>
        <color theme="1"/>
        <sz val="10.0"/>
      </rPr>
      <t>業佣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</si>
  <si>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</si>
  <si>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</si>
  <si>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</si>
  <si>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</si>
  <si>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</si>
  <si>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</si>
  <si>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</si>
  <si>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</si>
  <si>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</si>
  <si>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</si>
  <si>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</si>
  <si>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</si>
  <si>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</si>
  <si>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</si>
  <si>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</si>
  <si>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</si>
  <si>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</si>
  <si>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</si>
  <si>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</si>
  <si>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</si>
  <si>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</si>
  <si>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</si>
  <si>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</si>
  <si>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</si>
  <si>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</si>
  <si>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</si>
  <si>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</si>
  <si>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</si>
  <si>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</si>
  <si>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</si>
  <si>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</si>
  <si>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</si>
  <si>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</si>
  <si>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</si>
  <si>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</si>
  <si>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</si>
  <si>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</si>
  <si>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</si>
  <si>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</si>
  <si>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</si>
  <si>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</si>
  <si>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</si>
  <si>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</si>
  <si>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</si>
  <si>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</si>
  <si>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</si>
  <si>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</si>
  <si>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</si>
  <si>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</si>
  <si>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</si>
  <si>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</si>
  <si>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</si>
  <si>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</si>
  <si>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</si>
  <si>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</si>
  <si>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</si>
  <si>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</si>
  <si>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</si>
  <si>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</si>
  <si>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</si>
  <si>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</si>
  <si>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</si>
  <si>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</si>
  <si>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</si>
  <si>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</si>
  <si>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</si>
  <si>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</si>
  <si>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</si>
  <si>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</si>
  <si>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</si>
  <si>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</si>
  <si>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</si>
  <si>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</si>
  <si>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</si>
  <si>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</si>
  <si>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</si>
  <si>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</si>
  <si>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</si>
  <si>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</si>
  <si>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</si>
  <si>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</si>
  <si>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</si>
  <si>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</si>
  <si>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</si>
  <si>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</si>
  <si>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</si>
  <si>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</si>
  <si>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</si>
  <si>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</si>
  <si>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</si>
  <si>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t>0~4</t>
  </si>
  <si>
    <t>5~14</t>
  </si>
  <si>
    <t>15~24</t>
  </si>
  <si>
    <t>25~34</t>
  </si>
  <si>
    <t>35~44</t>
  </si>
  <si>
    <t>45~54</t>
  </si>
  <si>
    <t>55~64</t>
  </si>
  <si>
    <t>65~74</t>
  </si>
  <si>
    <t>74~79</t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</si>
  <si>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</si>
  <si>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</si>
  <si>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</si>
  <si>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</si>
  <si>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</si>
  <si>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</si>
  <si>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項目</t>
    </r>
  </si>
  <si>
    <r>
      <rPr>
        <rFont val="標楷體"/>
        <color theme="1"/>
        <sz val="10.0"/>
      </rPr>
      <t>初年度成本</t>
    </r>
  </si>
  <si>
    <r>
      <rPr>
        <rFont val="標楷體"/>
        <color theme="1"/>
        <sz val="10.0"/>
      </rPr>
      <t>責準金</t>
    </r>
  </si>
  <si>
    <r>
      <rPr>
        <rFont val="標楷體"/>
        <color theme="1"/>
        <sz val="10.0"/>
      </rPr>
      <t>保費不足</t>
    </r>
  </si>
  <si>
    <r>
      <rPr>
        <rFont val="標楷體"/>
        <color theme="1"/>
        <sz val="10.0"/>
      </rPr>
      <t>固定</t>
    </r>
  </si>
  <si>
    <r>
      <rPr>
        <rFont val="標楷體"/>
        <color theme="1"/>
        <sz val="10.0"/>
      </rPr>
      <t>變動</t>
    </r>
  </si>
  <si>
    <r>
      <rPr>
        <rFont val="標楷體"/>
        <color theme="1"/>
        <sz val="10.0"/>
      </rPr>
      <t>業佣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</si>
  <si>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</si>
  <si>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</si>
  <si>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</si>
  <si>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</si>
  <si>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年期合計</t>
    </r>
  </si>
  <si>
    <r>
      <rPr>
        <rFont val="標楷體"/>
        <b/>
        <color theme="1"/>
        <sz val="10.0"/>
      </rPr>
      <t>獲利率</t>
    </r>
  </si>
  <si>
    <t>B-1</t>
  </si>
  <si>
    <r>
      <rPr>
        <rFont val="標楷體"/>
        <b/>
        <color theme="1"/>
        <sz val="10.0"/>
      </rPr>
      <t>利差益</t>
    </r>
  </si>
  <si>
    <t>B-2</t>
  </si>
  <si>
    <r>
      <rPr>
        <rFont val="標楷體"/>
        <b/>
        <color theme="1"/>
        <sz val="10.0"/>
      </rPr>
      <t>死差益</t>
    </r>
  </si>
  <si>
    <t>B-3</t>
  </si>
  <si>
    <r>
      <rPr>
        <rFont val="標楷體"/>
        <b/>
        <color theme="1"/>
        <sz val="10.0"/>
      </rPr>
      <t>費差益</t>
    </r>
  </si>
  <si>
    <t>B-4</t>
  </si>
  <si>
    <r>
      <rPr>
        <rFont val="標楷體"/>
        <b/>
        <color theme="1"/>
        <sz val="10.0"/>
      </rPr>
      <t>解約益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</si>
  <si>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</si>
  <si>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</si>
  <si>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</si>
  <si>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</si>
  <si>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</si>
  <si>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</si>
  <si>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</si>
  <si>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</si>
  <si>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</si>
  <si>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</si>
  <si>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</si>
  <si>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</si>
  <si>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</si>
  <si>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</si>
  <si>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</si>
  <si>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</si>
  <si>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</si>
  <si>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</si>
  <si>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</si>
  <si>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</si>
  <si>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</si>
  <si>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</si>
  <si>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</si>
  <si>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</si>
  <si>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</si>
  <si>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</si>
  <si>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</si>
  <si>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</si>
  <si>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</si>
  <si>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</si>
  <si>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</si>
  <si>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</si>
  <si>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</si>
  <si>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</si>
  <si>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</si>
  <si>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</si>
  <si>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</si>
  <si>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</si>
  <si>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</si>
  <si>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</si>
  <si>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</si>
  <si>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</si>
  <si>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</si>
  <si>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</si>
  <si>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</si>
  <si>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</si>
  <si>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</si>
  <si>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</si>
  <si>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</si>
  <si>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</si>
  <si>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</si>
  <si>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</si>
  <si>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</si>
  <si>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</si>
  <si>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</si>
  <si>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</si>
  <si>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</si>
  <si>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</si>
  <si>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</si>
  <si>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</si>
  <si>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</si>
  <si>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</si>
  <si>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</si>
  <si>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</si>
  <si>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</si>
  <si>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</si>
  <si>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</si>
  <si>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</si>
  <si>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</si>
  <si>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</si>
  <si>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</si>
  <si>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</si>
  <si>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</si>
  <si>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</si>
  <si>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</si>
  <si>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</si>
  <si>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</si>
  <si>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</si>
  <si>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</si>
  <si>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</si>
  <si>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項目</t>
    </r>
  </si>
  <si>
    <r>
      <rPr>
        <rFont val="標楷體"/>
        <color theme="1"/>
        <sz val="10.0"/>
      </rPr>
      <t>獲利率</t>
    </r>
  </si>
  <si>
    <r>
      <rPr>
        <rFont val="標楷體"/>
        <color theme="1"/>
        <sz val="10.0"/>
      </rPr>
      <t>利差益</t>
    </r>
  </si>
  <si>
    <r>
      <rPr>
        <rFont val="標楷體"/>
        <color theme="1"/>
        <sz val="10.0"/>
      </rPr>
      <t>死差益</t>
    </r>
  </si>
  <si>
    <r>
      <rPr>
        <rFont val="標楷體"/>
        <color theme="1"/>
        <sz val="10.0"/>
      </rPr>
      <t>費差益</t>
    </r>
  </si>
  <si>
    <r>
      <rPr>
        <rFont val="標楷體"/>
        <color theme="1"/>
        <sz val="10.0"/>
      </rPr>
      <t>解約益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</si>
  <si>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</si>
  <si>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</si>
  <si>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</si>
  <si>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</si>
  <si>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年期合計</t>
    </r>
  </si>
  <si>
    <r>
      <rPr>
        <rFont val="標楷體"/>
        <b/>
        <color theme="1"/>
        <sz val="10.0"/>
      </rPr>
      <t>淨利</t>
    </r>
    <r>
      <rPr>
        <rFont val="Trebuchet MS"/>
        <b/>
        <color theme="1"/>
        <sz val="10.0"/>
      </rPr>
      <t>/</t>
    </r>
    <r>
      <rPr>
        <rFont val="標楷體"/>
        <b/>
        <color theme="1"/>
        <sz val="10.0"/>
      </rPr>
      <t>保費</t>
    </r>
  </si>
  <si>
    <r>
      <rPr>
        <rFont val="標楷體"/>
        <b/>
        <color theme="1"/>
        <sz val="10.0"/>
      </rPr>
      <t>淨利終值</t>
    </r>
  </si>
  <si>
    <r>
      <rPr>
        <rFont val="標楷體"/>
        <b/>
        <color theme="1"/>
        <sz val="10.0"/>
      </rPr>
      <t>損益兩平</t>
    </r>
  </si>
  <si>
    <t>C-4</t>
  </si>
  <si>
    <r>
      <rPr>
        <rFont val="標楷體"/>
        <b/>
        <color theme="1"/>
        <sz val="10.0"/>
      </rPr>
      <t>由負轉正</t>
    </r>
  </si>
  <si>
    <t>C-5</t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</si>
  <si>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</si>
  <si>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</si>
  <si>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</si>
  <si>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</si>
  <si>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</si>
  <si>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</si>
  <si>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</si>
  <si>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</si>
  <si>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</si>
  <si>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</si>
  <si>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</si>
  <si>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</si>
  <si>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</si>
  <si>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</si>
  <si>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</si>
  <si>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</si>
  <si>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</si>
  <si>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</si>
  <si>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</si>
  <si>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</si>
  <si>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</si>
  <si>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</si>
  <si>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</si>
  <si>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</si>
  <si>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</si>
  <si>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</si>
  <si>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</si>
  <si>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</si>
  <si>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</si>
  <si>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</si>
  <si>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</si>
  <si>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</si>
  <si>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</si>
  <si>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</si>
  <si>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</si>
  <si>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</si>
  <si>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</si>
  <si>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</si>
  <si>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</si>
  <si>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</si>
  <si>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</si>
  <si>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</si>
  <si>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</si>
  <si>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</si>
  <si>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</si>
  <si>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</si>
  <si>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</si>
  <si>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</si>
  <si>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</si>
  <si>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</si>
  <si>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</si>
  <si>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</si>
  <si>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</si>
  <si>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</si>
  <si>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</si>
  <si>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</si>
  <si>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</si>
  <si>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</si>
  <si>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</si>
  <si>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</si>
  <si>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</si>
  <si>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</si>
  <si>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</si>
  <si>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</si>
  <si>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</si>
  <si>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</si>
  <si>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年齡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</si>
  <si>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</si>
  <si>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</si>
  <si>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</si>
  <si>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</si>
  <si>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</si>
  <si>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</si>
  <si>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男性</t>
    </r>
  </si>
  <si>
    <r>
      <rPr>
        <rFont val="標楷體"/>
        <color theme="1"/>
        <sz val="10.0"/>
      </rPr>
      <t>女性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</si>
  <si>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</si>
  <si>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</si>
  <si>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</si>
  <si>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</si>
  <si>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</si>
  <si>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年期</t>
    </r>
    <r>
      <rPr>
        <rFont val="Trebuchet MS"/>
        <color theme="1"/>
        <sz val="10.0"/>
      </rPr>
      <t>\</t>
    </r>
    <r>
      <rPr>
        <rFont val="標楷體"/>
        <color theme="1"/>
        <sz val="10.0"/>
      </rPr>
      <t>項目</t>
    </r>
  </si>
  <si>
    <r>
      <rPr>
        <rFont val="標楷體"/>
        <color theme="1"/>
        <sz val="10.0"/>
      </rPr>
      <t>淨利</t>
    </r>
    <r>
      <rPr>
        <rFont val="Trebuchet MS"/>
        <color theme="1"/>
        <sz val="10.0"/>
      </rPr>
      <t>/</t>
    </r>
    <r>
      <rPr>
        <rFont val="標楷體"/>
        <color theme="1"/>
        <sz val="10.0"/>
      </rPr>
      <t>保費</t>
    </r>
  </si>
  <si>
    <r>
      <rPr>
        <rFont val="標楷體"/>
        <color theme="1"/>
        <sz val="10.0"/>
      </rPr>
      <t>淨利終值</t>
    </r>
  </si>
  <si>
    <r>
      <rPr>
        <rFont val="標楷體"/>
        <color theme="1"/>
        <sz val="10.0"/>
      </rPr>
      <t>損益兩平</t>
    </r>
  </si>
  <si>
    <r>
      <rPr>
        <rFont val="標楷體"/>
        <color theme="1"/>
        <sz val="10.0"/>
      </rPr>
      <t>由負轉正</t>
    </r>
  </si>
  <si>
    <r>
      <rPr>
        <rFont val="Trebuchet MS"/>
        <color theme="1"/>
        <sz val="10.0"/>
      </rPr>
      <t>6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</si>
  <si>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8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</si>
  <si>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10</t>
    </r>
    <r>
      <rPr>
        <rFont val="標楷體"/>
        <color theme="1"/>
        <sz val="10.0"/>
      </rPr>
      <t>年期</t>
    </r>
  </si>
  <si>
    <r>
      <rPr>
        <rFont val="Trebuchet MS"/>
        <color theme="1"/>
        <sz val="10.0"/>
      </rPr>
      <t>20</t>
    </r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</si>
  <si>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年期合計</t>
    </r>
  </si>
  <si>
    <r>
      <rPr>
        <rFont val="標楷體"/>
        <b/>
        <color theme="1"/>
        <sz val="14.0"/>
      </rPr>
      <t>國泰人壽添采終身壽險</t>
    </r>
  </si>
  <si>
    <r>
      <rPr>
        <rFont val="標楷體"/>
        <color theme="1"/>
        <sz val="10.0"/>
      </rPr>
      <t>保費現值</t>
    </r>
  </si>
  <si>
    <r>
      <rPr>
        <rFont val="標楷體"/>
        <color theme="1"/>
        <sz val="10.0"/>
      </rPr>
      <t>利潤現值</t>
    </r>
  </si>
  <si>
    <r>
      <rPr>
        <rFont val="標楷體"/>
        <color theme="1"/>
        <sz val="10.0"/>
      </rPr>
      <t>現值</t>
    </r>
  </si>
  <si>
    <r>
      <rPr>
        <rFont val="標楷體"/>
        <b/>
        <color theme="1"/>
        <sz val="12.0"/>
      </rPr>
      <t>資產額度分析</t>
    </r>
  </si>
  <si>
    <r>
      <rPr>
        <rFont val="標楷體"/>
        <color theme="1"/>
        <sz val="10.0"/>
      </rPr>
      <t>獲利率</t>
    </r>
  </si>
  <si>
    <r>
      <rPr>
        <rFont val="標楷體"/>
        <color theme="1"/>
        <sz val="10.0"/>
      </rPr>
      <t>獲利率</t>
    </r>
  </si>
  <si>
    <t>Index</t>
  </si>
  <si>
    <r>
      <rPr>
        <rFont val="標楷體"/>
        <color theme="1"/>
        <sz val="10.0"/>
      </rPr>
      <t>時間軸</t>
    </r>
  </si>
  <si>
    <r>
      <rPr>
        <rFont val="標楷體"/>
        <color theme="1"/>
        <sz val="10.0"/>
      </rPr>
      <t>年初收入</t>
    </r>
  </si>
  <si>
    <r>
      <rPr>
        <rFont val="標楷體"/>
        <color theme="1"/>
        <sz val="10.0"/>
      </rPr>
      <t>年初支出</t>
    </r>
    <r>
      <rPr>
        <rFont val="Trebuchet MS"/>
        <color theme="1"/>
        <sz val="10.0"/>
      </rPr>
      <t xml:space="preserve">: </t>
    </r>
    <r>
      <rPr>
        <rFont val="標楷體"/>
        <color theme="1"/>
        <sz val="10.0"/>
      </rPr>
      <t>費用</t>
    </r>
  </si>
  <si>
    <r>
      <rPr>
        <rFont val="標楷體"/>
        <color theme="1"/>
        <sz val="10.0"/>
      </rPr>
      <t>年中支出</t>
    </r>
  </si>
  <si>
    <r>
      <rPr>
        <rFont val="標楷體"/>
        <color theme="1"/>
        <sz val="10.0"/>
      </rPr>
      <t>年末支出</t>
    </r>
    <r>
      <rPr>
        <rFont val="Trebuchet MS"/>
        <color theme="1"/>
        <sz val="10.0"/>
      </rPr>
      <t xml:space="preserve">: </t>
    </r>
    <r>
      <rPr>
        <rFont val="標楷體"/>
        <color theme="1"/>
        <sz val="10.0"/>
      </rPr>
      <t>保單</t>
    </r>
    <r>
      <rPr>
        <rFont val="Trebuchet MS"/>
        <color theme="1"/>
        <sz val="10.0"/>
      </rPr>
      <t xml:space="preserve"> </t>
    </r>
    <r>
      <rPr>
        <rFont val="標楷體"/>
        <color theme="1"/>
        <sz val="10.0"/>
      </rPr>
      <t>費用</t>
    </r>
  </si>
  <si>
    <r>
      <rPr>
        <rFont val="標楷體"/>
        <color theme="1"/>
        <sz val="10.0"/>
      </rPr>
      <t>期末負債</t>
    </r>
  </si>
  <si>
    <r>
      <rPr>
        <rFont val="標楷體"/>
        <color theme="1"/>
        <sz val="10.0"/>
      </rPr>
      <t>利潤測試假設</t>
    </r>
  </si>
  <si>
    <r>
      <rPr>
        <rFont val="標楷體"/>
        <color theme="1"/>
        <sz val="10.0"/>
      </rPr>
      <t>當年度發生率</t>
    </r>
  </si>
  <si>
    <r>
      <rPr>
        <rFont val="標楷體"/>
        <color theme="1"/>
        <sz val="10.0"/>
      </rPr>
      <t>資產負債分析</t>
    </r>
  </si>
  <si>
    <r>
      <rPr>
        <rFont val="標楷體"/>
        <color theme="1"/>
        <sz val="10.0"/>
      </rPr>
      <t>獲利分析</t>
    </r>
  </si>
  <si>
    <r>
      <rPr>
        <rFont val="標楷體"/>
        <color theme="1"/>
        <sz val="10.0"/>
      </rPr>
      <t>計算假設</t>
    </r>
  </si>
  <si>
    <r>
      <rPr>
        <rFont val="標楷體"/>
        <color theme="1"/>
        <sz val="10.0"/>
      </rPr>
      <t>利源拆分</t>
    </r>
  </si>
  <si>
    <r>
      <rPr>
        <rFont val="標楷體"/>
        <color theme="1"/>
        <sz val="10.0"/>
      </rPr>
      <t>費用分析</t>
    </r>
  </si>
  <si>
    <r>
      <rPr>
        <rFont val="標楷體"/>
        <color theme="1"/>
        <sz val="10.0"/>
      </rPr>
      <t>保單
年度</t>
    </r>
  </si>
  <si>
    <r>
      <rPr>
        <rFont val="標楷體"/>
        <color theme="1"/>
        <sz val="10.0"/>
      </rPr>
      <t>期初
年齡</t>
    </r>
  </si>
  <si>
    <r>
      <rPr>
        <rFont val="標楷體"/>
        <color theme="1"/>
        <sz val="10.0"/>
      </rPr>
      <t>表定
保費</t>
    </r>
  </si>
  <si>
    <r>
      <rPr>
        <rFont val="標楷體"/>
        <color theme="1"/>
        <sz val="10.0"/>
      </rPr>
      <t>實收
保費</t>
    </r>
  </si>
  <si>
    <r>
      <rPr>
        <rFont val="標楷體"/>
        <color theme="1"/>
        <sz val="10.0"/>
      </rPr>
      <t>修正後
純保費</t>
    </r>
  </si>
  <si>
    <r>
      <rPr>
        <rFont val="標楷體"/>
        <color theme="1"/>
        <sz val="10.0"/>
      </rPr>
      <t xml:space="preserve">初年度
</t>
    </r>
    <r>
      <rPr>
        <rFont val="Trebuchet MS"/>
        <color theme="1"/>
        <sz val="10.0"/>
      </rPr>
      <t>α</t>
    </r>
  </si>
  <si>
    <r>
      <rPr>
        <rFont val="標楷體"/>
        <color theme="1"/>
        <sz val="10.0"/>
      </rPr>
      <t xml:space="preserve">續年度
</t>
    </r>
    <r>
      <rPr>
        <rFont val="Trebuchet MS"/>
        <color theme="1"/>
        <sz val="10.0"/>
      </rPr>
      <t>β</t>
    </r>
  </si>
  <si>
    <r>
      <rPr>
        <rFont val="標楷體"/>
        <color theme="1"/>
        <sz val="10.0"/>
      </rPr>
      <t xml:space="preserve">收費
</t>
    </r>
    <r>
      <rPr>
        <rFont val="Trebuchet MS"/>
        <color theme="1"/>
        <sz val="10.0"/>
      </rPr>
      <t>γ</t>
    </r>
  </si>
  <si>
    <r>
      <rPr>
        <rFont val="標楷體"/>
        <color theme="1"/>
        <sz val="10.0"/>
      </rPr>
      <t>業佣
成本</t>
    </r>
  </si>
  <si>
    <r>
      <rPr>
        <rFont val="標楷體"/>
        <color theme="1"/>
        <sz val="10.0"/>
      </rPr>
      <t>合計</t>
    </r>
  </si>
  <si>
    <r>
      <rPr>
        <rFont val="標楷體"/>
        <color theme="1"/>
        <sz val="10.0"/>
      </rPr>
      <t>身故
給付</t>
    </r>
  </si>
  <si>
    <r>
      <rPr>
        <rFont val="標楷體"/>
        <color theme="1"/>
        <sz val="10.0"/>
      </rPr>
      <t>生存
給付</t>
    </r>
  </si>
  <si>
    <r>
      <rPr>
        <rFont val="標楷體"/>
        <color theme="1"/>
        <sz val="10.0"/>
      </rPr>
      <t>解約
給付</t>
    </r>
  </si>
  <si>
    <r>
      <rPr>
        <rFont val="標楷體"/>
        <color theme="1"/>
        <sz val="10.0"/>
      </rPr>
      <t>營業稅</t>
    </r>
  </si>
  <si>
    <r>
      <rPr>
        <rFont val="標楷體"/>
        <color theme="1"/>
        <sz val="10.0"/>
      </rPr>
      <t>財專呆
比率</t>
    </r>
  </si>
  <si>
    <r>
      <rPr>
        <rFont val="標楷體"/>
        <color theme="1"/>
        <sz val="10.0"/>
      </rPr>
      <t>法定
責準金</t>
    </r>
  </si>
  <si>
    <r>
      <rPr>
        <rFont val="標楷體"/>
        <color theme="1"/>
        <sz val="10.0"/>
      </rPr>
      <t>保費不足
準備金</t>
    </r>
  </si>
  <si>
    <r>
      <rPr>
        <rFont val="標楷體"/>
        <color theme="1"/>
        <sz val="10.0"/>
      </rPr>
      <t>法定
未來負債</t>
    </r>
  </si>
  <si>
    <r>
      <rPr>
        <rFont val="標楷體"/>
        <color theme="1"/>
        <sz val="10.0"/>
      </rPr>
      <t>投資
報酬率</t>
    </r>
  </si>
  <si>
    <r>
      <rPr>
        <rFont val="標楷體"/>
        <color theme="1"/>
        <sz val="10.0"/>
      </rPr>
      <t>表定
死亡率</t>
    </r>
  </si>
  <si>
    <r>
      <rPr>
        <rFont val="標楷體"/>
        <color theme="1"/>
        <sz val="10.0"/>
      </rPr>
      <t>實際
死亡率</t>
    </r>
  </si>
  <si>
    <r>
      <rPr>
        <rFont val="標楷體"/>
        <color theme="1"/>
        <sz val="10.0"/>
      </rPr>
      <t>實際
解約率</t>
    </r>
  </si>
  <si>
    <r>
      <rPr>
        <rFont val="標楷體"/>
        <color theme="1"/>
        <sz val="10.0"/>
      </rPr>
      <t>年初
殘存率</t>
    </r>
  </si>
  <si>
    <r>
      <rPr>
        <rFont val="標楷體"/>
        <color theme="1"/>
        <sz val="10.0"/>
      </rPr>
      <t>年中
死亡率</t>
    </r>
  </si>
  <si>
    <r>
      <rPr>
        <rFont val="標楷體"/>
        <color theme="1"/>
        <sz val="10.0"/>
      </rPr>
      <t>年末
解約率</t>
    </r>
  </si>
  <si>
    <r>
      <rPr>
        <rFont val="標楷體"/>
        <color theme="1"/>
        <sz val="10.0"/>
      </rPr>
      <t>年末
殘存率</t>
    </r>
  </si>
  <si>
    <r>
      <rPr>
        <rFont val="標楷體"/>
        <color theme="1"/>
        <sz val="10.0"/>
      </rPr>
      <t>期初
資產</t>
    </r>
  </si>
  <si>
    <r>
      <rPr>
        <rFont val="標楷體"/>
        <color theme="1"/>
        <sz val="10.0"/>
      </rPr>
      <t>期初
保費收入</t>
    </r>
  </si>
  <si>
    <r>
      <rPr>
        <rFont val="標楷體"/>
        <color theme="1"/>
        <sz val="10.0"/>
      </rPr>
      <t>期初
費用支出</t>
    </r>
  </si>
  <si>
    <r>
      <rPr>
        <rFont val="標楷體"/>
        <color theme="1"/>
        <sz val="10.0"/>
      </rPr>
      <t>期中
身故支出</t>
    </r>
  </si>
  <si>
    <r>
      <rPr>
        <rFont val="標楷體"/>
        <color theme="1"/>
        <sz val="10.0"/>
      </rPr>
      <t>期末
生存支出</t>
    </r>
  </si>
  <si>
    <r>
      <rPr>
        <rFont val="標楷體"/>
        <color theme="1"/>
        <sz val="10.0"/>
      </rPr>
      <t>期末
解約支出</t>
    </r>
  </si>
  <si>
    <r>
      <rPr>
        <rFont val="標楷體"/>
        <color theme="1"/>
        <sz val="10.0"/>
      </rPr>
      <t>期末
營業稅支出</t>
    </r>
  </si>
  <si>
    <r>
      <rPr>
        <rFont val="標楷體"/>
        <color theme="1"/>
        <sz val="10.0"/>
      </rPr>
      <t>期末
財專呆支出</t>
    </r>
  </si>
  <si>
    <r>
      <rPr>
        <rFont val="標楷體"/>
        <color theme="1"/>
        <sz val="10.0"/>
      </rPr>
      <t>期末
利息收入</t>
    </r>
  </si>
  <si>
    <r>
      <rPr>
        <rFont val="標楷體"/>
        <color theme="1"/>
        <sz val="10.0"/>
      </rPr>
      <t>期末
資產</t>
    </r>
  </si>
  <si>
    <r>
      <rPr>
        <rFont val="標楷體"/>
        <color theme="1"/>
        <sz val="10.0"/>
      </rPr>
      <t>期末
負債</t>
    </r>
  </si>
  <si>
    <r>
      <rPr>
        <rFont val="標楷體"/>
        <color theme="1"/>
        <sz val="10.0"/>
      </rPr>
      <t>期末
累積盈餘</t>
    </r>
  </si>
  <si>
    <r>
      <rPr>
        <rFont val="標楷體"/>
        <color theme="1"/>
        <sz val="10.0"/>
      </rPr>
      <t>各期
淨得</t>
    </r>
  </si>
  <si>
    <r>
      <rPr>
        <rFont val="標楷體"/>
        <color theme="1"/>
        <sz val="10.0"/>
      </rPr>
      <t>各期
利潤</t>
    </r>
  </si>
  <si>
    <r>
      <rPr>
        <rFont val="標楷體"/>
        <color theme="1"/>
        <sz val="10.0"/>
      </rPr>
      <t>損益兩平
年度</t>
    </r>
  </si>
  <si>
    <r>
      <rPr>
        <rFont val="標楷體"/>
        <color theme="1"/>
        <sz val="10.0"/>
      </rPr>
      <t>由正轉負
年度</t>
    </r>
  </si>
  <si>
    <r>
      <rPr>
        <rFont val="標楷體"/>
        <color theme="1"/>
        <sz val="10.0"/>
      </rPr>
      <t>精算
準備金</t>
    </r>
  </si>
  <si>
    <r>
      <rPr>
        <rFont val="標楷體"/>
        <color theme="1"/>
        <sz val="10.0"/>
      </rPr>
      <t>提存
利率</t>
    </r>
  </si>
  <si>
    <r>
      <rPr>
        <rFont val="標楷體"/>
        <color theme="1"/>
        <sz val="10.0"/>
      </rPr>
      <t>提存
死亡率</t>
    </r>
  </si>
  <si>
    <r>
      <rPr>
        <rFont val="標楷體"/>
        <color theme="1"/>
        <sz val="10.0"/>
      </rPr>
      <t>利差益</t>
    </r>
  </si>
  <si>
    <r>
      <rPr>
        <rFont val="標楷體"/>
        <color theme="1"/>
        <sz val="10.0"/>
      </rPr>
      <t>死差益</t>
    </r>
  </si>
  <si>
    <r>
      <rPr>
        <rFont val="標楷體"/>
        <color theme="1"/>
        <sz val="10.0"/>
      </rPr>
      <t>費差益</t>
    </r>
  </si>
  <si>
    <r>
      <rPr>
        <rFont val="標楷體"/>
        <color theme="1"/>
        <sz val="10.0"/>
      </rPr>
      <t>解約益</t>
    </r>
  </si>
  <si>
    <r>
      <rPr>
        <rFont val="標楷體"/>
        <color theme="1"/>
        <sz val="10.0"/>
      </rPr>
      <t>負債差</t>
    </r>
  </si>
  <si>
    <r>
      <rPr>
        <rFont val="標楷體"/>
        <color theme="1"/>
        <sz val="10.0"/>
      </rPr>
      <t>利</t>
    </r>
    <r>
      <rPr>
        <rFont val="Trebuchet MS"/>
        <color theme="1"/>
        <sz val="10.0"/>
      </rPr>
      <t>x</t>
    </r>
    <r>
      <rPr>
        <rFont val="標楷體"/>
        <color theme="1"/>
        <sz val="10.0"/>
      </rPr>
      <t>死</t>
    </r>
  </si>
  <si>
    <r>
      <rPr>
        <rFont val="標楷體"/>
        <color theme="1"/>
        <sz val="10.0"/>
      </rPr>
      <t>利</t>
    </r>
    <r>
      <rPr>
        <rFont val="Trebuchet MS"/>
        <color theme="1"/>
        <sz val="10.0"/>
      </rPr>
      <t>x</t>
    </r>
    <r>
      <rPr>
        <rFont val="標楷體"/>
        <color theme="1"/>
        <sz val="10.0"/>
      </rPr>
      <t>費</t>
    </r>
  </si>
  <si>
    <r>
      <rPr>
        <rFont val="標楷體"/>
        <color theme="1"/>
        <sz val="10.0"/>
      </rPr>
      <t>利</t>
    </r>
    <r>
      <rPr>
        <rFont val="Trebuchet MS"/>
        <color theme="1"/>
        <sz val="10.0"/>
      </rPr>
      <t>x</t>
    </r>
    <r>
      <rPr>
        <rFont val="標楷體"/>
        <color theme="1"/>
        <sz val="10.0"/>
      </rPr>
      <t>負</t>
    </r>
  </si>
  <si>
    <r>
      <rPr>
        <rFont val="標楷體"/>
        <color theme="1"/>
        <sz val="10.0"/>
      </rPr>
      <t>解</t>
    </r>
    <r>
      <rPr>
        <rFont val="Trebuchet MS"/>
        <color theme="1"/>
        <sz val="10.0"/>
      </rPr>
      <t>x</t>
    </r>
    <r>
      <rPr>
        <rFont val="標楷體"/>
        <color theme="1"/>
        <sz val="10.0"/>
      </rPr>
      <t>負</t>
    </r>
  </si>
  <si>
    <r>
      <rPr>
        <rFont val="標楷體"/>
        <color theme="1"/>
        <sz val="10.0"/>
      </rPr>
      <t>死</t>
    </r>
    <r>
      <rPr>
        <rFont val="Trebuchet MS"/>
        <color theme="1"/>
        <sz val="10.0"/>
      </rPr>
      <t>x</t>
    </r>
    <r>
      <rPr>
        <rFont val="標楷體"/>
        <color theme="1"/>
        <sz val="10.0"/>
      </rPr>
      <t>負</t>
    </r>
  </si>
  <si>
    <r>
      <rPr>
        <rFont val="標楷體"/>
        <color theme="1"/>
        <sz val="10.0"/>
      </rPr>
      <t>財專呆
交互因子</t>
    </r>
  </si>
  <si>
    <r>
      <rPr>
        <rFont val="標楷體"/>
        <color theme="1"/>
        <sz val="10.0"/>
      </rPr>
      <t>附加
費用</t>
    </r>
  </si>
  <si>
    <r>
      <rPr>
        <rFont val="標楷體"/>
        <color theme="1"/>
        <sz val="10.0"/>
      </rPr>
      <t>固定
成本</t>
    </r>
  </si>
  <si>
    <r>
      <rPr>
        <rFont val="標楷體"/>
        <color theme="1"/>
        <sz val="10.0"/>
      </rPr>
      <t>變動
成本</t>
    </r>
  </si>
  <si>
    <r>
      <rPr>
        <rFont val="標楷體"/>
        <color theme="1"/>
        <sz val="10.0"/>
      </rPr>
      <t>業佣
成本</t>
    </r>
  </si>
  <si>
    <r>
      <rPr>
        <rFont val="標楷體"/>
        <color theme="1"/>
        <sz val="10.0"/>
      </rPr>
      <t>期初
費用收入</t>
    </r>
  </si>
  <si>
    <r>
      <rPr>
        <rFont val="標楷體"/>
        <color theme="1"/>
        <sz val="10.0"/>
      </rPr>
      <t>期初
固定支出</t>
    </r>
  </si>
  <si>
    <r>
      <rPr>
        <rFont val="標楷體"/>
        <color theme="1"/>
        <sz val="10.0"/>
      </rPr>
      <t>期初
變動支出</t>
    </r>
  </si>
  <si>
    <r>
      <rPr>
        <rFont val="標楷體"/>
        <color theme="1"/>
        <sz val="10.0"/>
      </rPr>
      <t>期初
業佣支出</t>
    </r>
  </si>
  <si>
    <r>
      <rPr>
        <rFont val="標楷體"/>
        <color theme="1"/>
        <sz val="10.0"/>
      </rPr>
      <t>期末
營業稅支出</t>
    </r>
  </si>
  <si>
    <r>
      <rPr>
        <rFont val="標楷體"/>
        <color theme="1"/>
        <sz val="10.0"/>
      </rPr>
      <t>期末
財專呆支出</t>
    </r>
  </si>
  <si>
    <r>
      <rPr>
        <rFont val="標楷體"/>
        <color theme="1"/>
        <sz val="10.0"/>
      </rPr>
      <t>基本資料</t>
    </r>
  </si>
  <si>
    <r>
      <rPr>
        <rFont val="標楷體"/>
        <color theme="1"/>
        <sz val="10.0"/>
      </rPr>
      <t>利潤測試設定</t>
    </r>
  </si>
  <si>
    <t>預期保費收入</t>
  </si>
  <si>
    <r>
      <rPr>
        <rFont val="標楷體"/>
        <color theme="1"/>
        <sz val="10.0"/>
      </rPr>
      <t>性別</t>
    </r>
  </si>
  <si>
    <r>
      <rPr>
        <rFont val="標楷體"/>
        <color theme="1"/>
        <sz val="10.0"/>
      </rPr>
      <t>投資報酬率</t>
    </r>
  </si>
  <si>
    <t>預期附加費用</t>
  </si>
  <si>
    <r>
      <rPr>
        <rFont val="標楷體"/>
        <color theme="1"/>
        <sz val="10.0"/>
      </rPr>
      <t>年齡</t>
    </r>
  </si>
  <si>
    <r>
      <rPr>
        <rFont val="標楷體"/>
        <color theme="1"/>
        <sz val="10.0"/>
      </rPr>
      <t>業主權益率</t>
    </r>
  </si>
  <si>
    <t>預期附加費用率</t>
  </si>
  <si>
    <r>
      <rPr>
        <rFont val="標楷體"/>
        <color theme="1"/>
        <sz val="10.0"/>
      </rPr>
      <t>年期</t>
    </r>
  </si>
  <si>
    <r>
      <rPr>
        <rFont val="標楷體"/>
        <color theme="1"/>
        <sz val="10.0"/>
      </rPr>
      <t>貼現利率</t>
    </r>
  </si>
  <si>
    <t>初年度固定費用</t>
  </si>
  <si>
    <r>
      <rPr>
        <rFont val="標楷體"/>
        <color theme="1"/>
        <sz val="10.0"/>
      </rPr>
      <t>繳費</t>
    </r>
  </si>
  <si>
    <r>
      <rPr>
        <rFont val="標楷體"/>
        <color theme="1"/>
        <sz val="10.0"/>
      </rPr>
      <t>宣告利率</t>
    </r>
  </si>
  <si>
    <t>初年度變動費用</t>
  </si>
  <si>
    <r>
      <rPr>
        <rFont val="標楷體"/>
        <color theme="1"/>
        <sz val="10.0"/>
      </rPr>
      <t>保障</t>
    </r>
  </si>
  <si>
    <r>
      <rPr>
        <rFont val="標楷體"/>
        <color theme="1"/>
        <sz val="10.0"/>
      </rPr>
      <t>死亡率</t>
    </r>
    <r>
      <rPr>
        <rFont val="Trebuchet MS"/>
        <color theme="1"/>
        <sz val="10.0"/>
      </rPr>
      <t xml:space="preserve"> x</t>
    </r>
  </si>
  <si>
    <t>續年度固定費用</t>
  </si>
  <si>
    <r>
      <rPr>
        <rFont val="標楷體"/>
        <color theme="1"/>
        <sz val="10.0"/>
      </rPr>
      <t>表定保費</t>
    </r>
  </si>
  <si>
    <r>
      <rPr>
        <rFont val="標楷體"/>
        <color theme="1"/>
        <sz val="10.0"/>
      </rPr>
      <t>解約率</t>
    </r>
    <r>
      <rPr>
        <rFont val="Trebuchet MS"/>
        <color theme="1"/>
        <sz val="10.0"/>
      </rPr>
      <t xml:space="preserve"> x</t>
    </r>
  </si>
  <si>
    <t>續年度變動費用</t>
  </si>
  <si>
    <r>
      <rPr>
        <rFont val="標楷體"/>
        <color theme="1"/>
        <sz val="10.0"/>
      </rPr>
      <t>實收保費</t>
    </r>
  </si>
  <si>
    <r>
      <rPr>
        <rFont val="標楷體"/>
        <color theme="1"/>
        <sz val="10.0"/>
      </rPr>
      <t>費用率</t>
    </r>
    <r>
      <rPr>
        <rFont val="Trebuchet MS"/>
        <color theme="1"/>
        <sz val="10.0"/>
      </rPr>
      <t xml:space="preserve"> x</t>
    </r>
  </si>
  <si>
    <r>
      <rPr>
        <rFont val="MingLiu"/>
        <color theme="1"/>
        <sz val="10.0"/>
      </rPr>
      <t>佣金率與稅捐</t>
    </r>
    <r>
      <rPr>
        <rFont val="Trebuchet MS"/>
        <color theme="1"/>
        <sz val="10.0"/>
      </rPr>
      <t>…</t>
    </r>
    <r>
      <rPr>
        <rFont val="細明體"/>
        <color theme="1"/>
        <sz val="10.0"/>
      </rPr>
      <t>等費用</t>
    </r>
  </si>
  <si>
    <r>
      <rPr>
        <rFont val="標楷體"/>
        <color theme="1"/>
        <sz val="10.0"/>
      </rPr>
      <t>保額單位</t>
    </r>
  </si>
  <si>
    <r>
      <rPr>
        <rFont val="標楷體"/>
        <color theme="1"/>
        <sz val="10.0"/>
      </rPr>
      <t>折扣率</t>
    </r>
  </si>
  <si>
    <t>實際支出費用率</t>
  </si>
  <si>
    <r>
      <rPr>
        <rFont val="標楷體"/>
        <color theme="1"/>
        <sz val="10.0"/>
      </rPr>
      <t>佔率</t>
    </r>
  </si>
  <si>
    <r>
      <rPr>
        <rFont val="標楷體"/>
        <color theme="1"/>
        <sz val="10.0"/>
      </rPr>
      <t>費用假設</t>
    </r>
  </si>
  <si>
    <r>
      <rPr>
        <rFont val="MingLiu"/>
        <color theme="1"/>
        <sz val="10.0"/>
      </rPr>
      <t>預期附加費用率</t>
    </r>
    <r>
      <rPr>
        <rFont val="Trebuchet MS"/>
        <color theme="1"/>
        <sz val="10.0"/>
      </rPr>
      <t>-</t>
    </r>
    <r>
      <rPr>
        <rFont val="細明體"/>
        <color theme="1"/>
        <sz val="10.0"/>
      </rPr>
      <t>實際支出費用率</t>
    </r>
  </si>
  <si>
    <r>
      <rPr>
        <rFont val="標楷體"/>
        <color theme="1"/>
        <sz val="10.0"/>
      </rPr>
      <t>成本評估</t>
    </r>
  </si>
  <si>
    <r>
      <rPr>
        <rFont val="標楷體"/>
        <color theme="1"/>
        <sz val="10.0"/>
      </rPr>
      <t>利源分析</t>
    </r>
  </si>
  <si>
    <r>
      <rPr>
        <rFont val="標楷體"/>
        <color theme="1"/>
        <sz val="10.0"/>
      </rPr>
      <t>初年度成本</t>
    </r>
  </si>
  <si>
    <r>
      <rPr>
        <rFont val="標楷體"/>
        <color theme="1"/>
        <sz val="10.0"/>
      </rPr>
      <t>獲利率</t>
    </r>
  </si>
  <si>
    <r>
      <rPr>
        <rFont val="標楷體"/>
        <color theme="1"/>
        <sz val="10.0"/>
      </rPr>
      <t>責準金</t>
    </r>
  </si>
  <si>
    <r>
      <rPr>
        <rFont val="標楷體"/>
        <color theme="1"/>
        <sz val="10.0"/>
      </rPr>
      <t>利差益</t>
    </r>
  </si>
  <si>
    <r>
      <rPr>
        <rFont val="標楷體"/>
        <color theme="1"/>
        <sz val="10.0"/>
      </rPr>
      <t>保費不足</t>
    </r>
  </si>
  <si>
    <r>
      <rPr>
        <rFont val="標楷體"/>
        <color theme="1"/>
        <sz val="10.0"/>
      </rPr>
      <t>死差益</t>
    </r>
  </si>
  <si>
    <r>
      <rPr>
        <rFont val="標楷體"/>
        <color theme="1"/>
        <sz val="10.0"/>
      </rPr>
      <t>固定</t>
    </r>
  </si>
  <si>
    <r>
      <rPr>
        <rFont val="標楷體"/>
        <color theme="1"/>
        <sz val="10.0"/>
      </rPr>
      <t>費差益</t>
    </r>
  </si>
  <si>
    <r>
      <rPr>
        <rFont val="標楷體"/>
        <color theme="1"/>
        <sz val="10.0"/>
      </rPr>
      <t>變動</t>
    </r>
  </si>
  <si>
    <r>
      <rPr>
        <rFont val="標楷體"/>
        <color theme="1"/>
        <sz val="10.0"/>
      </rPr>
      <t>解約益</t>
    </r>
  </si>
  <si>
    <r>
      <rPr>
        <rFont val="標楷體"/>
        <color theme="1"/>
        <sz val="10.0"/>
      </rPr>
      <t>業佣</t>
    </r>
  </si>
  <si>
    <r>
      <rPr>
        <rFont val="標楷體"/>
        <color theme="1"/>
        <sz val="10.0"/>
      </rPr>
      <t>利潤指標</t>
    </r>
  </si>
  <si>
    <r>
      <rPr>
        <rFont val="標楷體"/>
        <color theme="1"/>
        <sz val="10.0"/>
      </rPr>
      <t>淨利現值</t>
    </r>
    <r>
      <rPr>
        <rFont val="Trebuchet MS"/>
        <color theme="1"/>
        <sz val="10.0"/>
      </rPr>
      <t xml:space="preserve"> /
</t>
    </r>
    <r>
      <rPr>
        <rFont val="標楷體"/>
        <color theme="1"/>
        <sz val="10.0"/>
      </rPr>
      <t>初年度保費</t>
    </r>
    <r>
      <rPr>
        <rFont val="Trebuchet MS"/>
        <color theme="1"/>
        <sz val="10.0"/>
      </rPr>
      <t xml:space="preserve"> </t>
    </r>
  </si>
  <si>
    <r>
      <rPr>
        <rFont val="標楷體"/>
        <color theme="1"/>
        <sz val="10.0"/>
      </rPr>
      <t>淨利終值</t>
    </r>
  </si>
  <si>
    <r>
      <rPr>
        <rFont val="標楷體"/>
        <color theme="1"/>
        <sz val="10.0"/>
      </rPr>
      <t>損益兩平</t>
    </r>
  </si>
  <si>
    <r>
      <rPr>
        <rFont val="標楷體"/>
        <color theme="1"/>
        <sz val="10.0"/>
      </rPr>
      <t>由負轉正</t>
    </r>
  </si>
  <si>
    <r>
      <rPr>
        <rFont val="標楷體"/>
        <color theme="1"/>
        <sz val="10.0"/>
      </rPr>
      <t>計算基礎</t>
    </r>
  </si>
  <si>
    <r>
      <rPr>
        <rFont val="標楷體"/>
        <color theme="1"/>
        <sz val="10.0"/>
      </rPr>
      <t>項目</t>
    </r>
  </si>
  <si>
    <r>
      <rPr>
        <rFont val="標楷體"/>
        <color theme="1"/>
        <sz val="10.0"/>
      </rPr>
      <t>保價金</t>
    </r>
    <r>
      <rPr>
        <rFont val="Trebuchet MS"/>
        <color theme="1"/>
        <sz val="10.0"/>
      </rPr>
      <t>(L)</t>
    </r>
  </si>
  <si>
    <r>
      <rPr>
        <rFont val="標楷體"/>
        <color theme="1"/>
        <sz val="10.0"/>
      </rPr>
      <t>責準金</t>
    </r>
    <r>
      <rPr>
        <rFont val="Trebuchet MS"/>
        <color theme="1"/>
        <sz val="10.0"/>
      </rPr>
      <t>(X)</t>
    </r>
  </si>
  <si>
    <t>qx</t>
  </si>
  <si>
    <r>
      <rPr>
        <rFont val="標楷體"/>
        <color theme="1"/>
        <sz val="10.0"/>
      </rPr>
      <t>費用假設</t>
    </r>
  </si>
  <si>
    <r>
      <rPr>
        <rFont val="標楷體"/>
        <color theme="1"/>
        <sz val="10.0"/>
      </rPr>
      <t>營業費用</t>
    </r>
  </si>
  <si>
    <r>
      <rPr>
        <rFont val="標楷體"/>
        <color theme="1"/>
        <sz val="10.0"/>
      </rPr>
      <t>財專呆</t>
    </r>
  </si>
  <si>
    <t>每年比率</t>
  </si>
  <si>
    <t>至少百分比</t>
  </si>
  <si>
    <t>遞減係數</t>
  </si>
  <si>
    <r>
      <rPr>
        <rFont val="標楷體"/>
        <color theme="1"/>
        <sz val="10.0"/>
      </rPr>
      <t>營業稅率</t>
    </r>
  </si>
  <si>
    <r>
      <rPr>
        <rFont val="標楷體"/>
        <color theme="1"/>
        <sz val="10.0"/>
      </rPr>
      <t>年度</t>
    </r>
  </si>
  <si>
    <r>
      <rPr>
        <rFont val="標楷體"/>
        <color theme="1"/>
        <sz val="10.0"/>
      </rPr>
      <t>佣金率</t>
    </r>
  </si>
  <si>
    <r>
      <rPr>
        <rFont val="標楷體"/>
        <color theme="1"/>
        <sz val="20.0"/>
      </rPr>
      <t>國泰人壽添采終身壽險</t>
    </r>
  </si>
  <si>
    <r>
      <rPr>
        <rFont val="標楷體"/>
        <color theme="1"/>
        <sz val="16.0"/>
      </rPr>
      <t>總保費</t>
    </r>
  </si>
  <si>
    <r>
      <rPr>
        <rFont val="標楷體"/>
        <color theme="1"/>
        <sz val="12.0"/>
      </rPr>
      <t>單位：元</t>
    </r>
    <r>
      <rPr>
        <rFont val="Trebuchet MS"/>
        <color theme="1"/>
        <sz val="12.0"/>
      </rPr>
      <t>/</t>
    </r>
    <r>
      <rPr>
        <rFont val="標楷體"/>
        <color theme="1"/>
        <sz val="12.0"/>
      </rPr>
      <t>每萬保額</t>
    </r>
  </si>
  <si>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</si>
  <si>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6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</si>
  <si>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8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</si>
  <si>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10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</si>
  <si>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20</t>
    </r>
    <r>
      <rPr>
        <rFont val="標楷體"/>
        <color theme="1"/>
        <sz val="12.0"/>
      </rPr>
      <t>年期</t>
    </r>
  </si>
  <si>
    <r>
      <rPr>
        <rFont val="標楷體"/>
        <color theme="1"/>
        <sz val="12.0"/>
      </rPr>
      <t>年齡</t>
    </r>
    <r>
      <rPr>
        <rFont val="Trebuchet MS"/>
        <color theme="1"/>
        <sz val="12.0"/>
      </rPr>
      <t>\</t>
    </r>
    <r>
      <rPr>
        <rFont val="標楷體"/>
        <color theme="1"/>
        <sz val="12.0"/>
      </rPr>
      <t>性別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</si>
  <si>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</si>
  <si>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</si>
  <si>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</si>
  <si>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</si>
  <si>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</si>
  <si>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</si>
  <si>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</si>
  <si>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</si>
  <si>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20.0"/>
      </rPr>
      <t>國泰人壽添采終身壽險</t>
    </r>
  </si>
  <si>
    <r>
      <rPr>
        <rFont val="標楷體"/>
        <color theme="1"/>
        <sz val="16.0"/>
      </rPr>
      <t>附加費用率</t>
    </r>
  </si>
  <si>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</si>
  <si>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6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</si>
  <si>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8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</si>
  <si>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10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</si>
  <si>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20</t>
    </r>
    <r>
      <rPr>
        <rFont val="標楷體"/>
        <color theme="1"/>
        <sz val="12.0"/>
      </rPr>
      <t>年期</t>
    </r>
  </si>
  <si>
    <r>
      <rPr>
        <rFont val="標楷體"/>
        <color theme="1"/>
        <sz val="12.0"/>
      </rPr>
      <t>年齡</t>
    </r>
    <r>
      <rPr>
        <rFont val="Trebuchet MS"/>
        <color theme="1"/>
        <sz val="12.0"/>
      </rPr>
      <t>\</t>
    </r>
    <r>
      <rPr>
        <rFont val="標楷體"/>
        <color theme="1"/>
        <sz val="12.0"/>
      </rPr>
      <t>性別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</si>
  <si>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</si>
  <si>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</si>
  <si>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</si>
  <si>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</si>
  <si>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</si>
  <si>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</si>
  <si>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</si>
  <si>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</si>
  <si>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20.0"/>
      </rPr>
      <t>國泰人壽添采終身壽險</t>
    </r>
  </si>
  <si>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</si>
  <si>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6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</si>
  <si>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8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</si>
  <si>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10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</si>
  <si>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20</t>
    </r>
    <r>
      <rPr>
        <rFont val="標楷體"/>
        <color theme="1"/>
        <sz val="12.0"/>
      </rPr>
      <t>年期</t>
    </r>
  </si>
  <si>
    <r>
      <rPr>
        <rFont val="標楷體"/>
        <color theme="1"/>
        <sz val="12.0"/>
      </rPr>
      <t>年齡</t>
    </r>
    <r>
      <rPr>
        <rFont val="Trebuchet MS"/>
        <color theme="1"/>
        <sz val="12.0"/>
      </rPr>
      <t>\</t>
    </r>
    <r>
      <rPr>
        <rFont val="標楷體"/>
        <color theme="1"/>
        <sz val="12.0"/>
      </rPr>
      <t>性別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</si>
  <si>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</si>
  <si>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</si>
  <si>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</si>
  <si>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</si>
  <si>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</si>
  <si>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</si>
  <si>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</si>
  <si>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</si>
  <si>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20.0"/>
      </rPr>
      <t>國泰人壽添采終身壽險</t>
    </r>
  </si>
  <si>
    <r>
      <rPr>
        <rFont val="標楷體"/>
        <color theme="1"/>
        <sz val="16.0"/>
      </rPr>
      <t>負債存續期間</t>
    </r>
  </si>
  <si>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</si>
  <si>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6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</si>
  <si>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8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</si>
  <si>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10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</si>
  <si>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20</t>
    </r>
    <r>
      <rPr>
        <rFont val="標楷體"/>
        <color theme="1"/>
        <sz val="12.0"/>
      </rPr>
      <t>年期</t>
    </r>
  </si>
  <si>
    <r>
      <rPr>
        <rFont val="標楷體"/>
        <color theme="1"/>
        <sz val="12.0"/>
      </rPr>
      <t>年齡</t>
    </r>
    <r>
      <rPr>
        <rFont val="Trebuchet MS"/>
        <color theme="1"/>
        <sz val="12.0"/>
      </rPr>
      <t>\</t>
    </r>
    <r>
      <rPr>
        <rFont val="標楷體"/>
        <color theme="1"/>
        <sz val="12.0"/>
      </rPr>
      <t>性別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</si>
  <si>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</si>
  <si>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</si>
  <si>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</si>
  <si>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</si>
  <si>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</si>
  <si>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</si>
  <si>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</si>
  <si>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</si>
  <si>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20.0"/>
      </rPr>
      <t>國泰人壽添采終身壽險</t>
    </r>
  </si>
  <si>
    <r>
      <rPr>
        <rFont val="標楷體"/>
        <color theme="1"/>
        <sz val="16.0"/>
      </rPr>
      <t>邊際利潤</t>
    </r>
  </si>
  <si>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</si>
  <si>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6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</si>
  <si>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8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</si>
  <si>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10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</si>
  <si>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20</t>
    </r>
    <r>
      <rPr>
        <rFont val="標楷體"/>
        <color theme="1"/>
        <sz val="12.0"/>
      </rPr>
      <t>年期</t>
    </r>
  </si>
  <si>
    <r>
      <rPr>
        <rFont val="標楷體"/>
        <color theme="1"/>
        <sz val="12.0"/>
      </rPr>
      <t>年齡</t>
    </r>
    <r>
      <rPr>
        <rFont val="Trebuchet MS"/>
        <color theme="1"/>
        <sz val="12.0"/>
      </rPr>
      <t>\</t>
    </r>
    <r>
      <rPr>
        <rFont val="標楷體"/>
        <color theme="1"/>
        <sz val="12.0"/>
      </rPr>
      <t>性別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</si>
  <si>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</si>
  <si>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</si>
  <si>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</si>
  <si>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</si>
  <si>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</si>
  <si>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</si>
  <si>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</si>
  <si>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</si>
  <si>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20.0"/>
      </rPr>
      <t>國泰人壽添采終身壽險</t>
    </r>
  </si>
  <si>
    <r>
      <rPr>
        <rFont val="標楷體"/>
        <color theme="1"/>
        <sz val="16.0"/>
      </rPr>
      <t>初年度成本</t>
    </r>
  </si>
  <si>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</si>
  <si>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6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</si>
  <si>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8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</si>
  <si>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10</t>
    </r>
    <r>
      <rPr>
        <rFont val="標楷體"/>
        <color theme="1"/>
        <sz val="12.0"/>
      </rPr>
      <t>年期</t>
    </r>
  </si>
  <si>
    <r>
      <rPr>
        <rFont val="Trebuchet MS"/>
        <color theme="1"/>
        <sz val="12.0"/>
      </rPr>
      <t>20</t>
    </r>
    <r>
      <rPr>
        <rFont val="標楷體"/>
        <color theme="1"/>
        <sz val="12.0"/>
      </rPr>
      <t>年期</t>
    </r>
  </si>
  <si>
    <r>
      <rPr>
        <rFont val="標楷體"/>
        <color theme="1"/>
        <sz val="12.0"/>
      </rPr>
      <t>年齡</t>
    </r>
    <r>
      <rPr>
        <rFont val="Trebuchet MS"/>
        <color theme="1"/>
        <sz val="12.0"/>
      </rPr>
      <t>\</t>
    </r>
    <r>
      <rPr>
        <rFont val="標楷體"/>
        <color theme="1"/>
        <sz val="12.0"/>
      </rPr>
      <t>性別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</si>
  <si>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</si>
  <si>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</si>
  <si>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</si>
  <si>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</si>
  <si>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</si>
  <si>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</si>
  <si>
    <r>
      <rPr>
        <rFont val="標楷體"/>
        <color theme="1"/>
        <sz val="12.0"/>
      </rPr>
      <t>男性</t>
    </r>
  </si>
  <si>
    <r>
      <rPr>
        <rFont val="標楷體"/>
        <color theme="1"/>
        <sz val="12.0"/>
      </rPr>
      <t>女性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</si>
</sst>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7">
    <numFmt numFmtId="164" formatCode="0.00%_-;[Red]\-\ 0.00%_-;_-\ &quot;-&quot;_-;_-@"/>
    <numFmt numFmtId="165" formatCode="0.00_-;[Red]\-\ 0.00_-;_-\ &quot;-&quot;_-;_-@"/>
    <numFmt numFmtId="166" formatCode="\ \ \ 0_ &quot;歲&quot;"/>
    <numFmt numFmtId="167" formatCode="\ \ \ 0.00%"/>
    <numFmt numFmtId="168" formatCode="#,##0_ "/>
    <numFmt numFmtId="169" formatCode="#,##0.000000_ "/>
    <numFmt numFmtId="170" formatCode="0.00%_ "/>
    <numFmt numFmtId="171" formatCode="#,##0_-;[Red]\-\ #,##0_-;_-\ &quot;-&quot;_-;_-@"/>
    <numFmt numFmtId="172" formatCode="#,##0.00_ "/>
    <numFmt numFmtId="173" formatCode="#,##0_);[Red]\(#,##0\)"/>
    <numFmt numFmtId="174" formatCode="#,##0.0000_-;[Red]\-\ #,##0.0000_-;_-\ &quot;-&quot;_-;_-@"/>
    <numFmt numFmtId="175" formatCode="#,##0.000_);[Red]\(#,##0.000\)"/>
    <numFmt numFmtId="176" formatCode="#,##0.00_);[Red]\(#,##0.00\)"/>
    <numFmt numFmtId="177" formatCode="0\ &quot;歲&quot;"/>
    <numFmt numFmtId="178" formatCode="0.000%_ "/>
    <numFmt numFmtId="179" formatCode="0.0000%_ "/>
    <numFmt numFmtId="180" formatCode="0.E+00"/>
  </numFmts>
  <fonts count="29">
    <font>
      <sz val="12.0"/>
      <color theme="1"/>
      <name val="Calibri"/>
      <scheme val="minor"/>
    </font>
    <font>
      <b/>
      <sz val="14.0"/>
      <color theme="1"/>
      <name val="Trebuchet MS"/>
    </font>
    <font>
      <sz val="10.0"/>
      <color theme="1"/>
      <name val="Trebuchet MS"/>
    </font>
    <font>
      <b/>
      <sz val="12.0"/>
      <color theme="1"/>
      <name val="Trebuchet MS"/>
    </font>
    <font>
      <sz val="10.0"/>
      <color rgb="FFFFFF00"/>
      <name val="Trebuchet MS"/>
    </font>
    <font>
      <sz val="10.0"/>
      <color rgb="FFF2DBDB"/>
      <name val="Trebuchet MS"/>
    </font>
    <font>
      <sz val="10.0"/>
      <color rgb="FFFDE9D9"/>
      <name val="Trebuchet MS"/>
    </font>
    <font>
      <sz val="10.0"/>
      <color rgb="FFE5DFEC"/>
      <name val="Trebuchet MS"/>
    </font>
    <font>
      <sz val="10.0"/>
      <color rgb="FFFABF8F"/>
      <name val="Trebuchet MS"/>
    </font>
    <font>
      <b/>
      <sz val="10.0"/>
      <color rgb="FF990000"/>
      <name val="Trebuchet MS"/>
    </font>
    <font>
      <sz val="10.0"/>
      <color rgb="FF990000"/>
      <name val="Trebuchet MS"/>
    </font>
    <font>
      <sz val="10.0"/>
      <color rgb="FFA6E2AD"/>
      <name val="Trebuchet MS"/>
    </font>
    <font>
      <b/>
      <sz val="10.0"/>
      <color rgb="FFA6E2AD"/>
      <name val="Trebuchet MS"/>
    </font>
    <font>
      <sz val="10.0"/>
      <color rgb="FFC6D9F0"/>
      <name val="Trebuchet MS"/>
    </font>
    <font>
      <b/>
      <sz val="10.0"/>
      <color rgb="FFC6D9F0"/>
      <name val="Trebuchet MS"/>
    </font>
    <font>
      <sz val="10.0"/>
      <color rgb="FFC00000"/>
      <name val="Trebuchet MS"/>
    </font>
    <font/>
    <font>
      <sz val="10.0"/>
      <color rgb="FFDAEEF3"/>
      <name val="Trebuchet MS"/>
    </font>
    <font>
      <sz val="10.0"/>
      <color rgb="FFDBE5F1"/>
      <name val="Trebuchet MS"/>
    </font>
    <font>
      <sz val="10.0"/>
      <color theme="0"/>
      <name val="Trebuchet MS"/>
    </font>
    <font>
      <b/>
      <sz val="10.0"/>
      <color theme="1"/>
      <name val="Trebuchet MS"/>
    </font>
    <font>
      <b/>
      <sz val="11.0"/>
      <color theme="1"/>
      <name val="Trebuchet MS"/>
    </font>
    <font>
      <sz val="10.0"/>
      <color theme="1"/>
      <name val="MingLiu"/>
    </font>
    <font>
      <b/>
      <sz val="10.0"/>
      <color theme="1"/>
      <name val="DFKai-SB"/>
    </font>
    <font>
      <sz val="8.0"/>
      <color theme="1"/>
      <name val="Trebuchet MS"/>
    </font>
    <font>
      <sz val="10.0"/>
      <color theme="1"/>
      <name val="DFKai-SB"/>
    </font>
    <font>
      <sz val="20.0"/>
      <color theme="1"/>
      <name val="Trebuchet MS"/>
    </font>
    <font>
      <sz val="12.0"/>
      <color theme="1"/>
      <name val="Trebuchet MS"/>
    </font>
    <font>
      <sz val="16.0"/>
      <color theme="1"/>
      <name val="Trebuchet MS"/>
    </font>
  </fonts>
  <fills count="12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632423"/>
        <bgColor rgb="FF632423"/>
      </patternFill>
    </fill>
    <fill>
      <patternFill patternType="solid">
        <fgColor rgb="FF974806"/>
        <bgColor rgb="FF974806"/>
      </patternFill>
    </fill>
    <fill>
      <patternFill patternType="solid">
        <fgColor rgb="FF3F3151"/>
        <bgColor rgb="FF3F3151"/>
      </patternFill>
    </fill>
    <fill>
      <patternFill patternType="solid">
        <fgColor rgb="FFFABF8F"/>
        <bgColor rgb="FFFABF8F"/>
      </patternFill>
    </fill>
    <fill>
      <patternFill patternType="solid">
        <fgColor rgb="FF1A5221"/>
        <bgColor rgb="FF1A5221"/>
      </patternFill>
    </fill>
    <fill>
      <patternFill patternType="solid">
        <fgColor rgb="FFFFFF99"/>
        <bgColor rgb="FFFFFF99"/>
      </patternFill>
    </fill>
    <fill>
      <patternFill patternType="solid">
        <fgColor rgb="FFA6E2AD"/>
        <bgColor rgb="FFA6E2AD"/>
      </patternFill>
    </fill>
    <fill>
      <patternFill patternType="solid">
        <fgColor rgb="FFFBD4B4"/>
        <bgColor rgb="FFFBD4B4"/>
      </patternFill>
    </fill>
    <fill>
      <patternFill patternType="solid">
        <fgColor rgb="FFFFFF00"/>
        <bgColor rgb="FFFFFF00"/>
      </patternFill>
    </fill>
  </fills>
  <borders count="145">
    <border/>
    <border>
      <left style="medium">
        <color rgb="FF000000"/>
      </left>
      <right style="hair">
        <color rgb="FF000000"/>
      </right>
      <top style="medium">
        <color rgb="FF000000"/>
      </top>
      <bottom style="double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double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double">
        <color rgb="FF000000"/>
      </bottom>
    </border>
    <border>
      <left style="medium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/>
      <right style="hair">
        <color rgb="FF000000"/>
      </right>
      <top style="medium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thin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/>
      <bottom style="double">
        <color rgb="FF000000"/>
      </bottom>
    </border>
    <border>
      <left/>
      <right style="hair">
        <color rgb="FF000000"/>
      </right>
      <top/>
      <bottom style="double">
        <color rgb="FF000000"/>
      </bottom>
    </border>
    <border>
      <left style="hair">
        <color rgb="FF000000"/>
      </left>
      <right style="hair">
        <color rgb="FF000000"/>
      </right>
      <top/>
      <bottom style="double">
        <color rgb="FF000000"/>
      </bottom>
    </border>
    <border>
      <left style="hair">
        <color rgb="FF000000"/>
      </left>
      <right style="medium">
        <color rgb="FF000000"/>
      </right>
      <top/>
      <bottom style="double">
        <color rgb="FF000000"/>
      </bottom>
    </border>
    <border>
      <left style="medium">
        <color rgb="FF000000"/>
      </left>
      <right style="thin">
        <color rgb="FF000000"/>
      </right>
      <top/>
      <bottom/>
    </border>
    <border>
      <right style="hair">
        <color rgb="FF000000"/>
      </right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top/>
      <bottom style="medium">
        <color rgb="FF000000"/>
      </bottom>
    </border>
    <border>
      <right style="hair">
        <color rgb="FF000000"/>
      </right>
      <bottom style="medium">
        <color rgb="FF000000"/>
      </bottom>
    </border>
    <border>
      <left style="hair">
        <color rgb="FF000000"/>
      </left>
      <right style="hair">
        <color rgb="FF000000"/>
      </right>
      <bottom style="medium">
        <color rgb="FF000000"/>
      </bottom>
    </border>
    <border>
      <left style="hair">
        <color rgb="FF000000"/>
      </left>
      <right style="medium">
        <color rgb="FF000000"/>
      </right>
      <bottom style="medium">
        <color rgb="FF000000"/>
      </bottom>
    </border>
    <border>
      <left/>
      <right/>
      <top/>
      <bottom/>
    </border>
    <border>
      <left/>
      <right style="dotted">
        <color rgb="FF000000"/>
      </right>
      <top/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000000"/>
      </bottom>
    </border>
    <border>
      <left/>
      <right style="hair">
        <color rgb="FF000000"/>
      </right>
      <top style="medium">
        <color rgb="FF000000"/>
      </top>
      <bottom style="double">
        <color rgb="FF000000"/>
      </bottom>
    </border>
    <border>
      <left style="hair">
        <color rgb="FF000000"/>
      </left>
      <right style="dotted">
        <color rgb="FF000000"/>
      </right>
      <top style="medium">
        <color rgb="FF000000"/>
      </top>
      <bottom style="double">
        <color rgb="FF000000"/>
      </bottom>
    </border>
    <border>
      <left style="medium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dotted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dotted">
        <color rgb="FF000000"/>
      </right>
    </border>
    <border>
      <left style="medium">
        <color rgb="FF000000"/>
      </left>
      <right style="thin">
        <color rgb="FF000000"/>
      </right>
      <top/>
      <bottom style="hair">
        <color rgb="FF000000"/>
      </bottom>
    </border>
    <border>
      <right style="hair">
        <color rgb="FF000000"/>
      </right>
      <bottom style="hair">
        <color rgb="FF000000"/>
      </bottom>
    </border>
    <border>
      <left style="hair">
        <color rgb="FF000000"/>
      </left>
      <right style="dotted">
        <color rgb="FF000000"/>
      </right>
      <bottom style="hair">
        <color rgb="FF000000"/>
      </bottom>
    </border>
    <border>
      <left style="hair">
        <color rgb="FF000000"/>
      </left>
      <right style="dotted">
        <color rgb="FF000000"/>
      </right>
      <bottom style="medium">
        <color rgb="FF000000"/>
      </bottom>
    </border>
    <border>
      <right style="thin">
        <color rgb="FF000000"/>
      </right>
    </border>
    <border>
      <left/>
      <right style="thin">
        <color rgb="FF000000"/>
      </right>
      <top style="medium">
        <color rgb="FF000000"/>
      </top>
      <bottom style="double">
        <color rgb="FF000000"/>
      </bottom>
    </border>
    <border>
      <left style="medium">
        <color rgb="FF000000"/>
      </left>
      <top style="medium">
        <color rgb="FF000000"/>
      </top>
      <bottom style="double">
        <color rgb="FF000000"/>
      </bottom>
    </border>
    <border>
      <right style="medium">
        <color rgb="FF000000"/>
      </right>
      <top style="medium">
        <color rgb="FF000000"/>
      </top>
      <bottom style="double">
        <color rgb="FF000000"/>
      </bottom>
    </border>
    <border>
      <left/>
      <right style="thin">
        <color rgb="FF000000"/>
      </right>
      <top style="double">
        <color rgb="FF000000"/>
      </top>
      <bottom style="hair">
        <color rgb="FF000000"/>
      </bottom>
    </border>
    <border>
      <left/>
      <right style="thin">
        <color rgb="FF000000"/>
      </right>
      <top/>
      <bottom/>
    </border>
    <border>
      <left/>
      <right style="thin">
        <color rgb="FF000000"/>
      </right>
      <top/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medium">
        <color rgb="FF000000"/>
      </right>
      <top style="hair">
        <color rgb="FF000000"/>
      </top>
    </border>
    <border>
      <left style="medium">
        <color rgb="FF000000"/>
      </left>
      <right style="hair">
        <color rgb="FF000000"/>
      </right>
      <top style="hair">
        <color rgb="FF000000"/>
      </top>
      <bottom style="dotted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top/>
      <bottom style="hair">
        <color rgb="FF000000"/>
      </bottom>
    </border>
    <border>
      <right style="medium">
        <color rgb="FF000000"/>
      </right>
      <top/>
      <bottom style="hair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hair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  <bottom style="hair">
        <color rgb="FF000000"/>
      </bottom>
    </border>
    <border>
      <right style="medium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right style="medium">
        <color rgb="FF000000"/>
      </right>
      <top style="hair">
        <color rgb="FF000000"/>
      </top>
      <bottom style="medium">
        <color rgb="FF000000"/>
      </bottom>
    </border>
    <border>
      <right style="hair">
        <color rgb="FF000000"/>
      </right>
      <top style="medium">
        <color rgb="FF000000"/>
      </top>
      <bottom style="double">
        <color rgb="FF000000"/>
      </bottom>
    </border>
    <border>
      <left style="medium">
        <color rgb="FF000000"/>
      </left>
      <right style="thin">
        <color rgb="FF000000"/>
      </right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top style="hair">
        <color rgb="FF000000"/>
      </top>
      <bottom style="dotted">
        <color rgb="FF000000"/>
      </bottom>
    </border>
    <border>
      <right style="hair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dotted">
        <color rgb="FF000000"/>
      </bottom>
    </border>
    <border>
      <right style="hair">
        <color rgb="FF000000"/>
      </right>
      <top style="hair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hair">
        <color rgb="FF000000"/>
      </right>
      <top style="dotted">
        <color rgb="FF000000"/>
      </top>
      <bottom style="dotted">
        <color rgb="FF000000"/>
      </bottom>
    </border>
    <border>
      <left style="hair">
        <color rgb="FF000000"/>
      </left>
      <right style="medium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top style="medium">
        <color rgb="FF000000"/>
      </top>
      <bottom style="thin">
        <color rgb="FF000000"/>
      </bottom>
    </border>
    <border>
      <right style="hair">
        <color rgb="FF000000"/>
      </right>
      <top style="medium">
        <color rgb="FF000000"/>
      </top>
      <bottom style="thin">
        <color rgb="FF000000"/>
      </bottom>
    </border>
    <border>
      <left style="hair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bottom style="double">
        <color rgb="FF000000"/>
      </bottom>
    </border>
    <border>
      <right style="hair">
        <color rgb="FF000000"/>
      </right>
      <bottom style="double">
        <color rgb="FF000000"/>
      </bottom>
    </border>
    <border>
      <left style="hair">
        <color rgb="FF000000"/>
      </left>
      <right style="hair">
        <color rgb="FF000000"/>
      </right>
      <bottom style="double">
        <color rgb="FF000000"/>
      </bottom>
    </border>
    <border>
      <left style="hair">
        <color rgb="FF000000"/>
      </left>
      <right style="thin">
        <color rgb="FF000000"/>
      </right>
      <bottom style="double">
        <color rgb="FF000000"/>
      </bottom>
    </border>
    <border>
      <right style="medium">
        <color rgb="FF000000"/>
      </right>
      <bottom style="double">
        <color rgb="FF000000"/>
      </bottom>
    </border>
    <border>
      <left style="hair">
        <color rgb="FF000000"/>
      </left>
      <right style="medium">
        <color rgb="FF000000"/>
      </right>
      <bottom style="double">
        <color rgb="FF000000"/>
      </bottom>
    </border>
    <border>
      <left style="hair">
        <color rgb="FF000000"/>
      </left>
      <right style="thin">
        <color rgb="FF000000"/>
      </right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right style="medium">
        <color rgb="FF000000"/>
      </right>
      <top style="hair">
        <color rgb="FF000000"/>
      </top>
      <bottom style="thin">
        <color rgb="FF000000"/>
      </bottom>
    </border>
    <border>
      <bottom style="medium">
        <color rgb="FF000000"/>
      </bottom>
    </border>
    <border>
      <left style="hair">
        <color rgb="FF000000"/>
      </left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bottom style="dotted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double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hair">
        <color rgb="FF000000"/>
      </right>
      <top style="thin">
        <color rgb="FF000000"/>
      </top>
      <bottom style="medium">
        <color rgb="FF000000"/>
      </bottom>
    </border>
    <border>
      <left style="hair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bottom style="double">
        <color rgb="FF000000"/>
      </bottom>
    </border>
    <border>
      <right style="thin">
        <color rgb="FF000000"/>
      </right>
      <bottom style="double">
        <color rgb="FF000000"/>
      </bottom>
    </border>
    <border>
      <left style="thin">
        <color rgb="FF000000"/>
      </left>
      <right style="hair">
        <color rgb="FF000000"/>
      </right>
      <bottom style="double">
        <color rgb="FF000000"/>
      </bottom>
    </border>
    <border>
      <left style="thin">
        <color rgb="FF000000"/>
      </left>
      <right style="thin">
        <color rgb="FF000000"/>
      </right>
      <bottom style="double">
        <color rgb="FF000000"/>
      </bottom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double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left style="thin">
        <color rgb="FF000000"/>
      </left>
      <right style="hair">
        <color rgb="FF000000"/>
      </right>
    </border>
    <border>
      <left style="hair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hair">
        <color rgb="FF000000"/>
      </left>
      <right style="double">
        <color rgb="FF000000"/>
      </right>
      <bottom style="hair">
        <color rgb="FF000000"/>
      </bottom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hair">
        <color rgb="FF000000"/>
      </left>
      <right style="double">
        <color rgb="FF000000"/>
      </right>
      <top style="hair">
        <color rgb="FF000000"/>
      </top>
      <bottom style="medium">
        <color rgb="FF000000"/>
      </bottom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 style="hair">
        <color rgb="FF000000"/>
      </top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right style="hair">
        <color rgb="FF000000"/>
      </right>
      <bottom style="medium">
        <color rgb="FF000000"/>
      </bottom>
    </border>
    <border>
      <left style="hair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</borders>
  <cellStyleXfs count="1">
    <xf borderId="0" fillId="0" fontId="0" numFmtId="0" applyAlignment="1" applyFont="1"/>
  </cellStyleXfs>
  <cellXfs count="439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vertical="center"/>
    </xf>
    <xf borderId="2" fillId="2" fontId="4" numFmtId="0" xfId="0" applyAlignment="1" applyBorder="1" applyFont="1">
      <alignment horizontal="center" vertic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7" fillId="2" fontId="4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8" fillId="0" fontId="2" numFmtId="164" xfId="0" applyAlignment="1" applyBorder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8" fillId="0" fontId="2" numFmtId="165" xfId="0" applyAlignment="1" applyBorder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7" fillId="2" fontId="4" numFmtId="0" xfId="0" applyAlignment="1" applyBorder="1" applyFont="1">
      <alignment horizontal="center" shrinkToFit="0" vertical="center" wrapText="1"/>
    </xf>
    <xf borderId="10" fillId="2" fontId="4" numFmtId="0" xfId="0" applyAlignment="1" applyBorder="1" applyFont="1">
      <alignment horizontal="center" vertical="center"/>
    </xf>
    <xf borderId="11" fillId="0" fontId="2" numFmtId="164" xfId="0" applyAlignment="1" applyBorder="1" applyFont="1" applyNumberFormat="1">
      <alignment horizontal="center" vertical="center"/>
    </xf>
    <xf borderId="12" fillId="0" fontId="2" numFmtId="164" xfId="0" applyAlignment="1" applyBorder="1" applyFont="1" applyNumberFormat="1">
      <alignment horizontal="center" vertical="center"/>
    </xf>
    <xf borderId="13" fillId="3" fontId="5" numFmtId="165" xfId="0" applyAlignment="1" applyBorder="1" applyFill="1" applyFont="1" applyNumberFormat="1">
      <alignment horizontal="center" vertical="center"/>
    </xf>
    <xf borderId="14" fillId="0" fontId="2" numFmtId="165" xfId="0" applyAlignment="1" applyBorder="1" applyFont="1" applyNumberFormat="1">
      <alignment horizontal="center" vertical="center"/>
    </xf>
    <xf borderId="15" fillId="0" fontId="2" numFmtId="165" xfId="0" applyAlignment="1" applyBorder="1" applyFont="1" applyNumberFormat="1">
      <alignment horizontal="center" vertical="center"/>
    </xf>
    <xf borderId="7" fillId="3" fontId="5" numFmtId="165" xfId="0" applyAlignment="1" applyBorder="1" applyFont="1" applyNumberFormat="1">
      <alignment horizontal="center" vertical="center"/>
    </xf>
    <xf borderId="10" fillId="3" fontId="5" numFmtId="165" xfId="0" applyAlignment="1" applyBorder="1" applyFont="1" applyNumberFormat="1">
      <alignment horizontal="center" vertical="center"/>
    </xf>
    <xf borderId="11" fillId="0" fontId="2" numFmtId="165" xfId="0" applyAlignment="1" applyBorder="1" applyFont="1" applyNumberFormat="1">
      <alignment horizontal="center" vertical="center"/>
    </xf>
    <xf borderId="12" fillId="0" fontId="2" numFmtId="165" xfId="0" applyAlignment="1" applyBorder="1" applyFont="1" applyNumberFormat="1">
      <alignment horizontal="center" vertical="center"/>
    </xf>
    <xf borderId="13" fillId="4" fontId="6" numFmtId="164" xfId="0" applyAlignment="1" applyBorder="1" applyFill="1" applyFont="1" applyNumberFormat="1">
      <alignment horizontal="center" vertical="center"/>
    </xf>
    <xf borderId="14" fillId="4" fontId="6" numFmtId="164" xfId="0" applyAlignment="1" applyBorder="1" applyFont="1" applyNumberFormat="1">
      <alignment horizontal="center" vertical="center"/>
    </xf>
    <xf borderId="15" fillId="4" fontId="6" numFmtId="164" xfId="0" applyAlignment="1" applyBorder="1" applyFont="1" applyNumberFormat="1">
      <alignment horizontal="center" vertical="center"/>
    </xf>
    <xf borderId="7" fillId="4" fontId="6" numFmtId="164" xfId="0" applyAlignment="1" applyBorder="1" applyFont="1" applyNumberFormat="1">
      <alignment horizontal="center" vertical="center"/>
    </xf>
    <xf borderId="10" fillId="4" fontId="6" numFmtId="164" xfId="0" applyAlignment="1" applyBorder="1" applyFont="1" applyNumberFormat="1">
      <alignment horizontal="center" vertical="center"/>
    </xf>
    <xf borderId="16" fillId="5" fontId="7" numFmtId="0" xfId="0" applyAlignment="1" applyBorder="1" applyFill="1" applyFont="1">
      <alignment horizontal="center" vertical="center"/>
    </xf>
    <xf borderId="17" fillId="5" fontId="7" numFmtId="0" xfId="0" applyAlignment="1" applyBorder="1" applyFont="1">
      <alignment horizontal="center" vertical="center"/>
    </xf>
    <xf borderId="18" fillId="5" fontId="7" numFmtId="0" xfId="0" applyAlignment="1" applyBorder="1" applyFont="1">
      <alignment horizontal="center" vertical="center"/>
    </xf>
    <xf borderId="19" fillId="5" fontId="7" numFmtId="0" xfId="0" applyAlignment="1" applyBorder="1" applyFont="1">
      <alignment horizontal="center" vertical="center"/>
    </xf>
    <xf borderId="20" fillId="5" fontId="7" numFmtId="0" xfId="0" applyAlignment="1" applyBorder="1" applyFont="1">
      <alignment horizontal="center" vertical="center"/>
    </xf>
    <xf borderId="21" fillId="5" fontId="7" numFmtId="0" xfId="0" applyAlignment="1" applyBorder="1" applyFont="1">
      <alignment horizontal="center" vertical="center"/>
    </xf>
    <xf borderId="22" fillId="5" fontId="7" numFmtId="0" xfId="0" applyAlignment="1" applyBorder="1" applyFont="1">
      <alignment horizontal="center" vertical="center"/>
    </xf>
    <xf borderId="23" fillId="5" fontId="7" numFmtId="0" xfId="0" applyAlignment="1" applyBorder="1" applyFont="1">
      <alignment horizontal="center" vertical="center"/>
    </xf>
    <xf borderId="24" fillId="5" fontId="7" numFmtId="0" xfId="0" applyAlignment="1" applyBorder="1" applyFont="1">
      <alignment horizontal="center" vertical="center"/>
    </xf>
    <xf borderId="25" fillId="0" fontId="2" numFmtId="0" xfId="0" applyAlignment="1" applyBorder="1" applyFont="1">
      <alignment horizontal="center" vertical="center"/>
    </xf>
    <xf borderId="26" fillId="0" fontId="2" numFmtId="166" xfId="0" applyAlignment="1" applyBorder="1" applyFont="1" applyNumberFormat="1">
      <alignment horizontal="center" vertical="center"/>
    </xf>
    <xf borderId="26" fillId="0" fontId="2" numFmtId="0" xfId="0" applyAlignment="1" applyBorder="1" applyFont="1">
      <alignment horizontal="center" vertical="center"/>
    </xf>
    <xf borderId="26" fillId="0" fontId="2" numFmtId="167" xfId="0" applyAlignment="1" applyBorder="1" applyFont="1" applyNumberFormat="1">
      <alignment horizontal="center" vertical="center"/>
    </xf>
    <xf borderId="27" fillId="0" fontId="2" numFmtId="0" xfId="0" applyAlignment="1" applyBorder="1" applyFont="1">
      <alignment horizontal="center" vertical="center"/>
    </xf>
    <xf borderId="28" fillId="5" fontId="7" numFmtId="0" xfId="0" applyAlignment="1" applyBorder="1" applyFont="1">
      <alignment horizontal="center" vertical="center"/>
    </xf>
    <xf borderId="29" fillId="0" fontId="2" numFmtId="0" xfId="0" applyAlignment="1" applyBorder="1" applyFont="1">
      <alignment horizontal="center" vertical="center"/>
    </xf>
    <xf borderId="30" fillId="0" fontId="2" numFmtId="166" xfId="0" applyAlignment="1" applyBorder="1" applyFont="1" applyNumberFormat="1">
      <alignment horizontal="center" vertical="center"/>
    </xf>
    <xf borderId="30" fillId="0" fontId="2" numFmtId="0" xfId="0" applyAlignment="1" applyBorder="1" applyFont="1">
      <alignment horizontal="center" vertical="center"/>
    </xf>
    <xf borderId="31" fillId="0" fontId="2" numFmtId="0" xfId="0" applyAlignment="1" applyBorder="1" applyFont="1">
      <alignment horizontal="center" vertical="center"/>
    </xf>
    <xf borderId="32" fillId="6" fontId="8" numFmtId="168" xfId="0" applyAlignment="1" applyBorder="1" applyFill="1" applyFont="1" applyNumberFormat="1">
      <alignment horizontal="center" vertical="center"/>
    </xf>
    <xf borderId="32" fillId="6" fontId="9" numFmtId="169" xfId="0" applyAlignment="1" applyBorder="1" applyFont="1" applyNumberFormat="1">
      <alignment horizontal="center" vertical="center"/>
    </xf>
    <xf borderId="33" fillId="6" fontId="10" numFmtId="169" xfId="0" applyAlignment="1" applyBorder="1" applyFont="1" applyNumberFormat="1">
      <alignment horizontal="center" vertical="center"/>
    </xf>
    <xf borderId="32" fillId="7" fontId="11" numFmtId="169" xfId="0" applyAlignment="1" applyBorder="1" applyFill="1" applyFont="1" applyNumberFormat="1">
      <alignment horizontal="center" vertical="center"/>
    </xf>
    <xf borderId="32" fillId="7" fontId="11" numFmtId="168" xfId="0" applyAlignment="1" applyBorder="1" applyFont="1" applyNumberFormat="1">
      <alignment horizontal="center" vertical="center"/>
    </xf>
    <xf borderId="32" fillId="7" fontId="12" numFmtId="170" xfId="0" applyAlignment="1" applyBorder="1" applyFont="1" applyNumberFormat="1">
      <alignment horizontal="center" vertical="center"/>
    </xf>
    <xf borderId="33" fillId="7" fontId="11" numFmtId="168" xfId="0" applyAlignment="1" applyBorder="1" applyFont="1" applyNumberFormat="1">
      <alignment horizontal="center" vertical="center"/>
    </xf>
    <xf borderId="32" fillId="2" fontId="13" numFmtId="169" xfId="0" applyAlignment="1" applyBorder="1" applyFont="1" applyNumberFormat="1">
      <alignment horizontal="center" vertical="center"/>
    </xf>
    <xf borderId="32" fillId="2" fontId="13" numFmtId="168" xfId="0" applyAlignment="1" applyBorder="1" applyFont="1" applyNumberFormat="1">
      <alignment horizontal="center" vertical="center"/>
    </xf>
    <xf borderId="32" fillId="2" fontId="14" numFmtId="170" xfId="0" applyAlignment="1" applyBorder="1" applyFont="1" applyNumberFormat="1">
      <alignment horizontal="center" vertical="center"/>
    </xf>
    <xf borderId="0" fillId="0" fontId="2" numFmtId="168" xfId="0" applyAlignment="1" applyFont="1" applyNumberFormat="1">
      <alignment horizontal="center" vertical="center"/>
    </xf>
    <xf borderId="34" fillId="6" fontId="10" numFmtId="168" xfId="0" applyAlignment="1" applyBorder="1" applyFont="1" applyNumberFormat="1">
      <alignment horizontal="center" vertical="center"/>
    </xf>
    <xf borderId="35" fillId="6" fontId="10" numFmtId="169" xfId="0" applyAlignment="1" applyBorder="1" applyFont="1" applyNumberFormat="1">
      <alignment horizontal="center" vertical="center"/>
    </xf>
    <xf borderId="36" fillId="6" fontId="10" numFmtId="169" xfId="0" applyAlignment="1" applyBorder="1" applyFont="1" applyNumberFormat="1">
      <alignment horizontal="center" vertical="center"/>
    </xf>
    <xf borderId="35" fillId="7" fontId="11" numFmtId="169" xfId="0" applyAlignment="1" applyBorder="1" applyFont="1" applyNumberFormat="1">
      <alignment horizontal="center" vertical="center"/>
    </xf>
    <xf borderId="2" fillId="7" fontId="11" numFmtId="168" xfId="0" applyAlignment="1" applyBorder="1" applyFont="1" applyNumberFormat="1">
      <alignment horizontal="center" vertical="center"/>
    </xf>
    <xf borderId="36" fillId="7" fontId="11" numFmtId="168" xfId="0" applyAlignment="1" applyBorder="1" applyFont="1" applyNumberFormat="1">
      <alignment horizontal="center" vertical="center"/>
    </xf>
    <xf borderId="35" fillId="2" fontId="13" numFmtId="169" xfId="0" applyAlignment="1" applyBorder="1" applyFont="1" applyNumberFormat="1">
      <alignment horizontal="center" vertical="center"/>
    </xf>
    <xf borderId="2" fillId="2" fontId="13" numFmtId="168" xfId="0" applyAlignment="1" applyBorder="1" applyFont="1" applyNumberFormat="1">
      <alignment horizontal="center" vertical="center"/>
    </xf>
    <xf borderId="3" fillId="2" fontId="13" numFmtId="169" xfId="0" applyAlignment="1" applyBorder="1" applyFont="1" applyNumberFormat="1">
      <alignment horizontal="center" vertical="center"/>
    </xf>
    <xf borderId="37" fillId="6" fontId="10" numFmtId="168" xfId="0" applyAlignment="1" applyBorder="1" applyFont="1" applyNumberFormat="1">
      <alignment horizontal="center" vertical="center"/>
    </xf>
    <xf borderId="38" fillId="0" fontId="2" numFmtId="169" xfId="0" applyAlignment="1" applyBorder="1" applyFont="1" applyNumberFormat="1">
      <alignment vertical="center"/>
    </xf>
    <xf borderId="39" fillId="0" fontId="2" numFmtId="169" xfId="0" applyAlignment="1" applyBorder="1" applyFont="1" applyNumberFormat="1">
      <alignment vertical="center"/>
    </xf>
    <xf borderId="40" fillId="0" fontId="2" numFmtId="168" xfId="0" applyAlignment="1" applyBorder="1" applyFont="1" applyNumberFormat="1">
      <alignment vertical="center"/>
    </xf>
    <xf borderId="39" fillId="0" fontId="2" numFmtId="168" xfId="0" applyAlignment="1" applyBorder="1" applyFont="1" applyNumberFormat="1">
      <alignment vertical="center"/>
    </xf>
    <xf borderId="41" fillId="0" fontId="2" numFmtId="169" xfId="0" applyAlignment="1" applyBorder="1" applyFont="1" applyNumberFormat="1">
      <alignment vertical="center"/>
    </xf>
    <xf borderId="0" fillId="0" fontId="2" numFmtId="168" xfId="0" applyAlignment="1" applyFont="1" applyNumberFormat="1">
      <alignment vertical="center"/>
    </xf>
    <xf borderId="24" fillId="6" fontId="10" numFmtId="168" xfId="0" applyAlignment="1" applyBorder="1" applyFont="1" applyNumberFormat="1">
      <alignment horizontal="center" vertical="center"/>
    </xf>
    <xf borderId="25" fillId="0" fontId="2" numFmtId="169" xfId="0" applyAlignment="1" applyBorder="1" applyFont="1" applyNumberFormat="1">
      <alignment vertical="center"/>
    </xf>
    <xf borderId="42" fillId="0" fontId="2" numFmtId="169" xfId="0" applyAlignment="1" applyBorder="1" applyFont="1" applyNumberFormat="1">
      <alignment vertical="center"/>
    </xf>
    <xf borderId="26" fillId="0" fontId="2" numFmtId="168" xfId="0" applyAlignment="1" applyBorder="1" applyFont="1" applyNumberFormat="1">
      <alignment vertical="center"/>
    </xf>
    <xf borderId="42" fillId="0" fontId="2" numFmtId="168" xfId="0" applyAlignment="1" applyBorder="1" applyFont="1" applyNumberFormat="1">
      <alignment vertical="center"/>
    </xf>
    <xf borderId="27" fillId="0" fontId="2" numFmtId="169" xfId="0" applyAlignment="1" applyBorder="1" applyFont="1" applyNumberFormat="1">
      <alignment vertical="center"/>
    </xf>
    <xf borderId="43" fillId="6" fontId="10" numFmtId="168" xfId="0" applyAlignment="1" applyBorder="1" applyFont="1" applyNumberFormat="1">
      <alignment horizontal="center" vertical="center"/>
    </xf>
    <xf borderId="44" fillId="0" fontId="2" numFmtId="169" xfId="0" applyAlignment="1" applyBorder="1" applyFont="1" applyNumberFormat="1">
      <alignment vertical="center"/>
    </xf>
    <xf borderId="45" fillId="0" fontId="2" numFmtId="169" xfId="0" applyAlignment="1" applyBorder="1" applyFont="1" applyNumberFormat="1">
      <alignment vertical="center"/>
    </xf>
    <xf borderId="5" fillId="0" fontId="2" numFmtId="168" xfId="0" applyAlignment="1" applyBorder="1" applyFont="1" applyNumberFormat="1">
      <alignment vertical="center"/>
    </xf>
    <xf borderId="45" fillId="0" fontId="2" numFmtId="168" xfId="0" applyAlignment="1" applyBorder="1" applyFont="1" applyNumberFormat="1">
      <alignment vertical="center"/>
    </xf>
    <xf borderId="6" fillId="0" fontId="2" numFmtId="169" xfId="0" applyAlignment="1" applyBorder="1" applyFont="1" applyNumberFormat="1">
      <alignment vertical="center"/>
    </xf>
    <xf borderId="28" fillId="6" fontId="10" numFmtId="168" xfId="0" applyAlignment="1" applyBorder="1" applyFont="1" applyNumberFormat="1">
      <alignment horizontal="center" vertical="center"/>
    </xf>
    <xf borderId="29" fillId="0" fontId="2" numFmtId="169" xfId="0" applyAlignment="1" applyBorder="1" applyFont="1" applyNumberFormat="1">
      <alignment vertical="center"/>
    </xf>
    <xf borderId="46" fillId="0" fontId="2" numFmtId="169" xfId="0" applyAlignment="1" applyBorder="1" applyFont="1" applyNumberFormat="1">
      <alignment vertical="center"/>
    </xf>
    <xf borderId="30" fillId="0" fontId="2" numFmtId="168" xfId="0" applyAlignment="1" applyBorder="1" applyFont="1" applyNumberFormat="1">
      <alignment vertical="center"/>
    </xf>
    <xf borderId="46" fillId="0" fontId="2" numFmtId="168" xfId="0" applyAlignment="1" applyBorder="1" applyFont="1" applyNumberFormat="1">
      <alignment vertical="center"/>
    </xf>
    <xf borderId="31" fillId="0" fontId="2" numFmtId="169" xfId="0" applyAlignment="1" applyBorder="1" applyFont="1" applyNumberFormat="1">
      <alignment vertical="center"/>
    </xf>
    <xf borderId="47" fillId="0" fontId="2" numFmtId="168" xfId="0" applyAlignment="1" applyBorder="1" applyFont="1" applyNumberFormat="1">
      <alignment horizontal="center" vertical="center"/>
    </xf>
    <xf borderId="0" fillId="0" fontId="2" numFmtId="169" xfId="0" applyAlignment="1" applyFont="1" applyNumberFormat="1">
      <alignment vertical="center"/>
    </xf>
    <xf borderId="0" fillId="0" fontId="1" numFmtId="0" xfId="0" applyAlignment="1" applyFont="1">
      <alignment horizontal="left" vertical="center"/>
    </xf>
    <xf borderId="0" fillId="0" fontId="15" numFmtId="0" xfId="0" applyAlignment="1" applyFont="1">
      <alignment horizontal="center" vertical="center"/>
    </xf>
    <xf borderId="0" fillId="0" fontId="15" numFmtId="170" xfId="0" applyAlignment="1" applyFont="1" applyNumberFormat="1">
      <alignment horizontal="center" vertical="center"/>
    </xf>
    <xf borderId="32" fillId="5" fontId="7" numFmtId="0" xfId="0" applyAlignment="1" applyBorder="1" applyFont="1">
      <alignment horizontal="center" vertical="center"/>
    </xf>
    <xf borderId="34" fillId="5" fontId="7" numFmtId="0" xfId="0" applyAlignment="1" applyBorder="1" applyFont="1">
      <alignment horizontal="center" vertical="center"/>
    </xf>
    <xf borderId="48" fillId="5" fontId="7" numFmtId="0" xfId="0" applyAlignment="1" applyBorder="1" applyFont="1">
      <alignment horizontal="center" vertical="center"/>
    </xf>
    <xf borderId="35" fillId="8" fontId="2" numFmtId="0" xfId="0" applyAlignment="1" applyBorder="1" applyFill="1" applyFont="1">
      <alignment horizontal="center" vertical="center"/>
    </xf>
    <xf borderId="2" fillId="8" fontId="2" numFmtId="0" xfId="0" applyAlignment="1" applyBorder="1" applyFont="1">
      <alignment horizontal="center" vertical="center"/>
    </xf>
    <xf borderId="2" fillId="8" fontId="2" numFmtId="0" xfId="0" applyAlignment="1" applyBorder="1" applyFont="1">
      <alignment horizontal="center" shrinkToFit="0" vertical="center" wrapText="1"/>
    </xf>
    <xf borderId="3" fillId="8" fontId="2" numFmtId="0" xfId="0" applyAlignment="1" applyBorder="1" applyFont="1">
      <alignment horizontal="center" vertical="center"/>
    </xf>
    <xf borderId="49" fillId="2" fontId="13" numFmtId="0" xfId="0" applyAlignment="1" applyBorder="1" applyFont="1">
      <alignment horizontal="center" vertical="center"/>
    </xf>
    <xf borderId="50" fillId="0" fontId="16" numFmtId="0" xfId="0" applyAlignment="1" applyBorder="1" applyFont="1">
      <alignment vertical="center"/>
    </xf>
    <xf borderId="37" fillId="5" fontId="7" numFmtId="0" xfId="0" applyAlignment="1" applyBorder="1" applyFont="1">
      <alignment horizontal="center" vertical="center"/>
    </xf>
    <xf borderId="51" fillId="5" fontId="7" numFmtId="168" xfId="0" applyAlignment="1" applyBorder="1" applyFont="1" applyNumberFormat="1">
      <alignment horizontal="center" vertical="center"/>
    </xf>
    <xf borderId="38" fillId="0" fontId="2" numFmtId="171" xfId="0" applyAlignment="1" applyBorder="1" applyFont="1" applyNumberFormat="1">
      <alignment horizontal="right" vertical="center"/>
    </xf>
    <xf borderId="40" fillId="0" fontId="2" numFmtId="171" xfId="0" applyAlignment="1" applyBorder="1" applyFont="1" applyNumberFormat="1">
      <alignment horizontal="right" vertical="center"/>
    </xf>
    <xf borderId="41" fillId="0" fontId="2" numFmtId="171" xfId="0" applyAlignment="1" applyBorder="1" applyFont="1" applyNumberFormat="1">
      <alignment horizontal="right" vertical="center"/>
    </xf>
    <xf borderId="4" fillId="2" fontId="13" numFmtId="168" xfId="0" applyAlignment="1" applyBorder="1" applyFont="1" applyNumberFormat="1">
      <alignment horizontal="center" vertical="center"/>
    </xf>
    <xf borderId="6" fillId="0" fontId="2" numFmtId="168" xfId="0" applyAlignment="1" applyBorder="1" applyFont="1" applyNumberFormat="1">
      <alignment horizontal="center" vertical="center"/>
    </xf>
    <xf borderId="52" fillId="5" fontId="7" numFmtId="168" xfId="0" applyAlignment="1" applyBorder="1" applyFont="1" applyNumberFormat="1">
      <alignment horizontal="center" vertical="center"/>
    </xf>
    <xf borderId="25" fillId="0" fontId="2" numFmtId="171" xfId="0" applyAlignment="1" applyBorder="1" applyFont="1" applyNumberFormat="1">
      <alignment horizontal="right" vertical="center"/>
    </xf>
    <xf borderId="26" fillId="0" fontId="2" numFmtId="171" xfId="0" applyAlignment="1" applyBorder="1" applyFont="1" applyNumberFormat="1">
      <alignment horizontal="right" vertical="center"/>
    </xf>
    <xf borderId="27" fillId="0" fontId="2" numFmtId="171" xfId="0" applyAlignment="1" applyBorder="1" applyFont="1" applyNumberFormat="1">
      <alignment horizontal="right" vertical="center"/>
    </xf>
    <xf borderId="7" fillId="2" fontId="13" numFmtId="168" xfId="0" applyAlignment="1" applyBorder="1" applyFont="1" applyNumberFormat="1">
      <alignment horizontal="center" vertical="center"/>
    </xf>
    <xf borderId="9" fillId="0" fontId="2" numFmtId="168" xfId="0" applyAlignment="1" applyBorder="1" applyFont="1" applyNumberFormat="1">
      <alignment horizontal="center" vertical="center"/>
    </xf>
    <xf borderId="43" fillId="5" fontId="7" numFmtId="0" xfId="0" applyAlignment="1" applyBorder="1" applyFont="1">
      <alignment horizontal="center" vertical="center"/>
    </xf>
    <xf borderId="53" fillId="5" fontId="7" numFmtId="168" xfId="0" applyAlignment="1" applyBorder="1" applyFont="1" applyNumberFormat="1">
      <alignment horizontal="center" vertical="center"/>
    </xf>
    <xf borderId="44" fillId="0" fontId="2" numFmtId="171" xfId="0" applyAlignment="1" applyBorder="1" applyFont="1" applyNumberFormat="1">
      <alignment horizontal="right" vertical="center"/>
    </xf>
    <xf borderId="5" fillId="0" fontId="2" numFmtId="171" xfId="0" applyAlignment="1" applyBorder="1" applyFont="1" applyNumberFormat="1">
      <alignment horizontal="right" vertical="center"/>
    </xf>
    <xf borderId="6" fillId="0" fontId="2" numFmtId="171" xfId="0" applyAlignment="1" applyBorder="1" applyFont="1" applyNumberFormat="1">
      <alignment horizontal="right" vertical="center"/>
    </xf>
    <xf borderId="54" fillId="2" fontId="13" numFmtId="168" xfId="0" applyAlignment="1" applyBorder="1" applyFont="1" applyNumberFormat="1">
      <alignment horizontal="center" vertical="center"/>
    </xf>
    <xf borderId="55" fillId="0" fontId="2" numFmtId="10" xfId="0" applyAlignment="1" applyBorder="1" applyFont="1" applyNumberFormat="1">
      <alignment horizontal="center" vertical="center"/>
    </xf>
    <xf borderId="10" fillId="2" fontId="13" numFmtId="168" xfId="0" applyAlignment="1" applyBorder="1" applyFont="1" applyNumberFormat="1">
      <alignment horizontal="center" vertical="center"/>
    </xf>
    <xf borderId="12" fillId="0" fontId="2" numFmtId="172" xfId="0" applyAlignment="1" applyBorder="1" applyFont="1" applyNumberFormat="1">
      <alignment horizontal="center" vertical="center"/>
    </xf>
    <xf borderId="4" fillId="2" fontId="4" numFmtId="172" xfId="0" applyAlignment="1" applyBorder="1" applyFont="1" applyNumberFormat="1">
      <alignment horizontal="center" vertical="center"/>
    </xf>
    <xf borderId="6" fillId="0" fontId="2" numFmtId="170" xfId="0" applyAlignment="1" applyBorder="1" applyFont="1" applyNumberFormat="1">
      <alignment horizontal="center" vertical="center"/>
    </xf>
    <xf borderId="7" fillId="2" fontId="4" numFmtId="172" xfId="0" applyAlignment="1" applyBorder="1" applyFont="1" applyNumberFormat="1">
      <alignment horizontal="center" vertical="center"/>
    </xf>
    <xf borderId="9" fillId="0" fontId="2" numFmtId="170" xfId="0" applyAlignment="1" applyBorder="1" applyFont="1" applyNumberFormat="1">
      <alignment horizontal="center" vertical="center"/>
    </xf>
    <xf borderId="9" fillId="0" fontId="2" numFmtId="172" xfId="0" applyAlignment="1" applyBorder="1" applyFont="1" applyNumberFormat="1">
      <alignment horizontal="center" vertical="center"/>
    </xf>
    <xf borderId="56" fillId="2" fontId="4" numFmtId="172" xfId="0" applyAlignment="1" applyBorder="1" applyFont="1" applyNumberFormat="1">
      <alignment horizontal="center" vertical="center"/>
    </xf>
    <xf borderId="57" fillId="0" fontId="2" numFmtId="172" xfId="0" applyAlignment="1" applyBorder="1" applyFont="1" applyNumberFormat="1">
      <alignment horizontal="center" vertical="center"/>
    </xf>
    <xf borderId="58" fillId="7" fontId="11" numFmtId="172" xfId="0" applyAlignment="1" applyBorder="1" applyFont="1" applyNumberFormat="1">
      <alignment horizontal="center" vertical="center"/>
    </xf>
    <xf borderId="59" fillId="0" fontId="16" numFmtId="0" xfId="0" applyAlignment="1" applyBorder="1" applyFont="1">
      <alignment vertical="center"/>
    </xf>
    <xf borderId="7" fillId="7" fontId="11" numFmtId="172" xfId="0" applyAlignment="1" applyBorder="1" applyFont="1" applyNumberFormat="1">
      <alignment horizontal="center" vertical="center"/>
    </xf>
    <xf borderId="56" fillId="7" fontId="11" numFmtId="172" xfId="0" applyAlignment="1" applyBorder="1" applyFont="1" applyNumberFormat="1">
      <alignment horizontal="center" vertical="center"/>
    </xf>
    <xf borderId="58" fillId="3" fontId="5" numFmtId="172" xfId="0" applyAlignment="1" applyBorder="1" applyFont="1" applyNumberFormat="1">
      <alignment horizontal="center" vertical="center"/>
    </xf>
    <xf borderId="10" fillId="3" fontId="5" numFmtId="172" xfId="0" applyAlignment="1" applyBorder="1" applyFont="1" applyNumberFormat="1">
      <alignment horizontal="center" vertical="center"/>
    </xf>
    <xf borderId="52" fillId="5" fontId="7" numFmtId="0" xfId="0" applyAlignment="1" applyBorder="1" applyFont="1">
      <alignment horizontal="center" vertical="center"/>
    </xf>
    <xf borderId="53" fillId="5" fontId="7" numFmtId="0" xfId="0" applyAlignment="1" applyBorder="1" applyFont="1">
      <alignment horizontal="center" vertical="center"/>
    </xf>
    <xf borderId="60" fillId="5" fontId="7" numFmtId="0" xfId="0" applyAlignment="1" applyBorder="1" applyFont="1">
      <alignment horizontal="center" vertical="center"/>
    </xf>
    <xf borderId="29" fillId="0" fontId="2" numFmtId="171" xfId="0" applyAlignment="1" applyBorder="1" applyFont="1" applyNumberFormat="1">
      <alignment horizontal="right" vertical="center"/>
    </xf>
    <xf borderId="30" fillId="0" fontId="2" numFmtId="171" xfId="0" applyAlignment="1" applyBorder="1" applyFont="1" applyNumberFormat="1">
      <alignment horizontal="right" vertical="center"/>
    </xf>
    <xf borderId="31" fillId="0" fontId="2" numFmtId="171" xfId="0" applyAlignment="1" applyBorder="1" applyFont="1" applyNumberFormat="1">
      <alignment horizontal="right" vertical="center"/>
    </xf>
    <xf borderId="35" fillId="9" fontId="2" numFmtId="0" xfId="0" applyAlignment="1" applyBorder="1" applyFill="1" applyFont="1">
      <alignment horizontal="center" vertical="center"/>
    </xf>
    <xf borderId="2" fillId="9" fontId="2" numFmtId="0" xfId="0" applyAlignment="1" applyBorder="1" applyFont="1">
      <alignment horizontal="center" vertical="center"/>
    </xf>
    <xf borderId="2" fillId="9" fontId="2" numFmtId="0" xfId="0" applyAlignment="1" applyBorder="1" applyFont="1">
      <alignment horizontal="center" shrinkToFit="0" vertical="center" wrapText="1"/>
    </xf>
    <xf borderId="3" fillId="9" fontId="2" numFmtId="0" xfId="0" applyAlignment="1" applyBorder="1" applyFont="1">
      <alignment horizontal="center" vertical="center"/>
    </xf>
    <xf borderId="12" fillId="0" fontId="2" numFmtId="170" xfId="0" applyAlignment="1" applyBorder="1" applyFont="1" applyNumberFormat="1">
      <alignment horizontal="center" vertical="center"/>
    </xf>
    <xf borderId="0" fillId="0" fontId="2" numFmtId="173" xfId="0" applyAlignment="1" applyFont="1" applyNumberFormat="1">
      <alignment horizontal="center" vertical="center"/>
    </xf>
    <xf borderId="0" fillId="0" fontId="2" numFmtId="9" xfId="0" applyAlignment="1" applyFont="1" applyNumberFormat="1">
      <alignment horizontal="center" vertical="center"/>
    </xf>
    <xf borderId="0" fillId="0" fontId="17" numFmtId="0" xfId="0" applyAlignment="1" applyFont="1">
      <alignment horizontal="center" vertical="center"/>
    </xf>
    <xf borderId="32" fillId="5" fontId="4" numFmtId="0" xfId="0" applyAlignment="1" applyBorder="1" applyFont="1">
      <alignment horizontal="center" vertical="center"/>
    </xf>
    <xf borderId="34" fillId="5" fontId="4" numFmtId="0" xfId="0" applyAlignment="1" applyBorder="1" applyFont="1">
      <alignment horizontal="center" vertical="center"/>
    </xf>
    <xf borderId="48" fillId="5" fontId="4" numFmtId="0" xfId="0" applyAlignment="1" applyBorder="1" applyFont="1">
      <alignment horizontal="center" vertical="center"/>
    </xf>
    <xf borderId="35" fillId="10" fontId="2" numFmtId="0" xfId="0" applyAlignment="1" applyBorder="1" applyFill="1" applyFont="1">
      <alignment horizontal="center" shrinkToFit="0" vertical="center" wrapText="1"/>
    </xf>
    <xf borderId="2" fillId="10" fontId="2" numFmtId="0" xfId="0" applyAlignment="1" applyBorder="1" applyFont="1">
      <alignment horizontal="center" shrinkToFit="0" vertical="center" wrapText="1"/>
    </xf>
    <xf borderId="2" fillId="10" fontId="2" numFmtId="0" xfId="0" applyAlignment="1" applyBorder="1" applyFont="1">
      <alignment horizontal="center" vertical="center"/>
    </xf>
    <xf borderId="3" fillId="10" fontId="2" numFmtId="0" xfId="0" applyAlignment="1" applyBorder="1" applyFont="1">
      <alignment horizontal="center" shrinkToFit="0" vertical="center" wrapText="1"/>
    </xf>
    <xf borderId="49" fillId="2" fontId="18" numFmtId="0" xfId="0" applyAlignment="1" applyBorder="1" applyFont="1">
      <alignment horizontal="center" vertical="center"/>
    </xf>
    <xf borderId="37" fillId="5" fontId="4" numFmtId="0" xfId="0" applyAlignment="1" applyBorder="1" applyFont="1">
      <alignment horizontal="center" vertical="center"/>
    </xf>
    <xf borderId="51" fillId="5" fontId="4" numFmtId="168" xfId="0" applyAlignment="1" applyBorder="1" applyFont="1" applyNumberFormat="1">
      <alignment horizontal="center" vertical="center"/>
    </xf>
    <xf borderId="40" fillId="0" fontId="2" numFmtId="164" xfId="0" applyAlignment="1" applyBorder="1" applyFont="1" applyNumberFormat="1">
      <alignment horizontal="right" vertical="center"/>
    </xf>
    <xf borderId="40" fillId="0" fontId="2" numFmtId="174" xfId="0" applyAlignment="1" applyBorder="1" applyFont="1" applyNumberFormat="1">
      <alignment horizontal="right" vertical="center"/>
    </xf>
    <xf borderId="0" fillId="0" fontId="2" numFmtId="175" xfId="0" applyAlignment="1" applyFont="1" applyNumberFormat="1">
      <alignment horizontal="center" vertical="center"/>
    </xf>
    <xf borderId="4" fillId="2" fontId="18" numFmtId="0" xfId="0" applyAlignment="1" applyBorder="1" applyFont="1">
      <alignment horizontal="center" vertical="center"/>
    </xf>
    <xf borderId="24" fillId="5" fontId="4" numFmtId="0" xfId="0" applyAlignment="1" applyBorder="1" applyFont="1">
      <alignment horizontal="center" vertical="center"/>
    </xf>
    <xf borderId="52" fillId="5" fontId="4" numFmtId="168" xfId="0" applyAlignment="1" applyBorder="1" applyFont="1" applyNumberFormat="1">
      <alignment horizontal="center" vertical="center"/>
    </xf>
    <xf borderId="26" fillId="0" fontId="2" numFmtId="164" xfId="0" applyAlignment="1" applyBorder="1" applyFont="1" applyNumberFormat="1">
      <alignment horizontal="right" vertical="center"/>
    </xf>
    <xf borderId="26" fillId="0" fontId="2" numFmtId="174" xfId="0" applyAlignment="1" applyBorder="1" applyFont="1" applyNumberFormat="1">
      <alignment horizontal="right" vertical="center"/>
    </xf>
    <xf borderId="0" fillId="0" fontId="2" numFmtId="176" xfId="0" applyAlignment="1" applyFont="1" applyNumberFormat="1">
      <alignment horizontal="center" vertical="center"/>
    </xf>
    <xf borderId="7" fillId="2" fontId="18" numFmtId="0" xfId="0" applyAlignment="1" applyBorder="1" applyFont="1">
      <alignment horizontal="center" vertical="center"/>
    </xf>
    <xf borderId="43" fillId="5" fontId="4" numFmtId="0" xfId="0" applyAlignment="1" applyBorder="1" applyFont="1">
      <alignment horizontal="center" vertical="center"/>
    </xf>
    <xf borderId="53" fillId="5" fontId="4" numFmtId="168" xfId="0" applyAlignment="1" applyBorder="1" applyFont="1" applyNumberFormat="1">
      <alignment horizontal="center" vertical="center"/>
    </xf>
    <xf borderId="5" fillId="0" fontId="2" numFmtId="164" xfId="0" applyAlignment="1" applyBorder="1" applyFont="1" applyNumberFormat="1">
      <alignment horizontal="right" vertical="center"/>
    </xf>
    <xf borderId="5" fillId="0" fontId="2" numFmtId="174" xfId="0" applyAlignment="1" applyBorder="1" applyFont="1" applyNumberFormat="1">
      <alignment horizontal="right" vertical="center"/>
    </xf>
    <xf borderId="10" fillId="2" fontId="18" numFmtId="0" xfId="0" applyAlignment="1" applyBorder="1" applyFont="1">
      <alignment horizontal="center" vertical="center"/>
    </xf>
    <xf borderId="49" fillId="7" fontId="19" numFmtId="0" xfId="0" applyAlignment="1" applyBorder="1" applyFont="1">
      <alignment horizontal="center" vertical="center"/>
    </xf>
    <xf borderId="4" fillId="7" fontId="19" numFmtId="0" xfId="0" applyAlignment="1" applyBorder="1" applyFont="1">
      <alignment horizontal="center" vertical="center"/>
    </xf>
    <xf borderId="7" fillId="7" fontId="19" numFmtId="0" xfId="0" applyAlignment="1" applyBorder="1" applyFont="1">
      <alignment horizontal="center" vertical="center"/>
    </xf>
    <xf borderId="10" fillId="7" fontId="19" numFmtId="0" xfId="0" applyAlignment="1" applyBorder="1" applyFont="1">
      <alignment horizontal="center" vertical="center"/>
    </xf>
    <xf borderId="12" fillId="0" fontId="2" numFmtId="0" xfId="0" applyAlignment="1" applyBorder="1" applyFont="1">
      <alignment horizontal="center" vertical="center"/>
    </xf>
    <xf borderId="49" fillId="3" fontId="5" numFmtId="0" xfId="0" applyAlignment="1" applyBorder="1" applyFont="1">
      <alignment horizontal="center" vertical="center"/>
    </xf>
    <xf borderId="4" fillId="3" fontId="5" numFmtId="0" xfId="0" applyAlignment="1" applyBorder="1" applyFont="1">
      <alignment horizontal="center" vertical="center"/>
    </xf>
    <xf borderId="7" fillId="3" fontId="5" numFmtId="0" xfId="0" applyAlignment="1" applyBorder="1" applyFont="1">
      <alignment horizontal="center" vertical="center"/>
    </xf>
    <xf borderId="10" fillId="3" fontId="5" numFmtId="0" xfId="0" applyAlignment="1" applyBorder="1" applyFont="1">
      <alignment horizontal="center" vertical="center"/>
    </xf>
    <xf borderId="52" fillId="5" fontId="4" numFmtId="0" xfId="0" applyAlignment="1" applyBorder="1" applyFont="1">
      <alignment horizontal="center" vertical="center"/>
    </xf>
    <xf borderId="53" fillId="5" fontId="4" numFmtId="0" xfId="0" applyAlignment="1" applyBorder="1" applyFont="1">
      <alignment horizontal="center" vertical="center"/>
    </xf>
    <xf borderId="28" fillId="5" fontId="4" numFmtId="0" xfId="0" applyAlignment="1" applyBorder="1" applyFont="1">
      <alignment horizontal="center" vertical="center"/>
    </xf>
    <xf borderId="60" fillId="5" fontId="4" numFmtId="0" xfId="0" applyAlignment="1" applyBorder="1" applyFont="1">
      <alignment horizontal="center" vertical="center"/>
    </xf>
    <xf borderId="30" fillId="0" fontId="2" numFmtId="164" xfId="0" applyAlignment="1" applyBorder="1" applyFont="1" applyNumberFormat="1">
      <alignment horizontal="right" vertical="center"/>
    </xf>
    <xf borderId="30" fillId="0" fontId="2" numFmtId="174" xfId="0" applyAlignment="1" applyBorder="1" applyFont="1" applyNumberFormat="1">
      <alignment horizontal="right" vertical="center"/>
    </xf>
    <xf borderId="0" fillId="0" fontId="2" numFmtId="10" xfId="0" applyAlignment="1" applyFont="1" applyNumberFormat="1">
      <alignment horizontal="center" vertical="center"/>
    </xf>
    <xf borderId="13" fillId="0" fontId="2" numFmtId="0" xfId="0" applyAlignment="1" applyBorder="1" applyFont="1">
      <alignment horizontal="center" vertical="center"/>
    </xf>
    <xf borderId="14" fillId="0" fontId="2" numFmtId="10" xfId="0" applyAlignment="1" applyBorder="1" applyFont="1" applyNumberFormat="1">
      <alignment horizontal="center" vertical="center"/>
    </xf>
    <xf borderId="15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8" fillId="0" fontId="2" numFmtId="10" xfId="0" applyAlignment="1" applyBorder="1" applyFont="1" applyNumberFormat="1">
      <alignment horizontal="center" vertical="center"/>
    </xf>
    <xf borderId="9" fillId="0" fontId="2" numFmtId="10" xfId="0" applyAlignment="1" applyBorder="1" applyFont="1" applyNumberFormat="1">
      <alignment horizontal="center" vertical="center"/>
    </xf>
    <xf borderId="0" fillId="0" fontId="20" numFmtId="0" xfId="0" applyAlignment="1" applyFont="1">
      <alignment horizontal="left" vertical="center"/>
    </xf>
    <xf borderId="1" fillId="0" fontId="2" numFmtId="0" xfId="0" applyAlignment="1" applyBorder="1" applyFont="1">
      <alignment horizontal="center" vertical="center"/>
    </xf>
    <xf borderId="2" fillId="0" fontId="2" numFmtId="168" xfId="0" applyAlignment="1" applyBorder="1" applyFont="1" applyNumberFormat="1">
      <alignment horizontal="center" vertical="center"/>
    </xf>
    <xf borderId="2" fillId="0" fontId="2" numFmtId="0" xfId="0" applyAlignment="1" applyBorder="1" applyFont="1">
      <alignment horizontal="center" vertical="center"/>
    </xf>
    <xf borderId="3" fillId="0" fontId="2" numFmtId="168" xfId="0" applyAlignment="1" applyBorder="1" applyFont="1" applyNumberFormat="1">
      <alignment horizontal="center" vertical="center"/>
    </xf>
    <xf borderId="34" fillId="0" fontId="2" numFmtId="0" xfId="0" applyAlignment="1" applyBorder="1" applyFont="1">
      <alignment horizontal="center" vertical="center"/>
    </xf>
    <xf borderId="50" fillId="0" fontId="2" numFmtId="164" xfId="0" applyAlignment="1" applyBorder="1" applyFont="1" applyNumberFormat="1">
      <alignment horizontal="center" vertical="center"/>
    </xf>
    <xf borderId="61" fillId="0" fontId="2" numFmtId="0" xfId="0" applyAlignment="1" applyBorder="1" applyFont="1">
      <alignment horizontal="center" shrinkToFit="0" vertical="center" wrapText="1"/>
    </xf>
    <xf borderId="62" fillId="0" fontId="2" numFmtId="164" xfId="0" applyAlignment="1" applyBorder="1" applyFont="1" applyNumberFormat="1">
      <alignment horizontal="center" vertical="center"/>
    </xf>
    <xf borderId="63" fillId="0" fontId="2" numFmtId="170" xfId="0" applyAlignment="1" applyBorder="1" applyFont="1" applyNumberFormat="1">
      <alignment horizontal="center" vertical="center"/>
    </xf>
    <xf borderId="5" fillId="0" fontId="2" numFmtId="170" xfId="0" applyAlignment="1" applyBorder="1" applyFont="1" applyNumberFormat="1">
      <alignment horizontal="center" vertical="center"/>
    </xf>
    <xf borderId="64" fillId="0" fontId="2" numFmtId="0" xfId="0" applyAlignment="1" applyBorder="1" applyFont="1">
      <alignment horizontal="center" vertical="center"/>
    </xf>
    <xf borderId="65" fillId="0" fontId="2" numFmtId="164" xfId="0" applyAlignment="1" applyBorder="1" applyFont="1" applyNumberFormat="1">
      <alignment horizontal="center" vertical="center"/>
    </xf>
    <xf borderId="64" fillId="0" fontId="16" numFmtId="0" xfId="0" applyAlignment="1" applyBorder="1" applyFont="1">
      <alignment vertical="center"/>
    </xf>
    <xf borderId="66" fillId="0" fontId="16" numFmtId="0" xfId="0" applyAlignment="1" applyBorder="1" applyFont="1">
      <alignment vertical="center"/>
    </xf>
    <xf borderId="7" fillId="0" fontId="2" numFmtId="170" xfId="0" applyAlignment="1" applyBorder="1" applyFont="1" applyNumberFormat="1">
      <alignment horizontal="center" vertical="center"/>
    </xf>
    <xf borderId="8" fillId="0" fontId="2" numFmtId="170" xfId="0" applyAlignment="1" applyBorder="1" applyFont="1" applyNumberFormat="1">
      <alignment horizontal="center" vertical="center"/>
    </xf>
    <xf borderId="67" fillId="0" fontId="2" numFmtId="0" xfId="0" applyAlignment="1" applyBorder="1" applyFont="1">
      <alignment horizontal="center" vertical="center"/>
    </xf>
    <xf borderId="68" fillId="0" fontId="2" numFmtId="164" xfId="0" applyAlignment="1" applyBorder="1" applyFont="1" applyNumberFormat="1">
      <alignment horizontal="center" vertical="center"/>
    </xf>
    <xf borderId="68" fillId="0" fontId="2" numFmtId="171" xfId="0" applyAlignment="1" applyBorder="1" applyFont="1" applyNumberFormat="1">
      <alignment horizontal="center" vertical="center"/>
    </xf>
    <xf borderId="10" fillId="0" fontId="2" numFmtId="0" xfId="0" applyAlignment="1" applyBorder="1" applyFont="1">
      <alignment horizontal="center" vertical="center"/>
    </xf>
    <xf borderId="11" fillId="0" fontId="2" numFmtId="10" xfId="0" applyAlignment="1" applyBorder="1" applyFont="1" applyNumberFormat="1">
      <alignment horizontal="center" vertical="center"/>
    </xf>
    <xf borderId="12" fillId="0" fontId="2" numFmtId="10" xfId="0" applyAlignment="1" applyBorder="1" applyFont="1" applyNumberFormat="1">
      <alignment horizontal="center" vertical="center"/>
    </xf>
    <xf borderId="10" fillId="0" fontId="2" numFmtId="170" xfId="0" applyAlignment="1" applyBorder="1" applyFont="1" applyNumberFormat="1">
      <alignment horizontal="center" vertical="center"/>
    </xf>
    <xf borderId="11" fillId="0" fontId="2" numFmtId="170" xfId="0" applyAlignment="1" applyBorder="1" applyFont="1" applyNumberFormat="1">
      <alignment horizontal="center" vertical="center"/>
    </xf>
    <xf borderId="69" fillId="0" fontId="2" numFmtId="0" xfId="0" applyAlignment="1" applyBorder="1" applyFont="1">
      <alignment horizontal="center" vertical="center"/>
    </xf>
    <xf borderId="70" fillId="0" fontId="2" numFmtId="164" xfId="0" applyAlignment="1" applyBorder="1" applyFont="1" applyNumberFormat="1">
      <alignment horizontal="center" vertical="center"/>
    </xf>
    <xf borderId="0" fillId="0" fontId="21" numFmtId="0" xfId="0" applyAlignment="1" applyFont="1">
      <alignment horizontal="left" vertical="center"/>
    </xf>
    <xf borderId="32" fillId="11" fontId="22" numFmtId="0" xfId="0" applyAlignment="1" applyBorder="1" applyFill="1" applyFont="1">
      <alignment horizontal="center" vertical="center"/>
    </xf>
    <xf borderId="32" fillId="11" fontId="2" numFmtId="0" xfId="0" applyAlignment="1" applyBorder="1" applyFont="1">
      <alignment horizontal="center" vertical="center"/>
    </xf>
    <xf borderId="0" fillId="0" fontId="20" numFmtId="0" xfId="0" applyAlignment="1" applyFont="1">
      <alignment horizontal="center" vertical="center"/>
    </xf>
    <xf borderId="0" fillId="0" fontId="23" numFmtId="0" xfId="0" applyAlignment="1" applyFont="1">
      <alignment horizontal="left" vertical="center"/>
    </xf>
    <xf borderId="0" fillId="0" fontId="2" numFmtId="177" xfId="0" applyAlignment="1" applyFont="1" applyNumberFormat="1">
      <alignment horizontal="center" vertical="center"/>
    </xf>
    <xf borderId="71" fillId="0" fontId="2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 vertical="center"/>
    </xf>
    <xf borderId="14" fillId="0" fontId="2" numFmtId="177" xfId="0" applyAlignment="1" applyBorder="1" applyFont="1" applyNumberFormat="1">
      <alignment horizontal="center" vertical="center"/>
    </xf>
    <xf borderId="15" fillId="0" fontId="2" numFmtId="177" xfId="0" applyAlignment="1" applyBorder="1" applyFont="1" applyNumberFormat="1">
      <alignment horizontal="center" vertical="center"/>
    </xf>
    <xf borderId="44" fillId="0" fontId="2" numFmtId="168" xfId="0" applyAlignment="1" applyBorder="1" applyFont="1" applyNumberFormat="1">
      <alignment horizontal="center" vertical="center"/>
    </xf>
    <xf borderId="6" fillId="0" fontId="2" numFmtId="178" xfId="0" applyAlignment="1" applyBorder="1" applyFont="1" applyNumberFormat="1">
      <alignment horizontal="center" vertical="center"/>
    </xf>
    <xf borderId="72" fillId="0" fontId="2" numFmtId="0" xfId="0" applyAlignment="1" applyBorder="1" applyFont="1">
      <alignment horizontal="center" vertical="center"/>
    </xf>
    <xf borderId="25" fillId="0" fontId="2" numFmtId="164" xfId="0" applyAlignment="1" applyBorder="1" applyFont="1" applyNumberFormat="1">
      <alignment horizontal="center" vertical="center"/>
    </xf>
    <xf borderId="26" fillId="0" fontId="2" numFmtId="164" xfId="0" applyAlignment="1" applyBorder="1" applyFont="1" applyNumberFormat="1">
      <alignment horizontal="center" vertical="center"/>
    </xf>
    <xf borderId="27" fillId="0" fontId="2" numFmtId="164" xfId="0" applyAlignment="1" applyBorder="1" applyFont="1" applyNumberFormat="1">
      <alignment horizontal="center" vertical="center"/>
    </xf>
    <xf borderId="11" fillId="0" fontId="2" numFmtId="0" xfId="0" applyAlignment="1" applyBorder="1" applyFont="1">
      <alignment horizontal="center" vertical="center"/>
    </xf>
    <xf borderId="73" fillId="0" fontId="2" numFmtId="168" xfId="0" applyAlignment="1" applyBorder="1" applyFont="1" applyNumberFormat="1">
      <alignment horizontal="center" vertical="center"/>
    </xf>
    <xf borderId="9" fillId="0" fontId="2" numFmtId="178" xfId="0" applyAlignment="1" applyBorder="1" applyFont="1" applyNumberFormat="1">
      <alignment horizontal="center" vertical="center"/>
    </xf>
    <xf borderId="74" fillId="0" fontId="2" numFmtId="0" xfId="0" applyAlignment="1" applyBorder="1" applyFont="1">
      <alignment horizontal="center" vertical="center"/>
    </xf>
    <xf borderId="75" fillId="0" fontId="2" numFmtId="168" xfId="0" applyAlignment="1" applyBorder="1" applyFont="1" applyNumberFormat="1">
      <alignment horizontal="center" vertical="center"/>
    </xf>
    <xf borderId="57" fillId="0" fontId="2" numFmtId="178" xfId="0" applyAlignment="1" applyBorder="1" applyFont="1" applyNumberFormat="1">
      <alignment horizontal="center" vertical="center"/>
    </xf>
    <xf borderId="44" fillId="0" fontId="2" numFmtId="170" xfId="0" applyAlignment="1" applyBorder="1" applyFont="1" applyNumberFormat="1">
      <alignment horizontal="center" vertical="center"/>
    </xf>
    <xf borderId="6" fillId="0" fontId="2" numFmtId="179" xfId="0" applyAlignment="1" applyBorder="1" applyFont="1" applyNumberFormat="1">
      <alignment horizontal="center" vertical="center"/>
    </xf>
    <xf borderId="72" fillId="0" fontId="16" numFmtId="0" xfId="0" applyAlignment="1" applyBorder="1" applyFont="1">
      <alignment vertical="center"/>
    </xf>
    <xf borderId="73" fillId="0" fontId="2" numFmtId="170" xfId="0" applyAlignment="1" applyBorder="1" applyFont="1" applyNumberFormat="1">
      <alignment horizontal="center" vertical="center"/>
    </xf>
    <xf borderId="76" fillId="0" fontId="16" numFmtId="0" xfId="0" applyAlignment="1" applyBorder="1" applyFont="1">
      <alignment vertical="center"/>
    </xf>
    <xf borderId="75" fillId="0" fontId="2" numFmtId="170" xfId="0" applyAlignment="1" applyBorder="1" applyFont="1" applyNumberFormat="1">
      <alignment horizontal="center" vertical="center"/>
    </xf>
    <xf borderId="77" fillId="0" fontId="2" numFmtId="164" xfId="0" applyAlignment="1" applyBorder="1" applyFont="1" applyNumberFormat="1">
      <alignment horizontal="center" vertical="center"/>
    </xf>
    <xf borderId="78" fillId="0" fontId="2" numFmtId="0" xfId="0" applyAlignment="1" applyBorder="1" applyFont="1">
      <alignment horizontal="center" vertical="center"/>
    </xf>
    <xf borderId="79" fillId="0" fontId="2" numFmtId="170" xfId="0" applyAlignment="1" applyBorder="1" applyFont="1" applyNumberFormat="1">
      <alignment horizontal="center" vertical="center"/>
    </xf>
    <xf borderId="80" fillId="0" fontId="2" numFmtId="170" xfId="0" applyAlignment="1" applyBorder="1" applyFont="1" applyNumberFormat="1">
      <alignment horizontal="center" vertical="center"/>
    </xf>
    <xf borderId="0" fillId="0" fontId="22" numFmtId="0" xfId="0" applyAlignment="1" applyFont="1">
      <alignment horizontal="center" vertical="center"/>
    </xf>
    <xf borderId="81" fillId="0" fontId="2" numFmtId="0" xfId="0" applyAlignment="1" applyBorder="1" applyFont="1">
      <alignment horizontal="center" vertical="center"/>
    </xf>
    <xf borderId="29" fillId="0" fontId="2" numFmtId="170" xfId="0" applyAlignment="1" applyBorder="1" applyFont="1" applyNumberFormat="1">
      <alignment horizontal="center" vertical="center"/>
    </xf>
    <xf borderId="31" fillId="0" fontId="2" numFmtId="170" xfId="0" applyAlignment="1" applyBorder="1" applyFont="1" applyNumberFormat="1">
      <alignment horizontal="center" vertical="center"/>
    </xf>
    <xf borderId="44" fillId="0" fontId="2" numFmtId="164" xfId="0" applyAlignment="1" applyBorder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29" fillId="0" fontId="2" numFmtId="164" xfId="0" applyAlignment="1" applyBorder="1" applyFont="1" applyNumberFormat="1">
      <alignment horizontal="center" vertical="center"/>
    </xf>
    <xf borderId="30" fillId="0" fontId="2" numFmtId="164" xfId="0" applyAlignment="1" applyBorder="1" applyFont="1" applyNumberFormat="1">
      <alignment horizontal="center" vertical="center"/>
    </xf>
    <xf borderId="31" fillId="0" fontId="2" numFmtId="164" xfId="0" applyAlignment="1" applyBorder="1" applyFont="1" applyNumberFormat="1">
      <alignment horizontal="center" vertical="center"/>
    </xf>
    <xf borderId="16" fillId="0" fontId="2" numFmtId="0" xfId="0" applyAlignment="1" applyBorder="1" applyFont="1">
      <alignment horizontal="center" vertical="center"/>
    </xf>
    <xf borderId="82" fillId="0" fontId="2" numFmtId="0" xfId="0" applyAlignment="1" applyBorder="1" applyFont="1">
      <alignment horizontal="center" vertical="center"/>
    </xf>
    <xf borderId="83" fillId="0" fontId="16" numFmtId="0" xfId="0" applyAlignment="1" applyBorder="1" applyFont="1">
      <alignment vertical="center"/>
    </xf>
    <xf borderId="84" fillId="0" fontId="2" numFmtId="0" xfId="0" applyAlignment="1" applyBorder="1" applyFont="1">
      <alignment horizontal="center" vertical="center"/>
    </xf>
    <xf borderId="85" fillId="0" fontId="16" numFmtId="0" xfId="0" applyAlignment="1" applyBorder="1" applyFont="1">
      <alignment vertical="center"/>
    </xf>
    <xf borderId="86" fillId="0" fontId="2" numFmtId="0" xfId="0" applyAlignment="1" applyBorder="1" applyFont="1">
      <alignment horizontal="center" vertical="center"/>
    </xf>
    <xf borderId="87" fillId="0" fontId="16" numFmtId="0" xfId="0" applyAlignment="1" applyBorder="1" applyFont="1">
      <alignment vertical="center"/>
    </xf>
    <xf borderId="88" fillId="0" fontId="24" numFmtId="0" xfId="0" applyAlignment="1" applyBorder="1" applyFont="1">
      <alignment horizontal="center" vertical="center"/>
    </xf>
    <xf borderId="89" fillId="0" fontId="2" numFmtId="0" xfId="0" applyAlignment="1" applyBorder="1" applyFont="1">
      <alignment horizontal="center" vertical="center"/>
    </xf>
    <xf borderId="90" fillId="0" fontId="2" numFmtId="0" xfId="0" applyAlignment="1" applyBorder="1" applyFont="1">
      <alignment horizontal="center" vertical="center"/>
    </xf>
    <xf borderId="91" fillId="0" fontId="2" numFmtId="0" xfId="0" applyAlignment="1" applyBorder="1" applyFont="1">
      <alignment horizontal="center" vertical="center"/>
    </xf>
    <xf borderId="92" fillId="0" fontId="16" numFmtId="0" xfId="0" applyAlignment="1" applyBorder="1" applyFont="1">
      <alignment vertical="center"/>
    </xf>
    <xf borderId="93" fillId="0" fontId="2" numFmtId="0" xfId="0" applyAlignment="1" applyBorder="1" applyFont="1">
      <alignment horizontal="center" vertical="center"/>
    </xf>
    <xf borderId="94" fillId="0" fontId="2" numFmtId="164" xfId="0" applyAlignment="1" applyBorder="1" applyFont="1" applyNumberFormat="1">
      <alignment horizontal="center" vertical="center"/>
    </xf>
    <xf borderId="44" fillId="0" fontId="2" numFmtId="171" xfId="0" applyAlignment="1" applyBorder="1" applyFont="1" applyNumberFormat="1">
      <alignment horizontal="center" vertical="center"/>
    </xf>
    <xf borderId="5" fillId="0" fontId="2" numFmtId="171" xfId="0" applyAlignment="1" applyBorder="1" applyFont="1" applyNumberFormat="1">
      <alignment horizontal="center" vertical="center"/>
    </xf>
    <xf borderId="6" fillId="0" fontId="2" numFmtId="171" xfId="0" applyAlignment="1" applyBorder="1" applyFont="1" applyNumberFormat="1">
      <alignment horizontal="center" vertical="center"/>
    </xf>
    <xf borderId="44" fillId="0" fontId="2" numFmtId="0" xfId="0" applyAlignment="1" applyBorder="1" applyFont="1">
      <alignment horizontal="center" vertical="center"/>
    </xf>
    <xf borderId="73" fillId="0" fontId="2" numFmtId="164" xfId="0" applyAlignment="1" applyBorder="1" applyFont="1" applyNumberFormat="1">
      <alignment horizontal="center" vertical="center"/>
    </xf>
    <xf borderId="95" fillId="0" fontId="2" numFmtId="164" xfId="0" applyAlignment="1" applyBorder="1" applyFont="1" applyNumberFormat="1">
      <alignment horizontal="center" vertical="center"/>
    </xf>
    <xf borderId="73" fillId="0" fontId="2" numFmtId="171" xfId="0" applyAlignment="1" applyBorder="1" applyFont="1" applyNumberFormat="1">
      <alignment horizontal="center" vertical="center"/>
    </xf>
    <xf borderId="8" fillId="0" fontId="2" numFmtId="171" xfId="0" applyAlignment="1" applyBorder="1" applyFont="1" applyNumberFormat="1">
      <alignment horizontal="center" vertical="center"/>
    </xf>
    <xf borderId="9" fillId="0" fontId="2" numFmtId="171" xfId="0" applyAlignment="1" applyBorder="1" applyFont="1" applyNumberFormat="1">
      <alignment horizontal="center" vertical="center"/>
    </xf>
    <xf borderId="73" fillId="0" fontId="2" numFmtId="0" xfId="0" applyAlignment="1" applyBorder="1" applyFont="1">
      <alignment horizontal="center" vertical="center"/>
    </xf>
    <xf borderId="96" fillId="0" fontId="2" numFmtId="0" xfId="0" applyAlignment="1" applyBorder="1" applyFont="1">
      <alignment horizontal="center" vertical="center"/>
    </xf>
    <xf borderId="97" fillId="0" fontId="2" numFmtId="164" xfId="0" applyAlignment="1" applyBorder="1" applyFont="1" applyNumberFormat="1">
      <alignment horizontal="center" vertical="center"/>
    </xf>
    <xf borderId="98" fillId="0" fontId="2" numFmtId="164" xfId="0" applyAlignment="1" applyBorder="1" applyFont="1" applyNumberFormat="1">
      <alignment horizontal="center" vertical="center"/>
    </xf>
    <xf borderId="99" fillId="0" fontId="2" numFmtId="164" xfId="0" applyAlignment="1" applyBorder="1" applyFont="1" applyNumberFormat="1">
      <alignment horizontal="center" vertical="center"/>
    </xf>
    <xf borderId="100" fillId="0" fontId="2" numFmtId="164" xfId="0" applyAlignment="1" applyBorder="1" applyFont="1" applyNumberFormat="1">
      <alignment horizontal="center" vertical="center"/>
    </xf>
    <xf borderId="77" fillId="0" fontId="2" numFmtId="171" xfId="0" applyAlignment="1" applyBorder="1" applyFont="1" applyNumberFormat="1">
      <alignment horizontal="center" vertical="center"/>
    </xf>
    <xf borderId="11" fillId="0" fontId="2" numFmtId="171" xfId="0" applyAlignment="1" applyBorder="1" applyFont="1" applyNumberFormat="1">
      <alignment horizontal="center" vertical="center"/>
    </xf>
    <xf borderId="12" fillId="0" fontId="2" numFmtId="171" xfId="0" applyAlignment="1" applyBorder="1" applyFont="1" applyNumberFormat="1">
      <alignment horizontal="center" vertical="center"/>
    </xf>
    <xf borderId="77" fillId="0" fontId="2" numFmtId="0" xfId="0" applyAlignment="1" applyBorder="1" applyFont="1">
      <alignment horizontal="center" vertical="center"/>
    </xf>
    <xf borderId="101" fillId="0" fontId="2" numFmtId="164" xfId="0" applyAlignment="1" applyBorder="1" applyFont="1" applyNumberFormat="1">
      <alignment horizontal="center" vertical="center"/>
    </xf>
    <xf borderId="29" fillId="0" fontId="16" numFmtId="0" xfId="0" applyAlignment="1" applyBorder="1" applyFont="1">
      <alignment vertical="center"/>
    </xf>
    <xf borderId="102" fillId="0" fontId="2" numFmtId="164" xfId="0" applyAlignment="1" applyBorder="1" applyFont="1" applyNumberFormat="1">
      <alignment horizontal="center" vertical="center"/>
    </xf>
    <xf borderId="103" fillId="0" fontId="16" numFmtId="0" xfId="0" applyAlignment="1" applyBorder="1" applyFont="1">
      <alignment vertical="center"/>
    </xf>
    <xf borderId="104" fillId="0" fontId="2" numFmtId="164" xfId="0" applyAlignment="1" applyBorder="1" applyFont="1" applyNumberFormat="1">
      <alignment horizontal="center" vertical="center"/>
    </xf>
    <xf borderId="83" fillId="0" fontId="2" numFmtId="0" xfId="0" applyAlignment="1" applyBorder="1" applyFont="1">
      <alignment horizontal="center" vertical="center"/>
    </xf>
    <xf borderId="18" fillId="0" fontId="2" numFmtId="0" xfId="0" applyAlignment="1" applyBorder="1" applyFont="1">
      <alignment horizontal="center" vertical="center"/>
    </xf>
    <xf borderId="19" fillId="0" fontId="2" numFmtId="0" xfId="0" applyAlignment="1" applyBorder="1" applyFont="1">
      <alignment horizontal="center" vertical="center"/>
    </xf>
    <xf borderId="105" fillId="0" fontId="2" numFmtId="0" xfId="0" applyAlignment="1" applyBorder="1" applyFont="1">
      <alignment horizontal="center" vertical="center"/>
    </xf>
    <xf borderId="106" fillId="0" fontId="2" numFmtId="0" xfId="0" applyAlignment="1" applyBorder="1" applyFont="1">
      <alignment horizontal="center" vertical="center"/>
    </xf>
    <xf borderId="62" fillId="0" fontId="2" numFmtId="0" xfId="0" applyAlignment="1" applyBorder="1" applyFont="1">
      <alignment horizontal="center" vertical="center"/>
    </xf>
    <xf borderId="88" fillId="0" fontId="2" numFmtId="0" xfId="0" applyAlignment="1" applyBorder="1" applyFont="1">
      <alignment horizontal="center" vertical="center"/>
    </xf>
    <xf borderId="107" fillId="0" fontId="16" numFmtId="0" xfId="0" applyAlignment="1" applyBorder="1" applyFont="1">
      <alignment vertical="center"/>
    </xf>
    <xf borderId="108" fillId="0" fontId="2" numFmtId="164" xfId="0" applyAlignment="1" applyBorder="1" applyFont="1" applyNumberFormat="1">
      <alignment horizontal="center" vertical="center"/>
    </xf>
    <xf borderId="109" fillId="0" fontId="16" numFmtId="0" xfId="0" applyAlignment="1" applyBorder="1" applyFont="1">
      <alignment vertical="center"/>
    </xf>
    <xf borderId="110" fillId="0" fontId="2" numFmtId="164" xfId="0" applyAlignment="1" applyBorder="1" applyFont="1" applyNumberFormat="1">
      <alignment horizontal="center" vertical="center"/>
    </xf>
    <xf borderId="111" fillId="0" fontId="16" numFmtId="0" xfId="0" applyAlignment="1" applyBorder="1" applyFont="1">
      <alignment vertical="center"/>
    </xf>
    <xf borderId="112" fillId="0" fontId="2" numFmtId="164" xfId="0" applyAlignment="1" applyBorder="1" applyFont="1" applyNumberFormat="1">
      <alignment horizontal="center" vertical="center"/>
    </xf>
    <xf borderId="94" fillId="0" fontId="2" numFmtId="171" xfId="0" applyAlignment="1" applyBorder="1" applyFont="1" applyNumberFormat="1">
      <alignment horizontal="center" vertical="center"/>
    </xf>
    <xf borderId="65" fillId="0" fontId="2" numFmtId="171" xfId="0" applyAlignment="1" applyBorder="1" applyFont="1" applyNumberFormat="1">
      <alignment horizontal="center" vertical="center"/>
    </xf>
    <xf borderId="95" fillId="0" fontId="2" numFmtId="171" xfId="0" applyAlignment="1" applyBorder="1" applyFont="1" applyNumberFormat="1">
      <alignment horizontal="center" vertical="center"/>
    </xf>
    <xf borderId="97" fillId="0" fontId="2" numFmtId="171" xfId="0" applyAlignment="1" applyBorder="1" applyFont="1" applyNumberFormat="1">
      <alignment horizontal="center" vertical="center"/>
    </xf>
    <xf borderId="98" fillId="0" fontId="2" numFmtId="171" xfId="0" applyAlignment="1" applyBorder="1" applyFont="1" applyNumberFormat="1">
      <alignment horizontal="center" vertical="center"/>
    </xf>
    <xf borderId="99" fillId="0" fontId="2" numFmtId="171" xfId="0" applyAlignment="1" applyBorder="1" applyFont="1" applyNumberFormat="1">
      <alignment horizontal="center" vertical="center"/>
    </xf>
    <xf borderId="100" fillId="0" fontId="2" numFmtId="171" xfId="0" applyAlignment="1" applyBorder="1" applyFont="1" applyNumberFormat="1">
      <alignment horizontal="center" vertical="center"/>
    </xf>
    <xf borderId="108" fillId="0" fontId="2" numFmtId="171" xfId="0" applyAlignment="1" applyBorder="1" applyFont="1" applyNumberFormat="1">
      <alignment horizontal="center" vertical="center"/>
    </xf>
    <xf borderId="110" fillId="0" fontId="2" numFmtId="171" xfId="0" applyAlignment="1" applyBorder="1" applyFont="1" applyNumberFormat="1">
      <alignment horizontal="center" vertical="center"/>
    </xf>
    <xf borderId="104" fillId="0" fontId="2" numFmtId="171" xfId="0" applyAlignment="1" applyBorder="1" applyFont="1" applyNumberFormat="1">
      <alignment horizontal="center" vertical="center"/>
    </xf>
    <xf borderId="5" fillId="0" fontId="2" numFmtId="173" xfId="0" applyAlignment="1" applyBorder="1" applyFont="1" applyNumberFormat="1">
      <alignment horizontal="center" vertical="center"/>
    </xf>
    <xf borderId="8" fillId="0" fontId="2" numFmtId="173" xfId="0" applyAlignment="1" applyBorder="1" applyFont="1" applyNumberFormat="1">
      <alignment horizontal="center" vertical="center"/>
    </xf>
    <xf borderId="98" fillId="0" fontId="2" numFmtId="173" xfId="0" applyAlignment="1" applyBorder="1" applyFont="1" applyNumberFormat="1">
      <alignment horizontal="center" vertical="center"/>
    </xf>
    <xf borderId="30" fillId="0" fontId="2" numFmtId="173" xfId="0" applyAlignment="1" applyBorder="1" applyFont="1" applyNumberFormat="1">
      <alignment horizontal="center" vertical="center"/>
    </xf>
    <xf borderId="0" fillId="0" fontId="2" numFmtId="171" xfId="0" applyAlignment="1" applyFont="1" applyNumberForma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113" fillId="0" fontId="2" numFmtId="0" xfId="0" applyAlignment="1" applyBorder="1" applyFont="1">
      <alignment horizontal="center" vertical="center"/>
    </xf>
    <xf borderId="114" fillId="0" fontId="2" numFmtId="0" xfId="0" applyAlignment="1" applyBorder="1" applyFont="1">
      <alignment horizontal="center" vertical="center"/>
    </xf>
    <xf borderId="82" fillId="0" fontId="16" numFmtId="0" xfId="0" applyAlignment="1" applyBorder="1" applyFont="1">
      <alignment vertical="center"/>
    </xf>
    <xf borderId="115" fillId="0" fontId="2" numFmtId="0" xfId="0" applyAlignment="1" applyBorder="1" applyFont="1">
      <alignment horizontal="center" vertical="center"/>
    </xf>
    <xf borderId="116" fillId="0" fontId="16" numFmtId="0" xfId="0" applyAlignment="1" applyBorder="1" applyFont="1">
      <alignment vertical="center"/>
    </xf>
    <xf borderId="88" fillId="0" fontId="2" numFmtId="0" xfId="0" applyAlignment="1" applyBorder="1" applyFont="1">
      <alignment horizontal="center" shrinkToFit="0" vertical="center" wrapText="1"/>
    </xf>
    <xf borderId="117" fillId="0" fontId="2" numFmtId="0" xfId="0" applyAlignment="1" applyBorder="1" applyFont="1">
      <alignment horizontal="center" shrinkToFit="0" vertical="center" wrapText="1"/>
    </xf>
    <xf borderId="118" fillId="0" fontId="2" numFmtId="0" xfId="0" applyAlignment="1" applyBorder="1" applyFont="1">
      <alignment horizontal="center" shrinkToFit="0" vertical="center" wrapText="1"/>
    </xf>
    <xf borderId="90" fillId="0" fontId="2" numFmtId="0" xfId="0" applyAlignment="1" applyBorder="1" applyFont="1">
      <alignment horizontal="center" shrinkToFit="0" vertical="center" wrapText="1"/>
    </xf>
    <xf borderId="91" fillId="0" fontId="2" numFmtId="0" xfId="0" applyAlignment="1" applyBorder="1" applyFont="1">
      <alignment horizontal="center" shrinkToFit="0" vertical="center" wrapText="1"/>
    </xf>
    <xf borderId="119" fillId="0" fontId="2" numFmtId="0" xfId="0" applyAlignment="1" applyBorder="1" applyFont="1">
      <alignment horizontal="center" shrinkToFit="0" vertical="center" wrapText="1"/>
    </xf>
    <xf borderId="93" fillId="0" fontId="2" numFmtId="0" xfId="0" applyAlignment="1" applyBorder="1" applyFont="1">
      <alignment horizontal="center" shrinkToFit="0" vertical="center" wrapText="1"/>
    </xf>
    <xf borderId="120" fillId="0" fontId="2" numFmtId="0" xfId="0" applyAlignment="1" applyBorder="1" applyFont="1">
      <alignment horizontal="center" shrinkToFit="0" vertical="center" wrapText="1"/>
    </xf>
    <xf borderId="121" fillId="0" fontId="2" numFmtId="0" xfId="0" applyAlignment="1" applyBorder="1" applyFont="1">
      <alignment horizontal="center" shrinkToFit="0" vertical="center" wrapText="1"/>
    </xf>
    <xf borderId="122" fillId="0" fontId="2" numFmtId="0" xfId="0" applyAlignment="1" applyBorder="1" applyFont="1">
      <alignment horizontal="center" shrinkToFit="0" vertical="center" wrapText="1"/>
    </xf>
    <xf borderId="123" fillId="0" fontId="2" numFmtId="0" xfId="0" applyAlignment="1" applyBorder="1" applyFont="1">
      <alignment horizontal="center" vertical="center"/>
    </xf>
    <xf borderId="124" fillId="0" fontId="16" numFmtId="0" xfId="0" applyAlignment="1" applyBorder="1" applyFont="1">
      <alignment vertical="center"/>
    </xf>
    <xf borderId="125" fillId="0" fontId="2" numFmtId="0" xfId="0" applyAlignment="1" applyBorder="1" applyFont="1">
      <alignment horizontal="center" vertical="center"/>
    </xf>
    <xf borderId="126" fillId="0" fontId="16" numFmtId="0" xfId="0" applyAlignment="1" applyBorder="1" applyFont="1">
      <alignment vertical="center"/>
    </xf>
    <xf borderId="127" fillId="0" fontId="2" numFmtId="0" xfId="0" applyAlignment="1" applyBorder="1" applyFont="1">
      <alignment horizontal="center" vertical="center"/>
    </xf>
    <xf borderId="128" fillId="0" fontId="2" numFmtId="171" xfId="0" applyAlignment="1" applyBorder="1" applyFont="1" applyNumberFormat="1">
      <alignment horizontal="right" vertical="center"/>
    </xf>
    <xf borderId="129" fillId="0" fontId="2" numFmtId="171" xfId="0" applyAlignment="1" applyBorder="1" applyFont="1" applyNumberFormat="1">
      <alignment horizontal="right" vertical="center"/>
    </xf>
    <xf borderId="130" fillId="0" fontId="2" numFmtId="171" xfId="0" applyAlignment="1" applyBorder="1" applyFont="1" applyNumberFormat="1">
      <alignment horizontal="right" vertical="center"/>
    </xf>
    <xf borderId="129" fillId="0" fontId="2" numFmtId="164" xfId="0" applyAlignment="1" applyBorder="1" applyFont="1" applyNumberFormat="1">
      <alignment horizontal="right" vertical="center"/>
    </xf>
    <xf borderId="128" fillId="0" fontId="2" numFmtId="164" xfId="0" applyAlignment="1" applyBorder="1" applyFont="1" applyNumberFormat="1">
      <alignment horizontal="right" vertical="center"/>
    </xf>
    <xf borderId="63" fillId="0" fontId="2" numFmtId="0" xfId="0" applyAlignment="1" applyBorder="1" applyFont="1">
      <alignment horizontal="center" vertical="center"/>
    </xf>
    <xf borderId="131" fillId="0" fontId="2" numFmtId="168" xfId="0" applyAlignment="1" applyBorder="1" applyFont="1" applyNumberFormat="1">
      <alignment horizontal="center" vertical="center"/>
    </xf>
    <xf borderId="132" fillId="0" fontId="2" numFmtId="168" xfId="0" applyAlignment="1" applyBorder="1" applyFont="1" applyNumberFormat="1">
      <alignment horizontal="center" vertical="center"/>
    </xf>
    <xf borderId="133" fillId="0" fontId="2" numFmtId="0" xfId="0" applyAlignment="1" applyBorder="1" applyFont="1">
      <alignment horizontal="center" vertical="center"/>
    </xf>
    <xf borderId="134" fillId="0" fontId="2" numFmtId="168" xfId="0" applyAlignment="1" applyBorder="1" applyFont="1" applyNumberFormat="1">
      <alignment horizontal="center" vertical="center"/>
    </xf>
    <xf borderId="135" fillId="0" fontId="2" numFmtId="171" xfId="0" applyAlignment="1" applyBorder="1" applyFont="1" applyNumberFormat="1">
      <alignment horizontal="right" vertical="center"/>
    </xf>
    <xf borderId="94" fillId="0" fontId="2" numFmtId="171" xfId="0" applyAlignment="1" applyBorder="1" applyFont="1" applyNumberFormat="1">
      <alignment horizontal="right" vertical="center"/>
    </xf>
    <xf borderId="136" fillId="0" fontId="2" numFmtId="171" xfId="0" applyAlignment="1" applyBorder="1" applyFont="1" applyNumberFormat="1">
      <alignment horizontal="right" vertical="center"/>
    </xf>
    <xf borderId="94" fillId="0" fontId="2" numFmtId="164" xfId="0" applyAlignment="1" applyBorder="1" applyFont="1" applyNumberFormat="1">
      <alignment horizontal="right" vertical="center"/>
    </xf>
    <xf borderId="135" fillId="0" fontId="2" numFmtId="164" xfId="0" applyAlignment="1" applyBorder="1" applyFont="1" applyNumberFormat="1">
      <alignment horizontal="right" vertical="center"/>
    </xf>
    <xf borderId="132" fillId="0" fontId="2" numFmtId="171" xfId="0" applyAlignment="1" applyBorder="1" applyFont="1" applyNumberFormat="1">
      <alignment horizontal="center" vertical="center"/>
    </xf>
    <xf borderId="137" fillId="0" fontId="2" numFmtId="164" xfId="0" applyAlignment="1" applyBorder="1" applyFont="1" applyNumberFormat="1">
      <alignment horizontal="center" vertical="center"/>
    </xf>
    <xf borderId="131" fillId="0" fontId="2" numFmtId="164" xfId="0" applyAlignment="1" applyBorder="1" applyFont="1" applyNumberFormat="1">
      <alignment horizontal="center" vertical="center"/>
    </xf>
    <xf borderId="132" fillId="0" fontId="2" numFmtId="164" xfId="0" applyAlignment="1" applyBorder="1" applyFont="1" applyNumberFormat="1">
      <alignment horizontal="center" vertical="center"/>
    </xf>
    <xf borderId="49" fillId="0" fontId="2" numFmtId="0" xfId="0" applyAlignment="1" applyBorder="1" applyFont="1">
      <alignment horizontal="center" vertical="center"/>
    </xf>
    <xf borderId="72" fillId="0" fontId="2" numFmtId="0" xfId="0" applyAlignment="1" applyBorder="1" applyFont="1">
      <alignment horizontal="center" shrinkToFit="0" vertical="center" wrapText="1"/>
    </xf>
    <xf borderId="138" fillId="0" fontId="2" numFmtId="164" xfId="0" applyAlignment="1" applyBorder="1" applyFont="1" applyNumberFormat="1">
      <alignment horizontal="center" vertical="center"/>
    </xf>
    <xf borderId="0" fillId="0" fontId="2" numFmtId="180" xfId="0" applyAlignment="1" applyFont="1" applyNumberFormat="1">
      <alignment horizontal="center" vertical="center"/>
    </xf>
    <xf borderId="65" fillId="0" fontId="16" numFmtId="0" xfId="0" applyAlignment="1" applyBorder="1" applyFont="1">
      <alignment vertical="center"/>
    </xf>
    <xf borderId="73" fillId="0" fontId="2" numFmtId="172" xfId="0" applyAlignment="1" applyBorder="1" applyFont="1" applyNumberFormat="1">
      <alignment horizontal="center" vertical="center"/>
    </xf>
    <xf borderId="77" fillId="0" fontId="2" numFmtId="172" xfId="0" applyAlignment="1" applyBorder="1" applyFont="1" applyNumberFormat="1">
      <alignment horizontal="center" vertical="center"/>
    </xf>
    <xf borderId="139" fillId="0" fontId="2" numFmtId="0" xfId="0" applyAlignment="1" applyBorder="1" applyFont="1">
      <alignment horizontal="center" vertical="center"/>
    </xf>
    <xf borderId="73" fillId="0" fontId="25" numFmtId="0" xfId="0" applyAlignment="1" applyBorder="1" applyFont="1">
      <alignment horizontal="center" vertical="center"/>
    </xf>
    <xf borderId="47" fillId="0" fontId="2" numFmtId="0" xfId="0" applyAlignment="1" applyBorder="1" applyFont="1">
      <alignment horizontal="center" vertical="center"/>
    </xf>
    <xf borderId="50" fillId="0" fontId="2" numFmtId="0" xfId="0" applyAlignment="1" applyBorder="1" applyFont="1">
      <alignment horizontal="center" vertical="center"/>
    </xf>
    <xf borderId="134" fillId="0" fontId="2" numFmtId="0" xfId="0" applyAlignment="1" applyBorder="1" applyFont="1">
      <alignment horizontal="center" vertical="center"/>
    </xf>
    <xf borderId="140" fillId="0" fontId="2" numFmtId="0" xfId="0" applyAlignment="1" applyBorder="1" applyFont="1">
      <alignment horizontal="center" vertical="center"/>
    </xf>
    <xf borderId="103" fillId="0" fontId="2" numFmtId="0" xfId="0" applyAlignment="1" applyBorder="1" applyFont="1">
      <alignment horizontal="center" vertical="center"/>
    </xf>
    <xf borderId="141" fillId="0" fontId="2" numFmtId="171" xfId="0" applyAlignment="1" applyBorder="1" applyFont="1" applyNumberFormat="1">
      <alignment horizontal="right" vertical="center"/>
    </xf>
    <xf borderId="142" fillId="0" fontId="2" numFmtId="171" xfId="0" applyAlignment="1" applyBorder="1" applyFont="1" applyNumberFormat="1">
      <alignment horizontal="right" vertical="center"/>
    </xf>
    <xf borderId="143" fillId="0" fontId="2" numFmtId="171" xfId="0" applyAlignment="1" applyBorder="1" applyFont="1" applyNumberFormat="1">
      <alignment horizontal="right" vertical="center"/>
    </xf>
    <xf borderId="142" fillId="0" fontId="2" numFmtId="164" xfId="0" applyAlignment="1" applyBorder="1" applyFont="1" applyNumberFormat="1">
      <alignment horizontal="right" vertical="center"/>
    </xf>
    <xf borderId="141" fillId="0" fontId="2" numFmtId="164" xfId="0" applyAlignment="1" applyBorder="1" applyFont="1" applyNumberFormat="1">
      <alignment horizontal="right" vertical="center"/>
    </xf>
    <xf borderId="0" fillId="0" fontId="26" numFmtId="0" xfId="0" applyAlignment="1" applyFont="1">
      <alignment horizontal="center" vertical="center"/>
    </xf>
    <xf borderId="0" fillId="0" fontId="27" numFmtId="0" xfId="0" applyAlignment="1" applyFont="1">
      <alignment horizontal="center" vertical="center"/>
    </xf>
    <xf borderId="0" fillId="0" fontId="28" numFmtId="0" xfId="0" applyAlignment="1" applyFont="1">
      <alignment horizontal="center" vertical="center"/>
    </xf>
    <xf borderId="0" fillId="0" fontId="27" numFmtId="0" xfId="0" applyAlignment="1" applyFont="1">
      <alignment horizontal="right" vertical="center"/>
    </xf>
    <xf borderId="16" fillId="0" fontId="27" numFmtId="0" xfId="0" applyAlignment="1" applyBorder="1" applyFont="1">
      <alignment horizontal="center" vertical="center"/>
    </xf>
    <xf borderId="82" fillId="0" fontId="27" numFmtId="0" xfId="0" applyAlignment="1" applyBorder="1" applyFont="1">
      <alignment horizontal="center" vertical="center"/>
    </xf>
    <xf borderId="88" fillId="0" fontId="27" numFmtId="0" xfId="0" applyAlignment="1" applyBorder="1" applyFont="1">
      <alignment horizontal="center" vertical="center"/>
    </xf>
    <xf borderId="89" fillId="0" fontId="27" numFmtId="0" xfId="0" applyAlignment="1" applyBorder="1" applyFont="1">
      <alignment horizontal="center" vertical="center"/>
    </xf>
    <xf borderId="91" fillId="0" fontId="27" numFmtId="0" xfId="0" applyAlignment="1" applyBorder="1" applyFont="1">
      <alignment horizontal="center" vertical="center"/>
    </xf>
    <xf borderId="93" fillId="0" fontId="27" numFmtId="0" xfId="0" applyAlignment="1" applyBorder="1" applyFont="1">
      <alignment horizontal="center" vertical="center"/>
    </xf>
    <xf borderId="37" fillId="0" fontId="27" numFmtId="0" xfId="0" applyAlignment="1" applyBorder="1" applyFont="1">
      <alignment horizontal="center" vertical="center"/>
    </xf>
    <xf borderId="38" fillId="0" fontId="27" numFmtId="171" xfId="0" applyAlignment="1" applyBorder="1" applyFont="1" applyNumberFormat="1">
      <alignment horizontal="right" vertical="center"/>
    </xf>
    <xf borderId="144" fillId="0" fontId="27" numFmtId="171" xfId="0" applyAlignment="1" applyBorder="1" applyFont="1" applyNumberFormat="1">
      <alignment horizontal="right" vertical="center"/>
    </xf>
    <xf borderId="41" fillId="0" fontId="27" numFmtId="171" xfId="0" applyAlignment="1" applyBorder="1" applyFont="1" applyNumberFormat="1">
      <alignment horizontal="right" vertical="center"/>
    </xf>
    <xf borderId="72" fillId="0" fontId="27" numFmtId="0" xfId="0" applyAlignment="1" applyBorder="1" applyFont="1">
      <alignment horizontal="center" vertical="center"/>
    </xf>
    <xf borderId="25" fillId="0" fontId="27" numFmtId="171" xfId="0" applyAlignment="1" applyBorder="1" applyFont="1" applyNumberFormat="1">
      <alignment horizontal="right" vertical="center"/>
    </xf>
    <xf borderId="129" fillId="0" fontId="27" numFmtId="171" xfId="0" applyAlignment="1" applyBorder="1" applyFont="1" applyNumberFormat="1">
      <alignment horizontal="right" vertical="center"/>
    </xf>
    <xf borderId="27" fillId="0" fontId="27" numFmtId="171" xfId="0" applyAlignment="1" applyBorder="1" applyFont="1" applyNumberFormat="1">
      <alignment horizontal="right" vertical="center"/>
    </xf>
    <xf borderId="64" fillId="0" fontId="27" numFmtId="0" xfId="0" applyAlignment="1" applyBorder="1" applyFont="1">
      <alignment horizontal="center" vertical="center"/>
    </xf>
    <xf borderId="44" fillId="0" fontId="27" numFmtId="171" xfId="0" applyAlignment="1" applyBorder="1" applyFont="1" applyNumberFormat="1">
      <alignment horizontal="right" vertical="center"/>
    </xf>
    <xf borderId="94" fillId="0" fontId="27" numFmtId="171" xfId="0" applyAlignment="1" applyBorder="1" applyFont="1" applyNumberFormat="1">
      <alignment horizontal="right" vertical="center"/>
    </xf>
    <xf borderId="6" fillId="0" fontId="27" numFmtId="171" xfId="0" applyAlignment="1" applyBorder="1" applyFont="1" applyNumberFormat="1">
      <alignment horizontal="right" vertical="center"/>
    </xf>
    <xf borderId="81" fillId="0" fontId="27" numFmtId="0" xfId="0" applyAlignment="1" applyBorder="1" applyFont="1">
      <alignment horizontal="center" vertical="center"/>
    </xf>
    <xf borderId="29" fillId="0" fontId="27" numFmtId="171" xfId="0" applyAlignment="1" applyBorder="1" applyFont="1" applyNumberFormat="1">
      <alignment horizontal="right" vertical="center"/>
    </xf>
    <xf borderId="142" fillId="0" fontId="27" numFmtId="171" xfId="0" applyAlignment="1" applyBorder="1" applyFont="1" applyNumberFormat="1">
      <alignment horizontal="right" vertical="center"/>
    </xf>
    <xf borderId="31" fillId="0" fontId="27" numFmtId="171" xfId="0" applyAlignment="1" applyBorder="1" applyFont="1" applyNumberFormat="1">
      <alignment horizontal="right" vertical="center"/>
    </xf>
    <xf borderId="38" fillId="0" fontId="27" numFmtId="164" xfId="0" applyAlignment="1" applyBorder="1" applyFont="1" applyNumberFormat="1">
      <alignment horizontal="right" vertical="center"/>
    </xf>
    <xf borderId="144" fillId="0" fontId="27" numFmtId="164" xfId="0" applyAlignment="1" applyBorder="1" applyFont="1" applyNumberFormat="1">
      <alignment horizontal="right" vertical="center"/>
    </xf>
    <xf borderId="41" fillId="0" fontId="27" numFmtId="164" xfId="0" applyAlignment="1" applyBorder="1" applyFont="1" applyNumberFormat="1">
      <alignment horizontal="right" vertical="center"/>
    </xf>
    <xf borderId="25" fillId="0" fontId="27" numFmtId="164" xfId="0" applyAlignment="1" applyBorder="1" applyFont="1" applyNumberFormat="1">
      <alignment horizontal="right" vertical="center"/>
    </xf>
    <xf borderId="129" fillId="0" fontId="27" numFmtId="164" xfId="0" applyAlignment="1" applyBorder="1" applyFont="1" applyNumberFormat="1">
      <alignment horizontal="right" vertical="center"/>
    </xf>
    <xf borderId="27" fillId="0" fontId="27" numFmtId="164" xfId="0" applyAlignment="1" applyBorder="1" applyFont="1" applyNumberFormat="1">
      <alignment horizontal="right" vertical="center"/>
    </xf>
    <xf borderId="44" fillId="0" fontId="27" numFmtId="164" xfId="0" applyAlignment="1" applyBorder="1" applyFont="1" applyNumberFormat="1">
      <alignment horizontal="right" vertical="center"/>
    </xf>
    <xf borderId="94" fillId="0" fontId="27" numFmtId="164" xfId="0" applyAlignment="1" applyBorder="1" applyFont="1" applyNumberFormat="1">
      <alignment horizontal="right" vertical="center"/>
    </xf>
    <xf borderId="6" fillId="0" fontId="27" numFmtId="164" xfId="0" applyAlignment="1" applyBorder="1" applyFont="1" applyNumberFormat="1">
      <alignment horizontal="right" vertical="center"/>
    </xf>
    <xf borderId="29" fillId="0" fontId="27" numFmtId="164" xfId="0" applyAlignment="1" applyBorder="1" applyFont="1" applyNumberFormat="1">
      <alignment horizontal="right" vertical="center"/>
    </xf>
    <xf borderId="142" fillId="0" fontId="27" numFmtId="164" xfId="0" applyAlignment="1" applyBorder="1" applyFont="1" applyNumberFormat="1">
      <alignment horizontal="right" vertical="center"/>
    </xf>
    <xf borderId="31" fillId="0" fontId="27" numFmtId="164" xfId="0" applyAlignment="1" applyBorder="1" applyFont="1" applyNumberFormat="1">
      <alignment horizontal="right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customschemas.google.com/relationships/workbookmetadata" Target="metadata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704850</xdr:colOff>
      <xdr:row>2</xdr:row>
      <xdr:rowOff>114300</xdr:rowOff>
    </xdr:from>
    <xdr:ext cx="1381125" cy="276225"/>
    <xdr:sp>
      <xdr:nvSpPr>
        <xdr:cNvPr id="3" name="Shape 3"/>
        <xdr:cNvSpPr/>
      </xdr:nvSpPr>
      <xdr:spPr>
        <a:xfrm>
          <a:off x="4669725" y="3656175"/>
          <a:ext cx="1352550" cy="24765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Run Asset Share Analysis </a:t>
          </a:r>
          <a:endParaRPr sz="1100"/>
        </a:p>
      </xdr:txBody>
    </xdr: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C7EDCC"/>
      </a:lt1>
      <a:dk2>
        <a:srgbClr val="000000"/>
      </a:dk2>
      <a:lt2>
        <a:srgbClr val="C7EDCC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>
      <pane xSplit="1.0" ySplit="4.0" topLeftCell="B5" activePane="bottomRight" state="frozen"/>
      <selection activeCell="B1" sqref="B1" pane="topRight"/>
      <selection activeCell="A5" sqref="A5" pane="bottomLeft"/>
      <selection activeCell="B5" sqref="B5" pane="bottomRight"/>
    </sheetView>
  </sheetViews>
  <sheetFormatPr customHeight="1" defaultColWidth="11.22" defaultRowHeight="15.0"/>
  <cols>
    <col customWidth="1" min="1" max="26" width="8.22"/>
  </cols>
  <sheetData>
    <row r="1">
      <c r="A1" s="1" t="s">
        <v>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4" t="s">
        <v>2</v>
      </c>
      <c r="B4" s="5">
        <v>1.0</v>
      </c>
      <c r="C4" s="5">
        <v>2.0</v>
      </c>
      <c r="D4" s="5">
        <v>3.0</v>
      </c>
      <c r="E4" s="6">
        <v>4.0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7" t="s">
        <v>3</v>
      </c>
      <c r="B5" s="8" t="s">
        <v>4</v>
      </c>
      <c r="C5" s="8" t="s">
        <v>5</v>
      </c>
      <c r="D5" s="8" t="s">
        <v>6</v>
      </c>
      <c r="E5" s="9" t="s">
        <v>7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10" t="s">
        <v>8</v>
      </c>
      <c r="B6" s="11">
        <v>6.0</v>
      </c>
      <c r="C6" s="11">
        <v>8.0</v>
      </c>
      <c r="D6" s="11">
        <v>10.0</v>
      </c>
      <c r="E6" s="12">
        <v>20.0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10" t="s">
        <v>9</v>
      </c>
      <c r="B7" s="11" t="b">
        <v>1</v>
      </c>
      <c r="C7" s="11" t="b">
        <v>1</v>
      </c>
      <c r="D7" s="11" t="b">
        <v>1</v>
      </c>
      <c r="E7" s="12" t="b">
        <v>1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10" t="s">
        <v>10</v>
      </c>
      <c r="B8" s="11">
        <v>110.0</v>
      </c>
      <c r="C8" s="11">
        <v>110.0</v>
      </c>
      <c r="D8" s="11">
        <v>110.0</v>
      </c>
      <c r="E8" s="12">
        <v>110.0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0" t="s">
        <v>11</v>
      </c>
      <c r="B9" s="11" t="b">
        <v>0</v>
      </c>
      <c r="C9" s="11" t="b">
        <v>0</v>
      </c>
      <c r="D9" s="11" t="b">
        <v>0</v>
      </c>
      <c r="E9" s="12" t="b">
        <v>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0" t="s">
        <v>12</v>
      </c>
      <c r="B10" s="11">
        <v>0.0</v>
      </c>
      <c r="C10" s="11">
        <v>0.0</v>
      </c>
      <c r="D10" s="11">
        <v>0.0</v>
      </c>
      <c r="E10" s="12">
        <v>0.0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0" t="s">
        <v>13</v>
      </c>
      <c r="B11" s="11">
        <v>79.0</v>
      </c>
      <c r="C11" s="11">
        <v>77.0</v>
      </c>
      <c r="D11" s="11">
        <v>75.0</v>
      </c>
      <c r="E11" s="12">
        <v>65.0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0" t="s">
        <v>14</v>
      </c>
      <c r="B12" s="13">
        <v>0.0225</v>
      </c>
      <c r="C12" s="13">
        <v>0.0225</v>
      </c>
      <c r="D12" s="13">
        <v>0.0225</v>
      </c>
      <c r="E12" s="14">
        <v>0.0225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0" t="s">
        <v>15</v>
      </c>
      <c r="B13" s="13">
        <v>0.9</v>
      </c>
      <c r="C13" s="13">
        <v>0.9</v>
      </c>
      <c r="D13" s="13">
        <v>0.9</v>
      </c>
      <c r="E13" s="14">
        <v>0.9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10" t="s">
        <v>16</v>
      </c>
      <c r="B14" s="15">
        <f t="shared" ref="B14:E14" si="1">AVERAGE(B19:B24)</f>
        <v>41.562122</v>
      </c>
      <c r="C14" s="15">
        <f t="shared" si="1"/>
        <v>41.74675373</v>
      </c>
      <c r="D14" s="15">
        <f t="shared" si="1"/>
        <v>41.93044711</v>
      </c>
      <c r="E14" s="16">
        <f t="shared" si="1"/>
        <v>42.85653729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17" t="s">
        <v>17</v>
      </c>
      <c r="B15" s="13">
        <f t="shared" ref="B15:E15" si="2">INDEX($B$27:$E$27,1,IF(B14&lt;=6,1,IF(B14&lt;=10,2,IF(B14&lt;20,3,4))))</f>
        <v>0.0225</v>
      </c>
      <c r="C15" s="13">
        <f t="shared" si="2"/>
        <v>0.0225</v>
      </c>
      <c r="D15" s="13">
        <f t="shared" si="2"/>
        <v>0.0225</v>
      </c>
      <c r="E15" s="14">
        <f t="shared" si="2"/>
        <v>0.0225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8" t="s">
        <v>18</v>
      </c>
      <c r="B16" s="19">
        <v>1.0</v>
      </c>
      <c r="C16" s="19">
        <v>1.0</v>
      </c>
      <c r="D16" s="19">
        <v>1.0</v>
      </c>
      <c r="E16" s="20">
        <v>1.0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 t="s">
        <v>19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1" t="s">
        <v>20</v>
      </c>
      <c r="B19" s="22">
        <v>63.33266943115386</v>
      </c>
      <c r="C19" s="22">
        <v>63.41109167269627</v>
      </c>
      <c r="D19" s="22">
        <v>63.48431790712671</v>
      </c>
      <c r="E19" s="23">
        <v>64.00391158266973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4" t="s">
        <v>21</v>
      </c>
      <c r="B20" s="15">
        <v>37.441899284443835</v>
      </c>
      <c r="C20" s="15">
        <v>37.602010441595624</v>
      </c>
      <c r="D20" s="15">
        <v>37.76537823375551</v>
      </c>
      <c r="E20" s="16">
        <v>38.627619743199396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24" t="s">
        <v>22</v>
      </c>
      <c r="B21" s="15">
        <v>15.399253310241976</v>
      </c>
      <c r="C21" s="15">
        <v>15.79564134589121</v>
      </c>
      <c r="D21" s="15">
        <v>16.186141439449422</v>
      </c>
      <c r="E21" s="16">
        <v>17.93318319938816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24" t="s">
        <v>23</v>
      </c>
      <c r="B22" s="15">
        <v>70.99754219822739</v>
      </c>
      <c r="C22" s="15">
        <v>71.06482063579956</v>
      </c>
      <c r="D22" s="15">
        <v>71.12854771774087</v>
      </c>
      <c r="E22" s="16">
        <v>71.4685089056845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4" t="s">
        <v>24</v>
      </c>
      <c r="B23" s="15">
        <v>43.41585468896965</v>
      </c>
      <c r="C23" s="15">
        <v>43.51298699798405</v>
      </c>
      <c r="D23" s="15">
        <v>43.61213146076689</v>
      </c>
      <c r="E23" s="16">
        <v>44.15305707461216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5" t="s">
        <v>25</v>
      </c>
      <c r="B24" s="26">
        <v>18.78551306934855</v>
      </c>
      <c r="C24" s="26">
        <v>19.093971299004888</v>
      </c>
      <c r="D24" s="26">
        <v>19.406165897253533</v>
      </c>
      <c r="E24" s="27">
        <v>20.952943221476097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8" t="s">
        <v>26</v>
      </c>
      <c r="B26" s="29" t="s">
        <v>27</v>
      </c>
      <c r="C26" s="29" t="s">
        <v>28</v>
      </c>
      <c r="D26" s="29" t="s">
        <v>29</v>
      </c>
      <c r="E26" s="30" t="s">
        <v>30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31" t="s">
        <v>31</v>
      </c>
      <c r="B27" s="13">
        <v>0.02</v>
      </c>
      <c r="C27" s="13">
        <v>0.0225</v>
      </c>
      <c r="D27" s="13">
        <v>0.0225</v>
      </c>
      <c r="E27" s="14">
        <v>0.0225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32" t="s">
        <v>32</v>
      </c>
      <c r="B28" s="19">
        <v>0.0175</v>
      </c>
      <c r="C28" s="19">
        <v>0.02</v>
      </c>
      <c r="D28" s="19">
        <v>0.02</v>
      </c>
      <c r="E28" s="20">
        <v>0.02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E1"/>
    <mergeCell ref="A2:E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>
      <pane xSplit="1.0" ySplit="5.0" topLeftCell="B6" activePane="bottomRight" state="frozen"/>
      <selection activeCell="B1" sqref="B1" pane="topRight"/>
      <selection activeCell="A6" sqref="A6" pane="bottomLeft"/>
      <selection activeCell="B6" sqref="B6" pane="bottomRight"/>
    </sheetView>
  </sheetViews>
  <sheetFormatPr customHeight="1" defaultColWidth="11.22" defaultRowHeight="15.0"/>
  <cols>
    <col customWidth="1" min="1" max="1" width="7.11"/>
    <col customWidth="1" min="2" max="3" width="6.33"/>
    <col customWidth="1" min="4" max="4" width="6.56"/>
    <col customWidth="1" min="5" max="5" width="6.33"/>
    <col customWidth="1" min="6" max="6" width="6.56"/>
    <col customWidth="1" min="7" max="7" width="14.78"/>
    <col customWidth="1" min="8" max="8" width="6.56"/>
    <col customWidth="1" min="9" max="9" width="10.56"/>
    <col customWidth="1" min="10" max="10" width="6.56"/>
    <col customWidth="1" min="11" max="11" width="8.0"/>
    <col customWidth="1" min="12" max="26" width="8.22"/>
  </cols>
  <sheetData>
    <row r="1">
      <c r="A1" s="1" t="s">
        <v>33</v>
      </c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34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33" t="s">
        <v>35</v>
      </c>
      <c r="B4" s="34">
        <v>2.0</v>
      </c>
      <c r="C4" s="35">
        <v>66.0</v>
      </c>
      <c r="D4" s="35">
        <v>4.0</v>
      </c>
      <c r="E4" s="35">
        <v>1.0</v>
      </c>
      <c r="F4" s="35">
        <v>1.0</v>
      </c>
      <c r="G4" s="35">
        <v>1.0</v>
      </c>
      <c r="H4" s="35">
        <v>1.0</v>
      </c>
      <c r="I4" s="35">
        <v>2.0</v>
      </c>
      <c r="J4" s="35">
        <v>2.0</v>
      </c>
      <c r="K4" s="36">
        <v>2.0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37" t="s">
        <v>36</v>
      </c>
      <c r="B5" s="38" t="s">
        <v>37</v>
      </c>
      <c r="C5" s="39" t="s">
        <v>38</v>
      </c>
      <c r="D5" s="39" t="s">
        <v>39</v>
      </c>
      <c r="E5" s="39" t="s">
        <v>40</v>
      </c>
      <c r="F5" s="39" t="s">
        <v>41</v>
      </c>
      <c r="G5" s="39" t="s">
        <v>42</v>
      </c>
      <c r="H5" s="39" t="s">
        <v>43</v>
      </c>
      <c r="I5" s="39" t="s">
        <v>44</v>
      </c>
      <c r="J5" s="39" t="s">
        <v>45</v>
      </c>
      <c r="K5" s="40" t="s">
        <v>46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41">
        <v>1.0</v>
      </c>
      <c r="B6" s="42" t="s">
        <v>47</v>
      </c>
      <c r="C6" s="43">
        <v>0.0</v>
      </c>
      <c r="D6" s="44" t="s">
        <v>48</v>
      </c>
      <c r="E6" s="44" t="s">
        <v>49</v>
      </c>
      <c r="F6" s="45">
        <v>0.0</v>
      </c>
      <c r="G6" s="44" t="s">
        <v>50</v>
      </c>
      <c r="H6" s="44" t="s">
        <v>51</v>
      </c>
      <c r="I6" s="44" t="s">
        <v>52</v>
      </c>
      <c r="J6" s="44" t="s">
        <v>53</v>
      </c>
      <c r="K6" s="46" t="s">
        <v>54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41">
        <v>2.0</v>
      </c>
      <c r="B7" s="42" t="s">
        <v>55</v>
      </c>
      <c r="C7" s="43">
        <v>1.0</v>
      </c>
      <c r="D7" s="44" t="s">
        <v>56</v>
      </c>
      <c r="E7" s="44" t="s">
        <v>57</v>
      </c>
      <c r="F7" s="45">
        <v>0.0025</v>
      </c>
      <c r="G7" s="44" t="s">
        <v>58</v>
      </c>
      <c r="H7" s="44" t="s">
        <v>59</v>
      </c>
      <c r="I7" s="44" t="s">
        <v>60</v>
      </c>
      <c r="J7" s="44" t="s">
        <v>61</v>
      </c>
      <c r="K7" s="46" t="s">
        <v>62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41">
        <v>3.0</v>
      </c>
      <c r="B8" s="42"/>
      <c r="C8" s="43">
        <v>2.0</v>
      </c>
      <c r="D8" s="44" t="s">
        <v>63</v>
      </c>
      <c r="E8" s="44" t="s">
        <v>64</v>
      </c>
      <c r="F8" s="45">
        <v>0.005</v>
      </c>
      <c r="G8" s="44" t="s">
        <v>65</v>
      </c>
      <c r="H8" s="44"/>
      <c r="I8" s="44" t="s">
        <v>66</v>
      </c>
      <c r="J8" s="44" t="s">
        <v>67</v>
      </c>
      <c r="K8" s="46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41">
        <v>4.0</v>
      </c>
      <c r="B9" s="42"/>
      <c r="C9" s="43">
        <v>3.0</v>
      </c>
      <c r="D9" s="44" t="s">
        <v>68</v>
      </c>
      <c r="E9" s="44"/>
      <c r="F9" s="45">
        <v>0.0075</v>
      </c>
      <c r="G9" s="44" t="s">
        <v>69</v>
      </c>
      <c r="H9" s="44"/>
      <c r="I9" s="44"/>
      <c r="J9" s="44"/>
      <c r="K9" s="46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41">
        <v>5.0</v>
      </c>
      <c r="B10" s="42"/>
      <c r="C10" s="43">
        <v>4.0</v>
      </c>
      <c r="D10" s="44"/>
      <c r="E10" s="44"/>
      <c r="F10" s="45">
        <v>0.01</v>
      </c>
      <c r="G10" s="44"/>
      <c r="H10" s="44"/>
      <c r="I10" s="44"/>
      <c r="J10" s="44"/>
      <c r="K10" s="46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41">
        <v>6.0</v>
      </c>
      <c r="B11" s="42"/>
      <c r="C11" s="43">
        <v>5.0</v>
      </c>
      <c r="D11" s="44"/>
      <c r="E11" s="44"/>
      <c r="F11" s="45">
        <v>0.0125</v>
      </c>
      <c r="G11" s="44"/>
      <c r="H11" s="44"/>
      <c r="I11" s="44"/>
      <c r="J11" s="44"/>
      <c r="K11" s="46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41">
        <v>7.0</v>
      </c>
      <c r="B12" s="42"/>
      <c r="C12" s="43">
        <v>6.0</v>
      </c>
      <c r="D12" s="44"/>
      <c r="E12" s="44"/>
      <c r="F12" s="45">
        <v>0.015</v>
      </c>
      <c r="G12" s="44"/>
      <c r="H12" s="44"/>
      <c r="I12" s="44"/>
      <c r="J12" s="44"/>
      <c r="K12" s="46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41">
        <v>8.0</v>
      </c>
      <c r="B13" s="42"/>
      <c r="C13" s="43">
        <v>7.0</v>
      </c>
      <c r="D13" s="44"/>
      <c r="E13" s="44"/>
      <c r="F13" s="45">
        <v>0.0175</v>
      </c>
      <c r="G13" s="44"/>
      <c r="H13" s="44"/>
      <c r="I13" s="44"/>
      <c r="J13" s="44"/>
      <c r="K13" s="46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41">
        <v>9.0</v>
      </c>
      <c r="B14" s="42"/>
      <c r="C14" s="43">
        <v>8.0</v>
      </c>
      <c r="D14" s="44"/>
      <c r="E14" s="44"/>
      <c r="F14" s="45">
        <v>0.02</v>
      </c>
      <c r="G14" s="44"/>
      <c r="H14" s="44"/>
      <c r="I14" s="44"/>
      <c r="J14" s="44"/>
      <c r="K14" s="46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41">
        <v>10.0</v>
      </c>
      <c r="B15" s="42"/>
      <c r="C15" s="43">
        <v>9.0</v>
      </c>
      <c r="D15" s="44"/>
      <c r="E15" s="44"/>
      <c r="F15" s="45">
        <v>0.0225</v>
      </c>
      <c r="G15" s="44"/>
      <c r="H15" s="44"/>
      <c r="I15" s="44"/>
      <c r="J15" s="44"/>
      <c r="K15" s="46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41">
        <v>11.0</v>
      </c>
      <c r="B16" s="42"/>
      <c r="C16" s="43">
        <v>10.0</v>
      </c>
      <c r="D16" s="44"/>
      <c r="E16" s="44"/>
      <c r="F16" s="45">
        <v>0.025</v>
      </c>
      <c r="G16" s="44"/>
      <c r="H16" s="44"/>
      <c r="I16" s="44"/>
      <c r="J16" s="44"/>
      <c r="K16" s="4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41">
        <v>12.0</v>
      </c>
      <c r="B17" s="42"/>
      <c r="C17" s="43">
        <v>11.0</v>
      </c>
      <c r="D17" s="44"/>
      <c r="E17" s="44"/>
      <c r="F17" s="45">
        <v>0.0275</v>
      </c>
      <c r="G17" s="44"/>
      <c r="H17" s="44"/>
      <c r="I17" s="44"/>
      <c r="J17" s="44"/>
      <c r="K17" s="46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41">
        <v>13.0</v>
      </c>
      <c r="B18" s="42"/>
      <c r="C18" s="43">
        <v>12.0</v>
      </c>
      <c r="D18" s="44"/>
      <c r="E18" s="44"/>
      <c r="F18" s="45">
        <v>0.03</v>
      </c>
      <c r="G18" s="44"/>
      <c r="H18" s="44"/>
      <c r="I18" s="44"/>
      <c r="J18" s="44"/>
      <c r="K18" s="46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41">
        <v>14.0</v>
      </c>
      <c r="B19" s="42"/>
      <c r="C19" s="43">
        <v>13.0</v>
      </c>
      <c r="D19" s="44"/>
      <c r="E19" s="44"/>
      <c r="F19" s="45">
        <v>0.0325</v>
      </c>
      <c r="G19" s="44"/>
      <c r="H19" s="44"/>
      <c r="I19" s="44"/>
      <c r="J19" s="44"/>
      <c r="K19" s="46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41">
        <v>15.0</v>
      </c>
      <c r="B20" s="42"/>
      <c r="C20" s="43">
        <v>14.0</v>
      </c>
      <c r="D20" s="44"/>
      <c r="E20" s="44"/>
      <c r="F20" s="45">
        <v>0.035</v>
      </c>
      <c r="G20" s="44"/>
      <c r="H20" s="44"/>
      <c r="I20" s="44"/>
      <c r="J20" s="44"/>
      <c r="K20" s="46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>
      <c r="A21" s="41">
        <v>16.0</v>
      </c>
      <c r="B21" s="42"/>
      <c r="C21" s="43">
        <v>15.0</v>
      </c>
      <c r="D21" s="44"/>
      <c r="E21" s="44"/>
      <c r="F21" s="45">
        <v>0.0375</v>
      </c>
      <c r="G21" s="44"/>
      <c r="H21" s="44"/>
      <c r="I21" s="44"/>
      <c r="J21" s="44"/>
      <c r="K21" s="46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41">
        <v>17.0</v>
      </c>
      <c r="B22" s="42"/>
      <c r="C22" s="43">
        <v>16.0</v>
      </c>
      <c r="D22" s="44"/>
      <c r="E22" s="44"/>
      <c r="F22" s="45">
        <v>0.04</v>
      </c>
      <c r="G22" s="44"/>
      <c r="H22" s="44"/>
      <c r="I22" s="44"/>
      <c r="J22" s="44"/>
      <c r="K22" s="4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41">
        <v>18.0</v>
      </c>
      <c r="B23" s="42"/>
      <c r="C23" s="43">
        <v>17.0</v>
      </c>
      <c r="D23" s="44"/>
      <c r="E23" s="44"/>
      <c r="F23" s="45">
        <v>0.0425</v>
      </c>
      <c r="G23" s="44"/>
      <c r="H23" s="44"/>
      <c r="I23" s="44"/>
      <c r="J23" s="44"/>
      <c r="K23" s="46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41">
        <v>19.0</v>
      </c>
      <c r="B24" s="42"/>
      <c r="C24" s="43">
        <v>18.0</v>
      </c>
      <c r="D24" s="44"/>
      <c r="E24" s="44"/>
      <c r="F24" s="45">
        <v>0.045</v>
      </c>
      <c r="G24" s="44"/>
      <c r="H24" s="44"/>
      <c r="I24" s="44"/>
      <c r="J24" s="44"/>
      <c r="K24" s="46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41">
        <v>20.0</v>
      </c>
      <c r="B25" s="42"/>
      <c r="C25" s="43">
        <v>19.0</v>
      </c>
      <c r="D25" s="44"/>
      <c r="E25" s="44"/>
      <c r="F25" s="45">
        <v>0.0475</v>
      </c>
      <c r="G25" s="44"/>
      <c r="H25" s="44"/>
      <c r="I25" s="44"/>
      <c r="J25" s="44"/>
      <c r="K25" s="46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41">
        <v>21.0</v>
      </c>
      <c r="B26" s="42"/>
      <c r="C26" s="43">
        <v>20.0</v>
      </c>
      <c r="D26" s="44"/>
      <c r="E26" s="44"/>
      <c r="F26" s="45">
        <v>0.05</v>
      </c>
      <c r="G26" s="44"/>
      <c r="H26" s="44"/>
      <c r="I26" s="44"/>
      <c r="J26" s="44"/>
      <c r="K26" s="46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41">
        <v>22.0</v>
      </c>
      <c r="B27" s="42"/>
      <c r="C27" s="43">
        <v>21.0</v>
      </c>
      <c r="D27" s="44"/>
      <c r="E27" s="44"/>
      <c r="F27" s="45">
        <v>0.0525</v>
      </c>
      <c r="G27" s="44"/>
      <c r="H27" s="44"/>
      <c r="I27" s="44"/>
      <c r="J27" s="44"/>
      <c r="K27" s="46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41">
        <v>23.0</v>
      </c>
      <c r="B28" s="42"/>
      <c r="C28" s="43">
        <v>22.0</v>
      </c>
      <c r="D28" s="44"/>
      <c r="E28" s="44"/>
      <c r="F28" s="45">
        <v>0.055</v>
      </c>
      <c r="G28" s="44"/>
      <c r="H28" s="44"/>
      <c r="I28" s="44"/>
      <c r="J28" s="44"/>
      <c r="K28" s="46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41">
        <v>24.0</v>
      </c>
      <c r="B29" s="42"/>
      <c r="C29" s="43">
        <v>23.0</v>
      </c>
      <c r="D29" s="44"/>
      <c r="E29" s="44"/>
      <c r="F29" s="45">
        <v>0.0575</v>
      </c>
      <c r="G29" s="44"/>
      <c r="H29" s="44"/>
      <c r="I29" s="44"/>
      <c r="J29" s="44"/>
      <c r="K29" s="46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41">
        <v>25.0</v>
      </c>
      <c r="B30" s="42"/>
      <c r="C30" s="43">
        <v>24.0</v>
      </c>
      <c r="D30" s="44"/>
      <c r="E30" s="44"/>
      <c r="F30" s="45">
        <v>0.06</v>
      </c>
      <c r="G30" s="44"/>
      <c r="H30" s="44"/>
      <c r="I30" s="44"/>
      <c r="J30" s="44"/>
      <c r="K30" s="46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41">
        <v>26.0</v>
      </c>
      <c r="B31" s="42"/>
      <c r="C31" s="43">
        <v>25.0</v>
      </c>
      <c r="D31" s="44"/>
      <c r="E31" s="44"/>
      <c r="F31" s="45">
        <v>0.0625</v>
      </c>
      <c r="G31" s="44"/>
      <c r="H31" s="44"/>
      <c r="I31" s="44"/>
      <c r="J31" s="44"/>
      <c r="K31" s="46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41">
        <v>27.0</v>
      </c>
      <c r="B32" s="42"/>
      <c r="C32" s="43">
        <v>26.0</v>
      </c>
      <c r="D32" s="44"/>
      <c r="E32" s="44"/>
      <c r="F32" s="45">
        <v>0.065</v>
      </c>
      <c r="G32" s="44"/>
      <c r="H32" s="44"/>
      <c r="I32" s="44"/>
      <c r="J32" s="44"/>
      <c r="K32" s="46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41">
        <v>28.0</v>
      </c>
      <c r="B33" s="42"/>
      <c r="C33" s="43">
        <v>27.0</v>
      </c>
      <c r="D33" s="44"/>
      <c r="E33" s="44"/>
      <c r="F33" s="45">
        <v>0.0675</v>
      </c>
      <c r="G33" s="44"/>
      <c r="H33" s="44"/>
      <c r="I33" s="44"/>
      <c r="J33" s="44"/>
      <c r="K33" s="46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41">
        <v>29.0</v>
      </c>
      <c r="B34" s="42"/>
      <c r="C34" s="43">
        <v>28.0</v>
      </c>
      <c r="D34" s="44"/>
      <c r="E34" s="44"/>
      <c r="F34" s="45">
        <v>0.07</v>
      </c>
      <c r="G34" s="44"/>
      <c r="H34" s="44"/>
      <c r="I34" s="44"/>
      <c r="J34" s="44"/>
      <c r="K34" s="46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41">
        <v>30.0</v>
      </c>
      <c r="B35" s="42"/>
      <c r="C35" s="43">
        <v>29.0</v>
      </c>
      <c r="D35" s="44"/>
      <c r="E35" s="44"/>
      <c r="F35" s="45">
        <v>0.0725</v>
      </c>
      <c r="G35" s="44"/>
      <c r="H35" s="44"/>
      <c r="I35" s="44"/>
      <c r="J35" s="44"/>
      <c r="K35" s="46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41">
        <v>31.0</v>
      </c>
      <c r="B36" s="42"/>
      <c r="C36" s="43">
        <v>30.0</v>
      </c>
      <c r="D36" s="44"/>
      <c r="E36" s="44"/>
      <c r="F36" s="45">
        <v>0.075</v>
      </c>
      <c r="G36" s="44"/>
      <c r="H36" s="44"/>
      <c r="I36" s="44"/>
      <c r="J36" s="44"/>
      <c r="K36" s="4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41">
        <v>32.0</v>
      </c>
      <c r="B37" s="42"/>
      <c r="C37" s="43">
        <v>31.0</v>
      </c>
      <c r="D37" s="44"/>
      <c r="E37" s="44"/>
      <c r="F37" s="45">
        <v>0.0775</v>
      </c>
      <c r="G37" s="44"/>
      <c r="H37" s="44"/>
      <c r="I37" s="44"/>
      <c r="J37" s="44"/>
      <c r="K37" s="4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41">
        <v>33.0</v>
      </c>
      <c r="B38" s="42"/>
      <c r="C38" s="43">
        <v>32.0</v>
      </c>
      <c r="D38" s="44"/>
      <c r="E38" s="44"/>
      <c r="F38" s="45">
        <v>0.08</v>
      </c>
      <c r="G38" s="44"/>
      <c r="H38" s="44"/>
      <c r="I38" s="44"/>
      <c r="J38" s="44"/>
      <c r="K38" s="46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41">
        <v>34.0</v>
      </c>
      <c r="B39" s="42"/>
      <c r="C39" s="43">
        <v>33.0</v>
      </c>
      <c r="D39" s="44"/>
      <c r="E39" s="44"/>
      <c r="F39" s="45">
        <v>0.0825</v>
      </c>
      <c r="G39" s="44"/>
      <c r="H39" s="44"/>
      <c r="I39" s="44"/>
      <c r="J39" s="44"/>
      <c r="K39" s="46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41">
        <v>35.0</v>
      </c>
      <c r="B40" s="42"/>
      <c r="C40" s="43">
        <v>34.0</v>
      </c>
      <c r="D40" s="44"/>
      <c r="E40" s="44"/>
      <c r="F40" s="45">
        <v>0.085</v>
      </c>
      <c r="G40" s="44"/>
      <c r="H40" s="44"/>
      <c r="I40" s="44"/>
      <c r="J40" s="44"/>
      <c r="K40" s="46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41">
        <v>36.0</v>
      </c>
      <c r="B41" s="42"/>
      <c r="C41" s="43">
        <v>35.0</v>
      </c>
      <c r="D41" s="44"/>
      <c r="E41" s="44"/>
      <c r="F41" s="45">
        <v>0.08750000000000001</v>
      </c>
      <c r="G41" s="44"/>
      <c r="H41" s="44"/>
      <c r="I41" s="44"/>
      <c r="J41" s="44"/>
      <c r="K41" s="46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41">
        <v>37.0</v>
      </c>
      <c r="B42" s="42"/>
      <c r="C42" s="43">
        <v>36.0</v>
      </c>
      <c r="D42" s="44"/>
      <c r="E42" s="44"/>
      <c r="F42" s="45">
        <v>0.09</v>
      </c>
      <c r="G42" s="44"/>
      <c r="H42" s="44"/>
      <c r="I42" s="44"/>
      <c r="J42" s="44"/>
      <c r="K42" s="4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41">
        <v>38.0</v>
      </c>
      <c r="B43" s="42"/>
      <c r="C43" s="43">
        <v>37.0</v>
      </c>
      <c r="D43" s="44"/>
      <c r="E43" s="44"/>
      <c r="F43" s="45">
        <v>0.0925</v>
      </c>
      <c r="G43" s="44"/>
      <c r="H43" s="44"/>
      <c r="I43" s="44"/>
      <c r="J43" s="44"/>
      <c r="K43" s="4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41">
        <v>39.0</v>
      </c>
      <c r="B44" s="42"/>
      <c r="C44" s="43">
        <v>38.0</v>
      </c>
      <c r="D44" s="44"/>
      <c r="E44" s="44"/>
      <c r="F44" s="45">
        <v>0.095</v>
      </c>
      <c r="G44" s="44"/>
      <c r="H44" s="44"/>
      <c r="I44" s="44"/>
      <c r="J44" s="44"/>
      <c r="K44" s="46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41">
        <v>40.0</v>
      </c>
      <c r="B45" s="42"/>
      <c r="C45" s="43">
        <v>39.0</v>
      </c>
      <c r="D45" s="44"/>
      <c r="E45" s="44"/>
      <c r="F45" s="45">
        <v>0.0975</v>
      </c>
      <c r="G45" s="44"/>
      <c r="H45" s="44"/>
      <c r="I45" s="44"/>
      <c r="J45" s="44"/>
      <c r="K45" s="46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41">
        <v>41.0</v>
      </c>
      <c r="B46" s="42"/>
      <c r="C46" s="43">
        <v>40.0</v>
      </c>
      <c r="D46" s="44"/>
      <c r="E46" s="44"/>
      <c r="F46" s="45">
        <v>0.1</v>
      </c>
      <c r="G46" s="44"/>
      <c r="H46" s="44"/>
      <c r="I46" s="44"/>
      <c r="J46" s="44"/>
      <c r="K46" s="46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41">
        <v>42.0</v>
      </c>
      <c r="B47" s="42"/>
      <c r="C47" s="43">
        <v>41.0</v>
      </c>
      <c r="D47" s="44"/>
      <c r="E47" s="44"/>
      <c r="F47" s="44"/>
      <c r="G47" s="44"/>
      <c r="H47" s="44"/>
      <c r="I47" s="44"/>
      <c r="J47" s="44"/>
      <c r="K47" s="46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41">
        <v>43.0</v>
      </c>
      <c r="B48" s="42"/>
      <c r="C48" s="43">
        <v>42.0</v>
      </c>
      <c r="D48" s="44"/>
      <c r="E48" s="44"/>
      <c r="F48" s="44"/>
      <c r="G48" s="44"/>
      <c r="H48" s="44"/>
      <c r="I48" s="44"/>
      <c r="J48" s="44"/>
      <c r="K48" s="46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41">
        <v>44.0</v>
      </c>
      <c r="B49" s="42"/>
      <c r="C49" s="43">
        <v>43.0</v>
      </c>
      <c r="D49" s="44"/>
      <c r="E49" s="44"/>
      <c r="F49" s="44"/>
      <c r="G49" s="44"/>
      <c r="H49" s="44"/>
      <c r="I49" s="44"/>
      <c r="J49" s="44"/>
      <c r="K49" s="46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41">
        <v>45.0</v>
      </c>
      <c r="B50" s="42"/>
      <c r="C50" s="43">
        <v>44.0</v>
      </c>
      <c r="D50" s="44"/>
      <c r="E50" s="44"/>
      <c r="F50" s="44"/>
      <c r="G50" s="44"/>
      <c r="H50" s="44"/>
      <c r="I50" s="44"/>
      <c r="J50" s="44"/>
      <c r="K50" s="46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41">
        <v>46.0</v>
      </c>
      <c r="B51" s="42"/>
      <c r="C51" s="43">
        <v>45.0</v>
      </c>
      <c r="D51" s="44"/>
      <c r="E51" s="44"/>
      <c r="F51" s="44"/>
      <c r="G51" s="44"/>
      <c r="H51" s="44"/>
      <c r="I51" s="44"/>
      <c r="J51" s="44"/>
      <c r="K51" s="46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41">
        <v>47.0</v>
      </c>
      <c r="B52" s="42"/>
      <c r="C52" s="43">
        <v>46.0</v>
      </c>
      <c r="D52" s="44"/>
      <c r="E52" s="44"/>
      <c r="F52" s="44"/>
      <c r="G52" s="44"/>
      <c r="H52" s="44"/>
      <c r="I52" s="44"/>
      <c r="J52" s="44"/>
      <c r="K52" s="46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41">
        <v>48.0</v>
      </c>
      <c r="B53" s="42"/>
      <c r="C53" s="43">
        <v>47.0</v>
      </c>
      <c r="D53" s="44"/>
      <c r="E53" s="44"/>
      <c r="F53" s="44"/>
      <c r="G53" s="44"/>
      <c r="H53" s="44"/>
      <c r="I53" s="44"/>
      <c r="J53" s="44"/>
      <c r="K53" s="46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41">
        <v>49.0</v>
      </c>
      <c r="B54" s="42"/>
      <c r="C54" s="43">
        <v>48.0</v>
      </c>
      <c r="D54" s="44"/>
      <c r="E54" s="44"/>
      <c r="F54" s="44"/>
      <c r="G54" s="44"/>
      <c r="H54" s="44"/>
      <c r="I54" s="44"/>
      <c r="J54" s="44"/>
      <c r="K54" s="46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41">
        <v>50.0</v>
      </c>
      <c r="B55" s="42"/>
      <c r="C55" s="43">
        <v>49.0</v>
      </c>
      <c r="D55" s="44"/>
      <c r="E55" s="44"/>
      <c r="F55" s="44"/>
      <c r="G55" s="44"/>
      <c r="H55" s="44"/>
      <c r="I55" s="44"/>
      <c r="J55" s="44"/>
      <c r="K55" s="46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41">
        <v>51.0</v>
      </c>
      <c r="B56" s="42"/>
      <c r="C56" s="43">
        <v>50.0</v>
      </c>
      <c r="D56" s="44"/>
      <c r="E56" s="44"/>
      <c r="F56" s="44"/>
      <c r="G56" s="44"/>
      <c r="H56" s="44"/>
      <c r="I56" s="44"/>
      <c r="J56" s="44"/>
      <c r="K56" s="46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41">
        <v>52.0</v>
      </c>
      <c r="B57" s="42"/>
      <c r="C57" s="43">
        <v>51.0</v>
      </c>
      <c r="D57" s="44"/>
      <c r="E57" s="44"/>
      <c r="F57" s="44"/>
      <c r="G57" s="44"/>
      <c r="H57" s="44"/>
      <c r="I57" s="44"/>
      <c r="J57" s="44"/>
      <c r="K57" s="46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41">
        <v>53.0</v>
      </c>
      <c r="B58" s="42"/>
      <c r="C58" s="43">
        <v>52.0</v>
      </c>
      <c r="D58" s="44"/>
      <c r="E58" s="44"/>
      <c r="F58" s="44"/>
      <c r="G58" s="44"/>
      <c r="H58" s="44"/>
      <c r="I58" s="44"/>
      <c r="J58" s="44"/>
      <c r="K58" s="46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41">
        <v>54.0</v>
      </c>
      <c r="B59" s="42"/>
      <c r="C59" s="43">
        <v>53.0</v>
      </c>
      <c r="D59" s="44"/>
      <c r="E59" s="44"/>
      <c r="F59" s="44"/>
      <c r="G59" s="44"/>
      <c r="H59" s="44"/>
      <c r="I59" s="44"/>
      <c r="J59" s="44"/>
      <c r="K59" s="46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41">
        <v>55.0</v>
      </c>
      <c r="B60" s="42"/>
      <c r="C60" s="43">
        <v>54.0</v>
      </c>
      <c r="D60" s="44"/>
      <c r="E60" s="44"/>
      <c r="F60" s="44"/>
      <c r="G60" s="44"/>
      <c r="H60" s="44"/>
      <c r="I60" s="44"/>
      <c r="J60" s="44"/>
      <c r="K60" s="46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41">
        <v>56.0</v>
      </c>
      <c r="B61" s="42"/>
      <c r="C61" s="43">
        <v>55.0</v>
      </c>
      <c r="D61" s="44"/>
      <c r="E61" s="44"/>
      <c r="F61" s="44"/>
      <c r="G61" s="44"/>
      <c r="H61" s="44"/>
      <c r="I61" s="44"/>
      <c r="J61" s="44"/>
      <c r="K61" s="46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41">
        <v>57.0</v>
      </c>
      <c r="B62" s="42"/>
      <c r="C62" s="43">
        <v>56.0</v>
      </c>
      <c r="D62" s="44"/>
      <c r="E62" s="44"/>
      <c r="F62" s="44"/>
      <c r="G62" s="44"/>
      <c r="H62" s="44"/>
      <c r="I62" s="44"/>
      <c r="J62" s="44"/>
      <c r="K62" s="46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41">
        <v>58.0</v>
      </c>
      <c r="B63" s="42"/>
      <c r="C63" s="43">
        <v>57.0</v>
      </c>
      <c r="D63" s="44"/>
      <c r="E63" s="44"/>
      <c r="F63" s="44"/>
      <c r="G63" s="44"/>
      <c r="H63" s="44"/>
      <c r="I63" s="44"/>
      <c r="J63" s="44"/>
      <c r="K63" s="46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41">
        <v>59.0</v>
      </c>
      <c r="B64" s="42"/>
      <c r="C64" s="43">
        <v>58.0</v>
      </c>
      <c r="D64" s="44"/>
      <c r="E64" s="44"/>
      <c r="F64" s="44"/>
      <c r="G64" s="44"/>
      <c r="H64" s="44"/>
      <c r="I64" s="44"/>
      <c r="J64" s="44"/>
      <c r="K64" s="46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41">
        <v>60.0</v>
      </c>
      <c r="B65" s="42"/>
      <c r="C65" s="43">
        <v>59.0</v>
      </c>
      <c r="D65" s="44"/>
      <c r="E65" s="44"/>
      <c r="F65" s="44"/>
      <c r="G65" s="44"/>
      <c r="H65" s="44"/>
      <c r="I65" s="44"/>
      <c r="J65" s="44"/>
      <c r="K65" s="46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41">
        <v>61.0</v>
      </c>
      <c r="B66" s="42"/>
      <c r="C66" s="43">
        <v>60.0</v>
      </c>
      <c r="D66" s="44"/>
      <c r="E66" s="44"/>
      <c r="F66" s="44"/>
      <c r="G66" s="44"/>
      <c r="H66" s="44"/>
      <c r="I66" s="44"/>
      <c r="J66" s="44"/>
      <c r="K66" s="46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41">
        <v>62.0</v>
      </c>
      <c r="B67" s="42"/>
      <c r="C67" s="43">
        <v>61.0</v>
      </c>
      <c r="D67" s="44"/>
      <c r="E67" s="44"/>
      <c r="F67" s="44"/>
      <c r="G67" s="44"/>
      <c r="H67" s="44"/>
      <c r="I67" s="44"/>
      <c r="J67" s="44"/>
      <c r="K67" s="46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41">
        <v>63.0</v>
      </c>
      <c r="B68" s="42"/>
      <c r="C68" s="43">
        <v>62.0</v>
      </c>
      <c r="D68" s="44"/>
      <c r="E68" s="44"/>
      <c r="F68" s="44"/>
      <c r="G68" s="44"/>
      <c r="H68" s="44"/>
      <c r="I68" s="44"/>
      <c r="J68" s="44"/>
      <c r="K68" s="46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41">
        <v>64.0</v>
      </c>
      <c r="B69" s="42"/>
      <c r="C69" s="43">
        <v>63.0</v>
      </c>
      <c r="D69" s="44"/>
      <c r="E69" s="44"/>
      <c r="F69" s="44"/>
      <c r="G69" s="44"/>
      <c r="H69" s="44"/>
      <c r="I69" s="44"/>
      <c r="J69" s="44"/>
      <c r="K69" s="46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41">
        <v>65.0</v>
      </c>
      <c r="B70" s="42"/>
      <c r="C70" s="43">
        <v>64.0</v>
      </c>
      <c r="D70" s="44"/>
      <c r="E70" s="44"/>
      <c r="F70" s="44"/>
      <c r="G70" s="44"/>
      <c r="H70" s="44"/>
      <c r="I70" s="44"/>
      <c r="J70" s="44"/>
      <c r="K70" s="46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41">
        <v>66.0</v>
      </c>
      <c r="B71" s="42"/>
      <c r="C71" s="43">
        <v>65.0</v>
      </c>
      <c r="D71" s="44"/>
      <c r="E71" s="44"/>
      <c r="F71" s="44"/>
      <c r="G71" s="44"/>
      <c r="H71" s="44"/>
      <c r="I71" s="44"/>
      <c r="J71" s="44"/>
      <c r="K71" s="46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41">
        <v>67.0</v>
      </c>
      <c r="B72" s="42"/>
      <c r="C72" s="43">
        <v>66.0</v>
      </c>
      <c r="D72" s="44"/>
      <c r="E72" s="44"/>
      <c r="F72" s="44"/>
      <c r="G72" s="44"/>
      <c r="H72" s="44"/>
      <c r="I72" s="44"/>
      <c r="J72" s="44"/>
      <c r="K72" s="46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41">
        <v>68.0</v>
      </c>
      <c r="B73" s="42"/>
      <c r="C73" s="43">
        <v>67.0</v>
      </c>
      <c r="D73" s="44"/>
      <c r="E73" s="44"/>
      <c r="F73" s="44"/>
      <c r="G73" s="44"/>
      <c r="H73" s="44"/>
      <c r="I73" s="44"/>
      <c r="J73" s="44"/>
      <c r="K73" s="46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41">
        <v>69.0</v>
      </c>
      <c r="B74" s="42"/>
      <c r="C74" s="43">
        <v>68.0</v>
      </c>
      <c r="D74" s="44"/>
      <c r="E74" s="44"/>
      <c r="F74" s="44"/>
      <c r="G74" s="44"/>
      <c r="H74" s="44"/>
      <c r="I74" s="44"/>
      <c r="J74" s="44"/>
      <c r="K74" s="46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41">
        <v>70.0</v>
      </c>
      <c r="B75" s="42"/>
      <c r="C75" s="43">
        <v>69.0</v>
      </c>
      <c r="D75" s="44"/>
      <c r="E75" s="44"/>
      <c r="F75" s="44"/>
      <c r="G75" s="44"/>
      <c r="H75" s="44"/>
      <c r="I75" s="44"/>
      <c r="J75" s="44"/>
      <c r="K75" s="46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41">
        <v>71.0</v>
      </c>
      <c r="B76" s="42"/>
      <c r="C76" s="43">
        <v>70.0</v>
      </c>
      <c r="D76" s="44"/>
      <c r="E76" s="44"/>
      <c r="F76" s="44"/>
      <c r="G76" s="44"/>
      <c r="H76" s="44"/>
      <c r="I76" s="44"/>
      <c r="J76" s="44"/>
      <c r="K76" s="46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41">
        <v>72.0</v>
      </c>
      <c r="B77" s="42"/>
      <c r="C77" s="43">
        <v>71.0</v>
      </c>
      <c r="D77" s="44"/>
      <c r="E77" s="44"/>
      <c r="F77" s="44"/>
      <c r="G77" s="44"/>
      <c r="H77" s="44"/>
      <c r="I77" s="44"/>
      <c r="J77" s="44"/>
      <c r="K77" s="46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41">
        <v>73.0</v>
      </c>
      <c r="B78" s="42"/>
      <c r="C78" s="43">
        <v>72.0</v>
      </c>
      <c r="D78" s="44"/>
      <c r="E78" s="44"/>
      <c r="F78" s="44"/>
      <c r="G78" s="44"/>
      <c r="H78" s="44"/>
      <c r="I78" s="44"/>
      <c r="J78" s="44"/>
      <c r="K78" s="46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41">
        <v>74.0</v>
      </c>
      <c r="B79" s="42"/>
      <c r="C79" s="43">
        <v>73.0</v>
      </c>
      <c r="D79" s="44"/>
      <c r="E79" s="44"/>
      <c r="F79" s="44"/>
      <c r="G79" s="44"/>
      <c r="H79" s="44"/>
      <c r="I79" s="44"/>
      <c r="J79" s="44"/>
      <c r="K79" s="46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41">
        <v>75.0</v>
      </c>
      <c r="B80" s="42"/>
      <c r="C80" s="43">
        <v>74.0</v>
      </c>
      <c r="D80" s="44"/>
      <c r="E80" s="44"/>
      <c r="F80" s="44"/>
      <c r="G80" s="44"/>
      <c r="H80" s="44"/>
      <c r="I80" s="44"/>
      <c r="J80" s="44"/>
      <c r="K80" s="46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41">
        <v>76.0</v>
      </c>
      <c r="B81" s="42"/>
      <c r="C81" s="43">
        <v>75.0</v>
      </c>
      <c r="D81" s="44"/>
      <c r="E81" s="44"/>
      <c r="F81" s="44"/>
      <c r="G81" s="44"/>
      <c r="H81" s="44"/>
      <c r="I81" s="44"/>
      <c r="J81" s="44"/>
      <c r="K81" s="46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41">
        <v>77.0</v>
      </c>
      <c r="B82" s="42"/>
      <c r="C82" s="43">
        <v>76.0</v>
      </c>
      <c r="D82" s="44"/>
      <c r="E82" s="44"/>
      <c r="F82" s="44"/>
      <c r="G82" s="44"/>
      <c r="H82" s="44"/>
      <c r="I82" s="44"/>
      <c r="J82" s="44"/>
      <c r="K82" s="46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41">
        <v>78.0</v>
      </c>
      <c r="B83" s="42"/>
      <c r="C83" s="43">
        <v>77.0</v>
      </c>
      <c r="D83" s="44"/>
      <c r="E83" s="44"/>
      <c r="F83" s="44"/>
      <c r="G83" s="44"/>
      <c r="H83" s="44"/>
      <c r="I83" s="44"/>
      <c r="J83" s="44"/>
      <c r="K83" s="46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41">
        <v>79.0</v>
      </c>
      <c r="B84" s="42"/>
      <c r="C84" s="43">
        <v>78.0</v>
      </c>
      <c r="D84" s="44"/>
      <c r="E84" s="44"/>
      <c r="F84" s="44"/>
      <c r="G84" s="44"/>
      <c r="H84" s="44"/>
      <c r="I84" s="44"/>
      <c r="J84" s="44"/>
      <c r="K84" s="46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47">
        <v>80.0</v>
      </c>
      <c r="B85" s="48"/>
      <c r="C85" s="49">
        <v>79.0</v>
      </c>
      <c r="D85" s="50"/>
      <c r="E85" s="50"/>
      <c r="F85" s="50"/>
      <c r="G85" s="50"/>
      <c r="H85" s="50"/>
      <c r="I85" s="50"/>
      <c r="J85" s="50"/>
      <c r="K85" s="51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K1"/>
    <mergeCell ref="A2:K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>
      <pane xSplit="1.0" ySplit="2.0" topLeftCell="B3" activePane="bottomRight" state="frozen"/>
      <selection activeCell="B1" sqref="B1" pane="topRight"/>
      <selection activeCell="A3" sqref="A3" pane="bottomLeft"/>
      <selection activeCell="B3" sqref="B3" pane="bottomRight"/>
    </sheetView>
  </sheetViews>
  <sheetFormatPr customHeight="1" defaultColWidth="11.22" defaultRowHeight="15.0"/>
  <cols>
    <col customWidth="1" min="1" max="1" width="3.22"/>
    <col customWidth="1" min="2" max="26" width="7.89"/>
  </cols>
  <sheetData>
    <row r="1">
      <c r="A1" s="52">
        <f>Pricing!$B$6</f>
        <v>2</v>
      </c>
      <c r="B1" s="53" t="s">
        <v>70</v>
      </c>
      <c r="C1" s="54" t="str">
        <f>"選用" &amp; IF(A1=1,"男性","女性")</f>
        <v>選用女性</v>
      </c>
      <c r="D1" s="55" t="s">
        <v>71</v>
      </c>
      <c r="E1" s="56" t="s">
        <v>72</v>
      </c>
      <c r="F1" s="57">
        <f>Pricing!$B$20</f>
        <v>0.9</v>
      </c>
      <c r="G1" s="56" t="s">
        <v>73</v>
      </c>
      <c r="H1" s="57">
        <f>Pricing!$B$19</f>
        <v>0.0225</v>
      </c>
      <c r="I1" s="56"/>
      <c r="J1" s="58"/>
      <c r="K1" s="59" t="s">
        <v>74</v>
      </c>
      <c r="L1" s="60" t="s">
        <v>75</v>
      </c>
      <c r="M1" s="61">
        <f>Reserve!$B$17</f>
        <v>1</v>
      </c>
      <c r="N1" s="60" t="s">
        <v>76</v>
      </c>
      <c r="O1" s="61">
        <f>Reserve!$B$16</f>
        <v>0.0225</v>
      </c>
      <c r="P1" s="60"/>
      <c r="Q1" s="60"/>
      <c r="R1" s="59"/>
      <c r="S1" s="62"/>
      <c r="T1" s="62"/>
      <c r="U1" s="62"/>
      <c r="V1" s="62"/>
      <c r="W1" s="62"/>
      <c r="X1" s="62"/>
      <c r="Y1" s="62"/>
      <c r="Z1" s="62"/>
    </row>
    <row r="2">
      <c r="A2" s="63" t="s">
        <v>77</v>
      </c>
      <c r="B2" s="64" t="s">
        <v>78</v>
      </c>
      <c r="C2" s="65" t="s">
        <v>79</v>
      </c>
      <c r="D2" s="66" t="s">
        <v>80</v>
      </c>
      <c r="E2" s="67" t="s">
        <v>81</v>
      </c>
      <c r="F2" s="67" t="s">
        <v>82</v>
      </c>
      <c r="G2" s="67" t="s">
        <v>83</v>
      </c>
      <c r="H2" s="67" t="s">
        <v>84</v>
      </c>
      <c r="I2" s="67" t="s">
        <v>85</v>
      </c>
      <c r="J2" s="68" t="s">
        <v>86</v>
      </c>
      <c r="K2" s="69" t="s">
        <v>87</v>
      </c>
      <c r="L2" s="70" t="s">
        <v>88</v>
      </c>
      <c r="M2" s="70" t="s">
        <v>89</v>
      </c>
      <c r="N2" s="70" t="s">
        <v>90</v>
      </c>
      <c r="O2" s="70" t="s">
        <v>91</v>
      </c>
      <c r="P2" s="70" t="s">
        <v>92</v>
      </c>
      <c r="Q2" s="70" t="s">
        <v>93</v>
      </c>
      <c r="R2" s="71" t="s">
        <v>94</v>
      </c>
      <c r="S2" s="62"/>
      <c r="T2" s="62"/>
      <c r="U2" s="62"/>
      <c r="V2" s="62"/>
      <c r="W2" s="62"/>
      <c r="X2" s="62"/>
      <c r="Y2" s="62"/>
      <c r="Z2" s="62"/>
    </row>
    <row r="3">
      <c r="A3" s="72">
        <v>0.0</v>
      </c>
      <c r="B3" s="73">
        <v>0.00573</v>
      </c>
      <c r="C3" s="74">
        <v>0.00524</v>
      </c>
      <c r="D3" s="73">
        <f t="shared" ref="D3:D113" si="3">IF(A3=110,1,IF($A$1=1,B3,C3)*$F$1)</f>
        <v>0.004716</v>
      </c>
      <c r="E3" s="75">
        <f t="shared" ref="E3:E113" si="4">IF(A3=0,10^7,E2-F2)</f>
        <v>10000000</v>
      </c>
      <c r="F3" s="75">
        <f t="shared" ref="F3:F113" si="5">ROUND(E3*D3,0)</f>
        <v>47160</v>
      </c>
      <c r="G3" s="75">
        <f t="shared" ref="G3:G113" si="6">F3*(1+$H$1)^(-A3-0.5)</f>
        <v>46638.2384</v>
      </c>
      <c r="H3" s="75">
        <f t="shared" ref="H3:H113" si="7">E3*(1+$H$1)^(-A3)</f>
        <v>10000000</v>
      </c>
      <c r="I3" s="75">
        <f t="shared" ref="I3:J3" si="1">SUM(G3:G$113)</f>
        <v>1785676.499</v>
      </c>
      <c r="J3" s="76">
        <f t="shared" si="1"/>
        <v>374193172.7</v>
      </c>
      <c r="K3" s="73">
        <f t="shared" ref="K3:K113" si="9">IF(A3=110,1,IF($A$1=1,B3,C3)*$M$1)</f>
        <v>0.00524</v>
      </c>
      <c r="L3" s="75">
        <f t="shared" ref="L3:L113" si="10">IF(A3=0,10^7,L2-M2)</f>
        <v>10000000</v>
      </c>
      <c r="M3" s="75">
        <f t="shared" ref="M3:M113" si="11">ROUND(L3*K3,0)</f>
        <v>52400</v>
      </c>
      <c r="N3" s="75">
        <f t="shared" ref="N3:N113" si="12">M3*(1+$O$1)^(-A3-0.5)</f>
        <v>51820.26489</v>
      </c>
      <c r="O3" s="75">
        <f t="shared" ref="O3:O113" si="13">L3*(1+$O$1)^(-A3)</f>
        <v>10000000</v>
      </c>
      <c r="P3" s="75">
        <f t="shared" ref="P3:Q3" si="2">SUM(N3:N$113)</f>
        <v>1835856.566</v>
      </c>
      <c r="Q3" s="75">
        <f t="shared" si="2"/>
        <v>371937997.1</v>
      </c>
      <c r="R3" s="77">
        <f t="shared" ref="R3:R113" si="15">M3/L3</f>
        <v>0.00524</v>
      </c>
      <c r="S3" s="78"/>
      <c r="T3" s="78"/>
      <c r="U3" s="78"/>
      <c r="V3" s="78"/>
      <c r="W3" s="78"/>
      <c r="X3" s="78"/>
      <c r="Y3" s="78"/>
      <c r="Z3" s="78"/>
    </row>
    <row r="4">
      <c r="A4" s="79">
        <v>1.0</v>
      </c>
      <c r="B4" s="80">
        <v>9.68E-4</v>
      </c>
      <c r="C4" s="81">
        <v>9.04E-4</v>
      </c>
      <c r="D4" s="80">
        <f t="shared" si="3"/>
        <v>0.0008136</v>
      </c>
      <c r="E4" s="82">
        <f t="shared" si="4"/>
        <v>9952840</v>
      </c>
      <c r="F4" s="82">
        <f t="shared" si="5"/>
        <v>8098</v>
      </c>
      <c r="G4" s="82">
        <f t="shared" si="6"/>
        <v>7832.18248</v>
      </c>
      <c r="H4" s="82">
        <f t="shared" si="7"/>
        <v>9733828.851</v>
      </c>
      <c r="I4" s="82">
        <f t="shared" ref="I4:J4" si="8">SUM(G4:G$113)</f>
        <v>1739038.261</v>
      </c>
      <c r="J4" s="83">
        <f t="shared" si="8"/>
        <v>364193172.7</v>
      </c>
      <c r="K4" s="80">
        <f t="shared" si="9"/>
        <v>0.000904</v>
      </c>
      <c r="L4" s="82">
        <f t="shared" si="10"/>
        <v>9947600</v>
      </c>
      <c r="M4" s="82">
        <f t="shared" si="11"/>
        <v>8993</v>
      </c>
      <c r="N4" s="82">
        <f t="shared" si="12"/>
        <v>8697.804031</v>
      </c>
      <c r="O4" s="82">
        <f t="shared" si="13"/>
        <v>9728704.156</v>
      </c>
      <c r="P4" s="82">
        <f t="shared" ref="P4:Q4" si="14">SUM(N4:N$113)</f>
        <v>1784036.301</v>
      </c>
      <c r="Q4" s="82">
        <f t="shared" si="14"/>
        <v>361937997.1</v>
      </c>
      <c r="R4" s="84">
        <f t="shared" si="15"/>
        <v>0.0009040371547</v>
      </c>
      <c r="S4" s="78"/>
      <c r="T4" s="78"/>
      <c r="U4" s="78"/>
      <c r="V4" s="78"/>
      <c r="W4" s="78"/>
      <c r="X4" s="78"/>
      <c r="Y4" s="78"/>
      <c r="Z4" s="78"/>
    </row>
    <row r="5">
      <c r="A5" s="79">
        <v>2.0</v>
      </c>
      <c r="B5" s="80">
        <v>7.52E-4</v>
      </c>
      <c r="C5" s="81">
        <v>6.24E-4</v>
      </c>
      <c r="D5" s="80">
        <f t="shared" si="3"/>
        <v>0.0005616</v>
      </c>
      <c r="E5" s="82">
        <f t="shared" si="4"/>
        <v>9944742</v>
      </c>
      <c r="F5" s="82">
        <f t="shared" si="5"/>
        <v>5585</v>
      </c>
      <c r="G5" s="82">
        <f t="shared" si="6"/>
        <v>5282.808717</v>
      </c>
      <c r="H5" s="82">
        <f t="shared" si="7"/>
        <v>9511891.488</v>
      </c>
      <c r="I5" s="82">
        <f t="shared" ref="I5:J5" si="16">SUM(G5:G$113)</f>
        <v>1731206.078</v>
      </c>
      <c r="J5" s="83">
        <f t="shared" si="16"/>
        <v>354459343.9</v>
      </c>
      <c r="K5" s="80">
        <f t="shared" si="9"/>
        <v>0.000624</v>
      </c>
      <c r="L5" s="82">
        <f t="shared" si="10"/>
        <v>9938607</v>
      </c>
      <c r="M5" s="82">
        <f t="shared" si="11"/>
        <v>6202</v>
      </c>
      <c r="N5" s="82">
        <f t="shared" si="12"/>
        <v>5866.42429</v>
      </c>
      <c r="O5" s="82">
        <f t="shared" si="13"/>
        <v>9506023.517</v>
      </c>
      <c r="P5" s="82">
        <f t="shared" ref="P5:Q5" si="17">SUM(N5:N$113)</f>
        <v>1775338.497</v>
      </c>
      <c r="Q5" s="82">
        <f t="shared" si="17"/>
        <v>352209292.9</v>
      </c>
      <c r="R5" s="84">
        <f t="shared" si="15"/>
        <v>0.0006240311142</v>
      </c>
      <c r="S5" s="78"/>
      <c r="T5" s="78"/>
      <c r="U5" s="78"/>
      <c r="V5" s="78"/>
      <c r="W5" s="78"/>
      <c r="X5" s="78"/>
      <c r="Y5" s="78"/>
      <c r="Z5" s="78"/>
    </row>
    <row r="6">
      <c r="A6" s="79">
        <v>3.0</v>
      </c>
      <c r="B6" s="80">
        <v>5.84E-4</v>
      </c>
      <c r="C6" s="81">
        <v>4.4E-4</v>
      </c>
      <c r="D6" s="80">
        <f t="shared" si="3"/>
        <v>0.000396</v>
      </c>
      <c r="E6" s="82">
        <f t="shared" si="4"/>
        <v>9939157</v>
      </c>
      <c r="F6" s="82">
        <f t="shared" si="5"/>
        <v>3936</v>
      </c>
      <c r="G6" s="82">
        <f t="shared" si="6"/>
        <v>3641.107334</v>
      </c>
      <c r="H6" s="82">
        <f t="shared" si="7"/>
        <v>9297359.001</v>
      </c>
      <c r="I6" s="82">
        <f t="shared" ref="I6:J6" si="18">SUM(G6:G$113)</f>
        <v>1725923.27</v>
      </c>
      <c r="J6" s="83">
        <f t="shared" si="18"/>
        <v>344947452.4</v>
      </c>
      <c r="K6" s="80">
        <f t="shared" si="9"/>
        <v>0.00044</v>
      </c>
      <c r="L6" s="82">
        <f t="shared" si="10"/>
        <v>9932405</v>
      </c>
      <c r="M6" s="82">
        <f t="shared" si="11"/>
        <v>4370</v>
      </c>
      <c r="N6" s="82">
        <f t="shared" si="12"/>
        <v>4042.591222</v>
      </c>
      <c r="O6" s="82">
        <f t="shared" si="13"/>
        <v>9291042.995</v>
      </c>
      <c r="P6" s="82">
        <f t="shared" ref="P6:Q6" si="19">SUM(N6:N$113)</f>
        <v>1769472.073</v>
      </c>
      <c r="Q6" s="82">
        <f t="shared" si="19"/>
        <v>342703269.4</v>
      </c>
      <c r="R6" s="84">
        <f t="shared" si="15"/>
        <v>0.0004399740043</v>
      </c>
      <c r="S6" s="78"/>
      <c r="T6" s="78"/>
      <c r="U6" s="78"/>
      <c r="V6" s="78"/>
      <c r="W6" s="78"/>
      <c r="X6" s="78"/>
      <c r="Y6" s="78"/>
      <c r="Z6" s="78"/>
    </row>
    <row r="7">
      <c r="A7" s="79">
        <v>4.0</v>
      </c>
      <c r="B7" s="80">
        <v>4.72E-4</v>
      </c>
      <c r="C7" s="81">
        <v>3.28E-4</v>
      </c>
      <c r="D7" s="80">
        <f t="shared" si="3"/>
        <v>0.0002952</v>
      </c>
      <c r="E7" s="82">
        <f t="shared" si="4"/>
        <v>9935221</v>
      </c>
      <c r="F7" s="82">
        <f t="shared" si="5"/>
        <v>2933</v>
      </c>
      <c r="G7" s="82">
        <f t="shared" si="6"/>
        <v>2653.549161</v>
      </c>
      <c r="H7" s="82">
        <f t="shared" si="7"/>
        <v>9089170.815</v>
      </c>
      <c r="I7" s="82">
        <f t="shared" ref="I7:J7" si="20">SUM(G7:G$113)</f>
        <v>1722282.162</v>
      </c>
      <c r="J7" s="83">
        <f t="shared" si="20"/>
        <v>335650093.4</v>
      </c>
      <c r="K7" s="80">
        <f t="shared" si="9"/>
        <v>0.000328</v>
      </c>
      <c r="L7" s="82">
        <f t="shared" si="10"/>
        <v>9928035</v>
      </c>
      <c r="M7" s="82">
        <f t="shared" si="11"/>
        <v>3256</v>
      </c>
      <c r="N7" s="82">
        <f t="shared" si="12"/>
        <v>2945.774315</v>
      </c>
      <c r="O7" s="82">
        <f t="shared" si="13"/>
        <v>9082596.751</v>
      </c>
      <c r="P7" s="82">
        <f t="shared" ref="P7:Q7" si="21">SUM(N7:N$113)</f>
        <v>1765429.481</v>
      </c>
      <c r="Q7" s="82">
        <f t="shared" si="21"/>
        <v>333412226.4</v>
      </c>
      <c r="R7" s="84">
        <f t="shared" si="15"/>
        <v>0.0003279601653</v>
      </c>
      <c r="S7" s="78"/>
      <c r="T7" s="78"/>
      <c r="U7" s="78"/>
      <c r="V7" s="78"/>
      <c r="W7" s="78"/>
      <c r="X7" s="78"/>
      <c r="Y7" s="78"/>
      <c r="Z7" s="78"/>
    </row>
    <row r="8">
      <c r="A8" s="85">
        <v>5.0</v>
      </c>
      <c r="B8" s="86">
        <v>3.92E-4</v>
      </c>
      <c r="C8" s="87">
        <v>2.8E-4</v>
      </c>
      <c r="D8" s="86">
        <f t="shared" si="3"/>
        <v>0.000252</v>
      </c>
      <c r="E8" s="88">
        <f t="shared" si="4"/>
        <v>9932288</v>
      </c>
      <c r="F8" s="88">
        <f t="shared" si="5"/>
        <v>2503</v>
      </c>
      <c r="G8" s="88">
        <f t="shared" si="6"/>
        <v>2214.688282</v>
      </c>
      <c r="H8" s="88">
        <f t="shared" si="7"/>
        <v>8886540.42</v>
      </c>
      <c r="I8" s="88">
        <f t="shared" ref="I8:J8" si="22">SUM(G8:G$113)</f>
        <v>1719628.613</v>
      </c>
      <c r="J8" s="89">
        <f t="shared" si="22"/>
        <v>326560922.6</v>
      </c>
      <c r="K8" s="86">
        <f t="shared" si="9"/>
        <v>0.00028</v>
      </c>
      <c r="L8" s="88">
        <f t="shared" si="10"/>
        <v>9924779</v>
      </c>
      <c r="M8" s="88">
        <f t="shared" si="11"/>
        <v>2779</v>
      </c>
      <c r="N8" s="88">
        <f t="shared" si="12"/>
        <v>2458.896819</v>
      </c>
      <c r="O8" s="88">
        <f t="shared" si="13"/>
        <v>8879822.026</v>
      </c>
      <c r="P8" s="88">
        <f t="shared" ref="P8:Q8" si="23">SUM(N8:N$113)</f>
        <v>1762483.707</v>
      </c>
      <c r="Q8" s="88">
        <f t="shared" si="23"/>
        <v>324329629.7</v>
      </c>
      <c r="R8" s="90">
        <f t="shared" si="15"/>
        <v>0.0002800062349</v>
      </c>
      <c r="S8" s="78"/>
      <c r="T8" s="78"/>
      <c r="U8" s="78"/>
      <c r="V8" s="78"/>
      <c r="W8" s="78"/>
      <c r="X8" s="78"/>
      <c r="Y8" s="78"/>
      <c r="Z8" s="78"/>
    </row>
    <row r="9">
      <c r="A9" s="79">
        <v>6.0</v>
      </c>
      <c r="B9" s="80">
        <v>3.52E-4</v>
      </c>
      <c r="C9" s="81">
        <v>2.48E-4</v>
      </c>
      <c r="D9" s="80">
        <f t="shared" si="3"/>
        <v>0.0002232</v>
      </c>
      <c r="E9" s="82">
        <f t="shared" si="4"/>
        <v>9929785</v>
      </c>
      <c r="F9" s="82">
        <f t="shared" si="5"/>
        <v>2216</v>
      </c>
      <c r="G9" s="82">
        <f t="shared" si="6"/>
        <v>1917.60078</v>
      </c>
      <c r="H9" s="82">
        <f t="shared" si="7"/>
        <v>8688802.89</v>
      </c>
      <c r="I9" s="82">
        <f t="shared" ref="I9:J9" si="24">SUM(G9:G$113)</f>
        <v>1717413.925</v>
      </c>
      <c r="J9" s="83">
        <f t="shared" si="24"/>
        <v>317674382.2</v>
      </c>
      <c r="K9" s="80">
        <f t="shared" si="9"/>
        <v>0.000248</v>
      </c>
      <c r="L9" s="82">
        <f t="shared" si="10"/>
        <v>9922000</v>
      </c>
      <c r="M9" s="82">
        <f t="shared" si="11"/>
        <v>2461</v>
      </c>
      <c r="N9" s="82">
        <f t="shared" si="12"/>
        <v>2129.609891</v>
      </c>
      <c r="O9" s="82">
        <f t="shared" si="13"/>
        <v>8681990.827</v>
      </c>
      <c r="P9" s="82">
        <f t="shared" ref="P9:Q9" si="25">SUM(N9:N$113)</f>
        <v>1760024.81</v>
      </c>
      <c r="Q9" s="82">
        <f t="shared" si="25"/>
        <v>315449807.6</v>
      </c>
      <c r="R9" s="84">
        <f t="shared" si="15"/>
        <v>0.0002480346704</v>
      </c>
      <c r="S9" s="78"/>
      <c r="T9" s="78"/>
      <c r="U9" s="78"/>
      <c r="V9" s="78"/>
      <c r="W9" s="78"/>
      <c r="X9" s="78"/>
      <c r="Y9" s="78"/>
      <c r="Z9" s="78"/>
    </row>
    <row r="10">
      <c r="A10" s="79">
        <v>7.0</v>
      </c>
      <c r="B10" s="80">
        <v>3.28E-4</v>
      </c>
      <c r="C10" s="81">
        <v>2.24E-4</v>
      </c>
      <c r="D10" s="80">
        <f t="shared" si="3"/>
        <v>0.0002016</v>
      </c>
      <c r="E10" s="82">
        <f t="shared" si="4"/>
        <v>9927569</v>
      </c>
      <c r="F10" s="82">
        <f t="shared" si="5"/>
        <v>2001</v>
      </c>
      <c r="G10" s="82">
        <f t="shared" si="6"/>
        <v>1693.449357</v>
      </c>
      <c r="H10" s="82">
        <f t="shared" si="7"/>
        <v>8495710.354</v>
      </c>
      <c r="I10" s="82">
        <f t="shared" ref="I10:J10" si="26">SUM(G10:G$113)</f>
        <v>1715496.324</v>
      </c>
      <c r="J10" s="83">
        <f t="shared" si="26"/>
        <v>308985579.3</v>
      </c>
      <c r="K10" s="80">
        <f t="shared" si="9"/>
        <v>0.000224</v>
      </c>
      <c r="L10" s="82">
        <f t="shared" si="10"/>
        <v>9919539</v>
      </c>
      <c r="M10" s="82">
        <f t="shared" si="11"/>
        <v>2222</v>
      </c>
      <c r="N10" s="82">
        <f t="shared" si="12"/>
        <v>1880.481995</v>
      </c>
      <c r="O10" s="82">
        <f t="shared" si="13"/>
        <v>8488838.525</v>
      </c>
      <c r="P10" s="82">
        <f t="shared" ref="P10:Q10" si="27">SUM(N10:N$113)</f>
        <v>1757895.2</v>
      </c>
      <c r="Q10" s="82">
        <f t="shared" si="27"/>
        <v>306767816.8</v>
      </c>
      <c r="R10" s="84">
        <f t="shared" si="15"/>
        <v>0.0002240023453</v>
      </c>
      <c r="S10" s="78"/>
      <c r="T10" s="78"/>
      <c r="U10" s="78"/>
      <c r="V10" s="78"/>
      <c r="W10" s="78"/>
      <c r="X10" s="78"/>
      <c r="Y10" s="78"/>
      <c r="Z10" s="78"/>
    </row>
    <row r="11">
      <c r="A11" s="79">
        <v>8.0</v>
      </c>
      <c r="B11" s="80">
        <v>3.2E-4</v>
      </c>
      <c r="C11" s="81">
        <v>2.08E-4</v>
      </c>
      <c r="D11" s="80">
        <f t="shared" si="3"/>
        <v>0.0001872</v>
      </c>
      <c r="E11" s="82">
        <f t="shared" si="4"/>
        <v>9925568</v>
      </c>
      <c r="F11" s="82">
        <f t="shared" si="5"/>
        <v>1858</v>
      </c>
      <c r="G11" s="82">
        <f t="shared" si="6"/>
        <v>1537.827128</v>
      </c>
      <c r="H11" s="82">
        <f t="shared" si="7"/>
        <v>8307088.469</v>
      </c>
      <c r="I11" s="82">
        <f t="shared" ref="I11:J11" si="28">SUM(G11:G$113)</f>
        <v>1713802.875</v>
      </c>
      <c r="J11" s="83">
        <f t="shared" si="28"/>
        <v>300489868.9</v>
      </c>
      <c r="K11" s="80">
        <f t="shared" si="9"/>
        <v>0.000208</v>
      </c>
      <c r="L11" s="82">
        <f t="shared" si="10"/>
        <v>9917317</v>
      </c>
      <c r="M11" s="82">
        <f t="shared" si="11"/>
        <v>2063</v>
      </c>
      <c r="N11" s="82">
        <f t="shared" si="12"/>
        <v>1707.501273</v>
      </c>
      <c r="O11" s="82">
        <f t="shared" si="13"/>
        <v>8300182.89</v>
      </c>
      <c r="P11" s="82">
        <f t="shared" ref="P11:Q11" si="29">SUM(N11:N$113)</f>
        <v>1756014.718</v>
      </c>
      <c r="Q11" s="82">
        <f t="shared" si="29"/>
        <v>298278978.3</v>
      </c>
      <c r="R11" s="84">
        <f t="shared" si="15"/>
        <v>0.0002080199715</v>
      </c>
      <c r="S11" s="78"/>
      <c r="T11" s="78"/>
      <c r="U11" s="78"/>
      <c r="V11" s="78"/>
      <c r="W11" s="78"/>
      <c r="X11" s="78"/>
      <c r="Y11" s="78"/>
      <c r="Z11" s="78"/>
    </row>
    <row r="12">
      <c r="A12" s="79">
        <v>9.0</v>
      </c>
      <c r="B12" s="80">
        <v>3.12E-4</v>
      </c>
      <c r="C12" s="81">
        <v>1.92E-4</v>
      </c>
      <c r="D12" s="80">
        <f t="shared" si="3"/>
        <v>0.0001728</v>
      </c>
      <c r="E12" s="82">
        <f t="shared" si="4"/>
        <v>9923710</v>
      </c>
      <c r="F12" s="82">
        <f t="shared" si="5"/>
        <v>1715</v>
      </c>
      <c r="G12" s="82">
        <f t="shared" si="6"/>
        <v>1388.233806</v>
      </c>
      <c r="H12" s="82">
        <f t="shared" si="7"/>
        <v>8122771.088</v>
      </c>
      <c r="I12" s="82">
        <f t="shared" ref="I12:J12" si="30">SUM(G12:G$113)</f>
        <v>1712265.048</v>
      </c>
      <c r="J12" s="83">
        <f t="shared" si="30"/>
        <v>292182780.4</v>
      </c>
      <c r="K12" s="80">
        <f t="shared" si="9"/>
        <v>0.000192</v>
      </c>
      <c r="L12" s="82">
        <f t="shared" si="10"/>
        <v>9915254</v>
      </c>
      <c r="M12" s="82">
        <f t="shared" si="11"/>
        <v>1904</v>
      </c>
      <c r="N12" s="82">
        <f t="shared" si="12"/>
        <v>1541.222837</v>
      </c>
      <c r="O12" s="82">
        <f t="shared" si="13"/>
        <v>8115849.669</v>
      </c>
      <c r="P12" s="82">
        <f t="shared" ref="P12:Q12" si="31">SUM(N12:N$113)</f>
        <v>1754307.217</v>
      </c>
      <c r="Q12" s="82">
        <f t="shared" si="31"/>
        <v>289978795.4</v>
      </c>
      <c r="R12" s="84">
        <f t="shared" si="15"/>
        <v>0.000192027355</v>
      </c>
      <c r="S12" s="78"/>
      <c r="T12" s="78"/>
      <c r="U12" s="78"/>
      <c r="V12" s="78"/>
      <c r="W12" s="78"/>
      <c r="X12" s="78"/>
      <c r="Y12" s="78"/>
      <c r="Z12" s="78"/>
    </row>
    <row r="13">
      <c r="A13" s="85">
        <v>10.0</v>
      </c>
      <c r="B13" s="86">
        <v>2.96E-4</v>
      </c>
      <c r="C13" s="87">
        <v>1.92E-4</v>
      </c>
      <c r="D13" s="86">
        <f t="shared" si="3"/>
        <v>0.0001728</v>
      </c>
      <c r="E13" s="88">
        <f t="shared" si="4"/>
        <v>9921995</v>
      </c>
      <c r="F13" s="88">
        <f t="shared" si="5"/>
        <v>1715</v>
      </c>
      <c r="G13" s="88">
        <f t="shared" si="6"/>
        <v>1357.685873</v>
      </c>
      <c r="H13" s="88">
        <f t="shared" si="7"/>
        <v>7942657.529</v>
      </c>
      <c r="I13" s="88">
        <f t="shared" ref="I13:J13" si="32">SUM(G13:G$113)</f>
        <v>1710876.814</v>
      </c>
      <c r="J13" s="89">
        <f t="shared" si="32"/>
        <v>284060009.3</v>
      </c>
      <c r="K13" s="86">
        <f t="shared" si="9"/>
        <v>0.000192</v>
      </c>
      <c r="L13" s="88">
        <f t="shared" si="10"/>
        <v>9913350</v>
      </c>
      <c r="M13" s="88">
        <f t="shared" si="11"/>
        <v>1903</v>
      </c>
      <c r="N13" s="88">
        <f t="shared" si="12"/>
        <v>1506.516745</v>
      </c>
      <c r="O13" s="88">
        <f t="shared" si="13"/>
        <v>7935737.119</v>
      </c>
      <c r="P13" s="88">
        <f t="shared" ref="P13:Q13" si="33">SUM(N13:N$113)</f>
        <v>1752765.994</v>
      </c>
      <c r="Q13" s="88">
        <f t="shared" si="33"/>
        <v>281862945.7</v>
      </c>
      <c r="R13" s="90">
        <f t="shared" si="15"/>
        <v>0.0001919633625</v>
      </c>
      <c r="S13" s="78"/>
      <c r="T13" s="78"/>
      <c r="U13" s="78"/>
      <c r="V13" s="78"/>
      <c r="W13" s="78"/>
      <c r="X13" s="78"/>
      <c r="Y13" s="78"/>
      <c r="Z13" s="78"/>
    </row>
    <row r="14">
      <c r="A14" s="79">
        <v>11.0</v>
      </c>
      <c r="B14" s="80">
        <v>2.88E-4</v>
      </c>
      <c r="C14" s="81">
        <v>1.92E-4</v>
      </c>
      <c r="D14" s="80">
        <f t="shared" si="3"/>
        <v>0.0001728</v>
      </c>
      <c r="E14" s="82">
        <f t="shared" si="4"/>
        <v>9920280</v>
      </c>
      <c r="F14" s="82">
        <f t="shared" si="5"/>
        <v>1714</v>
      </c>
      <c r="G14" s="82">
        <f t="shared" si="6"/>
        <v>1327.035912</v>
      </c>
      <c r="H14" s="82">
        <f t="shared" si="7"/>
        <v>7766537.559</v>
      </c>
      <c r="I14" s="82">
        <f t="shared" ref="I14:J14" si="34">SUM(G14:G$113)</f>
        <v>1709519.128</v>
      </c>
      <c r="J14" s="83">
        <f t="shared" si="34"/>
        <v>276117351.8</v>
      </c>
      <c r="K14" s="80">
        <f t="shared" si="9"/>
        <v>0.000192</v>
      </c>
      <c r="L14" s="82">
        <f t="shared" si="10"/>
        <v>9911447</v>
      </c>
      <c r="M14" s="82">
        <f t="shared" si="11"/>
        <v>1903</v>
      </c>
      <c r="N14" s="82">
        <f t="shared" si="12"/>
        <v>1473.366009</v>
      </c>
      <c r="O14" s="82">
        <f t="shared" si="13"/>
        <v>7759622.247</v>
      </c>
      <c r="P14" s="82">
        <f t="shared" ref="P14:Q14" si="35">SUM(N14:N$113)</f>
        <v>1751259.477</v>
      </c>
      <c r="Q14" s="82">
        <f t="shared" si="35"/>
        <v>273927208.6</v>
      </c>
      <c r="R14" s="84">
        <f t="shared" si="15"/>
        <v>0.0001920002195</v>
      </c>
      <c r="S14" s="78"/>
      <c r="T14" s="78"/>
      <c r="U14" s="78"/>
      <c r="V14" s="78"/>
      <c r="W14" s="78"/>
      <c r="X14" s="78"/>
      <c r="Y14" s="78"/>
      <c r="Z14" s="78"/>
    </row>
    <row r="15">
      <c r="A15" s="79">
        <v>12.0</v>
      </c>
      <c r="B15" s="80">
        <v>3.04E-4</v>
      </c>
      <c r="C15" s="81">
        <v>2.16E-4</v>
      </c>
      <c r="D15" s="80">
        <f t="shared" si="3"/>
        <v>0.0001944</v>
      </c>
      <c r="E15" s="82">
        <f t="shared" si="4"/>
        <v>9918566</v>
      </c>
      <c r="F15" s="82">
        <f t="shared" si="5"/>
        <v>1928</v>
      </c>
      <c r="G15" s="82">
        <f t="shared" si="6"/>
        <v>1459.874663</v>
      </c>
      <c r="H15" s="82">
        <f t="shared" si="7"/>
        <v>7594323.4</v>
      </c>
      <c r="I15" s="82">
        <f t="shared" ref="I15:J15" si="36">SUM(G15:G$113)</f>
        <v>1708192.092</v>
      </c>
      <c r="J15" s="83">
        <f t="shared" si="36"/>
        <v>268350814.3</v>
      </c>
      <c r="K15" s="80">
        <f t="shared" si="9"/>
        <v>0.000216</v>
      </c>
      <c r="L15" s="82">
        <f t="shared" si="10"/>
        <v>9909544</v>
      </c>
      <c r="M15" s="82">
        <f t="shared" si="11"/>
        <v>2140</v>
      </c>
      <c r="N15" s="82">
        <f t="shared" si="12"/>
        <v>1620.4003</v>
      </c>
      <c r="O15" s="82">
        <f t="shared" si="13"/>
        <v>7587415.548</v>
      </c>
      <c r="P15" s="82">
        <f t="shared" ref="P15:Q15" si="37">SUM(N15:N$113)</f>
        <v>1749786.111</v>
      </c>
      <c r="Q15" s="82">
        <f t="shared" si="37"/>
        <v>266167586.4</v>
      </c>
      <c r="R15" s="84">
        <f t="shared" si="15"/>
        <v>0.0002159534283</v>
      </c>
      <c r="S15" s="78"/>
      <c r="T15" s="78"/>
      <c r="U15" s="78"/>
      <c r="V15" s="78"/>
      <c r="W15" s="78"/>
      <c r="X15" s="78"/>
      <c r="Y15" s="78"/>
      <c r="Z15" s="78"/>
    </row>
    <row r="16">
      <c r="A16" s="79">
        <v>13.0</v>
      </c>
      <c r="B16" s="80">
        <v>3.76E-4</v>
      </c>
      <c r="C16" s="81">
        <v>2.48E-4</v>
      </c>
      <c r="D16" s="80">
        <f t="shared" si="3"/>
        <v>0.0002232</v>
      </c>
      <c r="E16" s="82">
        <f t="shared" si="4"/>
        <v>9916638</v>
      </c>
      <c r="F16" s="82">
        <f t="shared" si="5"/>
        <v>2213</v>
      </c>
      <c r="G16" s="82">
        <f t="shared" si="6"/>
        <v>1638.802579</v>
      </c>
      <c r="H16" s="82">
        <f t="shared" si="7"/>
        <v>7425767.426</v>
      </c>
      <c r="I16" s="82">
        <f t="shared" ref="I16:J16" si="38">SUM(G16:G$113)</f>
        <v>1706732.217</v>
      </c>
      <c r="J16" s="83">
        <f t="shared" si="38"/>
        <v>260756490.9</v>
      </c>
      <c r="K16" s="80">
        <f t="shared" si="9"/>
        <v>0.000248</v>
      </c>
      <c r="L16" s="82">
        <f t="shared" si="10"/>
        <v>9907404</v>
      </c>
      <c r="M16" s="82">
        <f t="shared" si="11"/>
        <v>2457</v>
      </c>
      <c r="N16" s="82">
        <f t="shared" si="12"/>
        <v>1819.492967</v>
      </c>
      <c r="O16" s="82">
        <f t="shared" si="13"/>
        <v>7418852.831</v>
      </c>
      <c r="P16" s="82">
        <f t="shared" ref="P16:Q16" si="39">SUM(N16:N$113)</f>
        <v>1748165.711</v>
      </c>
      <c r="Q16" s="82">
        <f t="shared" si="39"/>
        <v>258580170.8</v>
      </c>
      <c r="R16" s="84">
        <f t="shared" si="15"/>
        <v>0.000247996347</v>
      </c>
      <c r="S16" s="78"/>
      <c r="T16" s="78"/>
      <c r="U16" s="78"/>
      <c r="V16" s="78"/>
      <c r="W16" s="78"/>
      <c r="X16" s="78"/>
      <c r="Y16" s="78"/>
      <c r="Z16" s="78"/>
    </row>
    <row r="17">
      <c r="A17" s="79">
        <v>14.0</v>
      </c>
      <c r="B17" s="80">
        <v>5.28E-4</v>
      </c>
      <c r="C17" s="81">
        <v>2.96E-4</v>
      </c>
      <c r="D17" s="80">
        <f t="shared" si="3"/>
        <v>0.0002664</v>
      </c>
      <c r="E17" s="82">
        <f t="shared" si="4"/>
        <v>9914425</v>
      </c>
      <c r="F17" s="82">
        <f t="shared" si="5"/>
        <v>2641</v>
      </c>
      <c r="G17" s="82">
        <f t="shared" si="6"/>
        <v>1912.715201</v>
      </c>
      <c r="H17" s="82">
        <f t="shared" si="7"/>
        <v>7260743.56</v>
      </c>
      <c r="I17" s="82">
        <f t="shared" ref="I17:J17" si="40">SUM(G17:G$113)</f>
        <v>1705093.415</v>
      </c>
      <c r="J17" s="83">
        <f t="shared" si="40"/>
        <v>253330723.4</v>
      </c>
      <c r="K17" s="80">
        <f t="shared" si="9"/>
        <v>0.000296</v>
      </c>
      <c r="L17" s="82">
        <f t="shared" si="10"/>
        <v>9904947</v>
      </c>
      <c r="M17" s="82">
        <f t="shared" si="11"/>
        <v>2932</v>
      </c>
      <c r="N17" s="82">
        <f t="shared" si="12"/>
        <v>2123.46875</v>
      </c>
      <c r="O17" s="82">
        <f t="shared" si="13"/>
        <v>7253802.428</v>
      </c>
      <c r="P17" s="82">
        <f t="shared" ref="P17:Q17" si="41">SUM(N17:N$113)</f>
        <v>1746346.218</v>
      </c>
      <c r="Q17" s="82">
        <f t="shared" si="41"/>
        <v>251161318</v>
      </c>
      <c r="R17" s="84">
        <f t="shared" si="15"/>
        <v>0.000296013699</v>
      </c>
      <c r="S17" s="78"/>
      <c r="T17" s="78"/>
      <c r="U17" s="78"/>
      <c r="V17" s="78"/>
      <c r="W17" s="78"/>
      <c r="X17" s="78"/>
      <c r="Y17" s="78"/>
      <c r="Z17" s="78"/>
    </row>
    <row r="18">
      <c r="A18" s="85">
        <v>15.0</v>
      </c>
      <c r="B18" s="86">
        <v>7.52E-4</v>
      </c>
      <c r="C18" s="87">
        <v>3.44E-4</v>
      </c>
      <c r="D18" s="86">
        <f t="shared" si="3"/>
        <v>0.0003096</v>
      </c>
      <c r="E18" s="88">
        <f t="shared" si="4"/>
        <v>9911784</v>
      </c>
      <c r="F18" s="88">
        <f t="shared" si="5"/>
        <v>3069</v>
      </c>
      <c r="G18" s="88">
        <f t="shared" si="6"/>
        <v>2173.779456</v>
      </c>
      <c r="H18" s="88">
        <f t="shared" si="7"/>
        <v>7099080.143</v>
      </c>
      <c r="I18" s="88">
        <f t="shared" ref="I18:J18" si="42">SUM(G18:G$113)</f>
        <v>1703180.7</v>
      </c>
      <c r="J18" s="89">
        <f t="shared" si="42"/>
        <v>246069979.9</v>
      </c>
      <c r="K18" s="86">
        <f t="shared" si="9"/>
        <v>0.000344</v>
      </c>
      <c r="L18" s="88">
        <f t="shared" si="10"/>
        <v>9902015</v>
      </c>
      <c r="M18" s="88">
        <f t="shared" si="11"/>
        <v>3406</v>
      </c>
      <c r="N18" s="88">
        <f t="shared" si="12"/>
        <v>2412.477297</v>
      </c>
      <c r="O18" s="88">
        <f t="shared" si="13"/>
        <v>7092083.328</v>
      </c>
      <c r="P18" s="88">
        <f t="shared" ref="P18:Q18" si="43">SUM(N18:N$113)</f>
        <v>1744222.749</v>
      </c>
      <c r="Q18" s="88">
        <f t="shared" si="43"/>
        <v>243907515.5</v>
      </c>
      <c r="R18" s="90">
        <f t="shared" si="15"/>
        <v>0.0003439703939</v>
      </c>
      <c r="S18" s="78"/>
      <c r="T18" s="78"/>
      <c r="U18" s="78"/>
      <c r="V18" s="78"/>
      <c r="W18" s="78"/>
      <c r="X18" s="78"/>
      <c r="Y18" s="78"/>
      <c r="Z18" s="78"/>
    </row>
    <row r="19">
      <c r="A19" s="79">
        <v>16.0</v>
      </c>
      <c r="B19" s="80">
        <v>0.001016</v>
      </c>
      <c r="C19" s="81">
        <v>3.92E-4</v>
      </c>
      <c r="D19" s="80">
        <f t="shared" si="3"/>
        <v>0.0003528</v>
      </c>
      <c r="E19" s="82">
        <f t="shared" si="4"/>
        <v>9908715</v>
      </c>
      <c r="F19" s="82">
        <f t="shared" si="5"/>
        <v>3496</v>
      </c>
      <c r="G19" s="82">
        <f t="shared" si="6"/>
        <v>2421.735448</v>
      </c>
      <c r="H19" s="82">
        <f t="shared" si="7"/>
        <v>6940715.936</v>
      </c>
      <c r="I19" s="82">
        <f t="shared" ref="I19:J19" si="44">SUM(G19:G$113)</f>
        <v>1701006.92</v>
      </c>
      <c r="J19" s="83">
        <f t="shared" si="44"/>
        <v>238970899.7</v>
      </c>
      <c r="K19" s="80">
        <f t="shared" si="9"/>
        <v>0.000392</v>
      </c>
      <c r="L19" s="82">
        <f t="shared" si="10"/>
        <v>9898609</v>
      </c>
      <c r="M19" s="82">
        <f t="shared" si="11"/>
        <v>3880</v>
      </c>
      <c r="N19" s="82">
        <f t="shared" si="12"/>
        <v>2687.738426</v>
      </c>
      <c r="O19" s="82">
        <f t="shared" si="13"/>
        <v>6933637.028</v>
      </c>
      <c r="P19" s="82">
        <f t="shared" ref="P19:Q19" si="45">SUM(N19:N$113)</f>
        <v>1741810.272</v>
      </c>
      <c r="Q19" s="82">
        <f t="shared" si="45"/>
        <v>236815432.2</v>
      </c>
      <c r="R19" s="84">
        <f t="shared" si="15"/>
        <v>0.0003919742663</v>
      </c>
      <c r="S19" s="78"/>
      <c r="T19" s="78"/>
      <c r="U19" s="78"/>
      <c r="V19" s="78"/>
      <c r="W19" s="78"/>
      <c r="X19" s="78"/>
      <c r="Y19" s="78"/>
      <c r="Z19" s="78"/>
    </row>
    <row r="20">
      <c r="A20" s="79">
        <v>17.0</v>
      </c>
      <c r="B20" s="80">
        <v>0.00126</v>
      </c>
      <c r="C20" s="81">
        <v>4.33E-4</v>
      </c>
      <c r="D20" s="80">
        <f t="shared" si="3"/>
        <v>0.0003897</v>
      </c>
      <c r="E20" s="82">
        <f t="shared" si="4"/>
        <v>9905219</v>
      </c>
      <c r="F20" s="82">
        <f t="shared" si="5"/>
        <v>3860</v>
      </c>
      <c r="G20" s="82">
        <f t="shared" si="6"/>
        <v>2615.045579</v>
      </c>
      <c r="H20" s="82">
        <f t="shared" si="7"/>
        <v>6785591.303</v>
      </c>
      <c r="I20" s="82">
        <f t="shared" ref="I20:J20" si="46">SUM(G20:G$113)</f>
        <v>1698585.185</v>
      </c>
      <c r="J20" s="83">
        <f t="shared" si="46"/>
        <v>232030183.8</v>
      </c>
      <c r="K20" s="80">
        <f t="shared" si="9"/>
        <v>0.000433</v>
      </c>
      <c r="L20" s="82">
        <f t="shared" si="10"/>
        <v>9894729</v>
      </c>
      <c r="M20" s="82">
        <f t="shared" si="11"/>
        <v>4284</v>
      </c>
      <c r="N20" s="82">
        <f t="shared" si="12"/>
        <v>2902.294109</v>
      </c>
      <c r="O20" s="82">
        <f t="shared" si="13"/>
        <v>6778405.106</v>
      </c>
      <c r="P20" s="82">
        <f t="shared" ref="P20:Q20" si="47">SUM(N20:N$113)</f>
        <v>1739122.534</v>
      </c>
      <c r="Q20" s="82">
        <f t="shared" si="47"/>
        <v>229881795.2</v>
      </c>
      <c r="R20" s="84">
        <f t="shared" si="15"/>
        <v>0.00043295779</v>
      </c>
      <c r="S20" s="78"/>
      <c r="T20" s="78"/>
      <c r="U20" s="78"/>
      <c r="V20" s="78"/>
      <c r="W20" s="78"/>
      <c r="X20" s="78"/>
      <c r="Y20" s="78"/>
      <c r="Z20" s="78"/>
    </row>
    <row r="21" ht="15.75" customHeight="1">
      <c r="A21" s="79">
        <v>18.0</v>
      </c>
      <c r="B21" s="80">
        <v>0.001288</v>
      </c>
      <c r="C21" s="81">
        <v>4.81E-4</v>
      </c>
      <c r="D21" s="80">
        <f t="shared" si="3"/>
        <v>0.0004329</v>
      </c>
      <c r="E21" s="82">
        <f t="shared" si="4"/>
        <v>9901359</v>
      </c>
      <c r="F21" s="82">
        <f t="shared" si="5"/>
        <v>4286</v>
      </c>
      <c r="G21" s="82">
        <f t="shared" si="6"/>
        <v>2839.754577</v>
      </c>
      <c r="H21" s="82">
        <f t="shared" si="7"/>
        <v>6633688.999</v>
      </c>
      <c r="I21" s="82">
        <f t="shared" ref="I21:J21" si="48">SUM(G21:G$113)</f>
        <v>1695970.139</v>
      </c>
      <c r="J21" s="83">
        <f t="shared" si="48"/>
        <v>225244592.5</v>
      </c>
      <c r="K21" s="80">
        <f t="shared" si="9"/>
        <v>0.000481</v>
      </c>
      <c r="L21" s="82">
        <f t="shared" si="10"/>
        <v>9890445</v>
      </c>
      <c r="M21" s="82">
        <f t="shared" si="11"/>
        <v>4757</v>
      </c>
      <c r="N21" s="82">
        <f t="shared" si="12"/>
        <v>3151.8228</v>
      </c>
      <c r="O21" s="82">
        <f t="shared" si="13"/>
        <v>6626376.864</v>
      </c>
      <c r="P21" s="82">
        <f t="shared" ref="P21:Q21" si="49">SUM(N21:N$113)</f>
        <v>1736220.24</v>
      </c>
      <c r="Q21" s="82">
        <f t="shared" si="49"/>
        <v>223103390.1</v>
      </c>
      <c r="R21" s="84">
        <f t="shared" si="15"/>
        <v>0.0004809692587</v>
      </c>
      <c r="S21" s="78"/>
      <c r="T21" s="78"/>
      <c r="U21" s="78"/>
      <c r="V21" s="78"/>
      <c r="W21" s="78"/>
      <c r="X21" s="78"/>
      <c r="Y21" s="78"/>
      <c r="Z21" s="78"/>
    </row>
    <row r="22" ht="15.75" customHeight="1">
      <c r="A22" s="79">
        <v>19.0</v>
      </c>
      <c r="B22" s="80">
        <v>0.001305</v>
      </c>
      <c r="C22" s="81">
        <v>5.13E-4</v>
      </c>
      <c r="D22" s="80">
        <f t="shared" si="3"/>
        <v>0.0004617</v>
      </c>
      <c r="E22" s="82">
        <f t="shared" si="4"/>
        <v>9897073</v>
      </c>
      <c r="F22" s="82">
        <f t="shared" si="5"/>
        <v>4569</v>
      </c>
      <c r="G22" s="82">
        <f t="shared" si="6"/>
        <v>2960.646002</v>
      </c>
      <c r="H22" s="82">
        <f t="shared" si="7"/>
        <v>6484907.066</v>
      </c>
      <c r="I22" s="82">
        <f t="shared" ref="I22:J22" si="50">SUM(G22:G$113)</f>
        <v>1693130.385</v>
      </c>
      <c r="J22" s="83">
        <f t="shared" si="50"/>
        <v>218610903.5</v>
      </c>
      <c r="K22" s="80">
        <f t="shared" si="9"/>
        <v>0.000513</v>
      </c>
      <c r="L22" s="82">
        <f t="shared" si="10"/>
        <v>9885688</v>
      </c>
      <c r="M22" s="82">
        <f t="shared" si="11"/>
        <v>5071</v>
      </c>
      <c r="N22" s="82">
        <f t="shared" si="12"/>
        <v>3285.93475</v>
      </c>
      <c r="O22" s="82">
        <f t="shared" si="13"/>
        <v>6477447.218</v>
      </c>
      <c r="P22" s="82">
        <f t="shared" ref="P22:Q22" si="51">SUM(N22:N$113)</f>
        <v>1733068.417</v>
      </c>
      <c r="Q22" s="82">
        <f t="shared" si="51"/>
        <v>216477013.2</v>
      </c>
      <c r="R22" s="84">
        <f t="shared" si="15"/>
        <v>0.0005129637917</v>
      </c>
      <c r="S22" s="78"/>
      <c r="T22" s="78"/>
      <c r="U22" s="78"/>
      <c r="V22" s="78"/>
      <c r="W22" s="78"/>
      <c r="X22" s="78"/>
      <c r="Y22" s="78"/>
      <c r="Z22" s="78"/>
    </row>
    <row r="23" ht="15.75" customHeight="1">
      <c r="A23" s="85">
        <v>20.0</v>
      </c>
      <c r="B23" s="86">
        <v>0.001313</v>
      </c>
      <c r="C23" s="87">
        <v>5.3E-4</v>
      </c>
      <c r="D23" s="86">
        <f t="shared" si="3"/>
        <v>0.000477</v>
      </c>
      <c r="E23" s="88">
        <f t="shared" si="4"/>
        <v>9892504</v>
      </c>
      <c r="F23" s="88">
        <f t="shared" si="5"/>
        <v>4719</v>
      </c>
      <c r="G23" s="88">
        <f t="shared" si="6"/>
        <v>2990.556318</v>
      </c>
      <c r="H23" s="88">
        <f t="shared" si="7"/>
        <v>6339279.509</v>
      </c>
      <c r="I23" s="88">
        <f t="shared" ref="I23:J23" si="52">SUM(G23:G$113)</f>
        <v>1690169.739</v>
      </c>
      <c r="J23" s="89">
        <f t="shared" si="52"/>
        <v>212125996.4</v>
      </c>
      <c r="K23" s="86">
        <f t="shared" si="9"/>
        <v>0.00053</v>
      </c>
      <c r="L23" s="88">
        <f t="shared" si="10"/>
        <v>9880617</v>
      </c>
      <c r="M23" s="88">
        <f t="shared" si="11"/>
        <v>5237</v>
      </c>
      <c r="N23" s="88">
        <f t="shared" si="12"/>
        <v>3318.826751</v>
      </c>
      <c r="O23" s="88">
        <f t="shared" si="13"/>
        <v>6331662.124</v>
      </c>
      <c r="P23" s="88">
        <f t="shared" ref="P23:Q23" si="53">SUM(N23:N$113)</f>
        <v>1729782.482</v>
      </c>
      <c r="Q23" s="88">
        <f t="shared" si="53"/>
        <v>209999566</v>
      </c>
      <c r="R23" s="90">
        <f t="shared" si="15"/>
        <v>0.0005300276288</v>
      </c>
      <c r="S23" s="78"/>
      <c r="T23" s="78"/>
      <c r="U23" s="78"/>
      <c r="V23" s="78"/>
      <c r="W23" s="78"/>
      <c r="X23" s="78"/>
      <c r="Y23" s="78"/>
      <c r="Z23" s="78"/>
    </row>
    <row r="24" ht="15.75" customHeight="1">
      <c r="A24" s="79">
        <v>21.0</v>
      </c>
      <c r="B24" s="80">
        <v>0.001315</v>
      </c>
      <c r="C24" s="81">
        <v>5.36E-4</v>
      </c>
      <c r="D24" s="80">
        <f t="shared" si="3"/>
        <v>0.0004824</v>
      </c>
      <c r="E24" s="82">
        <f t="shared" si="4"/>
        <v>9887785</v>
      </c>
      <c r="F24" s="82">
        <f t="shared" si="5"/>
        <v>4770</v>
      </c>
      <c r="G24" s="82">
        <f t="shared" si="6"/>
        <v>2956.358318</v>
      </c>
      <c r="H24" s="82">
        <f t="shared" si="7"/>
        <v>6196826.891</v>
      </c>
      <c r="I24" s="82">
        <f t="shared" ref="I24:J24" si="54">SUM(G24:G$113)</f>
        <v>1687179.182</v>
      </c>
      <c r="J24" s="83">
        <f t="shared" si="54"/>
        <v>205786716.9</v>
      </c>
      <c r="K24" s="80">
        <f t="shared" si="9"/>
        <v>0.000536</v>
      </c>
      <c r="L24" s="82">
        <f t="shared" si="10"/>
        <v>9875380</v>
      </c>
      <c r="M24" s="82">
        <f t="shared" si="11"/>
        <v>5293</v>
      </c>
      <c r="N24" s="82">
        <f t="shared" si="12"/>
        <v>3280.504104</v>
      </c>
      <c r="O24" s="82">
        <f t="shared" si="13"/>
        <v>6189052.487</v>
      </c>
      <c r="P24" s="82">
        <f t="shared" ref="P24:Q24" si="55">SUM(N24:N$113)</f>
        <v>1726463.655</v>
      </c>
      <c r="Q24" s="82">
        <f t="shared" si="55"/>
        <v>203667903.9</v>
      </c>
      <c r="R24" s="84">
        <f t="shared" si="15"/>
        <v>0.000535979375</v>
      </c>
      <c r="S24" s="78"/>
      <c r="T24" s="78"/>
      <c r="U24" s="78"/>
      <c r="V24" s="78"/>
      <c r="W24" s="78"/>
      <c r="X24" s="78"/>
      <c r="Y24" s="78"/>
      <c r="Z24" s="78"/>
    </row>
    <row r="25" ht="15.75" customHeight="1">
      <c r="A25" s="79">
        <v>22.0</v>
      </c>
      <c r="B25" s="80">
        <v>0.001312</v>
      </c>
      <c r="C25" s="81">
        <v>5.33E-4</v>
      </c>
      <c r="D25" s="80">
        <f t="shared" si="3"/>
        <v>0.0004797</v>
      </c>
      <c r="E25" s="82">
        <f t="shared" si="4"/>
        <v>9883015</v>
      </c>
      <c r="F25" s="82">
        <f t="shared" si="5"/>
        <v>4741</v>
      </c>
      <c r="G25" s="82">
        <f t="shared" si="6"/>
        <v>2873.72582</v>
      </c>
      <c r="H25" s="82">
        <f t="shared" si="7"/>
        <v>6057542.747</v>
      </c>
      <c r="I25" s="82">
        <f t="shared" ref="I25:J25" si="56">SUM(G25:G$113)</f>
        <v>1684222.824</v>
      </c>
      <c r="J25" s="83">
        <f t="shared" si="56"/>
        <v>199589890</v>
      </c>
      <c r="K25" s="80">
        <f t="shared" si="9"/>
        <v>0.000533</v>
      </c>
      <c r="L25" s="82">
        <f t="shared" si="10"/>
        <v>9870087</v>
      </c>
      <c r="M25" s="82">
        <f t="shared" si="11"/>
        <v>5261</v>
      </c>
      <c r="N25" s="82">
        <f t="shared" si="12"/>
        <v>3188.920383</v>
      </c>
      <c r="O25" s="82">
        <f t="shared" si="13"/>
        <v>6049618.858</v>
      </c>
      <c r="P25" s="82">
        <f t="shared" ref="P25:Q25" si="57">SUM(N25:N$113)</f>
        <v>1723183.151</v>
      </c>
      <c r="Q25" s="82">
        <f t="shared" si="57"/>
        <v>197478851.4</v>
      </c>
      <c r="R25" s="84">
        <f t="shared" si="15"/>
        <v>0.0005330246836</v>
      </c>
      <c r="S25" s="78"/>
      <c r="T25" s="78"/>
      <c r="U25" s="78"/>
      <c r="V25" s="78"/>
      <c r="W25" s="78"/>
      <c r="X25" s="78"/>
      <c r="Y25" s="78"/>
      <c r="Z25" s="78"/>
    </row>
    <row r="26" ht="15.75" customHeight="1">
      <c r="A26" s="79">
        <v>23.0</v>
      </c>
      <c r="B26" s="80">
        <v>0.001307</v>
      </c>
      <c r="C26" s="81">
        <v>5.25E-4</v>
      </c>
      <c r="D26" s="80">
        <f t="shared" si="3"/>
        <v>0.0004725</v>
      </c>
      <c r="E26" s="82">
        <f t="shared" si="4"/>
        <v>9878274</v>
      </c>
      <c r="F26" s="82">
        <f t="shared" si="5"/>
        <v>4667</v>
      </c>
      <c r="G26" s="82">
        <f t="shared" si="6"/>
        <v>2766.622209</v>
      </c>
      <c r="H26" s="82">
        <f t="shared" si="7"/>
        <v>5921405.254</v>
      </c>
      <c r="I26" s="82">
        <f t="shared" ref="I26:J26" si="58">SUM(G26:G$113)</f>
        <v>1681349.098</v>
      </c>
      <c r="J26" s="83">
        <f t="shared" si="58"/>
        <v>193532347.3</v>
      </c>
      <c r="K26" s="80">
        <f t="shared" si="9"/>
        <v>0.000525</v>
      </c>
      <c r="L26" s="82">
        <f t="shared" si="10"/>
        <v>9864826</v>
      </c>
      <c r="M26" s="82">
        <f t="shared" si="11"/>
        <v>5179</v>
      </c>
      <c r="N26" s="82">
        <f t="shared" si="12"/>
        <v>3070.138509</v>
      </c>
      <c r="O26" s="82">
        <f t="shared" si="13"/>
        <v>5913344.022</v>
      </c>
      <c r="P26" s="82">
        <f t="shared" ref="P26:Q26" si="59">SUM(N26:N$113)</f>
        <v>1719994.231</v>
      </c>
      <c r="Q26" s="82">
        <f t="shared" si="59"/>
        <v>191429232.5</v>
      </c>
      <c r="R26" s="84">
        <f t="shared" si="15"/>
        <v>0.0005249965889</v>
      </c>
      <c r="S26" s="78"/>
      <c r="T26" s="78"/>
      <c r="U26" s="78"/>
      <c r="V26" s="78"/>
      <c r="W26" s="78"/>
      <c r="X26" s="78"/>
      <c r="Y26" s="78"/>
      <c r="Z26" s="78"/>
    </row>
    <row r="27" ht="15.75" customHeight="1">
      <c r="A27" s="79">
        <v>24.0</v>
      </c>
      <c r="B27" s="80">
        <v>0.001301</v>
      </c>
      <c r="C27" s="81">
        <v>5.15E-4</v>
      </c>
      <c r="D27" s="80">
        <f t="shared" si="3"/>
        <v>0.0004635</v>
      </c>
      <c r="E27" s="82">
        <f t="shared" si="4"/>
        <v>9873607</v>
      </c>
      <c r="F27" s="82">
        <f t="shared" si="5"/>
        <v>4576</v>
      </c>
      <c r="G27" s="82">
        <f t="shared" si="6"/>
        <v>2652.984772</v>
      </c>
      <c r="H27" s="82">
        <f t="shared" si="7"/>
        <v>5788369.369</v>
      </c>
      <c r="I27" s="82">
        <f t="shared" ref="I27:J27" si="60">SUM(G27:G$113)</f>
        <v>1678582.476</v>
      </c>
      <c r="J27" s="83">
        <f t="shared" si="60"/>
        <v>187610942</v>
      </c>
      <c r="K27" s="80">
        <f t="shared" si="9"/>
        <v>0.000515</v>
      </c>
      <c r="L27" s="82">
        <f t="shared" si="10"/>
        <v>9859647</v>
      </c>
      <c r="M27" s="82">
        <f t="shared" si="11"/>
        <v>5078</v>
      </c>
      <c r="N27" s="82">
        <f t="shared" si="12"/>
        <v>2944.024622</v>
      </c>
      <c r="O27" s="82">
        <f t="shared" si="13"/>
        <v>5780185.365</v>
      </c>
      <c r="P27" s="82">
        <f t="shared" ref="P27:Q27" si="61">SUM(N27:N$113)</f>
        <v>1716924.092</v>
      </c>
      <c r="Q27" s="82">
        <f t="shared" si="61"/>
        <v>185515888.5</v>
      </c>
      <c r="R27" s="84">
        <f t="shared" si="15"/>
        <v>0.0005150285806</v>
      </c>
      <c r="S27" s="78"/>
      <c r="T27" s="78"/>
      <c r="U27" s="78"/>
      <c r="V27" s="78"/>
      <c r="W27" s="78"/>
      <c r="X27" s="78"/>
      <c r="Y27" s="78"/>
      <c r="Z27" s="78"/>
    </row>
    <row r="28" ht="15.75" customHeight="1">
      <c r="A28" s="85">
        <v>25.0</v>
      </c>
      <c r="B28" s="86">
        <v>0.001298</v>
      </c>
      <c r="C28" s="87">
        <v>5.07E-4</v>
      </c>
      <c r="D28" s="86">
        <f t="shared" si="3"/>
        <v>0.0004563</v>
      </c>
      <c r="E28" s="88">
        <f t="shared" si="4"/>
        <v>9869031</v>
      </c>
      <c r="F28" s="88">
        <f t="shared" si="5"/>
        <v>4503</v>
      </c>
      <c r="G28" s="88">
        <f t="shared" si="6"/>
        <v>2553.214908</v>
      </c>
      <c r="H28" s="88">
        <f t="shared" si="7"/>
        <v>5658373.305</v>
      </c>
      <c r="I28" s="88">
        <f t="shared" ref="I28:J28" si="62">SUM(G28:G$113)</f>
        <v>1675929.491</v>
      </c>
      <c r="J28" s="89">
        <f t="shared" si="62"/>
        <v>181822572.7</v>
      </c>
      <c r="K28" s="86">
        <f t="shared" si="9"/>
        <v>0.000507</v>
      </c>
      <c r="L28" s="88">
        <f t="shared" si="10"/>
        <v>9854569</v>
      </c>
      <c r="M28" s="88">
        <f t="shared" si="11"/>
        <v>4996</v>
      </c>
      <c r="N28" s="88">
        <f t="shared" si="12"/>
        <v>2832.747431</v>
      </c>
      <c r="O28" s="88">
        <f t="shared" si="13"/>
        <v>5650081.569</v>
      </c>
      <c r="P28" s="88">
        <f t="shared" ref="P28:Q28" si="63">SUM(N28:N$113)</f>
        <v>1713980.068</v>
      </c>
      <c r="Q28" s="88">
        <f t="shared" si="63"/>
        <v>179735703.1</v>
      </c>
      <c r="R28" s="90">
        <f t="shared" si="15"/>
        <v>0.0005069729584</v>
      </c>
      <c r="S28" s="78"/>
      <c r="T28" s="78"/>
      <c r="U28" s="78"/>
      <c r="V28" s="78"/>
      <c r="W28" s="78"/>
      <c r="X28" s="78"/>
      <c r="Y28" s="78"/>
      <c r="Z28" s="78"/>
    </row>
    <row r="29" ht="15.75" customHeight="1">
      <c r="A29" s="79">
        <v>26.0</v>
      </c>
      <c r="B29" s="80">
        <v>0.001299</v>
      </c>
      <c r="C29" s="81">
        <v>5.04E-4</v>
      </c>
      <c r="D29" s="80">
        <f t="shared" si="3"/>
        <v>0.0004536</v>
      </c>
      <c r="E29" s="82">
        <f t="shared" si="4"/>
        <v>9864528</v>
      </c>
      <c r="F29" s="82">
        <f t="shared" si="5"/>
        <v>4475</v>
      </c>
      <c r="G29" s="82">
        <f t="shared" si="6"/>
        <v>2481.50496</v>
      </c>
      <c r="H29" s="82">
        <f t="shared" si="7"/>
        <v>5531336.456</v>
      </c>
      <c r="I29" s="82">
        <f t="shared" ref="I29:J29" si="64">SUM(G29:G$113)</f>
        <v>1673376.276</v>
      </c>
      <c r="J29" s="83">
        <f t="shared" si="64"/>
        <v>176164199.4</v>
      </c>
      <c r="K29" s="80">
        <f t="shared" si="9"/>
        <v>0.000504</v>
      </c>
      <c r="L29" s="82">
        <f t="shared" si="10"/>
        <v>9849573</v>
      </c>
      <c r="M29" s="82">
        <f t="shared" si="11"/>
        <v>4964</v>
      </c>
      <c r="N29" s="82">
        <f t="shared" si="12"/>
        <v>2752.668296</v>
      </c>
      <c r="O29" s="82">
        <f t="shared" si="13"/>
        <v>5522950.739</v>
      </c>
      <c r="P29" s="82">
        <f t="shared" ref="P29:Q29" si="65">SUM(N29:N$113)</f>
        <v>1711147.32</v>
      </c>
      <c r="Q29" s="82">
        <f t="shared" si="65"/>
        <v>174085621.6</v>
      </c>
      <c r="R29" s="84">
        <f t="shared" si="15"/>
        <v>0.0005039812386</v>
      </c>
      <c r="S29" s="78"/>
      <c r="T29" s="78"/>
      <c r="U29" s="78"/>
      <c r="V29" s="78"/>
      <c r="W29" s="78"/>
      <c r="X29" s="78"/>
      <c r="Y29" s="78"/>
      <c r="Z29" s="78"/>
    </row>
    <row r="30" ht="15.75" customHeight="1">
      <c r="A30" s="79">
        <v>27.0</v>
      </c>
      <c r="B30" s="80">
        <v>0.001307</v>
      </c>
      <c r="C30" s="81">
        <v>5.1E-4</v>
      </c>
      <c r="D30" s="80">
        <f t="shared" si="3"/>
        <v>0.000459</v>
      </c>
      <c r="E30" s="82">
        <f t="shared" si="4"/>
        <v>9860053</v>
      </c>
      <c r="F30" s="82">
        <f t="shared" si="5"/>
        <v>4526</v>
      </c>
      <c r="G30" s="82">
        <f t="shared" si="6"/>
        <v>2454.558239</v>
      </c>
      <c r="H30" s="82">
        <f t="shared" si="7"/>
        <v>5407165.955</v>
      </c>
      <c r="I30" s="82">
        <f t="shared" ref="I30:J30" si="66">SUM(G30:G$113)</f>
        <v>1670894.771</v>
      </c>
      <c r="J30" s="83">
        <f t="shared" si="66"/>
        <v>170632862.9</v>
      </c>
      <c r="K30" s="80">
        <f t="shared" si="9"/>
        <v>0.00051</v>
      </c>
      <c r="L30" s="82">
        <f t="shared" si="10"/>
        <v>9844609</v>
      </c>
      <c r="M30" s="82">
        <f t="shared" si="11"/>
        <v>5021</v>
      </c>
      <c r="N30" s="82">
        <f t="shared" si="12"/>
        <v>2723.008598</v>
      </c>
      <c r="O30" s="82">
        <f t="shared" si="13"/>
        <v>5398696.602</v>
      </c>
      <c r="P30" s="82">
        <f t="shared" ref="P30:Q30" si="67">SUM(N30:N$113)</f>
        <v>1708394.652</v>
      </c>
      <c r="Q30" s="82">
        <f t="shared" si="67"/>
        <v>168562670.8</v>
      </c>
      <c r="R30" s="84">
        <f t="shared" si="15"/>
        <v>0.0005100253347</v>
      </c>
      <c r="S30" s="78"/>
      <c r="T30" s="78"/>
      <c r="U30" s="78"/>
      <c r="V30" s="78"/>
      <c r="W30" s="78"/>
      <c r="X30" s="78"/>
      <c r="Y30" s="78"/>
      <c r="Z30" s="78"/>
    </row>
    <row r="31" ht="15.75" customHeight="1">
      <c r="A31" s="79">
        <v>28.0</v>
      </c>
      <c r="B31" s="80">
        <v>0.001323</v>
      </c>
      <c r="C31" s="81">
        <v>5.27E-4</v>
      </c>
      <c r="D31" s="80">
        <f t="shared" si="3"/>
        <v>0.0004743</v>
      </c>
      <c r="E31" s="82">
        <f t="shared" si="4"/>
        <v>9855527</v>
      </c>
      <c r="F31" s="82">
        <f t="shared" si="5"/>
        <v>4674</v>
      </c>
      <c r="G31" s="82">
        <f t="shared" si="6"/>
        <v>2479.043701</v>
      </c>
      <c r="H31" s="82">
        <f t="shared" si="7"/>
        <v>5285754.462</v>
      </c>
      <c r="I31" s="82">
        <f t="shared" ref="I31:J31" si="68">SUM(G31:G$113)</f>
        <v>1668440.213</v>
      </c>
      <c r="J31" s="83">
        <f t="shared" si="68"/>
        <v>165225696.9</v>
      </c>
      <c r="K31" s="80">
        <f t="shared" si="9"/>
        <v>0.000527</v>
      </c>
      <c r="L31" s="82">
        <f t="shared" si="10"/>
        <v>9839588</v>
      </c>
      <c r="M31" s="82">
        <f t="shared" si="11"/>
        <v>5185</v>
      </c>
      <c r="N31" s="82">
        <f t="shared" si="12"/>
        <v>2750.073083</v>
      </c>
      <c r="O31" s="82">
        <f t="shared" si="13"/>
        <v>5277205.995</v>
      </c>
      <c r="P31" s="82">
        <f t="shared" ref="P31:Q31" si="69">SUM(N31:N$113)</f>
        <v>1705671.643</v>
      </c>
      <c r="Q31" s="82">
        <f t="shared" si="69"/>
        <v>163163974.2</v>
      </c>
      <c r="R31" s="84">
        <f t="shared" si="15"/>
        <v>0.0005269529578</v>
      </c>
      <c r="S31" s="78"/>
      <c r="T31" s="78"/>
      <c r="U31" s="78"/>
      <c r="V31" s="78"/>
      <c r="W31" s="78"/>
      <c r="X31" s="78"/>
      <c r="Y31" s="78"/>
      <c r="Z31" s="78"/>
    </row>
    <row r="32" ht="15.75" customHeight="1">
      <c r="A32" s="79">
        <v>29.0</v>
      </c>
      <c r="B32" s="80">
        <v>0.001351</v>
      </c>
      <c r="C32" s="81">
        <v>5.56E-4</v>
      </c>
      <c r="D32" s="80">
        <f t="shared" si="3"/>
        <v>0.0005004</v>
      </c>
      <c r="E32" s="82">
        <f t="shared" si="4"/>
        <v>9850853</v>
      </c>
      <c r="F32" s="82">
        <f t="shared" si="5"/>
        <v>4929</v>
      </c>
      <c r="G32" s="82">
        <f t="shared" si="6"/>
        <v>2556.765963</v>
      </c>
      <c r="H32" s="82">
        <f t="shared" si="7"/>
        <v>5166990.4</v>
      </c>
      <c r="I32" s="82">
        <f t="shared" ref="I32:J32" si="70">SUM(G32:G$113)</f>
        <v>1665961.169</v>
      </c>
      <c r="J32" s="83">
        <f t="shared" si="70"/>
        <v>159939942.5</v>
      </c>
      <c r="K32" s="80">
        <f t="shared" si="9"/>
        <v>0.000556</v>
      </c>
      <c r="L32" s="82">
        <f t="shared" si="10"/>
        <v>9834403</v>
      </c>
      <c r="M32" s="82">
        <f t="shared" si="11"/>
        <v>5468</v>
      </c>
      <c r="N32" s="82">
        <f t="shared" si="12"/>
        <v>2836.355505</v>
      </c>
      <c r="O32" s="82">
        <f t="shared" si="13"/>
        <v>5158362.011</v>
      </c>
      <c r="P32" s="82">
        <f t="shared" ref="P32:Q32" si="71">SUM(N32:N$113)</f>
        <v>1702921.57</v>
      </c>
      <c r="Q32" s="82">
        <f t="shared" si="71"/>
        <v>157886768.2</v>
      </c>
      <c r="R32" s="84">
        <f t="shared" si="15"/>
        <v>0.0005560073143</v>
      </c>
      <c r="S32" s="78"/>
      <c r="T32" s="78"/>
      <c r="U32" s="78"/>
      <c r="V32" s="78"/>
      <c r="W32" s="78"/>
      <c r="X32" s="78"/>
      <c r="Y32" s="78"/>
      <c r="Z32" s="78"/>
    </row>
    <row r="33" ht="15.75" customHeight="1">
      <c r="A33" s="85">
        <v>30.0</v>
      </c>
      <c r="B33" s="86">
        <v>0.001393</v>
      </c>
      <c r="C33" s="87">
        <v>5.93E-4</v>
      </c>
      <c r="D33" s="86">
        <f t="shared" si="3"/>
        <v>0.0005337</v>
      </c>
      <c r="E33" s="88">
        <f t="shared" si="4"/>
        <v>9845924</v>
      </c>
      <c r="F33" s="88">
        <f t="shared" si="5"/>
        <v>5255</v>
      </c>
      <c r="G33" s="88">
        <f t="shared" si="6"/>
        <v>2665.885924</v>
      </c>
      <c r="H33" s="88">
        <f t="shared" si="7"/>
        <v>5050762.866</v>
      </c>
      <c r="I33" s="88">
        <f t="shared" ref="I33:J33" si="72">SUM(G33:G$113)</f>
        <v>1663404.403</v>
      </c>
      <c r="J33" s="89">
        <f t="shared" si="72"/>
        <v>154772952.1</v>
      </c>
      <c r="K33" s="86">
        <f t="shared" si="9"/>
        <v>0.000593</v>
      </c>
      <c r="L33" s="88">
        <f t="shared" si="10"/>
        <v>9828935</v>
      </c>
      <c r="M33" s="88">
        <f t="shared" si="11"/>
        <v>5829</v>
      </c>
      <c r="N33" s="88">
        <f t="shared" si="12"/>
        <v>2957.078792</v>
      </c>
      <c r="O33" s="88">
        <f t="shared" si="13"/>
        <v>5042047.847</v>
      </c>
      <c r="P33" s="88">
        <f t="shared" ref="P33:Q33" si="73">SUM(N33:N$113)</f>
        <v>1700085.215</v>
      </c>
      <c r="Q33" s="88">
        <f t="shared" si="73"/>
        <v>152728406.2</v>
      </c>
      <c r="R33" s="90">
        <f t="shared" si="15"/>
        <v>0.000593044923</v>
      </c>
      <c r="S33" s="78"/>
      <c r="T33" s="78"/>
      <c r="U33" s="78"/>
      <c r="V33" s="78"/>
      <c r="W33" s="78"/>
      <c r="X33" s="78"/>
      <c r="Y33" s="78"/>
      <c r="Z33" s="78"/>
    </row>
    <row r="34" ht="15.75" customHeight="1">
      <c r="A34" s="79">
        <v>31.0</v>
      </c>
      <c r="B34" s="80">
        <v>0.001452</v>
      </c>
      <c r="C34" s="81">
        <v>6.38E-4</v>
      </c>
      <c r="D34" s="80">
        <f t="shared" si="3"/>
        <v>0.0005742</v>
      </c>
      <c r="E34" s="82">
        <f t="shared" si="4"/>
        <v>9840669</v>
      </c>
      <c r="F34" s="82">
        <f t="shared" si="5"/>
        <v>5651</v>
      </c>
      <c r="G34" s="82">
        <f t="shared" si="6"/>
        <v>2803.695418</v>
      </c>
      <c r="H34" s="82">
        <f t="shared" si="7"/>
        <v>4936984.993</v>
      </c>
      <c r="I34" s="82">
        <f t="shared" ref="I34:J34" si="74">SUM(G34:G$113)</f>
        <v>1660738.517</v>
      </c>
      <c r="J34" s="83">
        <f t="shared" si="74"/>
        <v>149722189.2</v>
      </c>
      <c r="K34" s="80">
        <f t="shared" si="9"/>
        <v>0.000638</v>
      </c>
      <c r="L34" s="82">
        <f t="shared" si="10"/>
        <v>9823106</v>
      </c>
      <c r="M34" s="82">
        <f t="shared" si="11"/>
        <v>6267</v>
      </c>
      <c r="N34" s="82">
        <f t="shared" si="12"/>
        <v>3109.31856</v>
      </c>
      <c r="O34" s="82">
        <f t="shared" si="13"/>
        <v>4928173.776</v>
      </c>
      <c r="P34" s="82">
        <f t="shared" ref="P34:Q34" si="75">SUM(N34:N$113)</f>
        <v>1697128.136</v>
      </c>
      <c r="Q34" s="82">
        <f t="shared" si="75"/>
        <v>147686358.4</v>
      </c>
      <c r="R34" s="84">
        <f t="shared" si="15"/>
        <v>0.0006379855822</v>
      </c>
      <c r="S34" s="78"/>
      <c r="T34" s="78"/>
      <c r="U34" s="78"/>
      <c r="V34" s="78"/>
      <c r="W34" s="78"/>
      <c r="X34" s="78"/>
      <c r="Y34" s="78"/>
      <c r="Z34" s="78"/>
    </row>
    <row r="35" ht="15.75" customHeight="1">
      <c r="A35" s="79">
        <v>32.0</v>
      </c>
      <c r="B35" s="80">
        <v>0.00153</v>
      </c>
      <c r="C35" s="81">
        <v>6.88E-4</v>
      </c>
      <c r="D35" s="80">
        <f t="shared" si="3"/>
        <v>0.0006192</v>
      </c>
      <c r="E35" s="82">
        <f t="shared" si="4"/>
        <v>9835018</v>
      </c>
      <c r="F35" s="82">
        <f t="shared" si="5"/>
        <v>6090</v>
      </c>
      <c r="G35" s="82">
        <f t="shared" si="6"/>
        <v>2955.013713</v>
      </c>
      <c r="H35" s="82">
        <f t="shared" si="7"/>
        <v>4825574.505</v>
      </c>
      <c r="I35" s="82">
        <f t="shared" ref="I35:J35" si="76">SUM(G35:G$113)</f>
        <v>1657934.822</v>
      </c>
      <c r="J35" s="83">
        <f t="shared" si="76"/>
        <v>144785204.2</v>
      </c>
      <c r="K35" s="80">
        <f t="shared" si="9"/>
        <v>0.000688</v>
      </c>
      <c r="L35" s="82">
        <f t="shared" si="10"/>
        <v>9816839</v>
      </c>
      <c r="M35" s="82">
        <f t="shared" si="11"/>
        <v>6754</v>
      </c>
      <c r="N35" s="82">
        <f t="shared" si="12"/>
        <v>3277.2024</v>
      </c>
      <c r="O35" s="82">
        <f t="shared" si="13"/>
        <v>4816654.936</v>
      </c>
      <c r="P35" s="82">
        <f t="shared" ref="P35:Q35" si="77">SUM(N35:N$113)</f>
        <v>1694018.817</v>
      </c>
      <c r="Q35" s="82">
        <f t="shared" si="77"/>
        <v>142758184.6</v>
      </c>
      <c r="R35" s="84">
        <f t="shared" si="15"/>
        <v>0.0006880015044</v>
      </c>
      <c r="S35" s="78"/>
      <c r="T35" s="78"/>
      <c r="U35" s="78"/>
      <c r="V35" s="78"/>
      <c r="W35" s="78"/>
      <c r="X35" s="78"/>
      <c r="Y35" s="78"/>
      <c r="Z35" s="78"/>
    </row>
    <row r="36" ht="15.75" customHeight="1">
      <c r="A36" s="79">
        <v>33.0</v>
      </c>
      <c r="B36" s="80">
        <v>0.00163</v>
      </c>
      <c r="C36" s="81">
        <v>7.43E-4</v>
      </c>
      <c r="D36" s="80">
        <f t="shared" si="3"/>
        <v>0.0006687</v>
      </c>
      <c r="E36" s="82">
        <f t="shared" si="4"/>
        <v>9828928</v>
      </c>
      <c r="F36" s="82">
        <f t="shared" si="5"/>
        <v>6573</v>
      </c>
      <c r="G36" s="82">
        <f t="shared" si="6"/>
        <v>3119.194982</v>
      </c>
      <c r="H36" s="82">
        <f t="shared" si="7"/>
        <v>4716465.949</v>
      </c>
      <c r="I36" s="82">
        <f t="shared" ref="I36:J36" si="78">SUM(G36:G$113)</f>
        <v>1654979.808</v>
      </c>
      <c r="J36" s="83">
        <f t="shared" si="78"/>
        <v>139959629.7</v>
      </c>
      <c r="K36" s="80">
        <f t="shared" si="9"/>
        <v>0.000743</v>
      </c>
      <c r="L36" s="82">
        <f t="shared" si="10"/>
        <v>9810085</v>
      </c>
      <c r="M36" s="82">
        <f t="shared" si="11"/>
        <v>7289</v>
      </c>
      <c r="N36" s="82">
        <f t="shared" si="12"/>
        <v>3458.970367</v>
      </c>
      <c r="O36" s="82">
        <f t="shared" si="13"/>
        <v>4707424.03</v>
      </c>
      <c r="P36" s="82">
        <f t="shared" ref="P36:Q36" si="79">SUM(N36:N$113)</f>
        <v>1690741.615</v>
      </c>
      <c r="Q36" s="82">
        <f t="shared" si="79"/>
        <v>137941529.7</v>
      </c>
      <c r="R36" s="84">
        <f t="shared" si="15"/>
        <v>0.0007430108913</v>
      </c>
      <c r="S36" s="78"/>
      <c r="T36" s="78"/>
      <c r="U36" s="78"/>
      <c r="V36" s="78"/>
      <c r="W36" s="78"/>
      <c r="X36" s="78"/>
      <c r="Y36" s="78"/>
      <c r="Z36" s="78"/>
    </row>
    <row r="37" ht="15.75" customHeight="1">
      <c r="A37" s="79">
        <v>34.0</v>
      </c>
      <c r="B37" s="80">
        <v>0.00175</v>
      </c>
      <c r="C37" s="81">
        <v>8.02E-4</v>
      </c>
      <c r="D37" s="80">
        <f t="shared" si="3"/>
        <v>0.0007218</v>
      </c>
      <c r="E37" s="82">
        <f t="shared" si="4"/>
        <v>9822355</v>
      </c>
      <c r="F37" s="82">
        <f t="shared" si="5"/>
        <v>7090</v>
      </c>
      <c r="G37" s="82">
        <f t="shared" si="6"/>
        <v>3290.499353</v>
      </c>
      <c r="H37" s="82">
        <f t="shared" si="7"/>
        <v>4609595.949</v>
      </c>
      <c r="I37" s="82">
        <f t="shared" ref="I37:J37" si="80">SUM(G37:G$113)</f>
        <v>1651860.613</v>
      </c>
      <c r="J37" s="83">
        <f t="shared" si="80"/>
        <v>135243163.8</v>
      </c>
      <c r="K37" s="80">
        <f t="shared" si="9"/>
        <v>0.000802</v>
      </c>
      <c r="L37" s="82">
        <f t="shared" si="10"/>
        <v>9802796</v>
      </c>
      <c r="M37" s="82">
        <f t="shared" si="11"/>
        <v>7862</v>
      </c>
      <c r="N37" s="82">
        <f t="shared" si="12"/>
        <v>3648.787858</v>
      </c>
      <c r="O37" s="82">
        <f t="shared" si="13"/>
        <v>4600416.981</v>
      </c>
      <c r="P37" s="82">
        <f t="shared" ref="P37:Q37" si="81">SUM(N37:N$113)</f>
        <v>1687282.645</v>
      </c>
      <c r="Q37" s="82">
        <f t="shared" si="81"/>
        <v>133234105.6</v>
      </c>
      <c r="R37" s="84">
        <f t="shared" si="15"/>
        <v>0.0008020160779</v>
      </c>
      <c r="S37" s="78"/>
      <c r="T37" s="78"/>
      <c r="U37" s="78"/>
      <c r="V37" s="78"/>
      <c r="W37" s="78"/>
      <c r="X37" s="78"/>
      <c r="Y37" s="78"/>
      <c r="Z37" s="78"/>
    </row>
    <row r="38" ht="15.75" customHeight="1">
      <c r="A38" s="85">
        <v>35.0</v>
      </c>
      <c r="B38" s="86">
        <v>0.001886</v>
      </c>
      <c r="C38" s="87">
        <v>8.65E-4</v>
      </c>
      <c r="D38" s="86">
        <f t="shared" si="3"/>
        <v>0.0007785</v>
      </c>
      <c r="E38" s="88">
        <f t="shared" si="4"/>
        <v>9815265</v>
      </c>
      <c r="F38" s="88">
        <f t="shared" si="5"/>
        <v>7641</v>
      </c>
      <c r="G38" s="88">
        <f t="shared" si="6"/>
        <v>3468.186613</v>
      </c>
      <c r="H38" s="88">
        <f t="shared" si="7"/>
        <v>4504908.203</v>
      </c>
      <c r="I38" s="88">
        <f t="shared" ref="I38:J38" si="82">SUM(G38:G$113)</f>
        <v>1648570.114</v>
      </c>
      <c r="J38" s="89">
        <f t="shared" si="82"/>
        <v>130633567.8</v>
      </c>
      <c r="K38" s="86">
        <f t="shared" si="9"/>
        <v>0.000865</v>
      </c>
      <c r="L38" s="88">
        <f t="shared" si="10"/>
        <v>9794934</v>
      </c>
      <c r="M38" s="88">
        <f t="shared" si="11"/>
        <v>8473</v>
      </c>
      <c r="N38" s="88">
        <f t="shared" si="12"/>
        <v>3845.824522</v>
      </c>
      <c r="O38" s="88">
        <f t="shared" si="13"/>
        <v>4495576.892</v>
      </c>
      <c r="P38" s="88">
        <f t="shared" ref="P38:Q38" si="83">SUM(N38:N$113)</f>
        <v>1683633.857</v>
      </c>
      <c r="Q38" s="88">
        <f t="shared" si="83"/>
        <v>128633688.7</v>
      </c>
      <c r="R38" s="90">
        <f t="shared" si="15"/>
        <v>0.0008650390089</v>
      </c>
      <c r="S38" s="78"/>
      <c r="T38" s="78"/>
      <c r="U38" s="78"/>
      <c r="V38" s="78"/>
      <c r="W38" s="78"/>
      <c r="X38" s="78"/>
      <c r="Y38" s="78"/>
      <c r="Z38" s="78"/>
    </row>
    <row r="39" ht="15.75" customHeight="1">
      <c r="A39" s="79">
        <v>36.0</v>
      </c>
      <c r="B39" s="80">
        <v>0.002037</v>
      </c>
      <c r="C39" s="81">
        <v>9.31E-4</v>
      </c>
      <c r="D39" s="80">
        <f t="shared" si="3"/>
        <v>0.0008379</v>
      </c>
      <c r="E39" s="82">
        <f t="shared" si="4"/>
        <v>9807624</v>
      </c>
      <c r="F39" s="82">
        <f t="shared" si="5"/>
        <v>8218</v>
      </c>
      <c r="G39" s="82">
        <f t="shared" si="6"/>
        <v>3648.002087</v>
      </c>
      <c r="H39" s="82">
        <f t="shared" si="7"/>
        <v>4402348.378</v>
      </c>
      <c r="I39" s="82">
        <f t="shared" ref="I39:J39" si="84">SUM(G39:G$113)</f>
        <v>1645101.927</v>
      </c>
      <c r="J39" s="83">
        <f t="shared" si="84"/>
        <v>126128659.6</v>
      </c>
      <c r="K39" s="80">
        <f t="shared" si="9"/>
        <v>0.000931</v>
      </c>
      <c r="L39" s="82">
        <f t="shared" si="10"/>
        <v>9786461</v>
      </c>
      <c r="M39" s="82">
        <f t="shared" si="11"/>
        <v>9111</v>
      </c>
      <c r="N39" s="82">
        <f t="shared" si="12"/>
        <v>4044.408252</v>
      </c>
      <c r="O39" s="82">
        <f t="shared" si="13"/>
        <v>4392848.941</v>
      </c>
      <c r="P39" s="82">
        <f t="shared" ref="P39:Q39" si="85">SUM(N39:N$113)</f>
        <v>1679788.032</v>
      </c>
      <c r="Q39" s="82">
        <f t="shared" si="85"/>
        <v>124138111.8</v>
      </c>
      <c r="R39" s="84">
        <f t="shared" si="15"/>
        <v>0.000930980055</v>
      </c>
      <c r="S39" s="78"/>
      <c r="T39" s="78"/>
      <c r="U39" s="78"/>
      <c r="V39" s="78"/>
      <c r="W39" s="78"/>
      <c r="X39" s="78"/>
      <c r="Y39" s="78"/>
      <c r="Z39" s="78"/>
    </row>
    <row r="40" ht="15.75" customHeight="1">
      <c r="A40" s="79">
        <v>37.0</v>
      </c>
      <c r="B40" s="80">
        <v>0.002201</v>
      </c>
      <c r="C40" s="81">
        <v>0.001001</v>
      </c>
      <c r="D40" s="80">
        <f t="shared" si="3"/>
        <v>0.0009009</v>
      </c>
      <c r="E40" s="82">
        <f t="shared" si="4"/>
        <v>9799406</v>
      </c>
      <c r="F40" s="82">
        <f t="shared" si="5"/>
        <v>8828</v>
      </c>
      <c r="G40" s="82">
        <f t="shared" si="6"/>
        <v>3832.551055</v>
      </c>
      <c r="H40" s="82">
        <f t="shared" si="7"/>
        <v>4301867.544</v>
      </c>
      <c r="I40" s="82">
        <f t="shared" ref="I40:J40" si="86">SUM(G40:G$113)</f>
        <v>1641453.925</v>
      </c>
      <c r="J40" s="83">
        <f t="shared" si="86"/>
        <v>121726311.2</v>
      </c>
      <c r="K40" s="80">
        <f t="shared" si="9"/>
        <v>0.001001</v>
      </c>
      <c r="L40" s="82">
        <f t="shared" si="10"/>
        <v>9777350</v>
      </c>
      <c r="M40" s="82">
        <f t="shared" si="11"/>
        <v>9787</v>
      </c>
      <c r="N40" s="82">
        <f t="shared" si="12"/>
        <v>4248.887311</v>
      </c>
      <c r="O40" s="82">
        <f t="shared" si="13"/>
        <v>4292185.122</v>
      </c>
      <c r="P40" s="82">
        <f t="shared" ref="P40:Q40" si="87">SUM(N40:N$113)</f>
        <v>1675743.624</v>
      </c>
      <c r="Q40" s="82">
        <f t="shared" si="87"/>
        <v>119745262.8</v>
      </c>
      <c r="R40" s="84">
        <f t="shared" si="15"/>
        <v>0.001000986975</v>
      </c>
      <c r="S40" s="78"/>
      <c r="T40" s="78"/>
      <c r="U40" s="78"/>
      <c r="V40" s="78"/>
      <c r="W40" s="78"/>
      <c r="X40" s="78"/>
      <c r="Y40" s="78"/>
      <c r="Z40" s="78"/>
    </row>
    <row r="41" ht="15.75" customHeight="1">
      <c r="A41" s="79">
        <v>38.0</v>
      </c>
      <c r="B41" s="80">
        <v>0.002374</v>
      </c>
      <c r="C41" s="81">
        <v>0.001074</v>
      </c>
      <c r="D41" s="80">
        <f t="shared" si="3"/>
        <v>0.0009666</v>
      </c>
      <c r="E41" s="82">
        <f t="shared" si="4"/>
        <v>9790578</v>
      </c>
      <c r="F41" s="82">
        <f t="shared" si="5"/>
        <v>9464</v>
      </c>
      <c r="G41" s="82">
        <f t="shared" si="6"/>
        <v>4018.250796</v>
      </c>
      <c r="H41" s="82">
        <f t="shared" si="7"/>
        <v>4203415.273</v>
      </c>
      <c r="I41" s="82">
        <f t="shared" ref="I41:J41" si="88">SUM(G41:G$113)</f>
        <v>1637621.374</v>
      </c>
      <c r="J41" s="83">
        <f t="shared" si="88"/>
        <v>117424443.7</v>
      </c>
      <c r="K41" s="80">
        <f t="shared" si="9"/>
        <v>0.001074</v>
      </c>
      <c r="L41" s="82">
        <f t="shared" si="10"/>
        <v>9767563</v>
      </c>
      <c r="M41" s="82">
        <f t="shared" si="11"/>
        <v>10490</v>
      </c>
      <c r="N41" s="82">
        <f t="shared" si="12"/>
        <v>4453.87266</v>
      </c>
      <c r="O41" s="82">
        <f t="shared" si="13"/>
        <v>4193534.181</v>
      </c>
      <c r="P41" s="82">
        <f t="shared" ref="P41:Q41" si="89">SUM(N41:N$113)</f>
        <v>1671494.737</v>
      </c>
      <c r="Q41" s="82">
        <f t="shared" si="89"/>
        <v>115453077.7</v>
      </c>
      <c r="R41" s="84">
        <f t="shared" si="15"/>
        <v>0.001073962871</v>
      </c>
      <c r="S41" s="78"/>
      <c r="T41" s="78"/>
      <c r="U41" s="78"/>
      <c r="V41" s="78"/>
      <c r="W41" s="78"/>
      <c r="X41" s="78"/>
      <c r="Y41" s="78"/>
      <c r="Z41" s="78"/>
    </row>
    <row r="42" ht="15.75" customHeight="1">
      <c r="A42" s="79">
        <v>39.0</v>
      </c>
      <c r="B42" s="80">
        <v>0.00256</v>
      </c>
      <c r="C42" s="81">
        <v>0.001153</v>
      </c>
      <c r="D42" s="80">
        <f t="shared" si="3"/>
        <v>0.0010377</v>
      </c>
      <c r="E42" s="82">
        <f t="shared" si="4"/>
        <v>9781114</v>
      </c>
      <c r="F42" s="82">
        <f t="shared" si="5"/>
        <v>10150</v>
      </c>
      <c r="G42" s="82">
        <f t="shared" si="6"/>
        <v>4214.684144</v>
      </c>
      <c r="H42" s="82">
        <f t="shared" si="7"/>
        <v>4106945.788</v>
      </c>
      <c r="I42" s="82">
        <f t="shared" ref="I42:J42" si="90">SUM(G42:G$113)</f>
        <v>1633603.123</v>
      </c>
      <c r="J42" s="83">
        <f t="shared" si="90"/>
        <v>113221028.4</v>
      </c>
      <c r="K42" s="80">
        <f t="shared" si="9"/>
        <v>0.001153</v>
      </c>
      <c r="L42" s="82">
        <f t="shared" si="10"/>
        <v>9757073</v>
      </c>
      <c r="M42" s="82">
        <f t="shared" si="11"/>
        <v>11250</v>
      </c>
      <c r="N42" s="82">
        <f t="shared" si="12"/>
        <v>4671.447943</v>
      </c>
      <c r="O42" s="82">
        <f t="shared" si="13"/>
        <v>4096851.326</v>
      </c>
      <c r="P42" s="82">
        <f t="shared" ref="P42:Q42" si="91">SUM(N42:N$113)</f>
        <v>1667040.864</v>
      </c>
      <c r="Q42" s="82">
        <f t="shared" si="91"/>
        <v>111259543.5</v>
      </c>
      <c r="R42" s="84">
        <f t="shared" si="15"/>
        <v>0.001153009719</v>
      </c>
      <c r="S42" s="78"/>
      <c r="T42" s="78"/>
      <c r="U42" s="78"/>
      <c r="V42" s="78"/>
      <c r="W42" s="78"/>
      <c r="X42" s="78"/>
      <c r="Y42" s="78"/>
      <c r="Z42" s="78"/>
    </row>
    <row r="43" ht="15.75" customHeight="1">
      <c r="A43" s="85">
        <v>40.0</v>
      </c>
      <c r="B43" s="86">
        <v>0.002761</v>
      </c>
      <c r="C43" s="87">
        <v>0.00124</v>
      </c>
      <c r="D43" s="86">
        <f t="shared" si="3"/>
        <v>0.001116</v>
      </c>
      <c r="E43" s="88">
        <f t="shared" si="4"/>
        <v>9770964</v>
      </c>
      <c r="F43" s="88">
        <f t="shared" si="5"/>
        <v>10904</v>
      </c>
      <c r="G43" s="88">
        <f t="shared" si="6"/>
        <v>4428.141777</v>
      </c>
      <c r="H43" s="88">
        <f t="shared" si="7"/>
        <v>4012404.844</v>
      </c>
      <c r="I43" s="88">
        <f t="shared" ref="I43:J43" si="92">SUM(G43:G$113)</f>
        <v>1629388.439</v>
      </c>
      <c r="J43" s="89">
        <f t="shared" si="92"/>
        <v>109114082.6</v>
      </c>
      <c r="K43" s="86">
        <f t="shared" si="9"/>
        <v>0.00124</v>
      </c>
      <c r="L43" s="88">
        <f t="shared" si="10"/>
        <v>9745823</v>
      </c>
      <c r="M43" s="88">
        <f t="shared" si="11"/>
        <v>12085</v>
      </c>
      <c r="N43" s="88">
        <f t="shared" si="12"/>
        <v>4907.748842</v>
      </c>
      <c r="O43" s="88">
        <f t="shared" si="13"/>
        <v>4002080.799</v>
      </c>
      <c r="P43" s="88">
        <f t="shared" ref="P43:Q43" si="93">SUM(N43:N$113)</f>
        <v>1662369.416</v>
      </c>
      <c r="Q43" s="88">
        <f t="shared" si="93"/>
        <v>107162692.2</v>
      </c>
      <c r="R43" s="90">
        <f t="shared" si="15"/>
        <v>0.001240018416</v>
      </c>
      <c r="S43" s="78"/>
      <c r="T43" s="78"/>
      <c r="U43" s="78"/>
      <c r="V43" s="78"/>
      <c r="W43" s="78"/>
      <c r="X43" s="78"/>
      <c r="Y43" s="78"/>
      <c r="Z43" s="78"/>
    </row>
    <row r="44" ht="15.75" customHeight="1">
      <c r="A44" s="79">
        <v>41.0</v>
      </c>
      <c r="B44" s="80">
        <v>0.00298</v>
      </c>
      <c r="C44" s="81">
        <v>0.001336</v>
      </c>
      <c r="D44" s="80">
        <f t="shared" si="3"/>
        <v>0.0012024</v>
      </c>
      <c r="E44" s="82">
        <f t="shared" si="4"/>
        <v>9760060</v>
      </c>
      <c r="F44" s="82">
        <f t="shared" si="5"/>
        <v>11735</v>
      </c>
      <c r="G44" s="82">
        <f t="shared" si="6"/>
        <v>4660.746174</v>
      </c>
      <c r="H44" s="82">
        <f t="shared" si="7"/>
        <v>3919733.166</v>
      </c>
      <c r="I44" s="82">
        <f t="shared" ref="I44:J44" si="94">SUM(G44:G$113)</f>
        <v>1624960.297</v>
      </c>
      <c r="J44" s="83">
        <f t="shared" si="94"/>
        <v>105101677.8</v>
      </c>
      <c r="K44" s="80">
        <f t="shared" si="9"/>
        <v>0.001336</v>
      </c>
      <c r="L44" s="82">
        <f t="shared" si="10"/>
        <v>9733738</v>
      </c>
      <c r="M44" s="82">
        <f t="shared" si="11"/>
        <v>13004</v>
      </c>
      <c r="N44" s="82">
        <f t="shared" si="12"/>
        <v>5164.75017</v>
      </c>
      <c r="O44" s="82">
        <f t="shared" si="13"/>
        <v>3909162</v>
      </c>
      <c r="P44" s="82">
        <f t="shared" ref="P44:Q44" si="95">SUM(N44:N$113)</f>
        <v>1657461.667</v>
      </c>
      <c r="Q44" s="82">
        <f t="shared" si="95"/>
        <v>103160611.4</v>
      </c>
      <c r="R44" s="84">
        <f t="shared" si="15"/>
        <v>0.001335971854</v>
      </c>
      <c r="S44" s="78"/>
      <c r="T44" s="78"/>
      <c r="U44" s="78"/>
      <c r="V44" s="78"/>
      <c r="W44" s="78"/>
      <c r="X44" s="78"/>
      <c r="Y44" s="78"/>
      <c r="Z44" s="78"/>
    </row>
    <row r="45" ht="15.75" customHeight="1">
      <c r="A45" s="79">
        <v>42.0</v>
      </c>
      <c r="B45" s="80">
        <v>0.00322</v>
      </c>
      <c r="C45" s="81">
        <v>0.001445</v>
      </c>
      <c r="D45" s="80">
        <f t="shared" si="3"/>
        <v>0.0013005</v>
      </c>
      <c r="E45" s="82">
        <f t="shared" si="4"/>
        <v>9748325</v>
      </c>
      <c r="F45" s="82">
        <f t="shared" si="5"/>
        <v>12678</v>
      </c>
      <c r="G45" s="82">
        <f t="shared" si="6"/>
        <v>4924.473317</v>
      </c>
      <c r="H45" s="82">
        <f t="shared" si="7"/>
        <v>3828870.688</v>
      </c>
      <c r="I45" s="82">
        <f t="shared" ref="I45:J45" si="96">SUM(G45:G$113)</f>
        <v>1620299.551</v>
      </c>
      <c r="J45" s="83">
        <f t="shared" si="96"/>
        <v>101181944.6</v>
      </c>
      <c r="K45" s="80">
        <f t="shared" si="9"/>
        <v>0.001445</v>
      </c>
      <c r="L45" s="82">
        <f t="shared" si="10"/>
        <v>9720734</v>
      </c>
      <c r="M45" s="82">
        <f t="shared" si="11"/>
        <v>14046</v>
      </c>
      <c r="N45" s="82">
        <f t="shared" si="12"/>
        <v>5455.841001</v>
      </c>
      <c r="O45" s="82">
        <f t="shared" si="13"/>
        <v>3818033.711</v>
      </c>
      <c r="P45" s="82">
        <f t="shared" ref="P45:Q45" si="97">SUM(N45:N$113)</f>
        <v>1652296.917</v>
      </c>
      <c r="Q45" s="82">
        <f t="shared" si="97"/>
        <v>99251449.4</v>
      </c>
      <c r="R45" s="84">
        <f t="shared" si="15"/>
        <v>0.001444952614</v>
      </c>
      <c r="S45" s="78"/>
      <c r="T45" s="78"/>
      <c r="U45" s="78"/>
      <c r="V45" s="78"/>
      <c r="W45" s="78"/>
      <c r="X45" s="78"/>
      <c r="Y45" s="78"/>
      <c r="Z45" s="78"/>
    </row>
    <row r="46" ht="15.75" customHeight="1">
      <c r="A46" s="79">
        <v>43.0</v>
      </c>
      <c r="B46" s="80">
        <v>0.003484</v>
      </c>
      <c r="C46" s="81">
        <v>0.001567</v>
      </c>
      <c r="D46" s="80">
        <f t="shared" si="3"/>
        <v>0.0014103</v>
      </c>
      <c r="E46" s="82">
        <f t="shared" si="4"/>
        <v>9735647</v>
      </c>
      <c r="F46" s="82">
        <f t="shared" si="5"/>
        <v>13730</v>
      </c>
      <c r="G46" s="82">
        <f t="shared" si="6"/>
        <v>5215.743935</v>
      </c>
      <c r="H46" s="82">
        <f t="shared" si="7"/>
        <v>3739746.819</v>
      </c>
      <c r="I46" s="82">
        <f t="shared" ref="I46:J46" si="98">SUM(G46:G$113)</f>
        <v>1615375.078</v>
      </c>
      <c r="J46" s="83">
        <f t="shared" si="98"/>
        <v>97353073.94</v>
      </c>
      <c r="K46" s="80">
        <f t="shared" si="9"/>
        <v>0.001567</v>
      </c>
      <c r="L46" s="82">
        <f t="shared" si="10"/>
        <v>9706688</v>
      </c>
      <c r="M46" s="82">
        <f t="shared" si="11"/>
        <v>15210</v>
      </c>
      <c r="N46" s="82">
        <f t="shared" si="12"/>
        <v>5777.965422</v>
      </c>
      <c r="O46" s="82">
        <f t="shared" si="13"/>
        <v>3728622.82</v>
      </c>
      <c r="P46" s="82">
        <f t="shared" ref="P46:Q46" si="99">SUM(N46:N$113)</f>
        <v>1646841.076</v>
      </c>
      <c r="Q46" s="82">
        <f t="shared" si="99"/>
        <v>95433415.69</v>
      </c>
      <c r="R46" s="84">
        <f t="shared" si="15"/>
        <v>0.001566960842</v>
      </c>
      <c r="S46" s="78"/>
      <c r="T46" s="78"/>
      <c r="U46" s="78"/>
      <c r="V46" s="78"/>
      <c r="W46" s="78"/>
      <c r="X46" s="78"/>
      <c r="Y46" s="78"/>
      <c r="Z46" s="78"/>
    </row>
    <row r="47" ht="15.75" customHeight="1">
      <c r="A47" s="79">
        <v>44.0</v>
      </c>
      <c r="B47" s="80">
        <v>0.003771</v>
      </c>
      <c r="C47" s="81">
        <v>0.001707</v>
      </c>
      <c r="D47" s="80">
        <f t="shared" si="3"/>
        <v>0.0015363</v>
      </c>
      <c r="E47" s="82">
        <f t="shared" si="4"/>
        <v>9721917</v>
      </c>
      <c r="F47" s="82">
        <f t="shared" si="5"/>
        <v>14936</v>
      </c>
      <c r="G47" s="82">
        <f t="shared" si="6"/>
        <v>5549.025399</v>
      </c>
      <c r="H47" s="82">
        <f t="shared" si="7"/>
        <v>3652296.063</v>
      </c>
      <c r="I47" s="82">
        <f t="shared" ref="I47:J47" si="100">SUM(G47:G$113)</f>
        <v>1610159.334</v>
      </c>
      <c r="J47" s="83">
        <f t="shared" si="100"/>
        <v>93613327.12</v>
      </c>
      <c r="K47" s="80">
        <f t="shared" si="9"/>
        <v>0.001707</v>
      </c>
      <c r="L47" s="82">
        <f t="shared" si="10"/>
        <v>9691478</v>
      </c>
      <c r="M47" s="82">
        <f t="shared" si="11"/>
        <v>16543</v>
      </c>
      <c r="N47" s="82">
        <f t="shared" si="12"/>
        <v>6146.058328</v>
      </c>
      <c r="O47" s="82">
        <f t="shared" si="13"/>
        <v>3640860.845</v>
      </c>
      <c r="P47" s="82">
        <f t="shared" ref="P47:Q47" si="101">SUM(N47:N$113)</f>
        <v>1641063.111</v>
      </c>
      <c r="Q47" s="82">
        <f t="shared" si="101"/>
        <v>91704792.87</v>
      </c>
      <c r="R47" s="84">
        <f t="shared" si="15"/>
        <v>0.001706963582</v>
      </c>
      <c r="S47" s="78"/>
      <c r="T47" s="78"/>
      <c r="U47" s="78"/>
      <c r="V47" s="78"/>
      <c r="W47" s="78"/>
      <c r="X47" s="78"/>
      <c r="Y47" s="78"/>
      <c r="Z47" s="78"/>
    </row>
    <row r="48" ht="15.75" customHeight="1">
      <c r="A48" s="85">
        <v>45.0</v>
      </c>
      <c r="B48" s="86">
        <v>0.004084</v>
      </c>
      <c r="C48" s="87">
        <v>0.001867</v>
      </c>
      <c r="D48" s="86">
        <f t="shared" si="3"/>
        <v>0.0016803</v>
      </c>
      <c r="E48" s="88">
        <f t="shared" si="4"/>
        <v>9706981</v>
      </c>
      <c r="F48" s="88">
        <f t="shared" si="5"/>
        <v>16311</v>
      </c>
      <c r="G48" s="88">
        <f t="shared" si="6"/>
        <v>5926.518969</v>
      </c>
      <c r="H48" s="88">
        <f t="shared" si="7"/>
        <v>3566440.057</v>
      </c>
      <c r="I48" s="88">
        <f t="shared" ref="I48:J48" si="102">SUM(G48:G$113)</f>
        <v>1604610.309</v>
      </c>
      <c r="J48" s="89">
        <f t="shared" si="102"/>
        <v>89961031.05</v>
      </c>
      <c r="K48" s="86">
        <f t="shared" si="9"/>
        <v>0.001867</v>
      </c>
      <c r="L48" s="88">
        <f t="shared" si="10"/>
        <v>9674935</v>
      </c>
      <c r="M48" s="88">
        <f t="shared" si="11"/>
        <v>18063</v>
      </c>
      <c r="N48" s="88">
        <f t="shared" si="12"/>
        <v>6563.099267</v>
      </c>
      <c r="O48" s="88">
        <f t="shared" si="13"/>
        <v>3554666.042</v>
      </c>
      <c r="P48" s="88">
        <f t="shared" ref="P48:Q48" si="103">SUM(N48:N$113)</f>
        <v>1634917.052</v>
      </c>
      <c r="Q48" s="88">
        <f t="shared" si="103"/>
        <v>88063932.02</v>
      </c>
      <c r="R48" s="90">
        <f t="shared" si="15"/>
        <v>0.001866989287</v>
      </c>
      <c r="S48" s="78"/>
      <c r="T48" s="78"/>
      <c r="U48" s="78"/>
      <c r="V48" s="78"/>
      <c r="W48" s="78"/>
      <c r="X48" s="78"/>
      <c r="Y48" s="78"/>
      <c r="Z48" s="78"/>
    </row>
    <row r="49" ht="15.75" customHeight="1">
      <c r="A49" s="79">
        <v>46.0</v>
      </c>
      <c r="B49" s="80">
        <v>0.004421</v>
      </c>
      <c r="C49" s="81">
        <v>0.002049</v>
      </c>
      <c r="D49" s="80">
        <f t="shared" si="3"/>
        <v>0.0018441</v>
      </c>
      <c r="E49" s="82">
        <f t="shared" si="4"/>
        <v>9690670</v>
      </c>
      <c r="F49" s="82">
        <f t="shared" si="5"/>
        <v>17871</v>
      </c>
      <c r="G49" s="82">
        <f t="shared" si="6"/>
        <v>6350.451875</v>
      </c>
      <c r="H49" s="82">
        <f t="shared" si="7"/>
        <v>3482099.986</v>
      </c>
      <c r="I49" s="82">
        <f t="shared" ref="I49:J49" si="104">SUM(G49:G$113)</f>
        <v>1598683.79</v>
      </c>
      <c r="J49" s="83">
        <f t="shared" si="104"/>
        <v>86394591</v>
      </c>
      <c r="K49" s="80">
        <f t="shared" si="9"/>
        <v>0.002049</v>
      </c>
      <c r="L49" s="82">
        <f t="shared" si="10"/>
        <v>9656872</v>
      </c>
      <c r="M49" s="82">
        <f t="shared" si="11"/>
        <v>19787</v>
      </c>
      <c r="N49" s="82">
        <f t="shared" si="12"/>
        <v>7031.30162</v>
      </c>
      <c r="O49" s="82">
        <f t="shared" si="13"/>
        <v>3469955.519</v>
      </c>
      <c r="P49" s="82">
        <f t="shared" ref="P49:Q49" si="105">SUM(N49:N$113)</f>
        <v>1628353.953</v>
      </c>
      <c r="Q49" s="82">
        <f t="shared" si="105"/>
        <v>84509265.98</v>
      </c>
      <c r="R49" s="84">
        <f t="shared" si="15"/>
        <v>0.002049007173</v>
      </c>
      <c r="S49" s="78"/>
      <c r="T49" s="78"/>
      <c r="U49" s="78"/>
      <c r="V49" s="78"/>
      <c r="W49" s="78"/>
      <c r="X49" s="78"/>
      <c r="Y49" s="78"/>
      <c r="Z49" s="78"/>
    </row>
    <row r="50" ht="15.75" customHeight="1">
      <c r="A50" s="79">
        <v>47.0</v>
      </c>
      <c r="B50" s="80">
        <v>0.004784</v>
      </c>
      <c r="C50" s="81">
        <v>0.002257</v>
      </c>
      <c r="D50" s="80">
        <f t="shared" si="3"/>
        <v>0.0020313</v>
      </c>
      <c r="E50" s="82">
        <f t="shared" si="4"/>
        <v>9672799</v>
      </c>
      <c r="F50" s="82">
        <f t="shared" si="5"/>
        <v>19648</v>
      </c>
      <c r="G50" s="82">
        <f t="shared" si="6"/>
        <v>6828.271914</v>
      </c>
      <c r="H50" s="82">
        <f t="shared" si="7"/>
        <v>3399196.566</v>
      </c>
      <c r="I50" s="82">
        <f t="shared" ref="I50:J50" si="106">SUM(G50:G$113)</f>
        <v>1592333.338</v>
      </c>
      <c r="J50" s="83">
        <f t="shared" si="106"/>
        <v>82912491.01</v>
      </c>
      <c r="K50" s="80">
        <f t="shared" si="9"/>
        <v>0.002257</v>
      </c>
      <c r="L50" s="82">
        <f t="shared" si="10"/>
        <v>9637085</v>
      </c>
      <c r="M50" s="82">
        <f t="shared" si="11"/>
        <v>21751</v>
      </c>
      <c r="N50" s="82">
        <f t="shared" si="12"/>
        <v>7559.127769</v>
      </c>
      <c r="O50" s="82">
        <f t="shared" si="13"/>
        <v>3386646.02</v>
      </c>
      <c r="P50" s="82">
        <f t="shared" ref="P50:Q50" si="107">SUM(N50:N$113)</f>
        <v>1621322.651</v>
      </c>
      <c r="Q50" s="82">
        <f t="shared" si="107"/>
        <v>81039310.46</v>
      </c>
      <c r="R50" s="84">
        <f t="shared" si="15"/>
        <v>0.002257010289</v>
      </c>
      <c r="S50" s="78"/>
      <c r="T50" s="78"/>
      <c r="U50" s="78"/>
      <c r="V50" s="78"/>
      <c r="W50" s="78"/>
      <c r="X50" s="78"/>
      <c r="Y50" s="78"/>
      <c r="Z50" s="78"/>
    </row>
    <row r="51" ht="15.75" customHeight="1">
      <c r="A51" s="79">
        <v>48.0</v>
      </c>
      <c r="B51" s="80">
        <v>0.005175</v>
      </c>
      <c r="C51" s="81">
        <v>0.002491</v>
      </c>
      <c r="D51" s="80">
        <f t="shared" si="3"/>
        <v>0.0022419</v>
      </c>
      <c r="E51" s="82">
        <f t="shared" si="4"/>
        <v>9653151</v>
      </c>
      <c r="F51" s="82">
        <f t="shared" si="5"/>
        <v>21641</v>
      </c>
      <c r="G51" s="82">
        <f t="shared" si="6"/>
        <v>7355.40289</v>
      </c>
      <c r="H51" s="82">
        <f t="shared" si="7"/>
        <v>3317644.893</v>
      </c>
      <c r="I51" s="82">
        <f t="shared" ref="I51:J51" si="108">SUM(G51:G$113)</f>
        <v>1585505.066</v>
      </c>
      <c r="J51" s="83">
        <f t="shared" si="108"/>
        <v>79513294.45</v>
      </c>
      <c r="K51" s="80">
        <f t="shared" si="9"/>
        <v>0.002491</v>
      </c>
      <c r="L51" s="82">
        <f t="shared" si="10"/>
        <v>9615334</v>
      </c>
      <c r="M51" s="82">
        <f t="shared" si="11"/>
        <v>23952</v>
      </c>
      <c r="N51" s="82">
        <f t="shared" si="12"/>
        <v>8140.871957</v>
      </c>
      <c r="O51" s="82">
        <f t="shared" si="13"/>
        <v>3304647.751</v>
      </c>
      <c r="P51" s="82">
        <f t="shared" ref="P51:Q51" si="109">SUM(N51:N$113)</f>
        <v>1613763.524</v>
      </c>
      <c r="Q51" s="82">
        <f t="shared" si="109"/>
        <v>77652664.44</v>
      </c>
      <c r="R51" s="84">
        <f t="shared" si="15"/>
        <v>0.002491021113</v>
      </c>
      <c r="S51" s="78"/>
      <c r="T51" s="78"/>
      <c r="U51" s="78"/>
      <c r="V51" s="78"/>
      <c r="W51" s="78"/>
      <c r="X51" s="78"/>
      <c r="Y51" s="78"/>
      <c r="Z51" s="78"/>
    </row>
    <row r="52" ht="15.75" customHeight="1">
      <c r="A52" s="79">
        <v>49.0</v>
      </c>
      <c r="B52" s="80">
        <v>0.005597</v>
      </c>
      <c r="C52" s="81">
        <v>0.002747</v>
      </c>
      <c r="D52" s="80">
        <f t="shared" si="3"/>
        <v>0.0024723</v>
      </c>
      <c r="E52" s="82">
        <f t="shared" si="4"/>
        <v>9631510</v>
      </c>
      <c r="F52" s="82">
        <f t="shared" si="5"/>
        <v>23812</v>
      </c>
      <c r="G52" s="82">
        <f t="shared" si="6"/>
        <v>7915.19645</v>
      </c>
      <c r="H52" s="82">
        <f t="shared" si="7"/>
        <v>3237366.457</v>
      </c>
      <c r="I52" s="82">
        <f t="shared" ref="I52:J52" si="110">SUM(G52:G$113)</f>
        <v>1578149.663</v>
      </c>
      <c r="J52" s="83">
        <f t="shared" si="110"/>
        <v>76195649.55</v>
      </c>
      <c r="K52" s="80">
        <f t="shared" si="9"/>
        <v>0.002747</v>
      </c>
      <c r="L52" s="82">
        <f t="shared" si="10"/>
        <v>9591382</v>
      </c>
      <c r="M52" s="82">
        <f t="shared" si="11"/>
        <v>26348</v>
      </c>
      <c r="N52" s="82">
        <f t="shared" si="12"/>
        <v>8758.172185</v>
      </c>
      <c r="O52" s="82">
        <f t="shared" si="13"/>
        <v>3223878.537</v>
      </c>
      <c r="P52" s="82">
        <f t="shared" ref="P52:Q52" si="111">SUM(N52:N$113)</f>
        <v>1605622.652</v>
      </c>
      <c r="Q52" s="82">
        <f t="shared" si="111"/>
        <v>74348016.69</v>
      </c>
      <c r="R52" s="84">
        <f t="shared" si="15"/>
        <v>0.002747049382</v>
      </c>
      <c r="S52" s="78"/>
      <c r="T52" s="78"/>
      <c r="U52" s="78"/>
      <c r="V52" s="78"/>
      <c r="W52" s="78"/>
      <c r="X52" s="78"/>
      <c r="Y52" s="78"/>
      <c r="Z52" s="78"/>
    </row>
    <row r="53" ht="15.75" customHeight="1">
      <c r="A53" s="85">
        <v>50.0</v>
      </c>
      <c r="B53" s="86">
        <v>0.006056</v>
      </c>
      <c r="C53" s="87">
        <v>0.003017</v>
      </c>
      <c r="D53" s="86">
        <f t="shared" si="3"/>
        <v>0.0027153</v>
      </c>
      <c r="E53" s="88">
        <f t="shared" si="4"/>
        <v>9607698</v>
      </c>
      <c r="F53" s="88">
        <f t="shared" si="5"/>
        <v>26088</v>
      </c>
      <c r="G53" s="88">
        <f t="shared" si="6"/>
        <v>8480.926384</v>
      </c>
      <c r="H53" s="88">
        <f t="shared" si="7"/>
        <v>3158300.939</v>
      </c>
      <c r="I53" s="88">
        <f t="shared" ref="I53:J53" si="112">SUM(G53:G$113)</f>
        <v>1570234.467</v>
      </c>
      <c r="J53" s="89">
        <f t="shared" si="112"/>
        <v>72958283.1</v>
      </c>
      <c r="K53" s="86">
        <f t="shared" si="9"/>
        <v>0.003017</v>
      </c>
      <c r="L53" s="88">
        <f t="shared" si="10"/>
        <v>9565034</v>
      </c>
      <c r="M53" s="88">
        <f t="shared" si="11"/>
        <v>28858</v>
      </c>
      <c r="N53" s="88">
        <f t="shared" si="12"/>
        <v>9381.423398</v>
      </c>
      <c r="O53" s="88">
        <f t="shared" si="13"/>
        <v>3144276.169</v>
      </c>
      <c r="P53" s="88">
        <f t="shared" ref="P53:Q53" si="113">SUM(N53:N$113)</f>
        <v>1596864.48</v>
      </c>
      <c r="Q53" s="88">
        <f t="shared" si="113"/>
        <v>71124138.15</v>
      </c>
      <c r="R53" s="90">
        <f t="shared" si="15"/>
        <v>0.003017030572</v>
      </c>
      <c r="S53" s="78"/>
      <c r="T53" s="78"/>
      <c r="U53" s="78"/>
      <c r="V53" s="78"/>
      <c r="W53" s="78"/>
      <c r="X53" s="78"/>
      <c r="Y53" s="78"/>
      <c r="Z53" s="78"/>
    </row>
    <row r="54" ht="15.75" customHeight="1">
      <c r="A54" s="79">
        <v>51.0</v>
      </c>
      <c r="B54" s="80">
        <v>0.006558</v>
      </c>
      <c r="C54" s="81">
        <v>0.003294</v>
      </c>
      <c r="D54" s="80">
        <f t="shared" si="3"/>
        <v>0.0029646</v>
      </c>
      <c r="E54" s="82">
        <f t="shared" si="4"/>
        <v>9581610</v>
      </c>
      <c r="F54" s="82">
        <f t="shared" si="5"/>
        <v>28406</v>
      </c>
      <c r="G54" s="82">
        <f t="shared" si="6"/>
        <v>9031.279306</v>
      </c>
      <c r="H54" s="82">
        <f t="shared" si="7"/>
        <v>3080415.778</v>
      </c>
      <c r="I54" s="82">
        <f t="shared" ref="I54:J54" si="114">SUM(G54:G$113)</f>
        <v>1561753.54</v>
      </c>
      <c r="J54" s="83">
        <f t="shared" si="114"/>
        <v>69799982.16</v>
      </c>
      <c r="K54" s="80">
        <f t="shared" si="9"/>
        <v>0.003294</v>
      </c>
      <c r="L54" s="82">
        <f t="shared" si="10"/>
        <v>9536176</v>
      </c>
      <c r="M54" s="82">
        <f t="shared" si="11"/>
        <v>31412</v>
      </c>
      <c r="N54" s="82">
        <f t="shared" si="12"/>
        <v>9986.993789</v>
      </c>
      <c r="O54" s="82">
        <f t="shared" si="13"/>
        <v>3065809.087</v>
      </c>
      <c r="P54" s="82">
        <f t="shared" ref="P54:Q54" si="115">SUM(N54:N$113)</f>
        <v>1587483.056</v>
      </c>
      <c r="Q54" s="82">
        <f t="shared" si="115"/>
        <v>67979861.99</v>
      </c>
      <c r="R54" s="84">
        <f t="shared" si="15"/>
        <v>0.003293982829</v>
      </c>
      <c r="S54" s="78"/>
      <c r="T54" s="78"/>
      <c r="U54" s="78"/>
      <c r="V54" s="78"/>
      <c r="W54" s="78"/>
      <c r="X54" s="78"/>
      <c r="Y54" s="78"/>
      <c r="Z54" s="78"/>
    </row>
    <row r="55" ht="15.75" customHeight="1">
      <c r="A55" s="79">
        <v>52.0</v>
      </c>
      <c r="B55" s="80">
        <v>0.007108</v>
      </c>
      <c r="C55" s="81">
        <v>0.003572</v>
      </c>
      <c r="D55" s="80">
        <f t="shared" si="3"/>
        <v>0.0032148</v>
      </c>
      <c r="E55" s="82">
        <f t="shared" si="4"/>
        <v>9553204</v>
      </c>
      <c r="F55" s="82">
        <f t="shared" si="5"/>
        <v>30712</v>
      </c>
      <c r="G55" s="82">
        <f t="shared" si="6"/>
        <v>9549.57345</v>
      </c>
      <c r="H55" s="82">
        <f t="shared" si="7"/>
        <v>3003700.207</v>
      </c>
      <c r="I55" s="82">
        <f t="shared" ref="I55:J55" si="116">SUM(G55:G$113)</f>
        <v>1552722.261</v>
      </c>
      <c r="J55" s="83">
        <f t="shared" si="116"/>
        <v>66719566.38</v>
      </c>
      <c r="K55" s="80">
        <f t="shared" si="9"/>
        <v>0.003572</v>
      </c>
      <c r="L55" s="82">
        <f t="shared" si="10"/>
        <v>9504764</v>
      </c>
      <c r="M55" s="82">
        <f t="shared" si="11"/>
        <v>33951</v>
      </c>
      <c r="N55" s="82">
        <f t="shared" si="12"/>
        <v>10556.70644</v>
      </c>
      <c r="O55" s="82">
        <f t="shared" si="13"/>
        <v>2988469.794</v>
      </c>
      <c r="P55" s="82">
        <f t="shared" ref="P55:Q55" si="117">SUM(N55:N$113)</f>
        <v>1577496.062</v>
      </c>
      <c r="Q55" s="82">
        <f t="shared" si="117"/>
        <v>64914052.9</v>
      </c>
      <c r="R55" s="84">
        <f t="shared" si="15"/>
        <v>0.003571998211</v>
      </c>
      <c r="S55" s="78"/>
      <c r="T55" s="78"/>
      <c r="U55" s="78"/>
      <c r="V55" s="78"/>
      <c r="W55" s="78"/>
      <c r="X55" s="78"/>
      <c r="Y55" s="78"/>
      <c r="Z55" s="78"/>
    </row>
    <row r="56" ht="15.75" customHeight="1">
      <c r="A56" s="79">
        <v>53.0</v>
      </c>
      <c r="B56" s="80">
        <v>0.007713</v>
      </c>
      <c r="C56" s="81">
        <v>0.003848</v>
      </c>
      <c r="D56" s="80">
        <f t="shared" si="3"/>
        <v>0.0034632</v>
      </c>
      <c r="E56" s="82">
        <f t="shared" si="4"/>
        <v>9522492</v>
      </c>
      <c r="F56" s="82">
        <f t="shared" si="5"/>
        <v>32978</v>
      </c>
      <c r="G56" s="82">
        <f t="shared" si="6"/>
        <v>10028.52061</v>
      </c>
      <c r="H56" s="82">
        <f t="shared" si="7"/>
        <v>2928160.194</v>
      </c>
      <c r="I56" s="82">
        <f t="shared" ref="I56:J56" si="118">SUM(G56:G$113)</f>
        <v>1543172.687</v>
      </c>
      <c r="J56" s="83">
        <f t="shared" si="118"/>
        <v>63715866.17</v>
      </c>
      <c r="K56" s="80">
        <f t="shared" si="9"/>
        <v>0.003848</v>
      </c>
      <c r="L56" s="82">
        <f t="shared" si="10"/>
        <v>9470813</v>
      </c>
      <c r="M56" s="82">
        <f t="shared" si="11"/>
        <v>36444</v>
      </c>
      <c r="N56" s="82">
        <f t="shared" si="12"/>
        <v>11082.52183</v>
      </c>
      <c r="O56" s="82">
        <f t="shared" si="13"/>
        <v>2912268.935</v>
      </c>
      <c r="P56" s="82">
        <f t="shared" ref="P56:Q56" si="119">SUM(N56:N$113)</f>
        <v>1566939.356</v>
      </c>
      <c r="Q56" s="82">
        <f t="shared" si="119"/>
        <v>61925583.1</v>
      </c>
      <c r="R56" s="84">
        <f t="shared" si="15"/>
        <v>0.003848032899</v>
      </c>
      <c r="S56" s="78"/>
      <c r="T56" s="78"/>
      <c r="U56" s="78"/>
      <c r="V56" s="78"/>
      <c r="W56" s="78"/>
      <c r="X56" s="78"/>
      <c r="Y56" s="78"/>
      <c r="Z56" s="78"/>
    </row>
    <row r="57" ht="15.75" customHeight="1">
      <c r="A57" s="79">
        <v>54.0</v>
      </c>
      <c r="B57" s="80">
        <v>0.00838</v>
      </c>
      <c r="C57" s="81">
        <v>0.00414</v>
      </c>
      <c r="D57" s="80">
        <f t="shared" si="3"/>
        <v>0.003726</v>
      </c>
      <c r="E57" s="82">
        <f t="shared" si="4"/>
        <v>9489514</v>
      </c>
      <c r="F57" s="82">
        <f t="shared" si="5"/>
        <v>35358</v>
      </c>
      <c r="G57" s="82">
        <f t="shared" si="6"/>
        <v>10515.66961</v>
      </c>
      <c r="H57" s="82">
        <f t="shared" si="7"/>
        <v>2853808.783</v>
      </c>
      <c r="I57" s="82">
        <f t="shared" ref="I57:J57" si="120">SUM(G57:G$113)</f>
        <v>1533144.167</v>
      </c>
      <c r="J57" s="83">
        <f t="shared" si="120"/>
        <v>60787705.98</v>
      </c>
      <c r="K57" s="80">
        <f t="shared" si="9"/>
        <v>0.00414</v>
      </c>
      <c r="L57" s="82">
        <f t="shared" si="10"/>
        <v>9434369</v>
      </c>
      <c r="M57" s="82">
        <f t="shared" si="11"/>
        <v>39058</v>
      </c>
      <c r="N57" s="82">
        <f t="shared" si="12"/>
        <v>11616.07058</v>
      </c>
      <c r="O57" s="82">
        <f t="shared" si="13"/>
        <v>2837224.868</v>
      </c>
      <c r="P57" s="82">
        <f t="shared" ref="P57:Q57" si="121">SUM(N57:N$113)</f>
        <v>1555856.834</v>
      </c>
      <c r="Q57" s="82">
        <f t="shared" si="121"/>
        <v>59013314.17</v>
      </c>
      <c r="R57" s="84">
        <f t="shared" si="15"/>
        <v>0.004139969509</v>
      </c>
      <c r="S57" s="78"/>
      <c r="T57" s="78"/>
      <c r="U57" s="78"/>
      <c r="V57" s="78"/>
      <c r="W57" s="78"/>
      <c r="X57" s="78"/>
      <c r="Y57" s="78"/>
      <c r="Z57" s="78"/>
    </row>
    <row r="58" ht="15.75" customHeight="1">
      <c r="A58" s="85">
        <v>55.0</v>
      </c>
      <c r="B58" s="86">
        <v>0.009118</v>
      </c>
      <c r="C58" s="87">
        <v>0.004469</v>
      </c>
      <c r="D58" s="86">
        <f t="shared" si="3"/>
        <v>0.0040221</v>
      </c>
      <c r="E58" s="88">
        <f t="shared" si="4"/>
        <v>9454156</v>
      </c>
      <c r="F58" s="88">
        <f t="shared" si="5"/>
        <v>38026</v>
      </c>
      <c r="G58" s="88">
        <f t="shared" si="6"/>
        <v>11060.29137</v>
      </c>
      <c r="H58" s="88">
        <f t="shared" si="7"/>
        <v>2780611.706</v>
      </c>
      <c r="I58" s="88">
        <f t="shared" ref="I58:J58" si="122">SUM(G58:G$113)</f>
        <v>1522628.497</v>
      </c>
      <c r="J58" s="89">
        <f t="shared" si="122"/>
        <v>57933897.2</v>
      </c>
      <c r="K58" s="86">
        <f t="shared" si="9"/>
        <v>0.004469</v>
      </c>
      <c r="L58" s="88">
        <f t="shared" si="10"/>
        <v>9395311</v>
      </c>
      <c r="M58" s="88">
        <f t="shared" si="11"/>
        <v>41988</v>
      </c>
      <c r="N58" s="88">
        <f t="shared" si="12"/>
        <v>12212.6838</v>
      </c>
      <c r="O58" s="88">
        <f t="shared" si="13"/>
        <v>2763304.493</v>
      </c>
      <c r="P58" s="88">
        <f t="shared" ref="P58:Q58" si="123">SUM(N58:N$113)</f>
        <v>1544240.764</v>
      </c>
      <c r="Q58" s="88">
        <f t="shared" si="123"/>
        <v>56176089.3</v>
      </c>
      <c r="R58" s="90">
        <f t="shared" si="15"/>
        <v>0.0044690378</v>
      </c>
      <c r="S58" s="78"/>
      <c r="T58" s="78"/>
      <c r="U58" s="78"/>
      <c r="V58" s="78"/>
      <c r="W58" s="78"/>
      <c r="X58" s="78"/>
      <c r="Y58" s="78"/>
      <c r="Z58" s="78"/>
    </row>
    <row r="59" ht="15.75" customHeight="1">
      <c r="A59" s="79">
        <v>56.0</v>
      </c>
      <c r="B59" s="80">
        <v>0.009935</v>
      </c>
      <c r="C59" s="81">
        <v>0.004858</v>
      </c>
      <c r="D59" s="80">
        <f t="shared" si="3"/>
        <v>0.0043722</v>
      </c>
      <c r="E59" s="82">
        <f t="shared" si="4"/>
        <v>9416130</v>
      </c>
      <c r="F59" s="82">
        <f t="shared" si="5"/>
        <v>41169</v>
      </c>
      <c r="G59" s="82">
        <f t="shared" si="6"/>
        <v>11710.97154</v>
      </c>
      <c r="H59" s="82">
        <f t="shared" si="7"/>
        <v>2708486.728</v>
      </c>
      <c r="I59" s="82">
        <f t="shared" ref="I59:J59" si="124">SUM(G59:G$113)</f>
        <v>1511568.206</v>
      </c>
      <c r="J59" s="83">
        <f t="shared" si="124"/>
        <v>55153285.49</v>
      </c>
      <c r="K59" s="80">
        <f t="shared" si="9"/>
        <v>0.004858</v>
      </c>
      <c r="L59" s="82">
        <f t="shared" si="10"/>
        <v>9353323</v>
      </c>
      <c r="M59" s="82">
        <f t="shared" si="11"/>
        <v>45438</v>
      </c>
      <c r="N59" s="82">
        <f t="shared" si="12"/>
        <v>12925.3352</v>
      </c>
      <c r="O59" s="82">
        <f t="shared" si="13"/>
        <v>2690420.715</v>
      </c>
      <c r="P59" s="82">
        <f t="shared" ref="P59:Q59" si="125">SUM(N59:N$113)</f>
        <v>1532028.08</v>
      </c>
      <c r="Q59" s="82">
        <f t="shared" si="125"/>
        <v>53412784.81</v>
      </c>
      <c r="R59" s="84">
        <f t="shared" si="15"/>
        <v>0.004857952623</v>
      </c>
      <c r="S59" s="78"/>
      <c r="T59" s="78"/>
      <c r="U59" s="78"/>
      <c r="V59" s="78"/>
      <c r="W59" s="78"/>
      <c r="X59" s="78"/>
      <c r="Y59" s="78"/>
      <c r="Z59" s="78"/>
    </row>
    <row r="60" ht="15.75" customHeight="1">
      <c r="A60" s="79">
        <v>57.0</v>
      </c>
      <c r="B60" s="80">
        <v>0.010839</v>
      </c>
      <c r="C60" s="81">
        <v>0.005327</v>
      </c>
      <c r="D60" s="80">
        <f t="shared" si="3"/>
        <v>0.0047943</v>
      </c>
      <c r="E60" s="82">
        <f t="shared" si="4"/>
        <v>9374961</v>
      </c>
      <c r="F60" s="82">
        <f t="shared" si="5"/>
        <v>44946</v>
      </c>
      <c r="G60" s="82">
        <f t="shared" si="6"/>
        <v>12504.03954</v>
      </c>
      <c r="H60" s="82">
        <f t="shared" si="7"/>
        <v>2637305.37</v>
      </c>
      <c r="I60" s="82">
        <f t="shared" ref="I60:J60" si="126">SUM(G60:G$113)</f>
        <v>1499857.234</v>
      </c>
      <c r="J60" s="83">
        <f t="shared" si="126"/>
        <v>52444798.76</v>
      </c>
      <c r="K60" s="80">
        <f t="shared" si="9"/>
        <v>0.005327</v>
      </c>
      <c r="L60" s="82">
        <f t="shared" si="10"/>
        <v>9307885</v>
      </c>
      <c r="M60" s="82">
        <f t="shared" si="11"/>
        <v>49583</v>
      </c>
      <c r="N60" s="82">
        <f t="shared" si="12"/>
        <v>13794.05937</v>
      </c>
      <c r="O60" s="82">
        <f t="shared" si="13"/>
        <v>2618435.969</v>
      </c>
      <c r="P60" s="82">
        <f t="shared" ref="P60:Q60" si="127">SUM(N60:N$113)</f>
        <v>1519102.745</v>
      </c>
      <c r="Q60" s="82">
        <f t="shared" si="127"/>
        <v>50722364.09</v>
      </c>
      <c r="R60" s="84">
        <f t="shared" si="15"/>
        <v>0.005326988892</v>
      </c>
      <c r="S60" s="78"/>
      <c r="T60" s="78"/>
      <c r="U60" s="78"/>
      <c r="V60" s="78"/>
      <c r="W60" s="78"/>
      <c r="X60" s="78"/>
      <c r="Y60" s="78"/>
      <c r="Z60" s="78"/>
    </row>
    <row r="61" ht="15.75" customHeight="1">
      <c r="A61" s="79">
        <v>58.0</v>
      </c>
      <c r="B61" s="80">
        <v>0.01184</v>
      </c>
      <c r="C61" s="81">
        <v>0.005895</v>
      </c>
      <c r="D61" s="80">
        <f t="shared" si="3"/>
        <v>0.0053055</v>
      </c>
      <c r="E61" s="82">
        <f t="shared" si="4"/>
        <v>9330015</v>
      </c>
      <c r="F61" s="82">
        <f t="shared" si="5"/>
        <v>49500</v>
      </c>
      <c r="G61" s="82">
        <f t="shared" si="6"/>
        <v>13467.94001</v>
      </c>
      <c r="H61" s="82">
        <f t="shared" si="7"/>
        <v>2566906.056</v>
      </c>
      <c r="I61" s="82">
        <f t="shared" ref="I61:J61" si="128">SUM(G61:G$113)</f>
        <v>1487353.195</v>
      </c>
      <c r="J61" s="83">
        <f t="shared" si="128"/>
        <v>49807493.39</v>
      </c>
      <c r="K61" s="80">
        <f t="shared" si="9"/>
        <v>0.005895</v>
      </c>
      <c r="L61" s="82">
        <f t="shared" si="10"/>
        <v>9258302</v>
      </c>
      <c r="M61" s="82">
        <f t="shared" si="11"/>
        <v>54578</v>
      </c>
      <c r="N61" s="82">
        <f t="shared" si="12"/>
        <v>14849.5602</v>
      </c>
      <c r="O61" s="82">
        <f t="shared" si="13"/>
        <v>2547176.127</v>
      </c>
      <c r="P61" s="82">
        <f t="shared" ref="P61:Q61" si="129">SUM(N61:N$113)</f>
        <v>1505308.685</v>
      </c>
      <c r="Q61" s="82">
        <f t="shared" si="129"/>
        <v>48103928.12</v>
      </c>
      <c r="R61" s="84">
        <f t="shared" si="15"/>
        <v>0.005895033452</v>
      </c>
      <c r="S61" s="78"/>
      <c r="T61" s="78"/>
      <c r="U61" s="78"/>
      <c r="V61" s="78"/>
      <c r="W61" s="78"/>
      <c r="X61" s="78"/>
      <c r="Y61" s="78"/>
      <c r="Z61" s="78"/>
    </row>
    <row r="62" ht="15.75" customHeight="1">
      <c r="A62" s="79">
        <v>59.0</v>
      </c>
      <c r="B62" s="80">
        <v>0.012944</v>
      </c>
      <c r="C62" s="81">
        <v>0.006554</v>
      </c>
      <c r="D62" s="80">
        <f t="shared" si="3"/>
        <v>0.0058986</v>
      </c>
      <c r="E62" s="82">
        <f t="shared" si="4"/>
        <v>9280515</v>
      </c>
      <c r="F62" s="82">
        <f t="shared" si="5"/>
        <v>54742</v>
      </c>
      <c r="G62" s="82">
        <f t="shared" si="6"/>
        <v>14566.43643</v>
      </c>
      <c r="H62" s="82">
        <f t="shared" si="7"/>
        <v>2497102.635</v>
      </c>
      <c r="I62" s="82">
        <f t="shared" ref="I62:J62" si="130">SUM(G62:G$113)</f>
        <v>1473885.255</v>
      </c>
      <c r="J62" s="83">
        <f t="shared" si="130"/>
        <v>47240587.34</v>
      </c>
      <c r="K62" s="80">
        <f t="shared" si="9"/>
        <v>0.006554</v>
      </c>
      <c r="L62" s="82">
        <f t="shared" si="10"/>
        <v>9203724</v>
      </c>
      <c r="M62" s="82">
        <f t="shared" si="11"/>
        <v>60321</v>
      </c>
      <c r="N62" s="82">
        <f t="shared" si="12"/>
        <v>16050.96657</v>
      </c>
      <c r="O62" s="82">
        <f t="shared" si="13"/>
        <v>2476440.526</v>
      </c>
      <c r="P62" s="82">
        <f t="shared" ref="P62:Q62" si="131">SUM(N62:N$113)</f>
        <v>1490459.125</v>
      </c>
      <c r="Q62" s="82">
        <f t="shared" si="131"/>
        <v>45556752</v>
      </c>
      <c r="R62" s="84">
        <f t="shared" si="15"/>
        <v>0.006553977499</v>
      </c>
      <c r="S62" s="78"/>
      <c r="T62" s="78"/>
      <c r="U62" s="78"/>
      <c r="V62" s="78"/>
      <c r="W62" s="78"/>
      <c r="X62" s="78"/>
      <c r="Y62" s="78"/>
      <c r="Z62" s="78"/>
    </row>
    <row r="63" ht="15.75" customHeight="1">
      <c r="A63" s="85">
        <v>60.0</v>
      </c>
      <c r="B63" s="86">
        <v>0.014158</v>
      </c>
      <c r="C63" s="87">
        <v>0.007293</v>
      </c>
      <c r="D63" s="86">
        <f t="shared" si="3"/>
        <v>0.0065637</v>
      </c>
      <c r="E63" s="88">
        <f t="shared" si="4"/>
        <v>9225773</v>
      </c>
      <c r="F63" s="88">
        <f t="shared" si="5"/>
        <v>60555</v>
      </c>
      <c r="G63" s="88">
        <f t="shared" si="6"/>
        <v>15758.66232</v>
      </c>
      <c r="H63" s="88">
        <f t="shared" si="7"/>
        <v>2427748.888</v>
      </c>
      <c r="I63" s="88">
        <f t="shared" ref="I63:J63" si="132">SUM(G63:G$113)</f>
        <v>1459318.818</v>
      </c>
      <c r="J63" s="89">
        <f t="shared" si="132"/>
        <v>44743484.7</v>
      </c>
      <c r="K63" s="86">
        <f t="shared" si="9"/>
        <v>0.007293</v>
      </c>
      <c r="L63" s="88">
        <f t="shared" si="10"/>
        <v>9143403</v>
      </c>
      <c r="M63" s="88">
        <f t="shared" si="11"/>
        <v>66683</v>
      </c>
      <c r="N63" s="88">
        <f t="shared" si="12"/>
        <v>17353.39574</v>
      </c>
      <c r="O63" s="88">
        <f t="shared" si="13"/>
        <v>2406073.341</v>
      </c>
      <c r="P63" s="88">
        <f t="shared" ref="P63:Q63" si="133">SUM(N63:N$113)</f>
        <v>1474408.158</v>
      </c>
      <c r="Q63" s="88">
        <f t="shared" si="133"/>
        <v>43080311.47</v>
      </c>
      <c r="R63" s="90">
        <f t="shared" si="15"/>
        <v>0.007293017709</v>
      </c>
      <c r="S63" s="78"/>
      <c r="T63" s="78"/>
      <c r="U63" s="78"/>
      <c r="V63" s="78"/>
      <c r="W63" s="78"/>
      <c r="X63" s="78"/>
      <c r="Y63" s="78"/>
      <c r="Z63" s="78"/>
    </row>
    <row r="64" ht="15.75" customHeight="1">
      <c r="A64" s="79">
        <v>61.0</v>
      </c>
      <c r="B64" s="80">
        <v>0.015488</v>
      </c>
      <c r="C64" s="81">
        <v>0.008101</v>
      </c>
      <c r="D64" s="80">
        <f t="shared" si="3"/>
        <v>0.0072909</v>
      </c>
      <c r="E64" s="82">
        <f t="shared" si="4"/>
        <v>9165218</v>
      </c>
      <c r="F64" s="82">
        <f t="shared" si="5"/>
        <v>66823</v>
      </c>
      <c r="G64" s="82">
        <f t="shared" si="6"/>
        <v>17007.16768</v>
      </c>
      <c r="H64" s="82">
        <f t="shared" si="7"/>
        <v>2358742.227</v>
      </c>
      <c r="I64" s="82">
        <f t="shared" ref="I64:J64" si="134">SUM(G64:G$113)</f>
        <v>1443560.156</v>
      </c>
      <c r="J64" s="83">
        <f t="shared" si="134"/>
        <v>42315735.81</v>
      </c>
      <c r="K64" s="80">
        <f t="shared" si="9"/>
        <v>0.008101</v>
      </c>
      <c r="L64" s="82">
        <f t="shared" si="10"/>
        <v>9076720</v>
      </c>
      <c r="M64" s="82">
        <f t="shared" si="11"/>
        <v>73531</v>
      </c>
      <c r="N64" s="82">
        <f t="shared" si="12"/>
        <v>18714.42537</v>
      </c>
      <c r="O64" s="82">
        <f t="shared" si="13"/>
        <v>2335966.558</v>
      </c>
      <c r="P64" s="82">
        <f t="shared" ref="P64:Q64" si="135">SUM(N64:N$113)</f>
        <v>1457054.763</v>
      </c>
      <c r="Q64" s="82">
        <f t="shared" si="135"/>
        <v>40674238.13</v>
      </c>
      <c r="R64" s="84">
        <f t="shared" si="15"/>
        <v>0.008101054125</v>
      </c>
      <c r="S64" s="78"/>
      <c r="T64" s="78"/>
      <c r="U64" s="78"/>
      <c r="V64" s="78"/>
      <c r="W64" s="78"/>
      <c r="X64" s="78"/>
      <c r="Y64" s="78"/>
      <c r="Z64" s="78"/>
    </row>
    <row r="65" ht="15.75" customHeight="1">
      <c r="A65" s="79">
        <v>62.0</v>
      </c>
      <c r="B65" s="80">
        <v>0.016942</v>
      </c>
      <c r="C65" s="81">
        <v>0.008966</v>
      </c>
      <c r="D65" s="80">
        <f t="shared" si="3"/>
        <v>0.0080694</v>
      </c>
      <c r="E65" s="82">
        <f t="shared" si="4"/>
        <v>9098395</v>
      </c>
      <c r="F65" s="82">
        <f t="shared" si="5"/>
        <v>73419</v>
      </c>
      <c r="G65" s="82">
        <f t="shared" si="6"/>
        <v>18274.73855</v>
      </c>
      <c r="H65" s="82">
        <f t="shared" si="7"/>
        <v>2290019.357</v>
      </c>
      <c r="I65" s="82">
        <f t="shared" ref="I65:J65" si="136">SUM(G65:G$113)</f>
        <v>1426552.988</v>
      </c>
      <c r="J65" s="83">
        <f t="shared" si="136"/>
        <v>39956993.59</v>
      </c>
      <c r="K65" s="80">
        <f t="shared" si="9"/>
        <v>0.008966</v>
      </c>
      <c r="L65" s="82">
        <f t="shared" si="10"/>
        <v>9003189</v>
      </c>
      <c r="M65" s="82">
        <f t="shared" si="11"/>
        <v>80723</v>
      </c>
      <c r="N65" s="82">
        <f t="shared" si="12"/>
        <v>20092.77871</v>
      </c>
      <c r="O65" s="82">
        <f t="shared" si="13"/>
        <v>2266056.495</v>
      </c>
      <c r="P65" s="82">
        <f t="shared" ref="P65:Q65" si="137">SUM(N65:N$113)</f>
        <v>1438340.337</v>
      </c>
      <c r="Q65" s="82">
        <f t="shared" si="137"/>
        <v>38338271.57</v>
      </c>
      <c r="R65" s="84">
        <f t="shared" si="15"/>
        <v>0.008966045254</v>
      </c>
      <c r="S65" s="78"/>
      <c r="T65" s="78"/>
      <c r="U65" s="78"/>
      <c r="V65" s="78"/>
      <c r="W65" s="78"/>
      <c r="X65" s="78"/>
      <c r="Y65" s="78"/>
      <c r="Z65" s="78"/>
    </row>
    <row r="66" ht="15.75" customHeight="1">
      <c r="A66" s="79">
        <v>63.0</v>
      </c>
      <c r="B66" s="80">
        <v>0.018528</v>
      </c>
      <c r="C66" s="81">
        <v>0.009882</v>
      </c>
      <c r="D66" s="80">
        <f t="shared" si="3"/>
        <v>0.0088938</v>
      </c>
      <c r="E66" s="82">
        <f t="shared" si="4"/>
        <v>9024976</v>
      </c>
      <c r="F66" s="82">
        <f t="shared" si="5"/>
        <v>80266</v>
      </c>
      <c r="G66" s="82">
        <f t="shared" si="6"/>
        <v>19539.39046</v>
      </c>
      <c r="H66" s="82">
        <f t="shared" si="7"/>
        <v>2221555.18</v>
      </c>
      <c r="I66" s="82">
        <f t="shared" ref="I66:J66" si="138">SUM(G66:G$113)</f>
        <v>1408278.25</v>
      </c>
      <c r="J66" s="83">
        <f t="shared" si="138"/>
        <v>37666974.23</v>
      </c>
      <c r="K66" s="80">
        <f t="shared" si="9"/>
        <v>0.009882</v>
      </c>
      <c r="L66" s="82">
        <f t="shared" si="10"/>
        <v>8922466</v>
      </c>
      <c r="M66" s="82">
        <f t="shared" si="11"/>
        <v>88172</v>
      </c>
      <c r="N66" s="82">
        <f t="shared" si="12"/>
        <v>21463.97149</v>
      </c>
      <c r="O66" s="82">
        <f t="shared" si="13"/>
        <v>2196321.692</v>
      </c>
      <c r="P66" s="82">
        <f t="shared" ref="P66:Q66" si="139">SUM(N66:N$113)</f>
        <v>1418247.559</v>
      </c>
      <c r="Q66" s="82">
        <f t="shared" si="139"/>
        <v>36072215.08</v>
      </c>
      <c r="R66" s="84">
        <f t="shared" si="15"/>
        <v>0.009882021405</v>
      </c>
      <c r="S66" s="78"/>
      <c r="T66" s="78"/>
      <c r="U66" s="78"/>
      <c r="V66" s="78"/>
      <c r="W66" s="78"/>
      <c r="X66" s="78"/>
      <c r="Y66" s="78"/>
      <c r="Z66" s="78"/>
    </row>
    <row r="67" ht="15.75" customHeight="1">
      <c r="A67" s="79">
        <v>64.0</v>
      </c>
      <c r="B67" s="80">
        <v>0.020261</v>
      </c>
      <c r="C67" s="81">
        <v>0.010867</v>
      </c>
      <c r="D67" s="80">
        <f t="shared" si="3"/>
        <v>0.0097803</v>
      </c>
      <c r="E67" s="82">
        <f t="shared" si="4"/>
        <v>8944710</v>
      </c>
      <c r="F67" s="82">
        <f t="shared" si="5"/>
        <v>87482</v>
      </c>
      <c r="G67" s="82">
        <f t="shared" si="6"/>
        <v>20827.38655</v>
      </c>
      <c r="H67" s="82">
        <f t="shared" si="7"/>
        <v>2153346.889</v>
      </c>
      <c r="I67" s="82">
        <f t="shared" ref="I67:J67" si="140">SUM(G67:G$113)</f>
        <v>1388738.859</v>
      </c>
      <c r="J67" s="83">
        <f t="shared" si="140"/>
        <v>35445419.05</v>
      </c>
      <c r="K67" s="80">
        <f t="shared" si="9"/>
        <v>0.010867</v>
      </c>
      <c r="L67" s="82">
        <f t="shared" si="10"/>
        <v>8834294</v>
      </c>
      <c r="M67" s="82">
        <f t="shared" si="11"/>
        <v>96002</v>
      </c>
      <c r="N67" s="82">
        <f t="shared" si="12"/>
        <v>22855.7962</v>
      </c>
      <c r="O67" s="82">
        <f t="shared" si="13"/>
        <v>2126765.373</v>
      </c>
      <c r="P67" s="82">
        <f t="shared" ref="P67:Q67" si="141">SUM(N67:N$113)</f>
        <v>1396783.587</v>
      </c>
      <c r="Q67" s="82">
        <f t="shared" si="141"/>
        <v>33875893.38</v>
      </c>
      <c r="R67" s="84">
        <f t="shared" si="15"/>
        <v>0.01086696911</v>
      </c>
      <c r="S67" s="78"/>
      <c r="T67" s="78"/>
      <c r="U67" s="78"/>
      <c r="V67" s="78"/>
      <c r="W67" s="78"/>
      <c r="X67" s="78"/>
      <c r="Y67" s="78"/>
      <c r="Z67" s="78"/>
    </row>
    <row r="68" ht="15.75" customHeight="1">
      <c r="A68" s="85">
        <v>65.0</v>
      </c>
      <c r="B68" s="86">
        <v>0.022157</v>
      </c>
      <c r="C68" s="87">
        <v>0.011942</v>
      </c>
      <c r="D68" s="86">
        <f t="shared" si="3"/>
        <v>0.0107478</v>
      </c>
      <c r="E68" s="88">
        <f t="shared" si="4"/>
        <v>8857228</v>
      </c>
      <c r="F68" s="88">
        <f t="shared" si="5"/>
        <v>95196</v>
      </c>
      <c r="G68" s="88">
        <f t="shared" si="6"/>
        <v>22165.18997</v>
      </c>
      <c r="H68" s="88">
        <f t="shared" si="7"/>
        <v>2085365.768</v>
      </c>
      <c r="I68" s="88">
        <f t="shared" ref="I68:J68" si="142">SUM(G68:G$113)</f>
        <v>1367911.473</v>
      </c>
      <c r="J68" s="89">
        <f t="shared" si="142"/>
        <v>33292072.16</v>
      </c>
      <c r="K68" s="86">
        <f t="shared" si="9"/>
        <v>0.011942</v>
      </c>
      <c r="L68" s="88">
        <f t="shared" si="10"/>
        <v>8738292</v>
      </c>
      <c r="M68" s="88">
        <f t="shared" si="11"/>
        <v>104353</v>
      </c>
      <c r="N68" s="88">
        <f t="shared" si="12"/>
        <v>24297.28212</v>
      </c>
      <c r="O68" s="88">
        <f t="shared" si="13"/>
        <v>2057363.207</v>
      </c>
      <c r="P68" s="88">
        <f t="shared" ref="P68:Q68" si="143">SUM(N68:N$113)</f>
        <v>1373927.791</v>
      </c>
      <c r="Q68" s="88">
        <f t="shared" si="143"/>
        <v>31749128.01</v>
      </c>
      <c r="R68" s="90">
        <f t="shared" si="15"/>
        <v>0.01194203627</v>
      </c>
      <c r="S68" s="78"/>
      <c r="T68" s="78"/>
      <c r="U68" s="78"/>
      <c r="V68" s="78"/>
      <c r="W68" s="78"/>
      <c r="X68" s="78"/>
      <c r="Y68" s="78"/>
      <c r="Z68" s="78"/>
    </row>
    <row r="69" ht="15.75" customHeight="1">
      <c r="A69" s="79">
        <v>66.0</v>
      </c>
      <c r="B69" s="80">
        <v>0.024233</v>
      </c>
      <c r="C69" s="81">
        <v>0.01313</v>
      </c>
      <c r="D69" s="80">
        <f t="shared" si="3"/>
        <v>0.011817</v>
      </c>
      <c r="E69" s="82">
        <f t="shared" si="4"/>
        <v>8762032</v>
      </c>
      <c r="F69" s="82">
        <f t="shared" si="5"/>
        <v>103541</v>
      </c>
      <c r="G69" s="82">
        <f t="shared" si="6"/>
        <v>23577.71946</v>
      </c>
      <c r="H69" s="82">
        <f t="shared" si="7"/>
        <v>2017557.561</v>
      </c>
      <c r="I69" s="82">
        <f t="shared" ref="I69:J69" si="144">SUM(G69:G$113)</f>
        <v>1345746.283</v>
      </c>
      <c r="J69" s="83">
        <f t="shared" si="144"/>
        <v>31206706.39</v>
      </c>
      <c r="K69" s="80">
        <f t="shared" si="9"/>
        <v>0.01313</v>
      </c>
      <c r="L69" s="82">
        <f t="shared" si="10"/>
        <v>8633939</v>
      </c>
      <c r="M69" s="82">
        <f t="shared" si="11"/>
        <v>113364</v>
      </c>
      <c r="N69" s="82">
        <f t="shared" si="12"/>
        <v>25814.55258</v>
      </c>
      <c r="O69" s="82">
        <f t="shared" si="13"/>
        <v>1988062.691</v>
      </c>
      <c r="P69" s="82">
        <f t="shared" ref="P69:Q69" si="145">SUM(N69:N$113)</f>
        <v>1349630.509</v>
      </c>
      <c r="Q69" s="82">
        <f t="shared" si="145"/>
        <v>29691764.8</v>
      </c>
      <c r="R69" s="84">
        <f t="shared" si="15"/>
        <v>0.01313004412</v>
      </c>
      <c r="S69" s="78"/>
      <c r="T69" s="78"/>
      <c r="U69" s="78"/>
      <c r="V69" s="78"/>
      <c r="W69" s="78"/>
      <c r="X69" s="78"/>
      <c r="Y69" s="78"/>
      <c r="Z69" s="78"/>
    </row>
    <row r="70" ht="15.75" customHeight="1">
      <c r="A70" s="79">
        <v>67.0</v>
      </c>
      <c r="B70" s="80">
        <v>0.026505</v>
      </c>
      <c r="C70" s="81">
        <v>0.014453</v>
      </c>
      <c r="D70" s="80">
        <f t="shared" si="3"/>
        <v>0.0130077</v>
      </c>
      <c r="E70" s="82">
        <f t="shared" si="4"/>
        <v>8658491</v>
      </c>
      <c r="F70" s="82">
        <f t="shared" si="5"/>
        <v>112627</v>
      </c>
      <c r="G70" s="82">
        <f t="shared" si="6"/>
        <v>25082.37406</v>
      </c>
      <c r="H70" s="82">
        <f t="shared" si="7"/>
        <v>1949844.565</v>
      </c>
      <c r="I70" s="82">
        <f t="shared" ref="I70:J70" si="146">SUM(G70:G$113)</f>
        <v>1322168.563</v>
      </c>
      <c r="J70" s="83">
        <f t="shared" si="146"/>
        <v>29189148.83</v>
      </c>
      <c r="K70" s="80">
        <f t="shared" si="9"/>
        <v>0.014453</v>
      </c>
      <c r="L70" s="82">
        <f t="shared" si="10"/>
        <v>8520575</v>
      </c>
      <c r="M70" s="82">
        <f t="shared" si="11"/>
        <v>123148</v>
      </c>
      <c r="N70" s="82">
        <f t="shared" si="12"/>
        <v>27425.43263</v>
      </c>
      <c r="O70" s="82">
        <f t="shared" si="13"/>
        <v>1918786.64</v>
      </c>
      <c r="P70" s="82">
        <f t="shared" ref="P70:Q70" si="147">SUM(N70:N$113)</f>
        <v>1323815.956</v>
      </c>
      <c r="Q70" s="82">
        <f t="shared" si="147"/>
        <v>27703702.11</v>
      </c>
      <c r="R70" s="84">
        <f t="shared" si="15"/>
        <v>0.0144530152</v>
      </c>
      <c r="S70" s="78"/>
      <c r="T70" s="78"/>
      <c r="U70" s="78"/>
      <c r="V70" s="78"/>
      <c r="W70" s="78"/>
      <c r="X70" s="78"/>
      <c r="Y70" s="78"/>
      <c r="Z70" s="78"/>
    </row>
    <row r="71" ht="15.75" customHeight="1">
      <c r="A71" s="79">
        <v>68.0</v>
      </c>
      <c r="B71" s="80">
        <v>0.028992</v>
      </c>
      <c r="C71" s="81">
        <v>0.015934</v>
      </c>
      <c r="D71" s="80">
        <f t="shared" si="3"/>
        <v>0.0143406</v>
      </c>
      <c r="E71" s="82">
        <f t="shared" si="4"/>
        <v>8545864</v>
      </c>
      <c r="F71" s="82">
        <f t="shared" si="5"/>
        <v>122553</v>
      </c>
      <c r="G71" s="82">
        <f t="shared" si="6"/>
        <v>26692.34653</v>
      </c>
      <c r="H71" s="82">
        <f t="shared" si="7"/>
        <v>1882133.579</v>
      </c>
      <c r="I71" s="82">
        <f t="shared" ref="I71:J71" si="148">SUM(G71:G$113)</f>
        <v>1297086.189</v>
      </c>
      <c r="J71" s="83">
        <f t="shared" si="148"/>
        <v>27239304.27</v>
      </c>
      <c r="K71" s="80">
        <f t="shared" si="9"/>
        <v>0.015934</v>
      </c>
      <c r="L71" s="82">
        <f t="shared" si="10"/>
        <v>8397427</v>
      </c>
      <c r="M71" s="82">
        <f t="shared" si="11"/>
        <v>133805</v>
      </c>
      <c r="N71" s="82">
        <f t="shared" si="12"/>
        <v>29143.05996</v>
      </c>
      <c r="O71" s="82">
        <f t="shared" si="13"/>
        <v>1849441.944</v>
      </c>
      <c r="P71" s="82">
        <f t="shared" ref="P71:Q71" si="149">SUM(N71:N$113)</f>
        <v>1296390.524</v>
      </c>
      <c r="Q71" s="82">
        <f t="shared" si="149"/>
        <v>25784915.47</v>
      </c>
      <c r="R71" s="84">
        <f t="shared" si="15"/>
        <v>0.01593404742</v>
      </c>
      <c r="S71" s="78"/>
      <c r="T71" s="78"/>
      <c r="U71" s="78"/>
      <c r="V71" s="78"/>
      <c r="W71" s="78"/>
      <c r="X71" s="78"/>
      <c r="Y71" s="78"/>
      <c r="Z71" s="78"/>
    </row>
    <row r="72" ht="15.75" customHeight="1">
      <c r="A72" s="79">
        <v>69.0</v>
      </c>
      <c r="B72" s="80">
        <v>0.031715</v>
      </c>
      <c r="C72" s="81">
        <v>0.017588</v>
      </c>
      <c r="D72" s="80">
        <f t="shared" si="3"/>
        <v>0.0158292</v>
      </c>
      <c r="E72" s="82">
        <f t="shared" si="4"/>
        <v>8423311</v>
      </c>
      <c r="F72" s="82">
        <f t="shared" si="5"/>
        <v>133334</v>
      </c>
      <c r="G72" s="82">
        <f t="shared" si="6"/>
        <v>28401.44254</v>
      </c>
      <c r="H72" s="82">
        <f t="shared" si="7"/>
        <v>1814320.405</v>
      </c>
      <c r="I72" s="82">
        <f t="shared" ref="I72:J72" si="150">SUM(G72:G$113)</f>
        <v>1270393.843</v>
      </c>
      <c r="J72" s="83">
        <f t="shared" si="150"/>
        <v>25357170.69</v>
      </c>
      <c r="K72" s="80">
        <f t="shared" si="9"/>
        <v>0.017588</v>
      </c>
      <c r="L72" s="82">
        <f t="shared" si="10"/>
        <v>8263622</v>
      </c>
      <c r="M72" s="82">
        <f t="shared" si="11"/>
        <v>145341</v>
      </c>
      <c r="N72" s="82">
        <f t="shared" si="12"/>
        <v>30959.05065</v>
      </c>
      <c r="O72" s="82">
        <f t="shared" si="13"/>
        <v>1779924.546</v>
      </c>
      <c r="P72" s="82">
        <f t="shared" ref="P72:Q72" si="151">SUM(N72:N$113)</f>
        <v>1267247.464</v>
      </c>
      <c r="Q72" s="82">
        <f t="shared" si="151"/>
        <v>23935473.53</v>
      </c>
      <c r="R72" s="84">
        <f t="shared" si="15"/>
        <v>0.01758805037</v>
      </c>
      <c r="S72" s="78"/>
      <c r="T72" s="78"/>
      <c r="U72" s="78"/>
      <c r="V72" s="78"/>
      <c r="W72" s="78"/>
      <c r="X72" s="78"/>
      <c r="Y72" s="78"/>
      <c r="Z72" s="78"/>
    </row>
    <row r="73" ht="15.75" customHeight="1">
      <c r="A73" s="85">
        <v>70.0</v>
      </c>
      <c r="B73" s="86">
        <v>0.034698</v>
      </c>
      <c r="C73" s="87">
        <v>0.019431</v>
      </c>
      <c r="D73" s="86">
        <f t="shared" si="3"/>
        <v>0.0174879</v>
      </c>
      <c r="E73" s="88">
        <f t="shared" si="4"/>
        <v>8289977</v>
      </c>
      <c r="F73" s="88">
        <f t="shared" si="5"/>
        <v>144974</v>
      </c>
      <c r="G73" s="88">
        <f t="shared" si="6"/>
        <v>30201.34579</v>
      </c>
      <c r="H73" s="88">
        <f t="shared" si="7"/>
        <v>1746309.265</v>
      </c>
      <c r="I73" s="88">
        <f t="shared" ref="I73:J73" si="152">SUM(G73:G$113)</f>
        <v>1241992.4</v>
      </c>
      <c r="J73" s="89">
        <f t="shared" si="152"/>
        <v>23542850.28</v>
      </c>
      <c r="K73" s="86">
        <f t="shared" si="9"/>
        <v>0.019431</v>
      </c>
      <c r="L73" s="88">
        <f t="shared" si="10"/>
        <v>8118281</v>
      </c>
      <c r="M73" s="88">
        <f t="shared" si="11"/>
        <v>157746</v>
      </c>
      <c r="N73" s="88">
        <f t="shared" si="12"/>
        <v>32862.04074</v>
      </c>
      <c r="O73" s="88">
        <f t="shared" si="13"/>
        <v>1710140.972</v>
      </c>
      <c r="P73" s="88">
        <f t="shared" ref="P73:Q73" si="153">SUM(N73:N$113)</f>
        <v>1236288.413</v>
      </c>
      <c r="Q73" s="88">
        <f t="shared" si="153"/>
        <v>22155548.98</v>
      </c>
      <c r="R73" s="90">
        <f t="shared" si="15"/>
        <v>0.01943096082</v>
      </c>
      <c r="S73" s="78"/>
      <c r="T73" s="78"/>
      <c r="U73" s="78"/>
      <c r="V73" s="78"/>
      <c r="W73" s="78"/>
      <c r="X73" s="78"/>
      <c r="Y73" s="78"/>
      <c r="Z73" s="78"/>
    </row>
    <row r="74" ht="15.75" customHeight="1">
      <c r="A74" s="79">
        <v>71.0</v>
      </c>
      <c r="B74" s="80">
        <v>0.037963</v>
      </c>
      <c r="C74" s="81">
        <v>0.021478</v>
      </c>
      <c r="D74" s="80">
        <f t="shared" si="3"/>
        <v>0.0193302</v>
      </c>
      <c r="E74" s="82">
        <f t="shared" si="4"/>
        <v>8145003</v>
      </c>
      <c r="F74" s="82">
        <f t="shared" si="5"/>
        <v>157445</v>
      </c>
      <c r="G74" s="82">
        <f t="shared" si="6"/>
        <v>32077.58989</v>
      </c>
      <c r="H74" s="82">
        <f t="shared" si="7"/>
        <v>1678014.713</v>
      </c>
      <c r="I74" s="82">
        <f t="shared" ref="I74:J74" si="154">SUM(G74:G$113)</f>
        <v>1211791.054</v>
      </c>
      <c r="J74" s="83">
        <f t="shared" si="154"/>
        <v>21796541.02</v>
      </c>
      <c r="K74" s="80">
        <f t="shared" si="9"/>
        <v>0.021478</v>
      </c>
      <c r="L74" s="82">
        <f t="shared" si="10"/>
        <v>7960535</v>
      </c>
      <c r="M74" s="82">
        <f t="shared" si="11"/>
        <v>170976</v>
      </c>
      <c r="N74" s="82">
        <f t="shared" si="12"/>
        <v>34834.37397</v>
      </c>
      <c r="O74" s="82">
        <f t="shared" si="13"/>
        <v>1640011.041</v>
      </c>
      <c r="P74" s="82">
        <f t="shared" ref="P74:Q74" si="155">SUM(N74:N$113)</f>
        <v>1203426.372</v>
      </c>
      <c r="Q74" s="82">
        <f t="shared" si="155"/>
        <v>20445408.01</v>
      </c>
      <c r="R74" s="84">
        <f t="shared" si="15"/>
        <v>0.02147795343</v>
      </c>
      <c r="S74" s="78"/>
      <c r="T74" s="78"/>
      <c r="U74" s="78"/>
      <c r="V74" s="78"/>
      <c r="W74" s="78"/>
      <c r="X74" s="78"/>
      <c r="Y74" s="78"/>
      <c r="Z74" s="78"/>
    </row>
    <row r="75" ht="15.75" customHeight="1">
      <c r="A75" s="79">
        <v>72.0</v>
      </c>
      <c r="B75" s="80">
        <v>0.041535</v>
      </c>
      <c r="C75" s="81">
        <v>0.023745</v>
      </c>
      <c r="D75" s="80">
        <f t="shared" si="3"/>
        <v>0.0213705</v>
      </c>
      <c r="E75" s="82">
        <f t="shared" si="4"/>
        <v>7987558</v>
      </c>
      <c r="F75" s="82">
        <f t="shared" si="5"/>
        <v>170698</v>
      </c>
      <c r="G75" s="82">
        <f t="shared" si="6"/>
        <v>34012.45447</v>
      </c>
      <c r="H75" s="82">
        <f t="shared" si="7"/>
        <v>1609367.489</v>
      </c>
      <c r="I75" s="82">
        <f t="shared" ref="I75:J75" si="156">SUM(G75:G$113)</f>
        <v>1179713.464</v>
      </c>
      <c r="J75" s="83">
        <f t="shared" si="156"/>
        <v>20118526.31</v>
      </c>
      <c r="K75" s="80">
        <f t="shared" si="9"/>
        <v>0.023745</v>
      </c>
      <c r="L75" s="82">
        <f t="shared" si="10"/>
        <v>7789559</v>
      </c>
      <c r="M75" s="82">
        <f t="shared" si="11"/>
        <v>184963</v>
      </c>
      <c r="N75" s="82">
        <f t="shared" si="12"/>
        <v>36854.82909</v>
      </c>
      <c r="O75" s="82">
        <f t="shared" si="13"/>
        <v>1569473.8</v>
      </c>
      <c r="P75" s="82">
        <f t="shared" ref="P75:Q75" si="157">SUM(N75:N$113)</f>
        <v>1168591.998</v>
      </c>
      <c r="Q75" s="82">
        <f t="shared" si="157"/>
        <v>18805396.97</v>
      </c>
      <c r="R75" s="84">
        <f t="shared" si="15"/>
        <v>0.02374498993</v>
      </c>
      <c r="S75" s="78"/>
      <c r="T75" s="78"/>
      <c r="U75" s="78"/>
      <c r="V75" s="78"/>
      <c r="W75" s="78"/>
      <c r="X75" s="78"/>
      <c r="Y75" s="78"/>
      <c r="Z75" s="78"/>
    </row>
    <row r="76" ht="15.75" customHeight="1">
      <c r="A76" s="79">
        <v>73.0</v>
      </c>
      <c r="B76" s="80">
        <v>0.045436</v>
      </c>
      <c r="C76" s="81">
        <v>0.026248</v>
      </c>
      <c r="D76" s="80">
        <f t="shared" si="3"/>
        <v>0.0236232</v>
      </c>
      <c r="E76" s="82">
        <f t="shared" si="4"/>
        <v>7816860</v>
      </c>
      <c r="F76" s="82">
        <f t="shared" si="5"/>
        <v>184659</v>
      </c>
      <c r="G76" s="82">
        <f t="shared" si="6"/>
        <v>35984.60198</v>
      </c>
      <c r="H76" s="82">
        <f t="shared" si="7"/>
        <v>1540317.382</v>
      </c>
      <c r="I76" s="82">
        <f t="shared" ref="I76:J76" si="158">SUM(G76:G$113)</f>
        <v>1145701.01</v>
      </c>
      <c r="J76" s="83">
        <f t="shared" si="158"/>
        <v>18509158.82</v>
      </c>
      <c r="K76" s="80">
        <f t="shared" si="9"/>
        <v>0.026248</v>
      </c>
      <c r="L76" s="82">
        <f t="shared" si="10"/>
        <v>7604596</v>
      </c>
      <c r="M76" s="82">
        <f t="shared" si="11"/>
        <v>199605</v>
      </c>
      <c r="N76" s="82">
        <f t="shared" si="12"/>
        <v>38897.13731</v>
      </c>
      <c r="O76" s="82">
        <f t="shared" si="13"/>
        <v>1498490.621</v>
      </c>
      <c r="P76" s="82">
        <f t="shared" ref="P76:Q76" si="159">SUM(N76:N$113)</f>
        <v>1131737.169</v>
      </c>
      <c r="Q76" s="82">
        <f t="shared" si="159"/>
        <v>17235923.17</v>
      </c>
      <c r="R76" s="84">
        <f t="shared" si="15"/>
        <v>0.02624794269</v>
      </c>
      <c r="S76" s="78"/>
      <c r="T76" s="78"/>
      <c r="U76" s="78"/>
      <c r="V76" s="78"/>
      <c r="W76" s="78"/>
      <c r="X76" s="78"/>
      <c r="Y76" s="78"/>
      <c r="Z76" s="78"/>
    </row>
    <row r="77" ht="15.75" customHeight="1">
      <c r="A77" s="79">
        <v>74.0</v>
      </c>
      <c r="B77" s="80">
        <v>0.049701</v>
      </c>
      <c r="C77" s="81">
        <v>0.029016</v>
      </c>
      <c r="D77" s="80">
        <f t="shared" si="3"/>
        <v>0.0261144</v>
      </c>
      <c r="E77" s="82">
        <f t="shared" si="4"/>
        <v>7632201</v>
      </c>
      <c r="F77" s="82">
        <f t="shared" si="5"/>
        <v>199310</v>
      </c>
      <c r="G77" s="82">
        <f t="shared" si="6"/>
        <v>37984.98826</v>
      </c>
      <c r="H77" s="82">
        <f t="shared" si="7"/>
        <v>1470836.386</v>
      </c>
      <c r="I77" s="82">
        <f t="shared" ref="I77:J77" si="160">SUM(G77:G$113)</f>
        <v>1109716.408</v>
      </c>
      <c r="J77" s="83">
        <f t="shared" si="160"/>
        <v>16968841.44</v>
      </c>
      <c r="K77" s="80">
        <f t="shared" si="9"/>
        <v>0.029016</v>
      </c>
      <c r="L77" s="82">
        <f t="shared" si="10"/>
        <v>7404991</v>
      </c>
      <c r="M77" s="82">
        <f t="shared" si="11"/>
        <v>214863</v>
      </c>
      <c r="N77" s="82">
        <f t="shared" si="12"/>
        <v>40949.11712</v>
      </c>
      <c r="O77" s="82">
        <f t="shared" si="13"/>
        <v>1427049.707</v>
      </c>
      <c r="P77" s="82">
        <f t="shared" ref="P77:Q77" si="161">SUM(N77:N$113)</f>
        <v>1092840.032</v>
      </c>
      <c r="Q77" s="82">
        <f t="shared" si="161"/>
        <v>15737432.55</v>
      </c>
      <c r="R77" s="84">
        <f t="shared" si="15"/>
        <v>0.02901597044</v>
      </c>
      <c r="S77" s="78"/>
      <c r="T77" s="78"/>
      <c r="U77" s="78"/>
      <c r="V77" s="78"/>
      <c r="W77" s="78"/>
      <c r="X77" s="78"/>
      <c r="Y77" s="78"/>
      <c r="Z77" s="78"/>
    </row>
    <row r="78" ht="15.75" customHeight="1">
      <c r="A78" s="85">
        <v>75.0</v>
      </c>
      <c r="B78" s="86">
        <v>0.054363</v>
      </c>
      <c r="C78" s="87">
        <v>0.032079</v>
      </c>
      <c r="D78" s="86">
        <f t="shared" si="3"/>
        <v>0.0288711</v>
      </c>
      <c r="E78" s="88">
        <f t="shared" si="4"/>
        <v>7432891</v>
      </c>
      <c r="F78" s="88">
        <f t="shared" si="5"/>
        <v>214596</v>
      </c>
      <c r="G78" s="88">
        <f t="shared" si="6"/>
        <v>39998.27052</v>
      </c>
      <c r="H78" s="88">
        <f t="shared" si="7"/>
        <v>1400906.057</v>
      </c>
      <c r="I78" s="88">
        <f t="shared" ref="I78:J78" si="162">SUM(G78:G$113)</f>
        <v>1071731.42</v>
      </c>
      <c r="J78" s="89">
        <f t="shared" si="162"/>
        <v>15498005.05</v>
      </c>
      <c r="K78" s="86">
        <f t="shared" si="9"/>
        <v>0.032079</v>
      </c>
      <c r="L78" s="88">
        <f t="shared" si="10"/>
        <v>7190128</v>
      </c>
      <c r="M78" s="88">
        <f t="shared" si="11"/>
        <v>230652</v>
      </c>
      <c r="N78" s="88">
        <f t="shared" si="12"/>
        <v>42990.92756</v>
      </c>
      <c r="O78" s="88">
        <f t="shared" si="13"/>
        <v>1355151.565</v>
      </c>
      <c r="P78" s="88">
        <f t="shared" ref="P78:Q78" si="163">SUM(N78:N$113)</f>
        <v>1051890.915</v>
      </c>
      <c r="Q78" s="88">
        <f t="shared" si="163"/>
        <v>14310382.84</v>
      </c>
      <c r="R78" s="90">
        <f t="shared" si="15"/>
        <v>0.03207898385</v>
      </c>
      <c r="S78" s="78"/>
      <c r="T78" s="78"/>
      <c r="U78" s="78"/>
      <c r="V78" s="78"/>
      <c r="W78" s="78"/>
      <c r="X78" s="78"/>
      <c r="Y78" s="78"/>
      <c r="Z78" s="78"/>
    </row>
    <row r="79" ht="15.75" customHeight="1">
      <c r="A79" s="79">
        <v>76.0</v>
      </c>
      <c r="B79" s="80">
        <v>0.059457</v>
      </c>
      <c r="C79" s="81">
        <v>0.035466</v>
      </c>
      <c r="D79" s="80">
        <f t="shared" si="3"/>
        <v>0.0319194</v>
      </c>
      <c r="E79" s="82">
        <f t="shared" si="4"/>
        <v>7218295</v>
      </c>
      <c r="F79" s="82">
        <f t="shared" si="5"/>
        <v>230404</v>
      </c>
      <c r="G79" s="82">
        <f t="shared" si="6"/>
        <v>41999.7097</v>
      </c>
      <c r="H79" s="82">
        <f t="shared" si="7"/>
        <v>1330523.53</v>
      </c>
      <c r="I79" s="82">
        <f t="shared" ref="I79:J79" si="164">SUM(G79:G$113)</f>
        <v>1031733.149</v>
      </c>
      <c r="J79" s="83">
        <f t="shared" si="164"/>
        <v>14097098.99</v>
      </c>
      <c r="K79" s="80">
        <f t="shared" si="9"/>
        <v>0.035466</v>
      </c>
      <c r="L79" s="82">
        <f t="shared" si="10"/>
        <v>6959476</v>
      </c>
      <c r="M79" s="82">
        <f t="shared" si="11"/>
        <v>246825</v>
      </c>
      <c r="N79" s="82">
        <f t="shared" si="12"/>
        <v>44993.0485</v>
      </c>
      <c r="O79" s="82">
        <f t="shared" si="13"/>
        <v>1282816.313</v>
      </c>
      <c r="P79" s="82">
        <f t="shared" ref="P79:Q79" si="165">SUM(N79:N$113)</f>
        <v>1008899.987</v>
      </c>
      <c r="Q79" s="82">
        <f t="shared" si="165"/>
        <v>12955231.28</v>
      </c>
      <c r="R79" s="84">
        <f t="shared" si="15"/>
        <v>0.03546603221</v>
      </c>
      <c r="S79" s="78"/>
      <c r="T79" s="78"/>
      <c r="U79" s="78"/>
      <c r="V79" s="78"/>
      <c r="W79" s="78"/>
      <c r="X79" s="78"/>
      <c r="Y79" s="78"/>
      <c r="Z79" s="78"/>
    </row>
    <row r="80" ht="15.75" customHeight="1">
      <c r="A80" s="79">
        <v>77.0</v>
      </c>
      <c r="B80" s="80">
        <v>0.065016</v>
      </c>
      <c r="C80" s="81">
        <v>0.039208</v>
      </c>
      <c r="D80" s="80">
        <f t="shared" si="3"/>
        <v>0.0352872</v>
      </c>
      <c r="E80" s="82">
        <f t="shared" si="4"/>
        <v>6987891</v>
      </c>
      <c r="F80" s="82">
        <f t="shared" si="5"/>
        <v>246583</v>
      </c>
      <c r="G80" s="82">
        <f t="shared" si="6"/>
        <v>43959.83862</v>
      </c>
      <c r="H80" s="82">
        <f t="shared" si="7"/>
        <v>1259710.466</v>
      </c>
      <c r="I80" s="82">
        <f t="shared" ref="I80:J80" si="166">SUM(G80:G$113)</f>
        <v>989733.4395</v>
      </c>
      <c r="J80" s="83">
        <f t="shared" si="166"/>
        <v>12766575.46</v>
      </c>
      <c r="K80" s="80">
        <f t="shared" si="9"/>
        <v>0.039208</v>
      </c>
      <c r="L80" s="82">
        <f t="shared" si="10"/>
        <v>6712651</v>
      </c>
      <c r="M80" s="82">
        <f t="shared" si="11"/>
        <v>263190</v>
      </c>
      <c r="N80" s="82">
        <f t="shared" si="12"/>
        <v>46920.46867</v>
      </c>
      <c r="O80" s="82">
        <f t="shared" si="13"/>
        <v>1210092.819</v>
      </c>
      <c r="P80" s="82">
        <f t="shared" ref="P80:Q80" si="167">SUM(N80:N$113)</f>
        <v>963906.9387</v>
      </c>
      <c r="Q80" s="82">
        <f t="shared" si="167"/>
        <v>11672414.96</v>
      </c>
      <c r="R80" s="84">
        <f t="shared" si="15"/>
        <v>0.03920805655</v>
      </c>
      <c r="S80" s="78"/>
      <c r="T80" s="78"/>
      <c r="U80" s="78"/>
      <c r="V80" s="78"/>
      <c r="W80" s="78"/>
      <c r="X80" s="78"/>
      <c r="Y80" s="78"/>
      <c r="Z80" s="78"/>
    </row>
    <row r="81" ht="15.75" customHeight="1">
      <c r="A81" s="79">
        <v>78.0</v>
      </c>
      <c r="B81" s="80">
        <v>0.071077</v>
      </c>
      <c r="C81" s="81">
        <v>0.043337</v>
      </c>
      <c r="D81" s="80">
        <f t="shared" si="3"/>
        <v>0.0390033</v>
      </c>
      <c r="E81" s="82">
        <f t="shared" si="4"/>
        <v>6741308</v>
      </c>
      <c r="F81" s="82">
        <f t="shared" si="5"/>
        <v>262933</v>
      </c>
      <c r="G81" s="82">
        <f t="shared" si="6"/>
        <v>45843.18017</v>
      </c>
      <c r="H81" s="82">
        <f t="shared" si="7"/>
        <v>1188517.194</v>
      </c>
      <c r="I81" s="82">
        <f t="shared" ref="I81:J81" si="168">SUM(G81:G$113)</f>
        <v>945773.6009</v>
      </c>
      <c r="J81" s="83">
        <f t="shared" si="168"/>
        <v>11506865</v>
      </c>
      <c r="K81" s="80">
        <f t="shared" si="9"/>
        <v>0.043337</v>
      </c>
      <c r="L81" s="82">
        <f t="shared" si="10"/>
        <v>6449461</v>
      </c>
      <c r="M81" s="82">
        <f t="shared" si="11"/>
        <v>279500</v>
      </c>
      <c r="N81" s="82">
        <f t="shared" si="12"/>
        <v>48731.68776</v>
      </c>
      <c r="O81" s="82">
        <f t="shared" si="13"/>
        <v>1137063.503</v>
      </c>
      <c r="P81" s="82">
        <f t="shared" ref="P81:Q81" si="169">SUM(N81:N$113)</f>
        <v>916986.47</v>
      </c>
      <c r="Q81" s="82">
        <f t="shared" si="169"/>
        <v>10462322.14</v>
      </c>
      <c r="R81" s="84">
        <f t="shared" si="15"/>
        <v>0.04333695482</v>
      </c>
      <c r="S81" s="78"/>
      <c r="T81" s="78"/>
      <c r="U81" s="78"/>
      <c r="V81" s="78"/>
      <c r="W81" s="78"/>
      <c r="X81" s="78"/>
      <c r="Y81" s="78"/>
      <c r="Z81" s="78"/>
    </row>
    <row r="82" ht="15.75" customHeight="1">
      <c r="A82" s="79">
        <v>79.0</v>
      </c>
      <c r="B82" s="80">
        <v>0.077686</v>
      </c>
      <c r="C82" s="81">
        <v>0.047896</v>
      </c>
      <c r="D82" s="80">
        <f t="shared" si="3"/>
        <v>0.0431064</v>
      </c>
      <c r="E82" s="82">
        <f t="shared" si="4"/>
        <v>6478375</v>
      </c>
      <c r="F82" s="82">
        <f t="shared" si="5"/>
        <v>279259</v>
      </c>
      <c r="G82" s="82">
        <f t="shared" si="6"/>
        <v>47618.25787</v>
      </c>
      <c r="H82" s="82">
        <f t="shared" si="7"/>
        <v>1117028.016</v>
      </c>
      <c r="I82" s="82">
        <f t="shared" ref="I82:J82" si="170">SUM(G82:G$113)</f>
        <v>899930.4208</v>
      </c>
      <c r="J82" s="83">
        <f t="shared" si="170"/>
        <v>10318347.8</v>
      </c>
      <c r="K82" s="80">
        <f t="shared" si="9"/>
        <v>0.047896</v>
      </c>
      <c r="L82" s="82">
        <f t="shared" si="10"/>
        <v>6169961</v>
      </c>
      <c r="M82" s="82">
        <f t="shared" si="11"/>
        <v>295516</v>
      </c>
      <c r="N82" s="82">
        <f t="shared" si="12"/>
        <v>50390.34406</v>
      </c>
      <c r="O82" s="82">
        <f t="shared" si="13"/>
        <v>1063850.008</v>
      </c>
      <c r="P82" s="82">
        <f t="shared" ref="P82:Q82" si="171">SUM(N82:N$113)</f>
        <v>868254.7822</v>
      </c>
      <c r="Q82" s="82">
        <f t="shared" si="171"/>
        <v>9325258.641</v>
      </c>
      <c r="R82" s="84">
        <f t="shared" si="15"/>
        <v>0.04789592673</v>
      </c>
      <c r="S82" s="78"/>
      <c r="T82" s="78"/>
      <c r="U82" s="78"/>
      <c r="V82" s="78"/>
      <c r="W82" s="78"/>
      <c r="X82" s="78"/>
      <c r="Y82" s="78"/>
      <c r="Z82" s="78"/>
    </row>
    <row r="83" ht="15.75" customHeight="1">
      <c r="A83" s="85">
        <v>80.0</v>
      </c>
      <c r="B83" s="86">
        <v>0.084889</v>
      </c>
      <c r="C83" s="87">
        <v>0.052932</v>
      </c>
      <c r="D83" s="86">
        <f t="shared" si="3"/>
        <v>0.0476388</v>
      </c>
      <c r="E83" s="88">
        <f t="shared" si="4"/>
        <v>6199116</v>
      </c>
      <c r="F83" s="88">
        <f t="shared" si="5"/>
        <v>295318</v>
      </c>
      <c r="G83" s="88">
        <f t="shared" si="6"/>
        <v>49248.49076</v>
      </c>
      <c r="H83" s="88">
        <f t="shared" si="7"/>
        <v>1045356.511</v>
      </c>
      <c r="I83" s="88">
        <f t="shared" ref="I83:J83" si="172">SUM(G83:G$113)</f>
        <v>852312.1629</v>
      </c>
      <c r="J83" s="89">
        <f t="shared" si="172"/>
        <v>9201319.785</v>
      </c>
      <c r="K83" s="86">
        <f t="shared" si="9"/>
        <v>0.052932</v>
      </c>
      <c r="L83" s="88">
        <f t="shared" si="10"/>
        <v>5874445</v>
      </c>
      <c r="M83" s="88">
        <f t="shared" si="11"/>
        <v>310946</v>
      </c>
      <c r="N83" s="88">
        <f t="shared" si="12"/>
        <v>51854.68277</v>
      </c>
      <c r="O83" s="88">
        <f t="shared" si="13"/>
        <v>990607.2626</v>
      </c>
      <c r="P83" s="88">
        <f t="shared" ref="P83:Q83" si="173">SUM(N83:N$113)</f>
        <v>817864.4382</v>
      </c>
      <c r="Q83" s="88">
        <f t="shared" si="173"/>
        <v>8261408.633</v>
      </c>
      <c r="R83" s="90">
        <f t="shared" si="15"/>
        <v>0.05293197911</v>
      </c>
      <c r="S83" s="78"/>
      <c r="T83" s="78"/>
      <c r="U83" s="78"/>
      <c r="V83" s="78"/>
      <c r="W83" s="78"/>
      <c r="X83" s="78"/>
      <c r="Y83" s="78"/>
      <c r="Z83" s="78"/>
    </row>
    <row r="84" ht="15.75" customHeight="1">
      <c r="A84" s="79">
        <v>81.0</v>
      </c>
      <c r="B84" s="80">
        <v>0.092734</v>
      </c>
      <c r="C84" s="81">
        <v>0.058489</v>
      </c>
      <c r="D84" s="80">
        <f t="shared" si="3"/>
        <v>0.0526401</v>
      </c>
      <c r="E84" s="82">
        <f t="shared" si="4"/>
        <v>5903798</v>
      </c>
      <c r="F84" s="82">
        <f t="shared" si="5"/>
        <v>310777</v>
      </c>
      <c r="G84" s="82">
        <f t="shared" si="6"/>
        <v>50686.06319</v>
      </c>
      <c r="H84" s="82">
        <f t="shared" si="7"/>
        <v>973649.9335</v>
      </c>
      <c r="I84" s="82">
        <f t="shared" ref="I84:J84" si="174">SUM(G84:G$113)</f>
        <v>803063.6721</v>
      </c>
      <c r="J84" s="83">
        <f t="shared" si="174"/>
        <v>8155963.274</v>
      </c>
      <c r="K84" s="80">
        <f t="shared" si="9"/>
        <v>0.058489</v>
      </c>
      <c r="L84" s="82">
        <f t="shared" si="10"/>
        <v>5563499</v>
      </c>
      <c r="M84" s="82">
        <f t="shared" si="11"/>
        <v>325403</v>
      </c>
      <c r="N84" s="82">
        <f t="shared" si="12"/>
        <v>53071.4854</v>
      </c>
      <c r="O84" s="82">
        <f t="shared" si="13"/>
        <v>917528.078</v>
      </c>
      <c r="P84" s="82">
        <f t="shared" ref="P84:Q84" si="175">SUM(N84:N$113)</f>
        <v>766009.7554</v>
      </c>
      <c r="Q84" s="82">
        <f t="shared" si="175"/>
        <v>7270801.371</v>
      </c>
      <c r="R84" s="84">
        <f t="shared" si="15"/>
        <v>0.05848891138</v>
      </c>
      <c r="S84" s="78"/>
      <c r="T84" s="78"/>
      <c r="U84" s="78"/>
      <c r="V84" s="78"/>
      <c r="W84" s="78"/>
      <c r="X84" s="78"/>
      <c r="Y84" s="78"/>
      <c r="Z84" s="78"/>
    </row>
    <row r="85" ht="15.75" customHeight="1">
      <c r="A85" s="79">
        <v>82.0</v>
      </c>
      <c r="B85" s="80">
        <v>0.101268</v>
      </c>
      <c r="C85" s="81">
        <v>0.064614</v>
      </c>
      <c r="D85" s="80">
        <f t="shared" si="3"/>
        <v>0.0581526</v>
      </c>
      <c r="E85" s="82">
        <f t="shared" si="4"/>
        <v>5593021</v>
      </c>
      <c r="F85" s="82">
        <f t="shared" si="5"/>
        <v>325249</v>
      </c>
      <c r="G85" s="82">
        <f t="shared" si="6"/>
        <v>51879.08932</v>
      </c>
      <c r="H85" s="82">
        <f t="shared" si="7"/>
        <v>902099.5834</v>
      </c>
      <c r="I85" s="82">
        <f t="shared" ref="I85:J85" si="176">SUM(G85:G$113)</f>
        <v>752377.609</v>
      </c>
      <c r="J85" s="83">
        <f t="shared" si="176"/>
        <v>7182313.34</v>
      </c>
      <c r="K85" s="80">
        <f t="shared" si="9"/>
        <v>0.064614</v>
      </c>
      <c r="L85" s="82">
        <f t="shared" si="10"/>
        <v>5238096</v>
      </c>
      <c r="M85" s="82">
        <f t="shared" si="11"/>
        <v>338454</v>
      </c>
      <c r="N85" s="82">
        <f t="shared" si="12"/>
        <v>53985.3629</v>
      </c>
      <c r="O85" s="82">
        <f t="shared" si="13"/>
        <v>844853.6523</v>
      </c>
      <c r="P85" s="82">
        <f t="shared" ref="P85:Q85" si="177">SUM(N85:N$113)</f>
        <v>712938.27</v>
      </c>
      <c r="Q85" s="82">
        <f t="shared" si="177"/>
        <v>6353273.293</v>
      </c>
      <c r="R85" s="84">
        <f t="shared" si="15"/>
        <v>0.06461393606</v>
      </c>
      <c r="S85" s="78"/>
      <c r="T85" s="78"/>
      <c r="U85" s="78"/>
      <c r="V85" s="78"/>
      <c r="W85" s="78"/>
      <c r="X85" s="78"/>
      <c r="Y85" s="78"/>
      <c r="Z85" s="78"/>
    </row>
    <row r="86" ht="15.75" customHeight="1">
      <c r="A86" s="79">
        <v>83.0</v>
      </c>
      <c r="B86" s="80">
        <v>0.110542</v>
      </c>
      <c r="C86" s="81">
        <v>0.071356</v>
      </c>
      <c r="D86" s="80">
        <f t="shared" si="3"/>
        <v>0.0642204</v>
      </c>
      <c r="E86" s="82">
        <f t="shared" si="4"/>
        <v>5267772</v>
      </c>
      <c r="F86" s="82">
        <f t="shared" si="5"/>
        <v>338298</v>
      </c>
      <c r="G86" s="82">
        <f t="shared" si="6"/>
        <v>52773.08557</v>
      </c>
      <c r="H86" s="82">
        <f t="shared" si="7"/>
        <v>830943.8639</v>
      </c>
      <c r="I86" s="82">
        <f t="shared" ref="I86:J86" si="178">SUM(G86:G$113)</f>
        <v>700498.5196</v>
      </c>
      <c r="J86" s="83">
        <f t="shared" si="178"/>
        <v>6280213.757</v>
      </c>
      <c r="K86" s="80">
        <f t="shared" si="9"/>
        <v>0.071356</v>
      </c>
      <c r="L86" s="82">
        <f t="shared" si="10"/>
        <v>4899642</v>
      </c>
      <c r="M86" s="82">
        <f t="shared" si="11"/>
        <v>349619</v>
      </c>
      <c r="N86" s="82">
        <f t="shared" si="12"/>
        <v>54539.11464</v>
      </c>
      <c r="O86" s="82">
        <f t="shared" si="13"/>
        <v>772874.6528</v>
      </c>
      <c r="P86" s="82">
        <f t="shared" ref="P86:Q86" si="179">SUM(N86:N$113)</f>
        <v>658952.9071</v>
      </c>
      <c r="Q86" s="82">
        <f t="shared" si="179"/>
        <v>5508419.64</v>
      </c>
      <c r="R86" s="84">
        <f t="shared" si="15"/>
        <v>0.07135602969</v>
      </c>
      <c r="S86" s="78"/>
      <c r="T86" s="78"/>
      <c r="U86" s="78"/>
      <c r="V86" s="78"/>
      <c r="W86" s="78"/>
      <c r="X86" s="78"/>
      <c r="Y86" s="78"/>
      <c r="Z86" s="78"/>
    </row>
    <row r="87" ht="15.75" customHeight="1">
      <c r="A87" s="79">
        <v>84.0</v>
      </c>
      <c r="B87" s="80">
        <v>0.120611</v>
      </c>
      <c r="C87" s="81">
        <v>0.078778</v>
      </c>
      <c r="D87" s="80">
        <f t="shared" si="3"/>
        <v>0.0709002</v>
      </c>
      <c r="E87" s="82">
        <f t="shared" si="4"/>
        <v>4929474</v>
      </c>
      <c r="F87" s="82">
        <f t="shared" si="5"/>
        <v>349501</v>
      </c>
      <c r="G87" s="82">
        <f t="shared" si="6"/>
        <v>53320.98497</v>
      </c>
      <c r="H87" s="82">
        <f t="shared" si="7"/>
        <v>760469.8129</v>
      </c>
      <c r="I87" s="82">
        <f t="shared" ref="I87:J87" si="180">SUM(G87:G$113)</f>
        <v>647725.4341</v>
      </c>
      <c r="J87" s="83">
        <f t="shared" si="180"/>
        <v>5449269.893</v>
      </c>
      <c r="K87" s="80">
        <f t="shared" si="9"/>
        <v>0.078778</v>
      </c>
      <c r="L87" s="82">
        <f t="shared" si="10"/>
        <v>4550023</v>
      </c>
      <c r="M87" s="82">
        <f t="shared" si="11"/>
        <v>358442</v>
      </c>
      <c r="N87" s="82">
        <f t="shared" si="12"/>
        <v>54685.05239</v>
      </c>
      <c r="O87" s="82">
        <f t="shared" si="13"/>
        <v>701931.918</v>
      </c>
      <c r="P87" s="82">
        <f t="shared" ref="P87:Q87" si="181">SUM(N87:N$113)</f>
        <v>604413.7925</v>
      </c>
      <c r="Q87" s="82">
        <f t="shared" si="181"/>
        <v>4735544.988</v>
      </c>
      <c r="R87" s="84">
        <f t="shared" si="15"/>
        <v>0.07877806332</v>
      </c>
      <c r="S87" s="78"/>
      <c r="T87" s="78"/>
      <c r="U87" s="78"/>
      <c r="V87" s="78"/>
      <c r="W87" s="78"/>
      <c r="X87" s="78"/>
      <c r="Y87" s="78"/>
      <c r="Z87" s="78"/>
    </row>
    <row r="88" ht="15.75" customHeight="1">
      <c r="A88" s="85">
        <v>85.0</v>
      </c>
      <c r="B88" s="86">
        <v>0.131536</v>
      </c>
      <c r="C88" s="87">
        <v>0.086946</v>
      </c>
      <c r="D88" s="86">
        <f t="shared" si="3"/>
        <v>0.0782514</v>
      </c>
      <c r="E88" s="88">
        <f t="shared" si="4"/>
        <v>4579973</v>
      </c>
      <c r="F88" s="88">
        <f t="shared" si="5"/>
        <v>358389</v>
      </c>
      <c r="G88" s="88">
        <f t="shared" si="6"/>
        <v>53473.8059</v>
      </c>
      <c r="H88" s="88">
        <f t="shared" si="7"/>
        <v>691004.6979</v>
      </c>
      <c r="I88" s="88">
        <f t="shared" ref="I88:J88" si="182">SUM(G88:G$113)</f>
        <v>594404.4491</v>
      </c>
      <c r="J88" s="89">
        <f t="shared" si="182"/>
        <v>4688800.08</v>
      </c>
      <c r="K88" s="86">
        <f t="shared" si="9"/>
        <v>0.086946</v>
      </c>
      <c r="L88" s="88">
        <f t="shared" si="10"/>
        <v>4191581</v>
      </c>
      <c r="M88" s="88">
        <f t="shared" si="11"/>
        <v>364441</v>
      </c>
      <c r="N88" s="88">
        <f t="shared" si="12"/>
        <v>54376.8009</v>
      </c>
      <c r="O88" s="88">
        <f t="shared" si="13"/>
        <v>632405.9471</v>
      </c>
      <c r="P88" s="88">
        <f t="shared" ref="P88:Q88" si="183">SUM(N88:N$113)</f>
        <v>549728.7401</v>
      </c>
      <c r="Q88" s="88">
        <f t="shared" si="183"/>
        <v>4033613.07</v>
      </c>
      <c r="R88" s="90">
        <f t="shared" si="15"/>
        <v>0.0869459519</v>
      </c>
      <c r="S88" s="78"/>
      <c r="T88" s="78"/>
      <c r="U88" s="78"/>
      <c r="V88" s="78"/>
      <c r="W88" s="78"/>
      <c r="X88" s="78"/>
      <c r="Y88" s="78"/>
      <c r="Z88" s="78"/>
    </row>
    <row r="89" ht="15.75" customHeight="1">
      <c r="A89" s="79">
        <v>86.0</v>
      </c>
      <c r="B89" s="80">
        <v>0.143375</v>
      </c>
      <c r="C89" s="81">
        <v>0.095925</v>
      </c>
      <c r="D89" s="80">
        <f t="shared" si="3"/>
        <v>0.0863325</v>
      </c>
      <c r="E89" s="82">
        <f t="shared" si="4"/>
        <v>4221584</v>
      </c>
      <c r="F89" s="82">
        <f t="shared" si="5"/>
        <v>364460</v>
      </c>
      <c r="G89" s="82">
        <f t="shared" si="6"/>
        <v>53183.01791</v>
      </c>
      <c r="H89" s="82">
        <f t="shared" si="7"/>
        <v>622917.025</v>
      </c>
      <c r="I89" s="82">
        <f t="shared" ref="I89:J89" si="184">SUM(G89:G$113)</f>
        <v>540930.6432</v>
      </c>
      <c r="J89" s="83">
        <f t="shared" si="184"/>
        <v>3997795.382</v>
      </c>
      <c r="K89" s="80">
        <f t="shared" si="9"/>
        <v>0.095925</v>
      </c>
      <c r="L89" s="82">
        <f t="shared" si="10"/>
        <v>3827140</v>
      </c>
      <c r="M89" s="82">
        <f t="shared" si="11"/>
        <v>367118</v>
      </c>
      <c r="N89" s="82">
        <f t="shared" si="12"/>
        <v>53570.88067</v>
      </c>
      <c r="O89" s="82">
        <f t="shared" si="13"/>
        <v>564714.7286</v>
      </c>
      <c r="P89" s="82">
        <f t="shared" ref="P89:Q89" si="185">SUM(N89:N$113)</f>
        <v>495351.9392</v>
      </c>
      <c r="Q89" s="82">
        <f t="shared" si="185"/>
        <v>3401207.122</v>
      </c>
      <c r="R89" s="84">
        <f t="shared" si="15"/>
        <v>0.09592489431</v>
      </c>
      <c r="S89" s="78"/>
      <c r="T89" s="78"/>
      <c r="U89" s="78"/>
      <c r="V89" s="78"/>
      <c r="W89" s="78"/>
      <c r="X89" s="78"/>
      <c r="Y89" s="78"/>
      <c r="Z89" s="78"/>
    </row>
    <row r="90" ht="15.75" customHeight="1">
      <c r="A90" s="79">
        <v>87.0</v>
      </c>
      <c r="B90" s="80">
        <v>0.156188</v>
      </c>
      <c r="C90" s="81">
        <v>0.105783</v>
      </c>
      <c r="D90" s="80">
        <f t="shared" si="3"/>
        <v>0.0952047</v>
      </c>
      <c r="E90" s="82">
        <f t="shared" si="4"/>
        <v>3857124</v>
      </c>
      <c r="F90" s="82">
        <f t="shared" si="5"/>
        <v>367216</v>
      </c>
      <c r="G90" s="82">
        <f t="shared" si="6"/>
        <v>52406.04509</v>
      </c>
      <c r="H90" s="82">
        <f t="shared" si="7"/>
        <v>556615.1846</v>
      </c>
      <c r="I90" s="82">
        <f t="shared" ref="I90:J90" si="186">SUM(G90:G$113)</f>
        <v>487747.6253</v>
      </c>
      <c r="J90" s="83">
        <f t="shared" si="186"/>
        <v>3374878.357</v>
      </c>
      <c r="K90" s="80">
        <f t="shared" si="9"/>
        <v>0.105783</v>
      </c>
      <c r="L90" s="82">
        <f t="shared" si="10"/>
        <v>3460022</v>
      </c>
      <c r="M90" s="82">
        <f t="shared" si="11"/>
        <v>366012</v>
      </c>
      <c r="N90" s="82">
        <f t="shared" si="12"/>
        <v>52234.22012</v>
      </c>
      <c r="O90" s="82">
        <f t="shared" si="13"/>
        <v>499310.0518</v>
      </c>
      <c r="P90" s="82">
        <f t="shared" ref="P90:Q90" si="187">SUM(N90:N$113)</f>
        <v>441781.0585</v>
      </c>
      <c r="Q90" s="82">
        <f t="shared" si="187"/>
        <v>2836492.394</v>
      </c>
      <c r="R90" s="84">
        <f t="shared" si="15"/>
        <v>0.1057831424</v>
      </c>
      <c r="S90" s="78"/>
      <c r="T90" s="78"/>
      <c r="U90" s="78"/>
      <c r="V90" s="78"/>
      <c r="W90" s="78"/>
      <c r="X90" s="78"/>
      <c r="Y90" s="78"/>
      <c r="Z90" s="78"/>
    </row>
    <row r="91" ht="15.75" customHeight="1">
      <c r="A91" s="79">
        <v>88.0</v>
      </c>
      <c r="B91" s="80">
        <v>0.170033</v>
      </c>
      <c r="C91" s="81">
        <v>0.116587</v>
      </c>
      <c r="D91" s="80">
        <f t="shared" si="3"/>
        <v>0.1049283</v>
      </c>
      <c r="E91" s="82">
        <f t="shared" si="4"/>
        <v>3489908</v>
      </c>
      <c r="F91" s="82">
        <f t="shared" si="5"/>
        <v>366190</v>
      </c>
      <c r="G91" s="82">
        <f t="shared" si="6"/>
        <v>51109.65556</v>
      </c>
      <c r="H91" s="82">
        <f t="shared" si="7"/>
        <v>492540.6856</v>
      </c>
      <c r="I91" s="82">
        <f t="shared" ref="I91:J91" si="188">SUM(G91:G$113)</f>
        <v>435341.5802</v>
      </c>
      <c r="J91" s="83">
        <f t="shared" si="188"/>
        <v>2818263.173</v>
      </c>
      <c r="K91" s="80">
        <f t="shared" si="9"/>
        <v>0.116587</v>
      </c>
      <c r="L91" s="82">
        <f t="shared" si="10"/>
        <v>3094010</v>
      </c>
      <c r="M91" s="82">
        <f t="shared" si="11"/>
        <v>360721</v>
      </c>
      <c r="N91" s="82">
        <f t="shared" si="12"/>
        <v>50346.33951</v>
      </c>
      <c r="O91" s="82">
        <f t="shared" si="13"/>
        <v>436666.4699</v>
      </c>
      <c r="P91" s="82">
        <f t="shared" ref="P91:Q91" si="189">SUM(N91:N$113)</f>
        <v>389546.8384</v>
      </c>
      <c r="Q91" s="82">
        <f t="shared" si="189"/>
        <v>2337182.342</v>
      </c>
      <c r="R91" s="84">
        <f t="shared" si="15"/>
        <v>0.1165868889</v>
      </c>
      <c r="S91" s="78"/>
      <c r="T91" s="78"/>
      <c r="U91" s="78"/>
      <c r="V91" s="78"/>
      <c r="W91" s="78"/>
      <c r="X91" s="78"/>
      <c r="Y91" s="78"/>
      <c r="Z91" s="78"/>
    </row>
    <row r="92" ht="15.75" customHeight="1">
      <c r="A92" s="79">
        <v>89.0</v>
      </c>
      <c r="B92" s="80">
        <v>0.18497</v>
      </c>
      <c r="C92" s="81">
        <v>0.128419</v>
      </c>
      <c r="D92" s="80">
        <f t="shared" si="3"/>
        <v>0.1155771</v>
      </c>
      <c r="E92" s="82">
        <f t="shared" si="4"/>
        <v>3123718</v>
      </c>
      <c r="F92" s="82">
        <f t="shared" si="5"/>
        <v>361030</v>
      </c>
      <c r="G92" s="82">
        <f t="shared" si="6"/>
        <v>49280.6524</v>
      </c>
      <c r="H92" s="82">
        <f t="shared" si="7"/>
        <v>431158.1856</v>
      </c>
      <c r="I92" s="82">
        <f t="shared" ref="I92:J92" si="190">SUM(G92:G$113)</f>
        <v>384231.9246</v>
      </c>
      <c r="J92" s="83">
        <f t="shared" si="190"/>
        <v>2325722.487</v>
      </c>
      <c r="K92" s="80">
        <f t="shared" si="9"/>
        <v>0.128419</v>
      </c>
      <c r="L92" s="82">
        <f t="shared" si="10"/>
        <v>2733289</v>
      </c>
      <c r="M92" s="82">
        <f t="shared" si="11"/>
        <v>351006</v>
      </c>
      <c r="N92" s="82">
        <f t="shared" si="12"/>
        <v>47912.3748</v>
      </c>
      <c r="O92" s="82">
        <f t="shared" si="13"/>
        <v>377268.3469</v>
      </c>
      <c r="P92" s="82">
        <f t="shared" ref="P92:Q92" si="191">SUM(N92:N$113)</f>
        <v>339200.4989</v>
      </c>
      <c r="Q92" s="82">
        <f t="shared" si="191"/>
        <v>1900515.872</v>
      </c>
      <c r="R92" s="84">
        <f t="shared" si="15"/>
        <v>0.1284189122</v>
      </c>
      <c r="S92" s="78"/>
      <c r="T92" s="78"/>
      <c r="U92" s="78"/>
      <c r="V92" s="78"/>
      <c r="W92" s="78"/>
      <c r="X92" s="78"/>
      <c r="Y92" s="78"/>
      <c r="Z92" s="78"/>
    </row>
    <row r="93" ht="15.75" customHeight="1">
      <c r="A93" s="85">
        <v>90.0</v>
      </c>
      <c r="B93" s="86">
        <v>0.201055</v>
      </c>
      <c r="C93" s="87">
        <v>0.141361</v>
      </c>
      <c r="D93" s="86">
        <f t="shared" si="3"/>
        <v>0.1272249</v>
      </c>
      <c r="E93" s="88">
        <f t="shared" si="4"/>
        <v>2762688</v>
      </c>
      <c r="F93" s="88">
        <f t="shared" si="5"/>
        <v>351483</v>
      </c>
      <c r="G93" s="88">
        <f t="shared" si="6"/>
        <v>46921.74609</v>
      </c>
      <c r="H93" s="88">
        <f t="shared" si="7"/>
        <v>372935.1685</v>
      </c>
      <c r="I93" s="88">
        <f t="shared" ref="I93:J93" si="192">SUM(G93:G$113)</f>
        <v>334951.2722</v>
      </c>
      <c r="J93" s="89">
        <f t="shared" si="192"/>
        <v>1894564.301</v>
      </c>
      <c r="K93" s="86">
        <f t="shared" si="9"/>
        <v>0.141361</v>
      </c>
      <c r="L93" s="88">
        <f t="shared" si="10"/>
        <v>2382283</v>
      </c>
      <c r="M93" s="88">
        <f t="shared" si="11"/>
        <v>336762</v>
      </c>
      <c r="N93" s="88">
        <f t="shared" si="12"/>
        <v>44956.54429</v>
      </c>
      <c r="O93" s="88">
        <f t="shared" si="13"/>
        <v>321584.3092</v>
      </c>
      <c r="P93" s="88">
        <f t="shared" ref="P93:Q93" si="193">SUM(N93:N$113)</f>
        <v>291288.1241</v>
      </c>
      <c r="Q93" s="88">
        <f t="shared" si="193"/>
        <v>1523247.525</v>
      </c>
      <c r="R93" s="90">
        <f t="shared" si="15"/>
        <v>0.141361039</v>
      </c>
      <c r="S93" s="78"/>
      <c r="T93" s="78"/>
      <c r="U93" s="78"/>
      <c r="V93" s="78"/>
      <c r="W93" s="78"/>
      <c r="X93" s="78"/>
      <c r="Y93" s="78"/>
      <c r="Z93" s="78"/>
    </row>
    <row r="94" ht="15.75" customHeight="1">
      <c r="A94" s="79">
        <v>91.0</v>
      </c>
      <c r="B94" s="80">
        <v>0.218348</v>
      </c>
      <c r="C94" s="81">
        <v>0.155497</v>
      </c>
      <c r="D94" s="80">
        <f t="shared" si="3"/>
        <v>0.1399473</v>
      </c>
      <c r="E94" s="82">
        <f t="shared" si="4"/>
        <v>2411205</v>
      </c>
      <c r="F94" s="82">
        <f t="shared" si="5"/>
        <v>337442</v>
      </c>
      <c r="G94" s="82">
        <f t="shared" si="6"/>
        <v>44056.06054</v>
      </c>
      <c r="H94" s="82">
        <f t="shared" si="7"/>
        <v>318326.1507</v>
      </c>
      <c r="I94" s="82">
        <f t="shared" ref="I94:J94" si="194">SUM(G94:G$113)</f>
        <v>288029.5261</v>
      </c>
      <c r="J94" s="83">
        <f t="shared" si="194"/>
        <v>1521629.133</v>
      </c>
      <c r="K94" s="80">
        <f t="shared" si="9"/>
        <v>0.155497</v>
      </c>
      <c r="L94" s="82">
        <f t="shared" si="10"/>
        <v>2045521</v>
      </c>
      <c r="M94" s="82">
        <f t="shared" si="11"/>
        <v>318072</v>
      </c>
      <c r="N94" s="82">
        <f t="shared" si="12"/>
        <v>41527.13441</v>
      </c>
      <c r="O94" s="82">
        <f t="shared" si="13"/>
        <v>270048.721</v>
      </c>
      <c r="P94" s="82">
        <f t="shared" ref="P94:Q94" si="195">SUM(N94:N$113)</f>
        <v>246331.5798</v>
      </c>
      <c r="Q94" s="82">
        <f t="shared" si="195"/>
        <v>1201663.216</v>
      </c>
      <c r="R94" s="84">
        <f t="shared" si="15"/>
        <v>0.1554968147</v>
      </c>
      <c r="S94" s="78"/>
      <c r="T94" s="78"/>
      <c r="U94" s="78"/>
      <c r="V94" s="78"/>
      <c r="W94" s="78"/>
      <c r="X94" s="78"/>
      <c r="Y94" s="78"/>
      <c r="Z94" s="78"/>
    </row>
    <row r="95" ht="15.75" customHeight="1">
      <c r="A95" s="79">
        <v>92.0</v>
      </c>
      <c r="B95" s="80">
        <v>0.236907</v>
      </c>
      <c r="C95" s="81">
        <v>0.170909</v>
      </c>
      <c r="D95" s="80">
        <f t="shared" si="3"/>
        <v>0.1538181</v>
      </c>
      <c r="E95" s="82">
        <f t="shared" si="4"/>
        <v>2073763</v>
      </c>
      <c r="F95" s="82">
        <f t="shared" si="5"/>
        <v>318982</v>
      </c>
      <c r="G95" s="82">
        <f t="shared" si="6"/>
        <v>40729.52862</v>
      </c>
      <c r="H95" s="82">
        <f t="shared" si="7"/>
        <v>267752.779</v>
      </c>
      <c r="I95" s="82">
        <f t="shared" ref="I95:J95" si="196">SUM(G95:G$113)</f>
        <v>243973.4656</v>
      </c>
      <c r="J95" s="83">
        <f t="shared" si="196"/>
        <v>1203302.982</v>
      </c>
      <c r="K95" s="80">
        <f t="shared" si="9"/>
        <v>0.170909</v>
      </c>
      <c r="L95" s="82">
        <f t="shared" si="10"/>
        <v>1727449</v>
      </c>
      <c r="M95" s="82">
        <f t="shared" si="11"/>
        <v>295237</v>
      </c>
      <c r="N95" s="82">
        <f t="shared" si="12"/>
        <v>37697.62508</v>
      </c>
      <c r="O95" s="82">
        <f t="shared" si="13"/>
        <v>223038.6357</v>
      </c>
      <c r="P95" s="82">
        <f t="shared" ref="P95:Q95" si="197">SUM(N95:N$113)</f>
        <v>204804.4454</v>
      </c>
      <c r="Q95" s="82">
        <f t="shared" si="197"/>
        <v>931614.4951</v>
      </c>
      <c r="R95" s="84">
        <f t="shared" si="15"/>
        <v>0.1709092425</v>
      </c>
      <c r="S95" s="78"/>
      <c r="T95" s="78"/>
      <c r="U95" s="78"/>
      <c r="V95" s="78"/>
      <c r="W95" s="78"/>
      <c r="X95" s="78"/>
      <c r="Y95" s="78"/>
      <c r="Z95" s="78"/>
    </row>
    <row r="96" ht="15.75" customHeight="1">
      <c r="A96" s="79">
        <v>93.0</v>
      </c>
      <c r="B96" s="80">
        <v>0.256783</v>
      </c>
      <c r="C96" s="81">
        <v>0.187681</v>
      </c>
      <c r="D96" s="80">
        <f t="shared" si="3"/>
        <v>0.1689129</v>
      </c>
      <c r="E96" s="82">
        <f t="shared" si="4"/>
        <v>1754781</v>
      </c>
      <c r="F96" s="82">
        <f t="shared" si="5"/>
        <v>296405</v>
      </c>
      <c r="G96" s="82">
        <f t="shared" si="6"/>
        <v>37013.94846</v>
      </c>
      <c r="H96" s="82">
        <f t="shared" si="7"/>
        <v>221581.9971</v>
      </c>
      <c r="I96" s="82">
        <f t="shared" ref="I96:J96" si="198">SUM(G96:G$113)</f>
        <v>203243.937</v>
      </c>
      <c r="J96" s="83">
        <f t="shared" si="198"/>
        <v>935550.2032</v>
      </c>
      <c r="K96" s="80">
        <f t="shared" si="9"/>
        <v>0.187681</v>
      </c>
      <c r="L96" s="82">
        <f t="shared" si="10"/>
        <v>1432212</v>
      </c>
      <c r="M96" s="82">
        <f t="shared" si="11"/>
        <v>268799</v>
      </c>
      <c r="N96" s="82">
        <f t="shared" si="12"/>
        <v>33566.61437</v>
      </c>
      <c r="O96" s="82">
        <f t="shared" si="13"/>
        <v>180850.1432</v>
      </c>
      <c r="P96" s="82">
        <f t="shared" ref="P96:Q96" si="199">SUM(N96:N$113)</f>
        <v>167106.8203</v>
      </c>
      <c r="Q96" s="82">
        <f t="shared" si="199"/>
        <v>708575.8593</v>
      </c>
      <c r="R96" s="84">
        <f t="shared" si="15"/>
        <v>0.1876810137</v>
      </c>
      <c r="S96" s="78"/>
      <c r="T96" s="78"/>
      <c r="U96" s="78"/>
      <c r="V96" s="78"/>
      <c r="W96" s="78"/>
      <c r="X96" s="78"/>
      <c r="Y96" s="78"/>
      <c r="Z96" s="78"/>
    </row>
    <row r="97" ht="15.75" customHeight="1">
      <c r="A97" s="79">
        <v>94.0</v>
      </c>
      <c r="B97" s="80">
        <v>0.278003</v>
      </c>
      <c r="C97" s="81">
        <v>0.205885</v>
      </c>
      <c r="D97" s="80">
        <f t="shared" si="3"/>
        <v>0.1852965</v>
      </c>
      <c r="E97" s="82">
        <f t="shared" si="4"/>
        <v>1458376</v>
      </c>
      <c r="F97" s="82">
        <f t="shared" si="5"/>
        <v>270232</v>
      </c>
      <c r="G97" s="82">
        <f t="shared" si="6"/>
        <v>33002.99467</v>
      </c>
      <c r="H97" s="82">
        <f t="shared" si="7"/>
        <v>180101.6704</v>
      </c>
      <c r="I97" s="82">
        <f t="shared" ref="I97:J97" si="200">SUM(G97:G$113)</f>
        <v>166229.9885</v>
      </c>
      <c r="J97" s="83">
        <f t="shared" si="200"/>
        <v>713968.2061</v>
      </c>
      <c r="K97" s="80">
        <f t="shared" si="9"/>
        <v>0.205885</v>
      </c>
      <c r="L97" s="82">
        <f t="shared" si="10"/>
        <v>1163413</v>
      </c>
      <c r="M97" s="82">
        <f t="shared" si="11"/>
        <v>239529</v>
      </c>
      <c r="N97" s="82">
        <f t="shared" si="12"/>
        <v>29253.28721</v>
      </c>
      <c r="O97" s="82">
        <f t="shared" si="13"/>
        <v>143675.3105</v>
      </c>
      <c r="P97" s="82">
        <f t="shared" ref="P97:Q97" si="201">SUM(N97:N$113)</f>
        <v>133540.2059</v>
      </c>
      <c r="Q97" s="82">
        <f t="shared" si="201"/>
        <v>527725.7161</v>
      </c>
      <c r="R97" s="84">
        <f t="shared" si="15"/>
        <v>0.2058847546</v>
      </c>
      <c r="S97" s="78"/>
      <c r="T97" s="78"/>
      <c r="U97" s="78"/>
      <c r="V97" s="78"/>
      <c r="W97" s="78"/>
      <c r="X97" s="78"/>
      <c r="Y97" s="78"/>
      <c r="Z97" s="78"/>
    </row>
    <row r="98" ht="15.75" customHeight="1">
      <c r="A98" s="85">
        <v>95.0</v>
      </c>
      <c r="B98" s="86">
        <v>0.300589</v>
      </c>
      <c r="C98" s="87">
        <v>0.225596</v>
      </c>
      <c r="D98" s="86">
        <f t="shared" si="3"/>
        <v>0.2030364</v>
      </c>
      <c r="E98" s="88">
        <f t="shared" si="4"/>
        <v>1188144</v>
      </c>
      <c r="F98" s="88">
        <f t="shared" si="5"/>
        <v>241236</v>
      </c>
      <c r="G98" s="88">
        <f t="shared" si="6"/>
        <v>28813.45755</v>
      </c>
      <c r="H98" s="88">
        <f t="shared" si="7"/>
        <v>143500.6918</v>
      </c>
      <c r="I98" s="88">
        <f t="shared" ref="I98:J98" si="202">SUM(G98:G$113)</f>
        <v>133226.9938</v>
      </c>
      <c r="J98" s="89">
        <f t="shared" si="202"/>
        <v>533866.5357</v>
      </c>
      <c r="K98" s="86">
        <f t="shared" si="9"/>
        <v>0.225596</v>
      </c>
      <c r="L98" s="88">
        <f t="shared" si="10"/>
        <v>923884</v>
      </c>
      <c r="M98" s="88">
        <f t="shared" si="11"/>
        <v>208425</v>
      </c>
      <c r="N98" s="88">
        <f t="shared" si="12"/>
        <v>24894.48047</v>
      </c>
      <c r="O98" s="88">
        <f t="shared" si="13"/>
        <v>111584.112</v>
      </c>
      <c r="P98" s="88">
        <f t="shared" ref="P98:Q98" si="203">SUM(N98:N$113)</f>
        <v>104286.9187</v>
      </c>
      <c r="Q98" s="88">
        <f t="shared" si="203"/>
        <v>384050.4056</v>
      </c>
      <c r="R98" s="90">
        <f t="shared" si="15"/>
        <v>0.2255965035</v>
      </c>
      <c r="S98" s="78"/>
      <c r="T98" s="78"/>
      <c r="U98" s="78"/>
      <c r="V98" s="78"/>
      <c r="W98" s="78"/>
      <c r="X98" s="78"/>
      <c r="Y98" s="78"/>
      <c r="Z98" s="78"/>
    </row>
    <row r="99" ht="15.75" customHeight="1">
      <c r="A99" s="79">
        <v>96.0</v>
      </c>
      <c r="B99" s="80">
        <v>0.324559</v>
      </c>
      <c r="C99" s="81">
        <v>0.246887</v>
      </c>
      <c r="D99" s="80">
        <f t="shared" si="3"/>
        <v>0.2221983</v>
      </c>
      <c r="E99" s="82">
        <f t="shared" si="4"/>
        <v>946908</v>
      </c>
      <c r="F99" s="82">
        <f t="shared" si="5"/>
        <v>210401</v>
      </c>
      <c r="G99" s="82">
        <f t="shared" si="6"/>
        <v>24577.502</v>
      </c>
      <c r="H99" s="82">
        <f t="shared" si="7"/>
        <v>111848.2992</v>
      </c>
      <c r="I99" s="82">
        <f t="shared" ref="I99:J99" si="204">SUM(G99:G$113)</f>
        <v>104413.5363</v>
      </c>
      <c r="J99" s="83">
        <f t="shared" si="204"/>
        <v>390365.8439</v>
      </c>
      <c r="K99" s="80">
        <f t="shared" si="9"/>
        <v>0.246887</v>
      </c>
      <c r="L99" s="82">
        <f t="shared" si="10"/>
        <v>715459</v>
      </c>
      <c r="M99" s="82">
        <f t="shared" si="11"/>
        <v>176638</v>
      </c>
      <c r="N99" s="82">
        <f t="shared" si="12"/>
        <v>20633.55591</v>
      </c>
      <c r="O99" s="82">
        <f t="shared" si="13"/>
        <v>84509.65913</v>
      </c>
      <c r="P99" s="82">
        <f t="shared" ref="P99:Q99" si="205">SUM(N99:N$113)</f>
        <v>79392.43823</v>
      </c>
      <c r="Q99" s="82">
        <f t="shared" si="205"/>
        <v>272466.2937</v>
      </c>
      <c r="R99" s="84">
        <f t="shared" si="15"/>
        <v>0.2468876623</v>
      </c>
      <c r="S99" s="78"/>
      <c r="T99" s="78"/>
      <c r="U99" s="78"/>
      <c r="V99" s="78"/>
      <c r="W99" s="78"/>
      <c r="X99" s="78"/>
      <c r="Y99" s="78"/>
      <c r="Z99" s="78"/>
    </row>
    <row r="100" ht="15.75" customHeight="1">
      <c r="A100" s="79">
        <v>97.0</v>
      </c>
      <c r="B100" s="80">
        <v>0.349936</v>
      </c>
      <c r="C100" s="81">
        <v>0.26983</v>
      </c>
      <c r="D100" s="80">
        <f t="shared" si="3"/>
        <v>0.242847</v>
      </c>
      <c r="E100" s="82">
        <f t="shared" si="4"/>
        <v>736507</v>
      </c>
      <c r="F100" s="82">
        <f t="shared" si="5"/>
        <v>178859</v>
      </c>
      <c r="G100" s="82">
        <f t="shared" si="6"/>
        <v>20433.24875</v>
      </c>
      <c r="H100" s="82">
        <f t="shared" si="7"/>
        <v>85081.50451</v>
      </c>
      <c r="I100" s="82">
        <f t="shared" ref="I100:J100" si="206">SUM(G100:G$113)</f>
        <v>79836.03429</v>
      </c>
      <c r="J100" s="83">
        <f t="shared" si="206"/>
        <v>278517.5447</v>
      </c>
      <c r="K100" s="80">
        <f t="shared" si="9"/>
        <v>0.26983</v>
      </c>
      <c r="L100" s="82">
        <f t="shared" si="10"/>
        <v>538821</v>
      </c>
      <c r="M100" s="82">
        <f t="shared" si="11"/>
        <v>145390</v>
      </c>
      <c r="N100" s="82">
        <f t="shared" si="12"/>
        <v>16609.67598</v>
      </c>
      <c r="O100" s="82">
        <f t="shared" si="13"/>
        <v>62244.75984</v>
      </c>
      <c r="P100" s="82">
        <f t="shared" ref="P100:Q100" si="207">SUM(N100:N$113)</f>
        <v>58758.88232</v>
      </c>
      <c r="Q100" s="82">
        <f t="shared" si="207"/>
        <v>187956.6345</v>
      </c>
      <c r="R100" s="84">
        <f t="shared" si="15"/>
        <v>0.2698298693</v>
      </c>
      <c r="S100" s="78"/>
      <c r="T100" s="78"/>
      <c r="U100" s="78"/>
      <c r="V100" s="78"/>
      <c r="W100" s="78"/>
      <c r="X100" s="78"/>
      <c r="Y100" s="78"/>
      <c r="Z100" s="78"/>
    </row>
    <row r="101" ht="15.75" customHeight="1">
      <c r="A101" s="79">
        <v>98.0</v>
      </c>
      <c r="B101" s="80">
        <v>0.376717</v>
      </c>
      <c r="C101" s="81">
        <v>0.29448</v>
      </c>
      <c r="D101" s="80">
        <f t="shared" si="3"/>
        <v>0.265032</v>
      </c>
      <c r="E101" s="82">
        <f t="shared" si="4"/>
        <v>557648</v>
      </c>
      <c r="F101" s="82">
        <f t="shared" si="5"/>
        <v>147795</v>
      </c>
      <c r="G101" s="82">
        <f t="shared" si="6"/>
        <v>16512.88852</v>
      </c>
      <c r="H101" s="82">
        <f t="shared" si="7"/>
        <v>63002.11286</v>
      </c>
      <c r="I101" s="82">
        <f t="shared" ref="I101:J101" si="208">SUM(G101:G$113)</f>
        <v>59402.78554</v>
      </c>
      <c r="J101" s="83">
        <f t="shared" si="208"/>
        <v>193436.0402</v>
      </c>
      <c r="K101" s="80">
        <f t="shared" si="9"/>
        <v>0.29448</v>
      </c>
      <c r="L101" s="82">
        <f t="shared" si="10"/>
        <v>393431</v>
      </c>
      <c r="M101" s="82">
        <f t="shared" si="11"/>
        <v>115858</v>
      </c>
      <c r="N101" s="82">
        <f t="shared" si="12"/>
        <v>12944.62085</v>
      </c>
      <c r="O101" s="82">
        <f t="shared" si="13"/>
        <v>44449.15837</v>
      </c>
      <c r="P101" s="82">
        <f t="shared" ref="P101:Q101" si="209">SUM(N101:N$113)</f>
        <v>42149.20634</v>
      </c>
      <c r="Q101" s="82">
        <f t="shared" si="209"/>
        <v>125711.8747</v>
      </c>
      <c r="R101" s="84">
        <f t="shared" si="15"/>
        <v>0.2944811161</v>
      </c>
      <c r="S101" s="78"/>
      <c r="T101" s="78"/>
      <c r="U101" s="78"/>
      <c r="V101" s="78"/>
      <c r="W101" s="78"/>
      <c r="X101" s="78"/>
      <c r="Y101" s="78"/>
      <c r="Z101" s="78"/>
    </row>
    <row r="102" ht="15.75" customHeight="1">
      <c r="A102" s="79">
        <v>99.0</v>
      </c>
      <c r="B102" s="80">
        <v>0.404815</v>
      </c>
      <c r="C102" s="81">
        <v>0.320809</v>
      </c>
      <c r="D102" s="80">
        <f t="shared" si="3"/>
        <v>0.2887281</v>
      </c>
      <c r="E102" s="82">
        <f t="shared" si="4"/>
        <v>409853</v>
      </c>
      <c r="F102" s="82">
        <f t="shared" si="5"/>
        <v>118336</v>
      </c>
      <c r="G102" s="82">
        <f t="shared" si="6"/>
        <v>12930.54636</v>
      </c>
      <c r="H102" s="82">
        <f t="shared" si="7"/>
        <v>45285.56255</v>
      </c>
      <c r="I102" s="82">
        <f t="shared" ref="I102:J102" si="210">SUM(G102:G$113)</f>
        <v>42889.89702</v>
      </c>
      <c r="J102" s="83">
        <f t="shared" si="210"/>
        <v>130433.9274</v>
      </c>
      <c r="K102" s="80">
        <f t="shared" si="9"/>
        <v>0.320809</v>
      </c>
      <c r="L102" s="82">
        <f t="shared" si="10"/>
        <v>277573</v>
      </c>
      <c r="M102" s="82">
        <f t="shared" si="11"/>
        <v>89048</v>
      </c>
      <c r="N102" s="82">
        <f t="shared" si="12"/>
        <v>9730.253616</v>
      </c>
      <c r="O102" s="82">
        <f t="shared" si="13"/>
        <v>30669.6534</v>
      </c>
      <c r="P102" s="82">
        <f t="shared" ref="P102:Q102" si="211">SUM(N102:N$113)</f>
        <v>29204.5855</v>
      </c>
      <c r="Q102" s="82">
        <f t="shared" si="211"/>
        <v>81262.71631</v>
      </c>
      <c r="R102" s="84">
        <f t="shared" si="15"/>
        <v>0.3208093006</v>
      </c>
      <c r="S102" s="78"/>
      <c r="T102" s="78"/>
      <c r="U102" s="78"/>
      <c r="V102" s="78"/>
      <c r="W102" s="78"/>
      <c r="X102" s="78"/>
      <c r="Y102" s="78"/>
      <c r="Z102" s="78"/>
    </row>
    <row r="103" ht="15.75" customHeight="1">
      <c r="A103" s="85">
        <v>100.0</v>
      </c>
      <c r="B103" s="86">
        <v>0.434119</v>
      </c>
      <c r="C103" s="87">
        <v>0.348771</v>
      </c>
      <c r="D103" s="86">
        <f t="shared" si="3"/>
        <v>0.3138939</v>
      </c>
      <c r="E103" s="88">
        <f t="shared" si="4"/>
        <v>291517</v>
      </c>
      <c r="F103" s="88">
        <f t="shared" si="5"/>
        <v>91505</v>
      </c>
      <c r="G103" s="88">
        <f t="shared" si="6"/>
        <v>9778.708476</v>
      </c>
      <c r="H103" s="88">
        <f t="shared" si="7"/>
        <v>31501.57138</v>
      </c>
      <c r="I103" s="88">
        <f t="shared" ref="I103:J103" si="212">SUM(G103:G$113)</f>
        <v>29959.35066</v>
      </c>
      <c r="J103" s="89">
        <f t="shared" si="212"/>
        <v>85148.36481</v>
      </c>
      <c r="K103" s="86">
        <f t="shared" si="9"/>
        <v>0.348771</v>
      </c>
      <c r="L103" s="88">
        <f t="shared" si="10"/>
        <v>188525</v>
      </c>
      <c r="M103" s="88">
        <f t="shared" si="11"/>
        <v>65752</v>
      </c>
      <c r="N103" s="88">
        <f t="shared" si="12"/>
        <v>7026.60663</v>
      </c>
      <c r="O103" s="88">
        <f t="shared" si="13"/>
        <v>20372.16953</v>
      </c>
      <c r="P103" s="88">
        <f t="shared" ref="P103:Q103" si="213">SUM(N103:N$113)</f>
        <v>19474.33188</v>
      </c>
      <c r="Q103" s="88">
        <f t="shared" si="213"/>
        <v>50593.06291</v>
      </c>
      <c r="R103" s="90">
        <f t="shared" si="15"/>
        <v>0.3487707201</v>
      </c>
      <c r="S103" s="78"/>
      <c r="T103" s="78"/>
      <c r="U103" s="78"/>
      <c r="V103" s="78"/>
      <c r="W103" s="78"/>
      <c r="X103" s="78"/>
      <c r="Y103" s="78"/>
      <c r="Z103" s="78"/>
    </row>
    <row r="104" ht="15.75" customHeight="1">
      <c r="A104" s="79">
        <v>101.0</v>
      </c>
      <c r="B104" s="80">
        <v>0.46452</v>
      </c>
      <c r="C104" s="81">
        <v>0.378319</v>
      </c>
      <c r="D104" s="80">
        <f t="shared" si="3"/>
        <v>0.3404871</v>
      </c>
      <c r="E104" s="82">
        <f t="shared" si="4"/>
        <v>200012</v>
      </c>
      <c r="F104" s="82">
        <f t="shared" si="5"/>
        <v>68102</v>
      </c>
      <c r="G104" s="82">
        <f t="shared" si="6"/>
        <v>7117.594195</v>
      </c>
      <c r="H104" s="82">
        <f t="shared" si="7"/>
        <v>21137.86247</v>
      </c>
      <c r="I104" s="82">
        <f t="shared" ref="I104:J104" si="214">SUM(G104:G$113)</f>
        <v>20180.64219</v>
      </c>
      <c r="J104" s="83">
        <f t="shared" si="214"/>
        <v>53646.79343</v>
      </c>
      <c r="K104" s="80">
        <f t="shared" si="9"/>
        <v>0.378319</v>
      </c>
      <c r="L104" s="82">
        <f t="shared" si="10"/>
        <v>122773</v>
      </c>
      <c r="M104" s="82">
        <f t="shared" si="11"/>
        <v>46447</v>
      </c>
      <c r="N104" s="82">
        <f t="shared" si="12"/>
        <v>4854.349323</v>
      </c>
      <c r="O104" s="82">
        <f t="shared" si="13"/>
        <v>12975.01544</v>
      </c>
      <c r="P104" s="82">
        <f t="shared" ref="P104:Q104" si="215">SUM(N104:N$113)</f>
        <v>12447.72525</v>
      </c>
      <c r="Q104" s="82">
        <f t="shared" si="215"/>
        <v>30220.89338</v>
      </c>
      <c r="R104" s="84">
        <f t="shared" si="15"/>
        <v>0.3783160793</v>
      </c>
      <c r="S104" s="78"/>
      <c r="T104" s="78"/>
      <c r="U104" s="78"/>
      <c r="V104" s="78"/>
      <c r="W104" s="78"/>
      <c r="X104" s="78"/>
      <c r="Y104" s="78"/>
      <c r="Z104" s="78"/>
    </row>
    <row r="105" ht="15.75" customHeight="1">
      <c r="A105" s="79">
        <v>102.0</v>
      </c>
      <c r="B105" s="80">
        <v>0.495908</v>
      </c>
      <c r="C105" s="81">
        <v>0.409406</v>
      </c>
      <c r="D105" s="80">
        <f t="shared" si="3"/>
        <v>0.3684654</v>
      </c>
      <c r="E105" s="82">
        <f t="shared" si="4"/>
        <v>131910</v>
      </c>
      <c r="F105" s="82">
        <f t="shared" si="5"/>
        <v>48604</v>
      </c>
      <c r="G105" s="82">
        <f t="shared" si="6"/>
        <v>4968.005324</v>
      </c>
      <c r="H105" s="82">
        <f t="shared" si="7"/>
        <v>13633.87849</v>
      </c>
      <c r="I105" s="82">
        <f t="shared" ref="I105:J105" si="216">SUM(G105:G$113)</f>
        <v>13063.04799</v>
      </c>
      <c r="J105" s="83">
        <f t="shared" si="216"/>
        <v>32508.93096</v>
      </c>
      <c r="K105" s="80">
        <f t="shared" si="9"/>
        <v>0.409406</v>
      </c>
      <c r="L105" s="82">
        <f t="shared" si="10"/>
        <v>76326</v>
      </c>
      <c r="M105" s="82">
        <f t="shared" si="11"/>
        <v>31248</v>
      </c>
      <c r="N105" s="82">
        <f t="shared" si="12"/>
        <v>3193.980544</v>
      </c>
      <c r="O105" s="82">
        <f t="shared" si="13"/>
        <v>7888.859143</v>
      </c>
      <c r="P105" s="82">
        <f t="shared" ref="P105:Q105" si="217">SUM(N105:N$113)</f>
        <v>7593.375928</v>
      </c>
      <c r="Q105" s="82">
        <f t="shared" si="217"/>
        <v>17245.87794</v>
      </c>
      <c r="R105" s="84">
        <f t="shared" si="15"/>
        <v>0.4094017766</v>
      </c>
      <c r="S105" s="78"/>
      <c r="T105" s="78"/>
      <c r="U105" s="78"/>
      <c r="V105" s="78"/>
      <c r="W105" s="78"/>
      <c r="X105" s="78"/>
      <c r="Y105" s="78"/>
      <c r="Z105" s="78"/>
    </row>
    <row r="106" ht="15.75" customHeight="1">
      <c r="A106" s="79">
        <v>103.0</v>
      </c>
      <c r="B106" s="80">
        <v>0.528175</v>
      </c>
      <c r="C106" s="81">
        <v>0.441987</v>
      </c>
      <c r="D106" s="80">
        <f t="shared" si="3"/>
        <v>0.3977883</v>
      </c>
      <c r="E106" s="82">
        <f t="shared" si="4"/>
        <v>83306</v>
      </c>
      <c r="F106" s="82">
        <f t="shared" si="5"/>
        <v>33138</v>
      </c>
      <c r="G106" s="82">
        <f t="shared" si="6"/>
        <v>3312.630661</v>
      </c>
      <c r="H106" s="82">
        <f t="shared" si="7"/>
        <v>8420.825427</v>
      </c>
      <c r="I106" s="82">
        <f t="shared" ref="I106:J106" si="218">SUM(G106:G$113)</f>
        <v>8095.042669</v>
      </c>
      <c r="J106" s="83">
        <f t="shared" si="218"/>
        <v>18875.05247</v>
      </c>
      <c r="K106" s="80">
        <f t="shared" si="9"/>
        <v>0.441987</v>
      </c>
      <c r="L106" s="82">
        <f t="shared" si="10"/>
        <v>45078</v>
      </c>
      <c r="M106" s="82">
        <f t="shared" si="11"/>
        <v>19924</v>
      </c>
      <c r="N106" s="82">
        <f t="shared" si="12"/>
        <v>1991.696943</v>
      </c>
      <c r="O106" s="82">
        <f t="shared" si="13"/>
        <v>4556.622195</v>
      </c>
      <c r="P106" s="82">
        <f t="shared" ref="P106:Q106" si="219">SUM(N106:N$113)</f>
        <v>4399.395384</v>
      </c>
      <c r="Q106" s="82">
        <f t="shared" si="219"/>
        <v>9357.018795</v>
      </c>
      <c r="R106" s="84">
        <f t="shared" si="15"/>
        <v>0.4419894405</v>
      </c>
      <c r="S106" s="78"/>
      <c r="T106" s="78"/>
      <c r="U106" s="78"/>
      <c r="V106" s="78"/>
      <c r="W106" s="78"/>
      <c r="X106" s="78"/>
      <c r="Y106" s="78"/>
      <c r="Z106" s="78"/>
    </row>
    <row r="107" ht="15.75" customHeight="1">
      <c r="A107" s="79">
        <v>104.0</v>
      </c>
      <c r="B107" s="80">
        <v>0.561225</v>
      </c>
      <c r="C107" s="81">
        <v>0.47603</v>
      </c>
      <c r="D107" s="80">
        <f t="shared" si="3"/>
        <v>0.428427</v>
      </c>
      <c r="E107" s="82">
        <f t="shared" si="4"/>
        <v>50168</v>
      </c>
      <c r="F107" s="82">
        <f t="shared" si="5"/>
        <v>21493</v>
      </c>
      <c r="G107" s="82">
        <f t="shared" si="6"/>
        <v>2101.263157</v>
      </c>
      <c r="H107" s="82">
        <f t="shared" si="7"/>
        <v>4959.545205</v>
      </c>
      <c r="I107" s="82">
        <f t="shared" ref="I107:J107" si="220">SUM(G107:G$113)</f>
        <v>4782.412008</v>
      </c>
      <c r="J107" s="83">
        <f t="shared" si="220"/>
        <v>10454.22704</v>
      </c>
      <c r="K107" s="80">
        <f t="shared" si="9"/>
        <v>0.47603</v>
      </c>
      <c r="L107" s="82">
        <f t="shared" si="10"/>
        <v>25154</v>
      </c>
      <c r="M107" s="82">
        <f t="shared" si="11"/>
        <v>11974</v>
      </c>
      <c r="N107" s="82">
        <f t="shared" si="12"/>
        <v>1170.638116</v>
      </c>
      <c r="O107" s="82">
        <f t="shared" si="13"/>
        <v>2486.692714</v>
      </c>
      <c r="P107" s="82">
        <f t="shared" ref="P107:Q107" si="221">SUM(N107:N$113)</f>
        <v>2407.698441</v>
      </c>
      <c r="Q107" s="82">
        <f t="shared" si="221"/>
        <v>4800.3966</v>
      </c>
      <c r="R107" s="84">
        <f t="shared" si="15"/>
        <v>0.4760276696</v>
      </c>
      <c r="S107" s="78"/>
      <c r="T107" s="78"/>
      <c r="U107" s="78"/>
      <c r="V107" s="78"/>
      <c r="W107" s="78"/>
      <c r="X107" s="78"/>
      <c r="Y107" s="78"/>
      <c r="Z107" s="78"/>
    </row>
    <row r="108" ht="15.75" customHeight="1">
      <c r="A108" s="85">
        <v>105.0</v>
      </c>
      <c r="B108" s="86">
        <v>0.594967</v>
      </c>
      <c r="C108" s="87">
        <v>0.511501</v>
      </c>
      <c r="D108" s="86">
        <f t="shared" si="3"/>
        <v>0.4603509</v>
      </c>
      <c r="E108" s="88">
        <f t="shared" si="4"/>
        <v>28675</v>
      </c>
      <c r="F108" s="88">
        <f t="shared" si="5"/>
        <v>13201</v>
      </c>
      <c r="G108" s="88">
        <f t="shared" si="6"/>
        <v>1262.196354</v>
      </c>
      <c r="H108" s="88">
        <f t="shared" si="7"/>
        <v>2772.395436</v>
      </c>
      <c r="I108" s="88">
        <f t="shared" ref="I108:J108" si="222">SUM(G108:G$113)</f>
        <v>2681.148852</v>
      </c>
      <c r="J108" s="89">
        <f t="shared" si="222"/>
        <v>5494.68184</v>
      </c>
      <c r="K108" s="86">
        <f t="shared" si="9"/>
        <v>0.511501</v>
      </c>
      <c r="L108" s="88">
        <f t="shared" si="10"/>
        <v>13180</v>
      </c>
      <c r="M108" s="88">
        <f t="shared" si="11"/>
        <v>6742</v>
      </c>
      <c r="N108" s="88">
        <f t="shared" si="12"/>
        <v>644.6275146</v>
      </c>
      <c r="O108" s="88">
        <f t="shared" si="13"/>
        <v>1274.286725</v>
      </c>
      <c r="P108" s="88">
        <f t="shared" ref="P108:Q108" si="223">SUM(N108:N$113)</f>
        <v>1237.060325</v>
      </c>
      <c r="Q108" s="88">
        <f t="shared" si="223"/>
        <v>2313.703886</v>
      </c>
      <c r="R108" s="90">
        <f t="shared" si="15"/>
        <v>0.5115326252</v>
      </c>
      <c r="S108" s="78"/>
      <c r="T108" s="78"/>
      <c r="U108" s="78"/>
      <c r="V108" s="78"/>
      <c r="W108" s="78"/>
      <c r="X108" s="78"/>
      <c r="Y108" s="78"/>
      <c r="Z108" s="78"/>
    </row>
    <row r="109" ht="15.75" customHeight="1">
      <c r="A109" s="79">
        <v>106.0</v>
      </c>
      <c r="B109" s="80">
        <v>0.629307</v>
      </c>
      <c r="C109" s="81">
        <v>0.548371</v>
      </c>
      <c r="D109" s="80">
        <f t="shared" si="3"/>
        <v>0.4935339</v>
      </c>
      <c r="E109" s="82">
        <f t="shared" si="4"/>
        <v>15474</v>
      </c>
      <c r="F109" s="82">
        <f t="shared" si="5"/>
        <v>7637</v>
      </c>
      <c r="G109" s="82">
        <f t="shared" si="6"/>
        <v>714.1337597</v>
      </c>
      <c r="H109" s="82">
        <f t="shared" si="7"/>
        <v>1463.15732</v>
      </c>
      <c r="I109" s="82">
        <f t="shared" ref="I109:J109" si="224">SUM(G109:G$113)</f>
        <v>1418.952497</v>
      </c>
      <c r="J109" s="83">
        <f t="shared" si="224"/>
        <v>2722.286403</v>
      </c>
      <c r="K109" s="80">
        <f t="shared" si="9"/>
        <v>0.548371</v>
      </c>
      <c r="L109" s="82">
        <f t="shared" si="10"/>
        <v>6438</v>
      </c>
      <c r="M109" s="82">
        <f t="shared" si="11"/>
        <v>3530</v>
      </c>
      <c r="N109" s="82">
        <f t="shared" si="12"/>
        <v>330.0893246</v>
      </c>
      <c r="O109" s="82">
        <f t="shared" si="13"/>
        <v>608.7506029</v>
      </c>
      <c r="P109" s="82">
        <f t="shared" ref="P109:Q109" si="225">SUM(N109:N$113)</f>
        <v>592.4328102</v>
      </c>
      <c r="Q109" s="82">
        <f t="shared" si="225"/>
        <v>1039.417161</v>
      </c>
      <c r="R109" s="84">
        <f t="shared" si="15"/>
        <v>0.5483069276</v>
      </c>
      <c r="S109" s="78"/>
      <c r="T109" s="78"/>
      <c r="U109" s="78"/>
      <c r="V109" s="78"/>
      <c r="W109" s="78"/>
      <c r="X109" s="78"/>
      <c r="Y109" s="78"/>
      <c r="Z109" s="78"/>
    </row>
    <row r="110" ht="15.75" customHeight="1">
      <c r="A110" s="79">
        <v>107.0</v>
      </c>
      <c r="B110" s="80">
        <v>0.664152</v>
      </c>
      <c r="C110" s="81">
        <v>0.586607</v>
      </c>
      <c r="D110" s="80">
        <f t="shared" si="3"/>
        <v>0.5279463</v>
      </c>
      <c r="E110" s="82">
        <f t="shared" si="4"/>
        <v>7837</v>
      </c>
      <c r="F110" s="82">
        <f t="shared" si="5"/>
        <v>4138</v>
      </c>
      <c r="G110" s="82">
        <f t="shared" si="6"/>
        <v>378.4285932</v>
      </c>
      <c r="H110" s="82">
        <f t="shared" si="7"/>
        <v>724.7278688</v>
      </c>
      <c r="I110" s="82">
        <f t="shared" ref="I110:J110" si="226">SUM(G110:G$113)</f>
        <v>704.8187377</v>
      </c>
      <c r="J110" s="83">
        <f t="shared" si="226"/>
        <v>1259.129083</v>
      </c>
      <c r="K110" s="80">
        <f t="shared" si="9"/>
        <v>0.586607</v>
      </c>
      <c r="L110" s="82">
        <f t="shared" si="10"/>
        <v>2908</v>
      </c>
      <c r="M110" s="82">
        <f t="shared" si="11"/>
        <v>1706</v>
      </c>
      <c r="N110" s="82">
        <f t="shared" si="12"/>
        <v>156.0172016</v>
      </c>
      <c r="O110" s="82">
        <f t="shared" si="13"/>
        <v>268.9177801</v>
      </c>
      <c r="P110" s="82">
        <f t="shared" ref="P110:Q110" si="227">SUM(N110:N$113)</f>
        <v>262.3434856</v>
      </c>
      <c r="Q110" s="82">
        <f t="shared" si="227"/>
        <v>430.6665579</v>
      </c>
      <c r="R110" s="84">
        <f t="shared" si="15"/>
        <v>0.5866574966</v>
      </c>
      <c r="S110" s="78"/>
      <c r="T110" s="78"/>
      <c r="U110" s="78"/>
      <c r="V110" s="78"/>
      <c r="W110" s="78"/>
      <c r="X110" s="78"/>
      <c r="Y110" s="78"/>
      <c r="Z110" s="78"/>
    </row>
    <row r="111" ht="15.75" customHeight="1">
      <c r="A111" s="79">
        <v>108.0</v>
      </c>
      <c r="B111" s="80">
        <v>0.698078</v>
      </c>
      <c r="C111" s="81">
        <v>0.624558</v>
      </c>
      <c r="D111" s="80">
        <f t="shared" si="3"/>
        <v>0.5621022</v>
      </c>
      <c r="E111" s="82">
        <f t="shared" si="4"/>
        <v>3699</v>
      </c>
      <c r="F111" s="82">
        <f t="shared" si="5"/>
        <v>2079</v>
      </c>
      <c r="G111" s="82">
        <f t="shared" si="6"/>
        <v>185.9450534</v>
      </c>
      <c r="H111" s="82">
        <f t="shared" si="7"/>
        <v>334.538519</v>
      </c>
      <c r="I111" s="82">
        <f t="shared" ref="I111:J111" si="228">SUM(G111:G$113)</f>
        <v>326.3901445</v>
      </c>
      <c r="J111" s="83">
        <f t="shared" si="228"/>
        <v>534.4012142</v>
      </c>
      <c r="K111" s="80">
        <f t="shared" si="9"/>
        <v>0.624558</v>
      </c>
      <c r="L111" s="82">
        <f t="shared" si="10"/>
        <v>1202</v>
      </c>
      <c r="M111" s="82">
        <f t="shared" si="11"/>
        <v>751</v>
      </c>
      <c r="N111" s="82">
        <f t="shared" si="12"/>
        <v>67.16918477</v>
      </c>
      <c r="O111" s="82">
        <f t="shared" si="13"/>
        <v>108.7091916</v>
      </c>
      <c r="P111" s="82">
        <f t="shared" ref="P111:Q111" si="229">SUM(N111:N$113)</f>
        <v>106.3262841</v>
      </c>
      <c r="Q111" s="82">
        <f t="shared" si="229"/>
        <v>161.7487778</v>
      </c>
      <c r="R111" s="84">
        <f t="shared" si="15"/>
        <v>0.6247920133</v>
      </c>
      <c r="S111" s="78"/>
      <c r="T111" s="78"/>
      <c r="U111" s="78"/>
      <c r="V111" s="78"/>
      <c r="W111" s="78"/>
      <c r="X111" s="78"/>
      <c r="Y111" s="78"/>
      <c r="Z111" s="78"/>
    </row>
    <row r="112" ht="15.75" customHeight="1">
      <c r="A112" s="79">
        <v>109.0</v>
      </c>
      <c r="B112" s="80">
        <v>0.731384</v>
      </c>
      <c r="C112" s="81">
        <v>0.662588</v>
      </c>
      <c r="D112" s="80">
        <f t="shared" si="3"/>
        <v>0.5963292</v>
      </c>
      <c r="E112" s="82">
        <f t="shared" si="4"/>
        <v>1620</v>
      </c>
      <c r="F112" s="82">
        <f t="shared" si="5"/>
        <v>966</v>
      </c>
      <c r="G112" s="82">
        <f t="shared" si="6"/>
        <v>84.49751755</v>
      </c>
      <c r="H112" s="82">
        <f t="shared" si="7"/>
        <v>143.2892127</v>
      </c>
      <c r="I112" s="82">
        <f t="shared" ref="I112:J112" si="230">SUM(G112:G$113)</f>
        <v>140.445091</v>
      </c>
      <c r="J112" s="83">
        <f t="shared" si="230"/>
        <v>199.8626952</v>
      </c>
      <c r="K112" s="80">
        <f t="shared" si="9"/>
        <v>0.662588</v>
      </c>
      <c r="L112" s="82">
        <f t="shared" si="10"/>
        <v>451</v>
      </c>
      <c r="M112" s="82">
        <f t="shared" si="11"/>
        <v>299</v>
      </c>
      <c r="N112" s="82">
        <f t="shared" si="12"/>
        <v>26.15399353</v>
      </c>
      <c r="O112" s="82">
        <f t="shared" si="13"/>
        <v>39.89100922</v>
      </c>
      <c r="P112" s="82">
        <f t="shared" ref="P112:Q112" si="231">SUM(N112:N$113)</f>
        <v>39.15709929</v>
      </c>
      <c r="Q112" s="82">
        <f t="shared" si="231"/>
        <v>53.03958619</v>
      </c>
      <c r="R112" s="84">
        <f t="shared" si="15"/>
        <v>0.6629711752</v>
      </c>
      <c r="S112" s="78"/>
      <c r="T112" s="78"/>
      <c r="U112" s="78"/>
      <c r="V112" s="78"/>
      <c r="W112" s="78"/>
      <c r="X112" s="78"/>
      <c r="Y112" s="78"/>
      <c r="Z112" s="78"/>
    </row>
    <row r="113" ht="15.75" customHeight="1">
      <c r="A113" s="91">
        <v>110.0</v>
      </c>
      <c r="B113" s="92">
        <v>1.0</v>
      </c>
      <c r="C113" s="93">
        <v>1.0</v>
      </c>
      <c r="D113" s="92">
        <f t="shared" si="3"/>
        <v>1</v>
      </c>
      <c r="E113" s="94">
        <f t="shared" si="4"/>
        <v>654</v>
      </c>
      <c r="F113" s="94">
        <f t="shared" si="5"/>
        <v>654</v>
      </c>
      <c r="G113" s="94">
        <f t="shared" si="6"/>
        <v>55.94757347</v>
      </c>
      <c r="H113" s="94">
        <f t="shared" si="7"/>
        <v>56.57348252</v>
      </c>
      <c r="I113" s="94">
        <f t="shared" ref="I113:J113" si="232">SUM(G113:G$113)</f>
        <v>55.94757347</v>
      </c>
      <c r="J113" s="95">
        <f t="shared" si="232"/>
        <v>56.57348252</v>
      </c>
      <c r="K113" s="92">
        <f t="shared" si="9"/>
        <v>1</v>
      </c>
      <c r="L113" s="94">
        <f t="shared" si="10"/>
        <v>152</v>
      </c>
      <c r="M113" s="94">
        <f t="shared" si="11"/>
        <v>152</v>
      </c>
      <c r="N113" s="94">
        <f t="shared" si="12"/>
        <v>13.00310576</v>
      </c>
      <c r="O113" s="94">
        <f t="shared" si="13"/>
        <v>13.14857698</v>
      </c>
      <c r="P113" s="94">
        <f t="shared" ref="P113:Q113" si="233">SUM(N113:N$113)</f>
        <v>13.00310576</v>
      </c>
      <c r="Q113" s="94">
        <f t="shared" si="233"/>
        <v>13.14857698</v>
      </c>
      <c r="R113" s="96">
        <f t="shared" si="15"/>
        <v>1</v>
      </c>
      <c r="S113" s="78"/>
      <c r="T113" s="78"/>
      <c r="U113" s="78"/>
      <c r="V113" s="78"/>
      <c r="W113" s="78"/>
      <c r="X113" s="78"/>
      <c r="Y113" s="78"/>
      <c r="Z113" s="78"/>
    </row>
    <row r="114" ht="15.75" customHeight="1">
      <c r="A114" s="97"/>
      <c r="B114" s="98"/>
      <c r="C114" s="98"/>
      <c r="D114" s="98"/>
      <c r="E114" s="78"/>
      <c r="F114" s="78"/>
      <c r="G114" s="78"/>
      <c r="H114" s="78"/>
      <c r="I114" s="78"/>
      <c r="J114" s="78"/>
      <c r="K114" s="98"/>
      <c r="L114" s="78"/>
      <c r="M114" s="78"/>
      <c r="N114" s="78"/>
      <c r="O114" s="78"/>
      <c r="P114" s="78"/>
      <c r="Q114" s="78"/>
      <c r="R114" s="98"/>
      <c r="S114" s="78"/>
      <c r="T114" s="78"/>
      <c r="U114" s="78"/>
      <c r="V114" s="78"/>
      <c r="W114" s="78"/>
      <c r="X114" s="78"/>
      <c r="Y114" s="78"/>
      <c r="Z114" s="78"/>
    </row>
    <row r="115" ht="15.75" customHeight="1">
      <c r="A115" s="62"/>
      <c r="B115" s="98"/>
      <c r="C115" s="98"/>
      <c r="D115" s="98"/>
      <c r="E115" s="78"/>
      <c r="F115" s="78"/>
      <c r="G115" s="78"/>
      <c r="H115" s="78"/>
      <c r="I115" s="78"/>
      <c r="J115" s="78"/>
      <c r="K115" s="98"/>
      <c r="L115" s="78"/>
      <c r="M115" s="78"/>
      <c r="N115" s="78"/>
      <c r="O115" s="78"/>
      <c r="P115" s="78"/>
      <c r="Q115" s="78"/>
      <c r="R115" s="98"/>
      <c r="S115" s="78"/>
      <c r="T115" s="78"/>
      <c r="U115" s="78"/>
      <c r="V115" s="78"/>
      <c r="W115" s="78"/>
      <c r="X115" s="78"/>
      <c r="Y115" s="78"/>
      <c r="Z115" s="78"/>
    </row>
    <row r="116" ht="15.75" customHeight="1">
      <c r="A116" s="62"/>
      <c r="B116" s="98"/>
      <c r="C116" s="98"/>
      <c r="D116" s="98"/>
      <c r="E116" s="78"/>
      <c r="F116" s="78"/>
      <c r="G116" s="78"/>
      <c r="H116" s="78"/>
      <c r="I116" s="78"/>
      <c r="J116" s="78"/>
      <c r="K116" s="98"/>
      <c r="L116" s="78"/>
      <c r="M116" s="78"/>
      <c r="N116" s="78"/>
      <c r="O116" s="78"/>
      <c r="P116" s="78"/>
      <c r="Q116" s="78"/>
      <c r="R116" s="98"/>
      <c r="S116" s="78"/>
      <c r="T116" s="78"/>
      <c r="U116" s="78"/>
      <c r="V116" s="78"/>
      <c r="W116" s="78"/>
      <c r="X116" s="78"/>
      <c r="Y116" s="78"/>
      <c r="Z116" s="78"/>
    </row>
    <row r="117" ht="15.75" customHeight="1">
      <c r="A117" s="62"/>
      <c r="B117" s="98"/>
      <c r="C117" s="98"/>
      <c r="D117" s="98"/>
      <c r="E117" s="78"/>
      <c r="F117" s="78"/>
      <c r="G117" s="78"/>
      <c r="H117" s="78"/>
      <c r="I117" s="78"/>
      <c r="J117" s="78"/>
      <c r="K117" s="98"/>
      <c r="L117" s="78"/>
      <c r="M117" s="78"/>
      <c r="N117" s="78"/>
      <c r="O117" s="78"/>
      <c r="P117" s="78"/>
      <c r="Q117" s="78"/>
      <c r="R117" s="98"/>
      <c r="S117" s="78"/>
      <c r="T117" s="78"/>
      <c r="U117" s="78"/>
      <c r="V117" s="78"/>
      <c r="W117" s="78"/>
      <c r="X117" s="78"/>
      <c r="Y117" s="78"/>
      <c r="Z117" s="78"/>
    </row>
    <row r="118" ht="15.75" customHeight="1">
      <c r="A118" s="62"/>
      <c r="B118" s="98"/>
      <c r="C118" s="98"/>
      <c r="D118" s="98"/>
      <c r="E118" s="78"/>
      <c r="F118" s="78"/>
      <c r="G118" s="78"/>
      <c r="H118" s="78"/>
      <c r="I118" s="78"/>
      <c r="J118" s="78"/>
      <c r="K118" s="98"/>
      <c r="L118" s="78"/>
      <c r="M118" s="78"/>
      <c r="N118" s="78"/>
      <c r="O118" s="78"/>
      <c r="P118" s="78"/>
      <c r="Q118" s="78"/>
      <c r="R118" s="98"/>
      <c r="S118" s="78"/>
      <c r="T118" s="78"/>
      <c r="U118" s="78"/>
      <c r="V118" s="78"/>
      <c r="W118" s="78"/>
      <c r="X118" s="78"/>
      <c r="Y118" s="78"/>
      <c r="Z118" s="78"/>
    </row>
    <row r="119" ht="15.75" customHeight="1">
      <c r="A119" s="62"/>
      <c r="B119" s="98"/>
      <c r="C119" s="98"/>
      <c r="D119" s="98"/>
      <c r="E119" s="78"/>
      <c r="F119" s="78"/>
      <c r="G119" s="78"/>
      <c r="H119" s="78"/>
      <c r="I119" s="78"/>
      <c r="J119" s="78"/>
      <c r="K119" s="98"/>
      <c r="L119" s="78"/>
      <c r="M119" s="78"/>
      <c r="N119" s="78"/>
      <c r="O119" s="78"/>
      <c r="P119" s="78"/>
      <c r="Q119" s="78"/>
      <c r="R119" s="98"/>
      <c r="S119" s="78"/>
      <c r="T119" s="78"/>
      <c r="U119" s="78"/>
      <c r="V119" s="78"/>
      <c r="W119" s="78"/>
      <c r="X119" s="78"/>
      <c r="Y119" s="78"/>
      <c r="Z119" s="78"/>
    </row>
    <row r="120" ht="15.75" customHeight="1">
      <c r="A120" s="62"/>
      <c r="B120" s="98"/>
      <c r="C120" s="98"/>
      <c r="D120" s="98"/>
      <c r="E120" s="78"/>
      <c r="F120" s="78"/>
      <c r="G120" s="78"/>
      <c r="H120" s="78"/>
      <c r="I120" s="78"/>
      <c r="J120" s="78"/>
      <c r="K120" s="98"/>
      <c r="L120" s="78"/>
      <c r="M120" s="78"/>
      <c r="N120" s="78"/>
      <c r="O120" s="78"/>
      <c r="P120" s="78"/>
      <c r="Q120" s="78"/>
      <c r="R120" s="98"/>
      <c r="S120" s="78"/>
      <c r="T120" s="78"/>
      <c r="U120" s="78"/>
      <c r="V120" s="78"/>
      <c r="W120" s="78"/>
      <c r="X120" s="78"/>
      <c r="Y120" s="78"/>
      <c r="Z120" s="78"/>
    </row>
    <row r="121" ht="15.75" customHeight="1">
      <c r="A121" s="62"/>
      <c r="B121" s="98"/>
      <c r="C121" s="98"/>
      <c r="D121" s="98"/>
      <c r="E121" s="78"/>
      <c r="F121" s="78"/>
      <c r="G121" s="78"/>
      <c r="H121" s="78"/>
      <c r="I121" s="78"/>
      <c r="J121" s="78"/>
      <c r="K121" s="98"/>
      <c r="L121" s="78"/>
      <c r="M121" s="78"/>
      <c r="N121" s="78"/>
      <c r="O121" s="78"/>
      <c r="P121" s="78"/>
      <c r="Q121" s="78"/>
      <c r="R121" s="98"/>
      <c r="S121" s="78"/>
      <c r="T121" s="78"/>
      <c r="U121" s="78"/>
      <c r="V121" s="78"/>
      <c r="W121" s="78"/>
      <c r="X121" s="78"/>
      <c r="Y121" s="78"/>
      <c r="Z121" s="78"/>
    </row>
    <row r="122" ht="15.75" customHeight="1">
      <c r="A122" s="62"/>
      <c r="B122" s="98"/>
      <c r="C122" s="98"/>
      <c r="D122" s="98"/>
      <c r="E122" s="78"/>
      <c r="F122" s="78"/>
      <c r="G122" s="78"/>
      <c r="H122" s="78"/>
      <c r="I122" s="78"/>
      <c r="J122" s="78"/>
      <c r="K122" s="98"/>
      <c r="L122" s="78"/>
      <c r="M122" s="78"/>
      <c r="N122" s="78"/>
      <c r="O122" s="78"/>
      <c r="P122" s="78"/>
      <c r="Q122" s="78"/>
      <c r="R122" s="98"/>
      <c r="S122" s="78"/>
      <c r="T122" s="78"/>
      <c r="U122" s="78"/>
      <c r="V122" s="78"/>
      <c r="W122" s="78"/>
      <c r="X122" s="78"/>
      <c r="Y122" s="78"/>
      <c r="Z122" s="78"/>
    </row>
    <row r="123" ht="15.75" customHeight="1">
      <c r="A123" s="62"/>
      <c r="B123" s="98"/>
      <c r="C123" s="98"/>
      <c r="D123" s="98"/>
      <c r="E123" s="78"/>
      <c r="F123" s="78"/>
      <c r="G123" s="78"/>
      <c r="H123" s="78"/>
      <c r="I123" s="78"/>
      <c r="J123" s="78"/>
      <c r="K123" s="98"/>
      <c r="L123" s="78"/>
      <c r="M123" s="78"/>
      <c r="N123" s="78"/>
      <c r="O123" s="78"/>
      <c r="P123" s="78"/>
      <c r="Q123" s="78"/>
      <c r="R123" s="98"/>
      <c r="S123" s="78"/>
      <c r="T123" s="78"/>
      <c r="U123" s="78"/>
      <c r="V123" s="78"/>
      <c r="W123" s="78"/>
      <c r="X123" s="78"/>
      <c r="Y123" s="78"/>
      <c r="Z123" s="78"/>
    </row>
    <row r="124" ht="15.75" customHeight="1">
      <c r="A124" s="62"/>
      <c r="B124" s="98"/>
      <c r="C124" s="98"/>
      <c r="D124" s="98"/>
      <c r="E124" s="78"/>
      <c r="F124" s="78"/>
      <c r="G124" s="78"/>
      <c r="H124" s="78"/>
      <c r="I124" s="78"/>
      <c r="J124" s="78"/>
      <c r="K124" s="98"/>
      <c r="L124" s="78"/>
      <c r="M124" s="78"/>
      <c r="N124" s="78"/>
      <c r="O124" s="78"/>
      <c r="P124" s="78"/>
      <c r="Q124" s="78"/>
      <c r="R124" s="98"/>
      <c r="S124" s="78"/>
      <c r="T124" s="78"/>
      <c r="U124" s="78"/>
      <c r="V124" s="78"/>
      <c r="W124" s="78"/>
      <c r="X124" s="78"/>
      <c r="Y124" s="78"/>
      <c r="Z124" s="78"/>
    </row>
    <row r="125" ht="15.75" customHeight="1">
      <c r="A125" s="62"/>
      <c r="B125" s="98"/>
      <c r="C125" s="98"/>
      <c r="D125" s="98"/>
      <c r="E125" s="78"/>
      <c r="F125" s="78"/>
      <c r="G125" s="78"/>
      <c r="H125" s="78"/>
      <c r="I125" s="78"/>
      <c r="J125" s="78"/>
      <c r="K125" s="98"/>
      <c r="L125" s="78"/>
      <c r="M125" s="78"/>
      <c r="N125" s="78"/>
      <c r="O125" s="78"/>
      <c r="P125" s="78"/>
      <c r="Q125" s="78"/>
      <c r="R125" s="98"/>
      <c r="S125" s="78"/>
      <c r="T125" s="78"/>
      <c r="U125" s="78"/>
      <c r="V125" s="78"/>
      <c r="W125" s="78"/>
      <c r="X125" s="78"/>
      <c r="Y125" s="78"/>
      <c r="Z125" s="78"/>
    </row>
    <row r="126" ht="15.75" customHeight="1">
      <c r="A126" s="62"/>
      <c r="B126" s="98"/>
      <c r="C126" s="98"/>
      <c r="D126" s="98"/>
      <c r="E126" s="78"/>
      <c r="F126" s="78"/>
      <c r="G126" s="78"/>
      <c r="H126" s="78"/>
      <c r="I126" s="78"/>
      <c r="J126" s="78"/>
      <c r="K126" s="98"/>
      <c r="L126" s="78"/>
      <c r="M126" s="78"/>
      <c r="N126" s="78"/>
      <c r="O126" s="78"/>
      <c r="P126" s="78"/>
      <c r="Q126" s="78"/>
      <c r="R126" s="98"/>
      <c r="S126" s="78"/>
      <c r="T126" s="78"/>
      <c r="U126" s="78"/>
      <c r="V126" s="78"/>
      <c r="W126" s="78"/>
      <c r="X126" s="78"/>
      <c r="Y126" s="78"/>
      <c r="Z126" s="78"/>
    </row>
    <row r="127" ht="15.75" customHeight="1">
      <c r="A127" s="62"/>
      <c r="B127" s="98"/>
      <c r="C127" s="98"/>
      <c r="D127" s="98"/>
      <c r="E127" s="78"/>
      <c r="F127" s="78"/>
      <c r="G127" s="78"/>
      <c r="H127" s="78"/>
      <c r="I127" s="78"/>
      <c r="J127" s="78"/>
      <c r="K127" s="98"/>
      <c r="L127" s="78"/>
      <c r="M127" s="78"/>
      <c r="N127" s="78"/>
      <c r="O127" s="78"/>
      <c r="P127" s="78"/>
      <c r="Q127" s="78"/>
      <c r="R127" s="98"/>
      <c r="S127" s="78"/>
      <c r="T127" s="78"/>
      <c r="U127" s="78"/>
      <c r="V127" s="78"/>
      <c r="W127" s="78"/>
      <c r="X127" s="78"/>
      <c r="Y127" s="78"/>
      <c r="Z127" s="78"/>
    </row>
    <row r="128" ht="15.75" customHeight="1">
      <c r="A128" s="62"/>
      <c r="B128" s="98"/>
      <c r="C128" s="98"/>
      <c r="D128" s="98"/>
      <c r="E128" s="78"/>
      <c r="F128" s="78"/>
      <c r="G128" s="78"/>
      <c r="H128" s="78"/>
      <c r="I128" s="78"/>
      <c r="J128" s="78"/>
      <c r="K128" s="98"/>
      <c r="L128" s="78"/>
      <c r="M128" s="78"/>
      <c r="N128" s="78"/>
      <c r="O128" s="78"/>
      <c r="P128" s="78"/>
      <c r="Q128" s="78"/>
      <c r="R128" s="98"/>
      <c r="S128" s="78"/>
      <c r="T128" s="78"/>
      <c r="U128" s="78"/>
      <c r="V128" s="78"/>
      <c r="W128" s="78"/>
      <c r="X128" s="78"/>
      <c r="Y128" s="78"/>
      <c r="Z128" s="78"/>
    </row>
    <row r="129" ht="15.75" customHeight="1">
      <c r="A129" s="62"/>
      <c r="B129" s="98"/>
      <c r="C129" s="98"/>
      <c r="D129" s="98"/>
      <c r="E129" s="78"/>
      <c r="F129" s="78"/>
      <c r="G129" s="78"/>
      <c r="H129" s="78"/>
      <c r="I129" s="78"/>
      <c r="J129" s="78"/>
      <c r="K129" s="98"/>
      <c r="L129" s="78"/>
      <c r="M129" s="78"/>
      <c r="N129" s="78"/>
      <c r="O129" s="78"/>
      <c r="P129" s="78"/>
      <c r="Q129" s="78"/>
      <c r="R129" s="98"/>
      <c r="S129" s="78"/>
      <c r="T129" s="78"/>
      <c r="U129" s="78"/>
      <c r="V129" s="78"/>
      <c r="W129" s="78"/>
      <c r="X129" s="78"/>
      <c r="Y129" s="78"/>
      <c r="Z129" s="78"/>
    </row>
    <row r="130" ht="15.75" customHeight="1">
      <c r="A130" s="62"/>
      <c r="B130" s="98"/>
      <c r="C130" s="98"/>
      <c r="D130" s="98"/>
      <c r="E130" s="78"/>
      <c r="F130" s="78"/>
      <c r="G130" s="78"/>
      <c r="H130" s="78"/>
      <c r="I130" s="78"/>
      <c r="J130" s="78"/>
      <c r="K130" s="98"/>
      <c r="L130" s="78"/>
      <c r="M130" s="78"/>
      <c r="N130" s="78"/>
      <c r="O130" s="78"/>
      <c r="P130" s="78"/>
      <c r="Q130" s="78"/>
      <c r="R130" s="98"/>
      <c r="S130" s="78"/>
      <c r="T130" s="78"/>
      <c r="U130" s="78"/>
      <c r="V130" s="78"/>
      <c r="W130" s="78"/>
      <c r="X130" s="78"/>
      <c r="Y130" s="78"/>
      <c r="Z130" s="78"/>
    </row>
    <row r="131" ht="15.75" customHeight="1">
      <c r="A131" s="62"/>
      <c r="B131" s="98"/>
      <c r="C131" s="98"/>
      <c r="D131" s="98"/>
      <c r="E131" s="78"/>
      <c r="F131" s="78"/>
      <c r="G131" s="78"/>
      <c r="H131" s="78"/>
      <c r="I131" s="78"/>
      <c r="J131" s="78"/>
      <c r="K131" s="98"/>
      <c r="L131" s="78"/>
      <c r="M131" s="78"/>
      <c r="N131" s="78"/>
      <c r="O131" s="78"/>
      <c r="P131" s="78"/>
      <c r="Q131" s="78"/>
      <c r="R131" s="98"/>
      <c r="S131" s="78"/>
      <c r="T131" s="78"/>
      <c r="U131" s="78"/>
      <c r="V131" s="78"/>
      <c r="W131" s="78"/>
      <c r="X131" s="78"/>
      <c r="Y131" s="78"/>
      <c r="Z131" s="78"/>
    </row>
    <row r="132" ht="15.75" customHeight="1">
      <c r="A132" s="62"/>
      <c r="B132" s="98"/>
      <c r="C132" s="98"/>
      <c r="D132" s="98"/>
      <c r="E132" s="78"/>
      <c r="F132" s="78"/>
      <c r="G132" s="78"/>
      <c r="H132" s="78"/>
      <c r="I132" s="78"/>
      <c r="J132" s="78"/>
      <c r="K132" s="98"/>
      <c r="L132" s="78"/>
      <c r="M132" s="78"/>
      <c r="N132" s="78"/>
      <c r="O132" s="78"/>
      <c r="P132" s="78"/>
      <c r="Q132" s="78"/>
      <c r="R132" s="98"/>
      <c r="S132" s="78"/>
      <c r="T132" s="78"/>
      <c r="U132" s="78"/>
      <c r="V132" s="78"/>
      <c r="W132" s="78"/>
      <c r="X132" s="78"/>
      <c r="Y132" s="78"/>
      <c r="Z132" s="78"/>
    </row>
    <row r="133" ht="15.75" customHeight="1">
      <c r="A133" s="62"/>
      <c r="B133" s="98"/>
      <c r="C133" s="98"/>
      <c r="D133" s="98"/>
      <c r="E133" s="78"/>
      <c r="F133" s="78"/>
      <c r="G133" s="78"/>
      <c r="H133" s="78"/>
      <c r="I133" s="78"/>
      <c r="J133" s="78"/>
      <c r="K133" s="98"/>
      <c r="L133" s="78"/>
      <c r="M133" s="78"/>
      <c r="N133" s="78"/>
      <c r="O133" s="78"/>
      <c r="P133" s="78"/>
      <c r="Q133" s="78"/>
      <c r="R133" s="98"/>
      <c r="S133" s="78"/>
      <c r="T133" s="78"/>
      <c r="U133" s="78"/>
      <c r="V133" s="78"/>
      <c r="W133" s="78"/>
      <c r="X133" s="78"/>
      <c r="Y133" s="78"/>
      <c r="Z133" s="78"/>
    </row>
    <row r="134" ht="15.75" customHeight="1">
      <c r="A134" s="62"/>
      <c r="B134" s="98"/>
      <c r="C134" s="98"/>
      <c r="D134" s="98"/>
      <c r="E134" s="78"/>
      <c r="F134" s="78"/>
      <c r="G134" s="78"/>
      <c r="H134" s="78"/>
      <c r="I134" s="78"/>
      <c r="J134" s="78"/>
      <c r="K134" s="98"/>
      <c r="L134" s="78"/>
      <c r="M134" s="78"/>
      <c r="N134" s="78"/>
      <c r="O134" s="78"/>
      <c r="P134" s="78"/>
      <c r="Q134" s="78"/>
      <c r="R134" s="98"/>
      <c r="S134" s="78"/>
      <c r="T134" s="78"/>
      <c r="U134" s="78"/>
      <c r="V134" s="78"/>
      <c r="W134" s="78"/>
      <c r="X134" s="78"/>
      <c r="Y134" s="78"/>
      <c r="Z134" s="78"/>
    </row>
    <row r="135" ht="15.75" customHeight="1">
      <c r="A135" s="62"/>
      <c r="B135" s="98"/>
      <c r="C135" s="98"/>
      <c r="D135" s="98"/>
      <c r="E135" s="78"/>
      <c r="F135" s="78"/>
      <c r="G135" s="78"/>
      <c r="H135" s="78"/>
      <c r="I135" s="78"/>
      <c r="J135" s="78"/>
      <c r="K135" s="98"/>
      <c r="L135" s="78"/>
      <c r="M135" s="78"/>
      <c r="N135" s="78"/>
      <c r="O135" s="78"/>
      <c r="P135" s="78"/>
      <c r="Q135" s="78"/>
      <c r="R135" s="98"/>
      <c r="S135" s="78"/>
      <c r="T135" s="78"/>
      <c r="U135" s="78"/>
      <c r="V135" s="78"/>
      <c r="W135" s="78"/>
      <c r="X135" s="78"/>
      <c r="Y135" s="78"/>
      <c r="Z135" s="78"/>
    </row>
    <row r="136" ht="15.75" customHeight="1">
      <c r="A136" s="62"/>
      <c r="B136" s="98"/>
      <c r="C136" s="98"/>
      <c r="D136" s="98"/>
      <c r="E136" s="78"/>
      <c r="F136" s="78"/>
      <c r="G136" s="78"/>
      <c r="H136" s="78"/>
      <c r="I136" s="78"/>
      <c r="J136" s="78"/>
      <c r="K136" s="98"/>
      <c r="L136" s="78"/>
      <c r="M136" s="78"/>
      <c r="N136" s="78"/>
      <c r="O136" s="78"/>
      <c r="P136" s="78"/>
      <c r="Q136" s="78"/>
      <c r="R136" s="98"/>
      <c r="S136" s="78"/>
      <c r="T136" s="78"/>
      <c r="U136" s="78"/>
      <c r="V136" s="78"/>
      <c r="W136" s="78"/>
      <c r="X136" s="78"/>
      <c r="Y136" s="78"/>
      <c r="Z136" s="78"/>
    </row>
    <row r="137" ht="15.75" customHeight="1">
      <c r="A137" s="62"/>
      <c r="B137" s="98"/>
      <c r="C137" s="98"/>
      <c r="D137" s="98"/>
      <c r="E137" s="78"/>
      <c r="F137" s="78"/>
      <c r="G137" s="78"/>
      <c r="H137" s="78"/>
      <c r="I137" s="78"/>
      <c r="J137" s="78"/>
      <c r="K137" s="98"/>
      <c r="L137" s="78"/>
      <c r="M137" s="78"/>
      <c r="N137" s="78"/>
      <c r="O137" s="78"/>
      <c r="P137" s="78"/>
      <c r="Q137" s="78"/>
      <c r="R137" s="98"/>
      <c r="S137" s="78"/>
      <c r="T137" s="78"/>
      <c r="U137" s="78"/>
      <c r="V137" s="78"/>
      <c r="W137" s="78"/>
      <c r="X137" s="78"/>
      <c r="Y137" s="78"/>
      <c r="Z137" s="78"/>
    </row>
    <row r="138" ht="15.75" customHeight="1">
      <c r="A138" s="62"/>
      <c r="B138" s="98"/>
      <c r="C138" s="98"/>
      <c r="D138" s="98"/>
      <c r="E138" s="78"/>
      <c r="F138" s="78"/>
      <c r="G138" s="78"/>
      <c r="H138" s="78"/>
      <c r="I138" s="78"/>
      <c r="J138" s="78"/>
      <c r="K138" s="98"/>
      <c r="L138" s="78"/>
      <c r="M138" s="78"/>
      <c r="N138" s="78"/>
      <c r="O138" s="78"/>
      <c r="P138" s="78"/>
      <c r="Q138" s="78"/>
      <c r="R138" s="98"/>
      <c r="S138" s="78"/>
      <c r="T138" s="78"/>
      <c r="U138" s="78"/>
      <c r="V138" s="78"/>
      <c r="W138" s="78"/>
      <c r="X138" s="78"/>
      <c r="Y138" s="78"/>
      <c r="Z138" s="78"/>
    </row>
    <row r="139" ht="15.75" customHeight="1">
      <c r="A139" s="62"/>
      <c r="B139" s="98"/>
      <c r="C139" s="98"/>
      <c r="D139" s="98"/>
      <c r="E139" s="78"/>
      <c r="F139" s="78"/>
      <c r="G139" s="78"/>
      <c r="H139" s="78"/>
      <c r="I139" s="78"/>
      <c r="J139" s="78"/>
      <c r="K139" s="98"/>
      <c r="L139" s="78"/>
      <c r="M139" s="78"/>
      <c r="N139" s="78"/>
      <c r="O139" s="78"/>
      <c r="P139" s="78"/>
      <c r="Q139" s="78"/>
      <c r="R139" s="98"/>
      <c r="S139" s="78"/>
      <c r="T139" s="78"/>
      <c r="U139" s="78"/>
      <c r="V139" s="78"/>
      <c r="W139" s="78"/>
      <c r="X139" s="78"/>
      <c r="Y139" s="78"/>
      <c r="Z139" s="78"/>
    </row>
    <row r="140" ht="15.75" customHeight="1">
      <c r="A140" s="62"/>
      <c r="B140" s="98"/>
      <c r="C140" s="98"/>
      <c r="D140" s="98"/>
      <c r="E140" s="78"/>
      <c r="F140" s="78"/>
      <c r="G140" s="78"/>
      <c r="H140" s="78"/>
      <c r="I140" s="78"/>
      <c r="J140" s="78"/>
      <c r="K140" s="98"/>
      <c r="L140" s="78"/>
      <c r="M140" s="78"/>
      <c r="N140" s="78"/>
      <c r="O140" s="78"/>
      <c r="P140" s="78"/>
      <c r="Q140" s="78"/>
      <c r="R140" s="98"/>
      <c r="S140" s="78"/>
      <c r="T140" s="78"/>
      <c r="U140" s="78"/>
      <c r="V140" s="78"/>
      <c r="W140" s="78"/>
      <c r="X140" s="78"/>
      <c r="Y140" s="78"/>
      <c r="Z140" s="78"/>
    </row>
    <row r="141" ht="15.75" customHeight="1">
      <c r="A141" s="62"/>
      <c r="B141" s="98"/>
      <c r="C141" s="98"/>
      <c r="D141" s="98"/>
      <c r="E141" s="78"/>
      <c r="F141" s="78"/>
      <c r="G141" s="78"/>
      <c r="H141" s="78"/>
      <c r="I141" s="78"/>
      <c r="J141" s="78"/>
      <c r="K141" s="98"/>
      <c r="L141" s="78"/>
      <c r="M141" s="78"/>
      <c r="N141" s="78"/>
      <c r="O141" s="78"/>
      <c r="P141" s="78"/>
      <c r="Q141" s="78"/>
      <c r="R141" s="98"/>
      <c r="S141" s="78"/>
      <c r="T141" s="78"/>
      <c r="U141" s="78"/>
      <c r="V141" s="78"/>
      <c r="W141" s="78"/>
      <c r="X141" s="78"/>
      <c r="Y141" s="78"/>
      <c r="Z141" s="78"/>
    </row>
    <row r="142" ht="15.75" customHeight="1">
      <c r="A142" s="62"/>
      <c r="B142" s="98"/>
      <c r="C142" s="98"/>
      <c r="D142" s="98"/>
      <c r="E142" s="78"/>
      <c r="F142" s="78"/>
      <c r="G142" s="78"/>
      <c r="H142" s="78"/>
      <c r="I142" s="78"/>
      <c r="J142" s="78"/>
      <c r="K142" s="98"/>
      <c r="L142" s="78"/>
      <c r="M142" s="78"/>
      <c r="N142" s="78"/>
      <c r="O142" s="78"/>
      <c r="P142" s="78"/>
      <c r="Q142" s="78"/>
      <c r="R142" s="98"/>
      <c r="S142" s="78"/>
      <c r="T142" s="78"/>
      <c r="U142" s="78"/>
      <c r="V142" s="78"/>
      <c r="W142" s="78"/>
      <c r="X142" s="78"/>
      <c r="Y142" s="78"/>
      <c r="Z142" s="78"/>
    </row>
    <row r="143" ht="15.75" customHeight="1">
      <c r="A143" s="62"/>
      <c r="B143" s="98"/>
      <c r="C143" s="98"/>
      <c r="D143" s="98"/>
      <c r="E143" s="78"/>
      <c r="F143" s="78"/>
      <c r="G143" s="78"/>
      <c r="H143" s="78"/>
      <c r="I143" s="78"/>
      <c r="J143" s="78"/>
      <c r="K143" s="98"/>
      <c r="L143" s="78"/>
      <c r="M143" s="78"/>
      <c r="N143" s="78"/>
      <c r="O143" s="78"/>
      <c r="P143" s="78"/>
      <c r="Q143" s="78"/>
      <c r="R143" s="98"/>
      <c r="S143" s="78"/>
      <c r="T143" s="78"/>
      <c r="U143" s="78"/>
      <c r="V143" s="78"/>
      <c r="W143" s="78"/>
      <c r="X143" s="78"/>
      <c r="Y143" s="78"/>
      <c r="Z143" s="78"/>
    </row>
    <row r="144" ht="15.75" customHeight="1">
      <c r="A144" s="62"/>
      <c r="B144" s="98"/>
      <c r="C144" s="98"/>
      <c r="D144" s="98"/>
      <c r="E144" s="78"/>
      <c r="F144" s="78"/>
      <c r="G144" s="78"/>
      <c r="H144" s="78"/>
      <c r="I144" s="78"/>
      <c r="J144" s="78"/>
      <c r="K144" s="98"/>
      <c r="L144" s="78"/>
      <c r="M144" s="78"/>
      <c r="N144" s="78"/>
      <c r="O144" s="78"/>
      <c r="P144" s="78"/>
      <c r="Q144" s="78"/>
      <c r="R144" s="98"/>
      <c r="S144" s="78"/>
      <c r="T144" s="78"/>
      <c r="U144" s="78"/>
      <c r="V144" s="78"/>
      <c r="W144" s="78"/>
      <c r="X144" s="78"/>
      <c r="Y144" s="78"/>
      <c r="Z144" s="78"/>
    </row>
    <row r="145" ht="15.75" customHeight="1">
      <c r="A145" s="62"/>
      <c r="B145" s="98"/>
      <c r="C145" s="98"/>
      <c r="D145" s="98"/>
      <c r="E145" s="78"/>
      <c r="F145" s="78"/>
      <c r="G145" s="78"/>
      <c r="H145" s="78"/>
      <c r="I145" s="78"/>
      <c r="J145" s="78"/>
      <c r="K145" s="98"/>
      <c r="L145" s="78"/>
      <c r="M145" s="78"/>
      <c r="N145" s="78"/>
      <c r="O145" s="78"/>
      <c r="P145" s="78"/>
      <c r="Q145" s="78"/>
      <c r="R145" s="98"/>
      <c r="S145" s="78"/>
      <c r="T145" s="78"/>
      <c r="U145" s="78"/>
      <c r="V145" s="78"/>
      <c r="W145" s="78"/>
      <c r="X145" s="78"/>
      <c r="Y145" s="78"/>
      <c r="Z145" s="78"/>
    </row>
    <row r="146" ht="15.75" customHeight="1">
      <c r="A146" s="62"/>
      <c r="B146" s="98"/>
      <c r="C146" s="98"/>
      <c r="D146" s="98"/>
      <c r="E146" s="78"/>
      <c r="F146" s="78"/>
      <c r="G146" s="78"/>
      <c r="H146" s="78"/>
      <c r="I146" s="78"/>
      <c r="J146" s="78"/>
      <c r="K146" s="98"/>
      <c r="L146" s="78"/>
      <c r="M146" s="78"/>
      <c r="N146" s="78"/>
      <c r="O146" s="78"/>
      <c r="P146" s="78"/>
      <c r="Q146" s="78"/>
      <c r="R146" s="98"/>
      <c r="S146" s="78"/>
      <c r="T146" s="78"/>
      <c r="U146" s="78"/>
      <c r="V146" s="78"/>
      <c r="W146" s="78"/>
      <c r="X146" s="78"/>
      <c r="Y146" s="78"/>
      <c r="Z146" s="78"/>
    </row>
    <row r="147" ht="15.75" customHeight="1">
      <c r="A147" s="62"/>
      <c r="B147" s="98"/>
      <c r="C147" s="98"/>
      <c r="D147" s="98"/>
      <c r="E147" s="78"/>
      <c r="F147" s="78"/>
      <c r="G147" s="78"/>
      <c r="H147" s="78"/>
      <c r="I147" s="78"/>
      <c r="J147" s="78"/>
      <c r="K147" s="98"/>
      <c r="L147" s="78"/>
      <c r="M147" s="78"/>
      <c r="N147" s="78"/>
      <c r="O147" s="78"/>
      <c r="P147" s="78"/>
      <c r="Q147" s="78"/>
      <c r="R147" s="98"/>
      <c r="S147" s="78"/>
      <c r="T147" s="78"/>
      <c r="U147" s="78"/>
      <c r="V147" s="78"/>
      <c r="W147" s="78"/>
      <c r="X147" s="78"/>
      <c r="Y147" s="78"/>
      <c r="Z147" s="78"/>
    </row>
    <row r="148" ht="15.75" customHeight="1">
      <c r="A148" s="62"/>
      <c r="B148" s="98"/>
      <c r="C148" s="98"/>
      <c r="D148" s="98"/>
      <c r="E148" s="78"/>
      <c r="F148" s="78"/>
      <c r="G148" s="78"/>
      <c r="H148" s="78"/>
      <c r="I148" s="78"/>
      <c r="J148" s="78"/>
      <c r="K148" s="98"/>
      <c r="L148" s="78"/>
      <c r="M148" s="78"/>
      <c r="N148" s="78"/>
      <c r="O148" s="78"/>
      <c r="P148" s="78"/>
      <c r="Q148" s="78"/>
      <c r="R148" s="98"/>
      <c r="S148" s="78"/>
      <c r="T148" s="78"/>
      <c r="U148" s="78"/>
      <c r="V148" s="78"/>
      <c r="W148" s="78"/>
      <c r="X148" s="78"/>
      <c r="Y148" s="78"/>
      <c r="Z148" s="78"/>
    </row>
    <row r="149" ht="15.75" customHeight="1">
      <c r="A149" s="62"/>
      <c r="B149" s="98"/>
      <c r="C149" s="98"/>
      <c r="D149" s="98"/>
      <c r="E149" s="78"/>
      <c r="F149" s="78"/>
      <c r="G149" s="78"/>
      <c r="H149" s="78"/>
      <c r="I149" s="78"/>
      <c r="J149" s="78"/>
      <c r="K149" s="98"/>
      <c r="L149" s="78"/>
      <c r="M149" s="78"/>
      <c r="N149" s="78"/>
      <c r="O149" s="78"/>
      <c r="P149" s="78"/>
      <c r="Q149" s="78"/>
      <c r="R149" s="98"/>
      <c r="S149" s="78"/>
      <c r="T149" s="78"/>
      <c r="U149" s="78"/>
      <c r="V149" s="78"/>
      <c r="W149" s="78"/>
      <c r="X149" s="78"/>
      <c r="Y149" s="78"/>
      <c r="Z149" s="78"/>
    </row>
    <row r="150" ht="15.75" customHeight="1">
      <c r="A150" s="62"/>
      <c r="B150" s="98"/>
      <c r="C150" s="98"/>
      <c r="D150" s="98"/>
      <c r="E150" s="78"/>
      <c r="F150" s="78"/>
      <c r="G150" s="78"/>
      <c r="H150" s="78"/>
      <c r="I150" s="78"/>
      <c r="J150" s="78"/>
      <c r="K150" s="98"/>
      <c r="L150" s="78"/>
      <c r="M150" s="78"/>
      <c r="N150" s="78"/>
      <c r="O150" s="78"/>
      <c r="P150" s="78"/>
      <c r="Q150" s="78"/>
      <c r="R150" s="98"/>
      <c r="S150" s="78"/>
      <c r="T150" s="78"/>
      <c r="U150" s="78"/>
      <c r="V150" s="78"/>
      <c r="W150" s="78"/>
      <c r="X150" s="78"/>
      <c r="Y150" s="78"/>
      <c r="Z150" s="78"/>
    </row>
    <row r="151" ht="15.75" customHeight="1">
      <c r="A151" s="62"/>
      <c r="B151" s="98"/>
      <c r="C151" s="98"/>
      <c r="D151" s="98"/>
      <c r="E151" s="78"/>
      <c r="F151" s="78"/>
      <c r="G151" s="78"/>
      <c r="H151" s="78"/>
      <c r="I151" s="78"/>
      <c r="J151" s="78"/>
      <c r="K151" s="98"/>
      <c r="L151" s="78"/>
      <c r="M151" s="78"/>
      <c r="N151" s="78"/>
      <c r="O151" s="78"/>
      <c r="P151" s="78"/>
      <c r="Q151" s="78"/>
      <c r="R151" s="98"/>
      <c r="S151" s="78"/>
      <c r="T151" s="78"/>
      <c r="U151" s="78"/>
      <c r="V151" s="78"/>
      <c r="W151" s="78"/>
      <c r="X151" s="78"/>
      <c r="Y151" s="78"/>
      <c r="Z151" s="78"/>
    </row>
    <row r="152" ht="15.75" customHeight="1">
      <c r="A152" s="62"/>
      <c r="B152" s="98"/>
      <c r="C152" s="98"/>
      <c r="D152" s="98"/>
      <c r="E152" s="78"/>
      <c r="F152" s="78"/>
      <c r="G152" s="78"/>
      <c r="H152" s="78"/>
      <c r="I152" s="78"/>
      <c r="J152" s="78"/>
      <c r="K152" s="98"/>
      <c r="L152" s="78"/>
      <c r="M152" s="78"/>
      <c r="N152" s="78"/>
      <c r="O152" s="78"/>
      <c r="P152" s="78"/>
      <c r="Q152" s="78"/>
      <c r="R152" s="98"/>
      <c r="S152" s="78"/>
      <c r="T152" s="78"/>
      <c r="U152" s="78"/>
      <c r="V152" s="78"/>
      <c r="W152" s="78"/>
      <c r="X152" s="78"/>
      <c r="Y152" s="78"/>
      <c r="Z152" s="78"/>
    </row>
    <row r="153" ht="15.75" customHeight="1">
      <c r="A153" s="62"/>
      <c r="B153" s="98"/>
      <c r="C153" s="98"/>
      <c r="D153" s="98"/>
      <c r="E153" s="78"/>
      <c r="F153" s="78"/>
      <c r="G153" s="78"/>
      <c r="H153" s="78"/>
      <c r="I153" s="78"/>
      <c r="J153" s="78"/>
      <c r="K153" s="98"/>
      <c r="L153" s="78"/>
      <c r="M153" s="78"/>
      <c r="N153" s="78"/>
      <c r="O153" s="78"/>
      <c r="P153" s="78"/>
      <c r="Q153" s="78"/>
      <c r="R153" s="98"/>
      <c r="S153" s="78"/>
      <c r="T153" s="78"/>
      <c r="U153" s="78"/>
      <c r="V153" s="78"/>
      <c r="W153" s="78"/>
      <c r="X153" s="78"/>
      <c r="Y153" s="78"/>
      <c r="Z153" s="78"/>
    </row>
    <row r="154" ht="15.75" customHeight="1">
      <c r="A154" s="62"/>
      <c r="B154" s="98"/>
      <c r="C154" s="98"/>
      <c r="D154" s="98"/>
      <c r="E154" s="78"/>
      <c r="F154" s="78"/>
      <c r="G154" s="78"/>
      <c r="H154" s="78"/>
      <c r="I154" s="78"/>
      <c r="J154" s="78"/>
      <c r="K154" s="98"/>
      <c r="L154" s="78"/>
      <c r="M154" s="78"/>
      <c r="N154" s="78"/>
      <c r="O154" s="78"/>
      <c r="P154" s="78"/>
      <c r="Q154" s="78"/>
      <c r="R154" s="98"/>
      <c r="S154" s="78"/>
      <c r="T154" s="78"/>
      <c r="U154" s="78"/>
      <c r="V154" s="78"/>
      <c r="W154" s="78"/>
      <c r="X154" s="78"/>
      <c r="Y154" s="78"/>
      <c r="Z154" s="78"/>
    </row>
    <row r="155" ht="15.75" customHeight="1">
      <c r="A155" s="62"/>
      <c r="B155" s="98"/>
      <c r="C155" s="98"/>
      <c r="D155" s="98"/>
      <c r="E155" s="78"/>
      <c r="F155" s="78"/>
      <c r="G155" s="78"/>
      <c r="H155" s="78"/>
      <c r="I155" s="78"/>
      <c r="J155" s="78"/>
      <c r="K155" s="98"/>
      <c r="L155" s="78"/>
      <c r="M155" s="78"/>
      <c r="N155" s="78"/>
      <c r="O155" s="78"/>
      <c r="P155" s="78"/>
      <c r="Q155" s="78"/>
      <c r="R155" s="98"/>
      <c r="S155" s="78"/>
      <c r="T155" s="78"/>
      <c r="U155" s="78"/>
      <c r="V155" s="78"/>
      <c r="W155" s="78"/>
      <c r="X155" s="78"/>
      <c r="Y155" s="78"/>
      <c r="Z155" s="78"/>
    </row>
    <row r="156" ht="15.75" customHeight="1">
      <c r="A156" s="62"/>
      <c r="B156" s="98"/>
      <c r="C156" s="98"/>
      <c r="D156" s="98"/>
      <c r="E156" s="78"/>
      <c r="F156" s="78"/>
      <c r="G156" s="78"/>
      <c r="H156" s="78"/>
      <c r="I156" s="78"/>
      <c r="J156" s="78"/>
      <c r="K156" s="98"/>
      <c r="L156" s="78"/>
      <c r="M156" s="78"/>
      <c r="N156" s="78"/>
      <c r="O156" s="78"/>
      <c r="P156" s="78"/>
      <c r="Q156" s="78"/>
      <c r="R156" s="98"/>
      <c r="S156" s="78"/>
      <c r="T156" s="78"/>
      <c r="U156" s="78"/>
      <c r="V156" s="78"/>
      <c r="W156" s="78"/>
      <c r="X156" s="78"/>
      <c r="Y156" s="78"/>
      <c r="Z156" s="78"/>
    </row>
    <row r="157" ht="15.75" customHeight="1">
      <c r="A157" s="62"/>
      <c r="B157" s="98"/>
      <c r="C157" s="98"/>
      <c r="D157" s="98"/>
      <c r="E157" s="78"/>
      <c r="F157" s="78"/>
      <c r="G157" s="78"/>
      <c r="H157" s="78"/>
      <c r="I157" s="78"/>
      <c r="J157" s="78"/>
      <c r="K157" s="98"/>
      <c r="L157" s="78"/>
      <c r="M157" s="78"/>
      <c r="N157" s="78"/>
      <c r="O157" s="78"/>
      <c r="P157" s="78"/>
      <c r="Q157" s="78"/>
      <c r="R157" s="98"/>
      <c r="S157" s="78"/>
      <c r="T157" s="78"/>
      <c r="U157" s="78"/>
      <c r="V157" s="78"/>
      <c r="W157" s="78"/>
      <c r="X157" s="78"/>
      <c r="Y157" s="78"/>
      <c r="Z157" s="78"/>
    </row>
    <row r="158" ht="15.75" customHeight="1">
      <c r="A158" s="62"/>
      <c r="B158" s="98"/>
      <c r="C158" s="98"/>
      <c r="D158" s="98"/>
      <c r="E158" s="78"/>
      <c r="F158" s="78"/>
      <c r="G158" s="78"/>
      <c r="H158" s="78"/>
      <c r="I158" s="78"/>
      <c r="J158" s="78"/>
      <c r="K158" s="98"/>
      <c r="L158" s="78"/>
      <c r="M158" s="78"/>
      <c r="N158" s="78"/>
      <c r="O158" s="78"/>
      <c r="P158" s="78"/>
      <c r="Q158" s="78"/>
      <c r="R158" s="98"/>
      <c r="S158" s="78"/>
      <c r="T158" s="78"/>
      <c r="U158" s="78"/>
      <c r="V158" s="78"/>
      <c r="W158" s="78"/>
      <c r="X158" s="78"/>
      <c r="Y158" s="78"/>
      <c r="Z158" s="78"/>
    </row>
    <row r="159" ht="15.75" customHeight="1">
      <c r="A159" s="62"/>
      <c r="B159" s="98"/>
      <c r="C159" s="98"/>
      <c r="D159" s="98"/>
      <c r="E159" s="78"/>
      <c r="F159" s="78"/>
      <c r="G159" s="78"/>
      <c r="H159" s="78"/>
      <c r="I159" s="78"/>
      <c r="J159" s="78"/>
      <c r="K159" s="98"/>
      <c r="L159" s="78"/>
      <c r="M159" s="78"/>
      <c r="N159" s="78"/>
      <c r="O159" s="78"/>
      <c r="P159" s="78"/>
      <c r="Q159" s="78"/>
      <c r="R159" s="98"/>
      <c r="S159" s="78"/>
      <c r="T159" s="78"/>
      <c r="U159" s="78"/>
      <c r="V159" s="78"/>
      <c r="W159" s="78"/>
      <c r="X159" s="78"/>
      <c r="Y159" s="78"/>
      <c r="Z159" s="78"/>
    </row>
    <row r="160" ht="15.75" customHeight="1">
      <c r="A160" s="62"/>
      <c r="B160" s="98"/>
      <c r="C160" s="98"/>
      <c r="D160" s="98"/>
      <c r="E160" s="78"/>
      <c r="F160" s="78"/>
      <c r="G160" s="78"/>
      <c r="H160" s="78"/>
      <c r="I160" s="78"/>
      <c r="J160" s="78"/>
      <c r="K160" s="98"/>
      <c r="L160" s="78"/>
      <c r="M160" s="78"/>
      <c r="N160" s="78"/>
      <c r="O160" s="78"/>
      <c r="P160" s="78"/>
      <c r="Q160" s="78"/>
      <c r="R160" s="98"/>
      <c r="S160" s="78"/>
      <c r="T160" s="78"/>
      <c r="U160" s="78"/>
      <c r="V160" s="78"/>
      <c r="W160" s="78"/>
      <c r="X160" s="78"/>
      <c r="Y160" s="78"/>
      <c r="Z160" s="78"/>
    </row>
    <row r="161" ht="15.75" customHeight="1">
      <c r="A161" s="62"/>
      <c r="B161" s="98"/>
      <c r="C161" s="98"/>
      <c r="D161" s="98"/>
      <c r="E161" s="78"/>
      <c r="F161" s="78"/>
      <c r="G161" s="78"/>
      <c r="H161" s="78"/>
      <c r="I161" s="78"/>
      <c r="J161" s="78"/>
      <c r="K161" s="98"/>
      <c r="L161" s="78"/>
      <c r="M161" s="78"/>
      <c r="N161" s="78"/>
      <c r="O161" s="78"/>
      <c r="P161" s="78"/>
      <c r="Q161" s="78"/>
      <c r="R161" s="98"/>
      <c r="S161" s="78"/>
      <c r="T161" s="78"/>
      <c r="U161" s="78"/>
      <c r="V161" s="78"/>
      <c r="W161" s="78"/>
      <c r="X161" s="78"/>
      <c r="Y161" s="78"/>
      <c r="Z161" s="78"/>
    </row>
    <row r="162" ht="15.75" customHeight="1">
      <c r="A162" s="62"/>
      <c r="B162" s="98"/>
      <c r="C162" s="98"/>
      <c r="D162" s="98"/>
      <c r="E162" s="78"/>
      <c r="F162" s="78"/>
      <c r="G162" s="78"/>
      <c r="H162" s="78"/>
      <c r="I162" s="78"/>
      <c r="J162" s="78"/>
      <c r="K162" s="98"/>
      <c r="L162" s="78"/>
      <c r="M162" s="78"/>
      <c r="N162" s="78"/>
      <c r="O162" s="78"/>
      <c r="P162" s="78"/>
      <c r="Q162" s="78"/>
      <c r="R162" s="98"/>
      <c r="S162" s="78"/>
      <c r="T162" s="78"/>
      <c r="U162" s="78"/>
      <c r="V162" s="78"/>
      <c r="W162" s="78"/>
      <c r="X162" s="78"/>
      <c r="Y162" s="78"/>
      <c r="Z162" s="78"/>
    </row>
    <row r="163" ht="15.75" customHeight="1">
      <c r="A163" s="62"/>
      <c r="B163" s="98"/>
      <c r="C163" s="98"/>
      <c r="D163" s="98"/>
      <c r="E163" s="78"/>
      <c r="F163" s="78"/>
      <c r="G163" s="78"/>
      <c r="H163" s="78"/>
      <c r="I163" s="78"/>
      <c r="J163" s="78"/>
      <c r="K163" s="98"/>
      <c r="L163" s="78"/>
      <c r="M163" s="78"/>
      <c r="N163" s="78"/>
      <c r="O163" s="78"/>
      <c r="P163" s="78"/>
      <c r="Q163" s="78"/>
      <c r="R163" s="98"/>
      <c r="S163" s="78"/>
      <c r="T163" s="78"/>
      <c r="U163" s="78"/>
      <c r="V163" s="78"/>
      <c r="W163" s="78"/>
      <c r="X163" s="78"/>
      <c r="Y163" s="78"/>
      <c r="Z163" s="78"/>
    </row>
    <row r="164" ht="15.75" customHeight="1">
      <c r="A164" s="62"/>
      <c r="B164" s="98"/>
      <c r="C164" s="98"/>
      <c r="D164" s="98"/>
      <c r="E164" s="78"/>
      <c r="F164" s="78"/>
      <c r="G164" s="78"/>
      <c r="H164" s="78"/>
      <c r="I164" s="78"/>
      <c r="J164" s="78"/>
      <c r="K164" s="98"/>
      <c r="L164" s="78"/>
      <c r="M164" s="78"/>
      <c r="N164" s="78"/>
      <c r="O164" s="78"/>
      <c r="P164" s="78"/>
      <c r="Q164" s="78"/>
      <c r="R164" s="98"/>
      <c r="S164" s="78"/>
      <c r="T164" s="78"/>
      <c r="U164" s="78"/>
      <c r="V164" s="78"/>
      <c r="W164" s="78"/>
      <c r="X164" s="78"/>
      <c r="Y164" s="78"/>
      <c r="Z164" s="78"/>
    </row>
    <row r="165" ht="15.75" customHeight="1">
      <c r="A165" s="62"/>
      <c r="B165" s="98"/>
      <c r="C165" s="98"/>
      <c r="D165" s="98"/>
      <c r="E165" s="78"/>
      <c r="F165" s="78"/>
      <c r="G165" s="78"/>
      <c r="H165" s="78"/>
      <c r="I165" s="78"/>
      <c r="J165" s="78"/>
      <c r="K165" s="98"/>
      <c r="L165" s="78"/>
      <c r="M165" s="78"/>
      <c r="N165" s="78"/>
      <c r="O165" s="78"/>
      <c r="P165" s="78"/>
      <c r="Q165" s="78"/>
      <c r="R165" s="98"/>
      <c r="S165" s="78"/>
      <c r="T165" s="78"/>
      <c r="U165" s="78"/>
      <c r="V165" s="78"/>
      <c r="W165" s="78"/>
      <c r="X165" s="78"/>
      <c r="Y165" s="78"/>
      <c r="Z165" s="78"/>
    </row>
    <row r="166" ht="15.75" customHeight="1">
      <c r="A166" s="62"/>
      <c r="B166" s="98"/>
      <c r="C166" s="98"/>
      <c r="D166" s="98"/>
      <c r="E166" s="78"/>
      <c r="F166" s="78"/>
      <c r="G166" s="78"/>
      <c r="H166" s="78"/>
      <c r="I166" s="78"/>
      <c r="J166" s="78"/>
      <c r="K166" s="98"/>
      <c r="L166" s="78"/>
      <c r="M166" s="78"/>
      <c r="N166" s="78"/>
      <c r="O166" s="78"/>
      <c r="P166" s="78"/>
      <c r="Q166" s="78"/>
      <c r="R166" s="98"/>
      <c r="S166" s="78"/>
      <c r="T166" s="78"/>
      <c r="U166" s="78"/>
      <c r="V166" s="78"/>
      <c r="W166" s="78"/>
      <c r="X166" s="78"/>
      <c r="Y166" s="78"/>
      <c r="Z166" s="78"/>
    </row>
    <row r="167" ht="15.75" customHeight="1">
      <c r="A167" s="62"/>
      <c r="B167" s="98"/>
      <c r="C167" s="98"/>
      <c r="D167" s="98"/>
      <c r="E167" s="78"/>
      <c r="F167" s="78"/>
      <c r="G167" s="78"/>
      <c r="H167" s="78"/>
      <c r="I167" s="78"/>
      <c r="J167" s="78"/>
      <c r="K167" s="98"/>
      <c r="L167" s="78"/>
      <c r="M167" s="78"/>
      <c r="N167" s="78"/>
      <c r="O167" s="78"/>
      <c r="P167" s="78"/>
      <c r="Q167" s="78"/>
      <c r="R167" s="98"/>
      <c r="S167" s="78"/>
      <c r="T167" s="78"/>
      <c r="U167" s="78"/>
      <c r="V167" s="78"/>
      <c r="W167" s="78"/>
      <c r="X167" s="78"/>
      <c r="Y167" s="78"/>
      <c r="Z167" s="78"/>
    </row>
    <row r="168" ht="15.75" customHeight="1">
      <c r="A168" s="62"/>
      <c r="B168" s="98"/>
      <c r="C168" s="98"/>
      <c r="D168" s="98"/>
      <c r="E168" s="78"/>
      <c r="F168" s="78"/>
      <c r="G168" s="78"/>
      <c r="H168" s="78"/>
      <c r="I168" s="78"/>
      <c r="J168" s="78"/>
      <c r="K168" s="98"/>
      <c r="L168" s="78"/>
      <c r="M168" s="78"/>
      <c r="N168" s="78"/>
      <c r="O168" s="78"/>
      <c r="P168" s="78"/>
      <c r="Q168" s="78"/>
      <c r="R168" s="98"/>
      <c r="S168" s="78"/>
      <c r="T168" s="78"/>
      <c r="U168" s="78"/>
      <c r="V168" s="78"/>
      <c r="W168" s="78"/>
      <c r="X168" s="78"/>
      <c r="Y168" s="78"/>
      <c r="Z168" s="78"/>
    </row>
    <row r="169" ht="15.75" customHeight="1">
      <c r="A169" s="62"/>
      <c r="B169" s="98"/>
      <c r="C169" s="98"/>
      <c r="D169" s="98"/>
      <c r="E169" s="78"/>
      <c r="F169" s="78"/>
      <c r="G169" s="78"/>
      <c r="H169" s="78"/>
      <c r="I169" s="78"/>
      <c r="J169" s="78"/>
      <c r="K169" s="98"/>
      <c r="L169" s="78"/>
      <c r="M169" s="78"/>
      <c r="N169" s="78"/>
      <c r="O169" s="78"/>
      <c r="P169" s="78"/>
      <c r="Q169" s="78"/>
      <c r="R169" s="98"/>
      <c r="S169" s="78"/>
      <c r="T169" s="78"/>
      <c r="U169" s="78"/>
      <c r="V169" s="78"/>
      <c r="W169" s="78"/>
      <c r="X169" s="78"/>
      <c r="Y169" s="78"/>
      <c r="Z169" s="78"/>
    </row>
    <row r="170" ht="15.75" customHeight="1">
      <c r="A170" s="62"/>
      <c r="B170" s="98"/>
      <c r="C170" s="98"/>
      <c r="D170" s="98"/>
      <c r="E170" s="78"/>
      <c r="F170" s="78"/>
      <c r="G170" s="78"/>
      <c r="H170" s="78"/>
      <c r="I170" s="78"/>
      <c r="J170" s="78"/>
      <c r="K170" s="98"/>
      <c r="L170" s="78"/>
      <c r="M170" s="78"/>
      <c r="N170" s="78"/>
      <c r="O170" s="78"/>
      <c r="P170" s="78"/>
      <c r="Q170" s="78"/>
      <c r="R170" s="98"/>
      <c r="S170" s="78"/>
      <c r="T170" s="78"/>
      <c r="U170" s="78"/>
      <c r="V170" s="78"/>
      <c r="W170" s="78"/>
      <c r="X170" s="78"/>
      <c r="Y170" s="78"/>
      <c r="Z170" s="78"/>
    </row>
    <row r="171" ht="15.75" customHeight="1">
      <c r="A171" s="62"/>
      <c r="B171" s="98"/>
      <c r="C171" s="98"/>
      <c r="D171" s="98"/>
      <c r="E171" s="78"/>
      <c r="F171" s="78"/>
      <c r="G171" s="78"/>
      <c r="H171" s="78"/>
      <c r="I171" s="78"/>
      <c r="J171" s="78"/>
      <c r="K171" s="98"/>
      <c r="L171" s="78"/>
      <c r="M171" s="78"/>
      <c r="N171" s="78"/>
      <c r="O171" s="78"/>
      <c r="P171" s="78"/>
      <c r="Q171" s="78"/>
      <c r="R171" s="98"/>
      <c r="S171" s="78"/>
      <c r="T171" s="78"/>
      <c r="U171" s="78"/>
      <c r="V171" s="78"/>
      <c r="W171" s="78"/>
      <c r="X171" s="78"/>
      <c r="Y171" s="78"/>
      <c r="Z171" s="78"/>
    </row>
    <row r="172" ht="15.75" customHeight="1">
      <c r="A172" s="62"/>
      <c r="B172" s="98"/>
      <c r="C172" s="98"/>
      <c r="D172" s="98"/>
      <c r="E172" s="78"/>
      <c r="F172" s="78"/>
      <c r="G172" s="78"/>
      <c r="H172" s="78"/>
      <c r="I172" s="78"/>
      <c r="J172" s="78"/>
      <c r="K172" s="98"/>
      <c r="L172" s="78"/>
      <c r="M172" s="78"/>
      <c r="N172" s="78"/>
      <c r="O172" s="78"/>
      <c r="P172" s="78"/>
      <c r="Q172" s="78"/>
      <c r="R172" s="98"/>
      <c r="S172" s="78"/>
      <c r="T172" s="78"/>
      <c r="U172" s="78"/>
      <c r="V172" s="78"/>
      <c r="W172" s="78"/>
      <c r="X172" s="78"/>
      <c r="Y172" s="78"/>
      <c r="Z172" s="78"/>
    </row>
    <row r="173" ht="15.75" customHeight="1">
      <c r="A173" s="62"/>
      <c r="B173" s="98"/>
      <c r="C173" s="98"/>
      <c r="D173" s="98"/>
      <c r="E173" s="78"/>
      <c r="F173" s="78"/>
      <c r="G173" s="78"/>
      <c r="H173" s="78"/>
      <c r="I173" s="78"/>
      <c r="J173" s="78"/>
      <c r="K173" s="98"/>
      <c r="L173" s="78"/>
      <c r="M173" s="78"/>
      <c r="N173" s="78"/>
      <c r="O173" s="78"/>
      <c r="P173" s="78"/>
      <c r="Q173" s="78"/>
      <c r="R173" s="98"/>
      <c r="S173" s="78"/>
      <c r="T173" s="78"/>
      <c r="U173" s="78"/>
      <c r="V173" s="78"/>
      <c r="W173" s="78"/>
      <c r="X173" s="78"/>
      <c r="Y173" s="78"/>
      <c r="Z173" s="78"/>
    </row>
    <row r="174" ht="15.75" customHeight="1">
      <c r="A174" s="62"/>
      <c r="B174" s="98"/>
      <c r="C174" s="98"/>
      <c r="D174" s="98"/>
      <c r="E174" s="78"/>
      <c r="F174" s="78"/>
      <c r="G174" s="78"/>
      <c r="H174" s="78"/>
      <c r="I174" s="78"/>
      <c r="J174" s="78"/>
      <c r="K174" s="98"/>
      <c r="L174" s="78"/>
      <c r="M174" s="78"/>
      <c r="N174" s="78"/>
      <c r="O174" s="78"/>
      <c r="P174" s="78"/>
      <c r="Q174" s="78"/>
      <c r="R174" s="98"/>
      <c r="S174" s="78"/>
      <c r="T174" s="78"/>
      <c r="U174" s="78"/>
      <c r="V174" s="78"/>
      <c r="W174" s="78"/>
      <c r="X174" s="78"/>
      <c r="Y174" s="78"/>
      <c r="Z174" s="78"/>
    </row>
    <row r="175" ht="15.75" customHeight="1">
      <c r="A175" s="62"/>
      <c r="B175" s="98"/>
      <c r="C175" s="98"/>
      <c r="D175" s="98"/>
      <c r="E175" s="78"/>
      <c r="F175" s="78"/>
      <c r="G175" s="78"/>
      <c r="H175" s="78"/>
      <c r="I175" s="78"/>
      <c r="J175" s="78"/>
      <c r="K175" s="98"/>
      <c r="L175" s="78"/>
      <c r="M175" s="78"/>
      <c r="N175" s="78"/>
      <c r="O175" s="78"/>
      <c r="P175" s="78"/>
      <c r="Q175" s="78"/>
      <c r="R175" s="98"/>
      <c r="S175" s="78"/>
      <c r="T175" s="78"/>
      <c r="U175" s="78"/>
      <c r="V175" s="78"/>
      <c r="W175" s="78"/>
      <c r="X175" s="78"/>
      <c r="Y175" s="78"/>
      <c r="Z175" s="78"/>
    </row>
    <row r="176" ht="15.75" customHeight="1">
      <c r="A176" s="62"/>
      <c r="B176" s="98"/>
      <c r="C176" s="98"/>
      <c r="D176" s="98"/>
      <c r="E176" s="78"/>
      <c r="F176" s="78"/>
      <c r="G176" s="78"/>
      <c r="H176" s="78"/>
      <c r="I176" s="78"/>
      <c r="J176" s="78"/>
      <c r="K176" s="98"/>
      <c r="L176" s="78"/>
      <c r="M176" s="78"/>
      <c r="N176" s="78"/>
      <c r="O176" s="78"/>
      <c r="P176" s="78"/>
      <c r="Q176" s="78"/>
      <c r="R176" s="98"/>
      <c r="S176" s="78"/>
      <c r="T176" s="78"/>
      <c r="U176" s="78"/>
      <c r="V176" s="78"/>
      <c r="W176" s="78"/>
      <c r="X176" s="78"/>
      <c r="Y176" s="78"/>
      <c r="Z176" s="78"/>
    </row>
    <row r="177" ht="15.75" customHeight="1">
      <c r="A177" s="62"/>
      <c r="B177" s="98"/>
      <c r="C177" s="98"/>
      <c r="D177" s="98"/>
      <c r="E177" s="78"/>
      <c r="F177" s="78"/>
      <c r="G177" s="78"/>
      <c r="H177" s="78"/>
      <c r="I177" s="78"/>
      <c r="J177" s="78"/>
      <c r="K177" s="98"/>
      <c r="L177" s="78"/>
      <c r="M177" s="78"/>
      <c r="N177" s="78"/>
      <c r="O177" s="78"/>
      <c r="P177" s="78"/>
      <c r="Q177" s="78"/>
      <c r="R177" s="98"/>
      <c r="S177" s="78"/>
      <c r="T177" s="78"/>
      <c r="U177" s="78"/>
      <c r="V177" s="78"/>
      <c r="W177" s="78"/>
      <c r="X177" s="78"/>
      <c r="Y177" s="78"/>
      <c r="Z177" s="78"/>
    </row>
    <row r="178" ht="15.75" customHeight="1">
      <c r="A178" s="62"/>
      <c r="B178" s="98"/>
      <c r="C178" s="98"/>
      <c r="D178" s="98"/>
      <c r="E178" s="78"/>
      <c r="F178" s="78"/>
      <c r="G178" s="78"/>
      <c r="H178" s="78"/>
      <c r="I178" s="78"/>
      <c r="J178" s="78"/>
      <c r="K178" s="98"/>
      <c r="L178" s="78"/>
      <c r="M178" s="78"/>
      <c r="N178" s="78"/>
      <c r="O178" s="78"/>
      <c r="P178" s="78"/>
      <c r="Q178" s="78"/>
      <c r="R178" s="98"/>
      <c r="S178" s="78"/>
      <c r="T178" s="78"/>
      <c r="U178" s="78"/>
      <c r="V178" s="78"/>
      <c r="W178" s="78"/>
      <c r="X178" s="78"/>
      <c r="Y178" s="78"/>
      <c r="Z178" s="78"/>
    </row>
    <row r="179" ht="15.75" customHeight="1">
      <c r="A179" s="62"/>
      <c r="B179" s="98"/>
      <c r="C179" s="98"/>
      <c r="D179" s="98"/>
      <c r="E179" s="78"/>
      <c r="F179" s="78"/>
      <c r="G179" s="78"/>
      <c r="H179" s="78"/>
      <c r="I179" s="78"/>
      <c r="J179" s="78"/>
      <c r="K179" s="98"/>
      <c r="L179" s="78"/>
      <c r="M179" s="78"/>
      <c r="N179" s="78"/>
      <c r="O179" s="78"/>
      <c r="P179" s="78"/>
      <c r="Q179" s="78"/>
      <c r="R179" s="98"/>
      <c r="S179" s="78"/>
      <c r="T179" s="78"/>
      <c r="U179" s="78"/>
      <c r="V179" s="78"/>
      <c r="W179" s="78"/>
      <c r="X179" s="78"/>
      <c r="Y179" s="78"/>
      <c r="Z179" s="78"/>
    </row>
    <row r="180" ht="15.75" customHeight="1">
      <c r="A180" s="62"/>
      <c r="B180" s="98"/>
      <c r="C180" s="98"/>
      <c r="D180" s="98"/>
      <c r="E180" s="78"/>
      <c r="F180" s="78"/>
      <c r="G180" s="78"/>
      <c r="H180" s="78"/>
      <c r="I180" s="78"/>
      <c r="J180" s="78"/>
      <c r="K180" s="98"/>
      <c r="L180" s="78"/>
      <c r="M180" s="78"/>
      <c r="N180" s="78"/>
      <c r="O180" s="78"/>
      <c r="P180" s="78"/>
      <c r="Q180" s="78"/>
      <c r="R180" s="98"/>
      <c r="S180" s="78"/>
      <c r="T180" s="78"/>
      <c r="U180" s="78"/>
      <c r="V180" s="78"/>
      <c r="W180" s="78"/>
      <c r="X180" s="78"/>
      <c r="Y180" s="78"/>
      <c r="Z180" s="78"/>
    </row>
    <row r="181" ht="15.75" customHeight="1">
      <c r="A181" s="62"/>
      <c r="B181" s="98"/>
      <c r="C181" s="98"/>
      <c r="D181" s="98"/>
      <c r="E181" s="78"/>
      <c r="F181" s="78"/>
      <c r="G181" s="78"/>
      <c r="H181" s="78"/>
      <c r="I181" s="78"/>
      <c r="J181" s="78"/>
      <c r="K181" s="98"/>
      <c r="L181" s="78"/>
      <c r="M181" s="78"/>
      <c r="N181" s="78"/>
      <c r="O181" s="78"/>
      <c r="P181" s="78"/>
      <c r="Q181" s="78"/>
      <c r="R181" s="98"/>
      <c r="S181" s="78"/>
      <c r="T181" s="78"/>
      <c r="U181" s="78"/>
      <c r="V181" s="78"/>
      <c r="W181" s="78"/>
      <c r="X181" s="78"/>
      <c r="Y181" s="78"/>
      <c r="Z181" s="78"/>
    </row>
    <row r="182" ht="15.75" customHeight="1">
      <c r="A182" s="62"/>
      <c r="B182" s="98"/>
      <c r="C182" s="98"/>
      <c r="D182" s="98"/>
      <c r="E182" s="78"/>
      <c r="F182" s="78"/>
      <c r="G182" s="78"/>
      <c r="H182" s="78"/>
      <c r="I182" s="78"/>
      <c r="J182" s="78"/>
      <c r="K182" s="98"/>
      <c r="L182" s="78"/>
      <c r="M182" s="78"/>
      <c r="N182" s="78"/>
      <c r="O182" s="78"/>
      <c r="P182" s="78"/>
      <c r="Q182" s="78"/>
      <c r="R182" s="98"/>
      <c r="S182" s="78"/>
      <c r="T182" s="78"/>
      <c r="U182" s="78"/>
      <c r="V182" s="78"/>
      <c r="W182" s="78"/>
      <c r="X182" s="78"/>
      <c r="Y182" s="78"/>
      <c r="Z182" s="78"/>
    </row>
    <row r="183" ht="15.75" customHeight="1">
      <c r="A183" s="62"/>
      <c r="B183" s="98"/>
      <c r="C183" s="98"/>
      <c r="D183" s="98"/>
      <c r="E183" s="78"/>
      <c r="F183" s="78"/>
      <c r="G183" s="78"/>
      <c r="H183" s="78"/>
      <c r="I183" s="78"/>
      <c r="J183" s="78"/>
      <c r="K183" s="98"/>
      <c r="L183" s="78"/>
      <c r="M183" s="78"/>
      <c r="N183" s="78"/>
      <c r="O183" s="78"/>
      <c r="P183" s="78"/>
      <c r="Q183" s="78"/>
      <c r="R183" s="98"/>
      <c r="S183" s="78"/>
      <c r="T183" s="78"/>
      <c r="U183" s="78"/>
      <c r="V183" s="78"/>
      <c r="W183" s="78"/>
      <c r="X183" s="78"/>
      <c r="Y183" s="78"/>
      <c r="Z183" s="78"/>
    </row>
    <row r="184" ht="15.75" customHeight="1">
      <c r="A184" s="62"/>
      <c r="B184" s="98"/>
      <c r="C184" s="98"/>
      <c r="D184" s="98"/>
      <c r="E184" s="78"/>
      <c r="F184" s="78"/>
      <c r="G184" s="78"/>
      <c r="H184" s="78"/>
      <c r="I184" s="78"/>
      <c r="J184" s="78"/>
      <c r="K184" s="98"/>
      <c r="L184" s="78"/>
      <c r="M184" s="78"/>
      <c r="N184" s="78"/>
      <c r="O184" s="78"/>
      <c r="P184" s="78"/>
      <c r="Q184" s="78"/>
      <c r="R184" s="98"/>
      <c r="S184" s="78"/>
      <c r="T184" s="78"/>
      <c r="U184" s="78"/>
      <c r="V184" s="78"/>
      <c r="W184" s="78"/>
      <c r="X184" s="78"/>
      <c r="Y184" s="78"/>
      <c r="Z184" s="78"/>
    </row>
    <row r="185" ht="15.75" customHeight="1">
      <c r="A185" s="62"/>
      <c r="B185" s="98"/>
      <c r="C185" s="98"/>
      <c r="D185" s="98"/>
      <c r="E185" s="78"/>
      <c r="F185" s="78"/>
      <c r="G185" s="78"/>
      <c r="H185" s="78"/>
      <c r="I185" s="78"/>
      <c r="J185" s="78"/>
      <c r="K185" s="98"/>
      <c r="L185" s="78"/>
      <c r="M185" s="78"/>
      <c r="N185" s="78"/>
      <c r="O185" s="78"/>
      <c r="P185" s="78"/>
      <c r="Q185" s="78"/>
      <c r="R185" s="98"/>
      <c r="S185" s="78"/>
      <c r="T185" s="78"/>
      <c r="U185" s="78"/>
      <c r="V185" s="78"/>
      <c r="W185" s="78"/>
      <c r="X185" s="78"/>
      <c r="Y185" s="78"/>
      <c r="Z185" s="78"/>
    </row>
    <row r="186" ht="15.75" customHeight="1">
      <c r="A186" s="62"/>
      <c r="B186" s="98"/>
      <c r="C186" s="98"/>
      <c r="D186" s="98"/>
      <c r="E186" s="78"/>
      <c r="F186" s="78"/>
      <c r="G186" s="78"/>
      <c r="H186" s="78"/>
      <c r="I186" s="78"/>
      <c r="J186" s="78"/>
      <c r="K186" s="98"/>
      <c r="L186" s="78"/>
      <c r="M186" s="78"/>
      <c r="N186" s="78"/>
      <c r="O186" s="78"/>
      <c r="P186" s="78"/>
      <c r="Q186" s="78"/>
      <c r="R186" s="98"/>
      <c r="S186" s="78"/>
      <c r="T186" s="78"/>
      <c r="U186" s="78"/>
      <c r="V186" s="78"/>
      <c r="W186" s="78"/>
      <c r="X186" s="78"/>
      <c r="Y186" s="78"/>
      <c r="Z186" s="78"/>
    </row>
    <row r="187" ht="15.75" customHeight="1">
      <c r="A187" s="62"/>
      <c r="B187" s="98"/>
      <c r="C187" s="98"/>
      <c r="D187" s="98"/>
      <c r="E187" s="78"/>
      <c r="F187" s="78"/>
      <c r="G187" s="78"/>
      <c r="H187" s="78"/>
      <c r="I187" s="78"/>
      <c r="J187" s="78"/>
      <c r="K187" s="98"/>
      <c r="L187" s="78"/>
      <c r="M187" s="78"/>
      <c r="N187" s="78"/>
      <c r="O187" s="78"/>
      <c r="P187" s="78"/>
      <c r="Q187" s="78"/>
      <c r="R187" s="98"/>
      <c r="S187" s="78"/>
      <c r="T187" s="78"/>
      <c r="U187" s="78"/>
      <c r="V187" s="78"/>
      <c r="W187" s="78"/>
      <c r="X187" s="78"/>
      <c r="Y187" s="78"/>
      <c r="Z187" s="78"/>
    </row>
    <row r="188" ht="15.75" customHeight="1">
      <c r="A188" s="62"/>
      <c r="B188" s="98"/>
      <c r="C188" s="98"/>
      <c r="D188" s="98"/>
      <c r="E188" s="78"/>
      <c r="F188" s="78"/>
      <c r="G188" s="78"/>
      <c r="H188" s="78"/>
      <c r="I188" s="78"/>
      <c r="J188" s="78"/>
      <c r="K188" s="98"/>
      <c r="L188" s="78"/>
      <c r="M188" s="78"/>
      <c r="N188" s="78"/>
      <c r="O188" s="78"/>
      <c r="P188" s="78"/>
      <c r="Q188" s="78"/>
      <c r="R188" s="98"/>
      <c r="S188" s="78"/>
      <c r="T188" s="78"/>
      <c r="U188" s="78"/>
      <c r="V188" s="78"/>
      <c r="W188" s="78"/>
      <c r="X188" s="78"/>
      <c r="Y188" s="78"/>
      <c r="Z188" s="78"/>
    </row>
    <row r="189" ht="15.75" customHeight="1">
      <c r="A189" s="62"/>
      <c r="B189" s="98"/>
      <c r="C189" s="98"/>
      <c r="D189" s="98"/>
      <c r="E189" s="78"/>
      <c r="F189" s="78"/>
      <c r="G189" s="78"/>
      <c r="H189" s="78"/>
      <c r="I189" s="78"/>
      <c r="J189" s="78"/>
      <c r="K189" s="98"/>
      <c r="L189" s="78"/>
      <c r="M189" s="78"/>
      <c r="N189" s="78"/>
      <c r="O189" s="78"/>
      <c r="P189" s="78"/>
      <c r="Q189" s="78"/>
      <c r="R189" s="98"/>
      <c r="S189" s="78"/>
      <c r="T189" s="78"/>
      <c r="U189" s="78"/>
      <c r="V189" s="78"/>
      <c r="W189" s="78"/>
      <c r="X189" s="78"/>
      <c r="Y189" s="78"/>
      <c r="Z189" s="78"/>
    </row>
    <row r="190" ht="15.75" customHeight="1">
      <c r="A190" s="62"/>
      <c r="B190" s="98"/>
      <c r="C190" s="98"/>
      <c r="D190" s="98"/>
      <c r="E190" s="78"/>
      <c r="F190" s="78"/>
      <c r="G190" s="78"/>
      <c r="H190" s="78"/>
      <c r="I190" s="78"/>
      <c r="J190" s="78"/>
      <c r="K190" s="98"/>
      <c r="L190" s="78"/>
      <c r="M190" s="78"/>
      <c r="N190" s="78"/>
      <c r="O190" s="78"/>
      <c r="P190" s="78"/>
      <c r="Q190" s="78"/>
      <c r="R190" s="98"/>
      <c r="S190" s="78"/>
      <c r="T190" s="78"/>
      <c r="U190" s="78"/>
      <c r="V190" s="78"/>
      <c r="W190" s="78"/>
      <c r="X190" s="78"/>
      <c r="Y190" s="78"/>
      <c r="Z190" s="78"/>
    </row>
    <row r="191" ht="15.75" customHeight="1">
      <c r="A191" s="62"/>
      <c r="B191" s="98"/>
      <c r="C191" s="98"/>
      <c r="D191" s="98"/>
      <c r="E191" s="78"/>
      <c r="F191" s="78"/>
      <c r="G191" s="78"/>
      <c r="H191" s="78"/>
      <c r="I191" s="78"/>
      <c r="J191" s="78"/>
      <c r="K191" s="98"/>
      <c r="L191" s="78"/>
      <c r="M191" s="78"/>
      <c r="N191" s="78"/>
      <c r="O191" s="78"/>
      <c r="P191" s="78"/>
      <c r="Q191" s="78"/>
      <c r="R191" s="98"/>
      <c r="S191" s="78"/>
      <c r="T191" s="78"/>
      <c r="U191" s="78"/>
      <c r="V191" s="78"/>
      <c r="W191" s="78"/>
      <c r="X191" s="78"/>
      <c r="Y191" s="78"/>
      <c r="Z191" s="78"/>
    </row>
    <row r="192" ht="15.75" customHeight="1">
      <c r="A192" s="62"/>
      <c r="B192" s="98"/>
      <c r="C192" s="98"/>
      <c r="D192" s="98"/>
      <c r="E192" s="78"/>
      <c r="F192" s="78"/>
      <c r="G192" s="78"/>
      <c r="H192" s="78"/>
      <c r="I192" s="78"/>
      <c r="J192" s="78"/>
      <c r="K192" s="98"/>
      <c r="L192" s="78"/>
      <c r="M192" s="78"/>
      <c r="N192" s="78"/>
      <c r="O192" s="78"/>
      <c r="P192" s="78"/>
      <c r="Q192" s="78"/>
      <c r="R192" s="98"/>
      <c r="S192" s="78"/>
      <c r="T192" s="78"/>
      <c r="U192" s="78"/>
      <c r="V192" s="78"/>
      <c r="W192" s="78"/>
      <c r="X192" s="78"/>
      <c r="Y192" s="78"/>
      <c r="Z192" s="78"/>
    </row>
    <row r="193" ht="15.75" customHeight="1">
      <c r="A193" s="62"/>
      <c r="B193" s="98"/>
      <c r="C193" s="98"/>
      <c r="D193" s="98"/>
      <c r="E193" s="78"/>
      <c r="F193" s="78"/>
      <c r="G193" s="78"/>
      <c r="H193" s="78"/>
      <c r="I193" s="78"/>
      <c r="J193" s="78"/>
      <c r="K193" s="98"/>
      <c r="L193" s="78"/>
      <c r="M193" s="78"/>
      <c r="N193" s="78"/>
      <c r="O193" s="78"/>
      <c r="P193" s="78"/>
      <c r="Q193" s="78"/>
      <c r="R193" s="98"/>
      <c r="S193" s="78"/>
      <c r="T193" s="78"/>
      <c r="U193" s="78"/>
      <c r="V193" s="78"/>
      <c r="W193" s="78"/>
      <c r="X193" s="78"/>
      <c r="Y193" s="78"/>
      <c r="Z193" s="78"/>
    </row>
    <row r="194" ht="15.75" customHeight="1">
      <c r="A194" s="62"/>
      <c r="B194" s="98"/>
      <c r="C194" s="98"/>
      <c r="D194" s="98"/>
      <c r="E194" s="78"/>
      <c r="F194" s="78"/>
      <c r="G194" s="78"/>
      <c r="H194" s="78"/>
      <c r="I194" s="78"/>
      <c r="J194" s="78"/>
      <c r="K194" s="98"/>
      <c r="L194" s="78"/>
      <c r="M194" s="78"/>
      <c r="N194" s="78"/>
      <c r="O194" s="78"/>
      <c r="P194" s="78"/>
      <c r="Q194" s="78"/>
      <c r="R194" s="98"/>
      <c r="S194" s="78"/>
      <c r="T194" s="78"/>
      <c r="U194" s="78"/>
      <c r="V194" s="78"/>
      <c r="W194" s="78"/>
      <c r="X194" s="78"/>
      <c r="Y194" s="78"/>
      <c r="Z194" s="78"/>
    </row>
    <row r="195" ht="15.75" customHeight="1">
      <c r="A195" s="62"/>
      <c r="B195" s="98"/>
      <c r="C195" s="98"/>
      <c r="D195" s="98"/>
      <c r="E195" s="78"/>
      <c r="F195" s="78"/>
      <c r="G195" s="78"/>
      <c r="H195" s="78"/>
      <c r="I195" s="78"/>
      <c r="J195" s="78"/>
      <c r="K195" s="98"/>
      <c r="L195" s="78"/>
      <c r="M195" s="78"/>
      <c r="N195" s="78"/>
      <c r="O195" s="78"/>
      <c r="P195" s="78"/>
      <c r="Q195" s="78"/>
      <c r="R195" s="98"/>
      <c r="S195" s="78"/>
      <c r="T195" s="78"/>
      <c r="U195" s="78"/>
      <c r="V195" s="78"/>
      <c r="W195" s="78"/>
      <c r="X195" s="78"/>
      <c r="Y195" s="78"/>
      <c r="Z195" s="78"/>
    </row>
    <row r="196" ht="15.75" customHeight="1">
      <c r="A196" s="62"/>
      <c r="B196" s="98"/>
      <c r="C196" s="98"/>
      <c r="D196" s="98"/>
      <c r="E196" s="78"/>
      <c r="F196" s="78"/>
      <c r="G196" s="78"/>
      <c r="H196" s="78"/>
      <c r="I196" s="78"/>
      <c r="J196" s="78"/>
      <c r="K196" s="98"/>
      <c r="L196" s="78"/>
      <c r="M196" s="78"/>
      <c r="N196" s="78"/>
      <c r="O196" s="78"/>
      <c r="P196" s="78"/>
      <c r="Q196" s="78"/>
      <c r="R196" s="98"/>
      <c r="S196" s="78"/>
      <c r="T196" s="78"/>
      <c r="U196" s="78"/>
      <c r="V196" s="78"/>
      <c r="W196" s="78"/>
      <c r="X196" s="78"/>
      <c r="Y196" s="78"/>
      <c r="Z196" s="78"/>
    </row>
    <row r="197" ht="15.75" customHeight="1">
      <c r="A197" s="62"/>
      <c r="B197" s="98"/>
      <c r="C197" s="98"/>
      <c r="D197" s="98"/>
      <c r="E197" s="78"/>
      <c r="F197" s="78"/>
      <c r="G197" s="78"/>
      <c r="H197" s="78"/>
      <c r="I197" s="78"/>
      <c r="J197" s="78"/>
      <c r="K197" s="98"/>
      <c r="L197" s="78"/>
      <c r="M197" s="78"/>
      <c r="N197" s="78"/>
      <c r="O197" s="78"/>
      <c r="P197" s="78"/>
      <c r="Q197" s="78"/>
      <c r="R197" s="98"/>
      <c r="S197" s="78"/>
      <c r="T197" s="78"/>
      <c r="U197" s="78"/>
      <c r="V197" s="78"/>
      <c r="W197" s="78"/>
      <c r="X197" s="78"/>
      <c r="Y197" s="78"/>
      <c r="Z197" s="78"/>
    </row>
    <row r="198" ht="15.75" customHeight="1">
      <c r="A198" s="62"/>
      <c r="B198" s="98"/>
      <c r="C198" s="98"/>
      <c r="D198" s="98"/>
      <c r="E198" s="78"/>
      <c r="F198" s="78"/>
      <c r="G198" s="78"/>
      <c r="H198" s="78"/>
      <c r="I198" s="78"/>
      <c r="J198" s="78"/>
      <c r="K198" s="98"/>
      <c r="L198" s="78"/>
      <c r="M198" s="78"/>
      <c r="N198" s="78"/>
      <c r="O198" s="78"/>
      <c r="P198" s="78"/>
      <c r="Q198" s="78"/>
      <c r="R198" s="98"/>
      <c r="S198" s="78"/>
      <c r="T198" s="78"/>
      <c r="U198" s="78"/>
      <c r="V198" s="78"/>
      <c r="W198" s="78"/>
      <c r="X198" s="78"/>
      <c r="Y198" s="78"/>
      <c r="Z198" s="78"/>
    </row>
    <row r="199" ht="15.75" customHeight="1">
      <c r="A199" s="62"/>
      <c r="B199" s="98"/>
      <c r="C199" s="98"/>
      <c r="D199" s="98"/>
      <c r="E199" s="78"/>
      <c r="F199" s="78"/>
      <c r="G199" s="78"/>
      <c r="H199" s="78"/>
      <c r="I199" s="78"/>
      <c r="J199" s="78"/>
      <c r="K199" s="98"/>
      <c r="L199" s="78"/>
      <c r="M199" s="78"/>
      <c r="N199" s="78"/>
      <c r="O199" s="78"/>
      <c r="P199" s="78"/>
      <c r="Q199" s="78"/>
      <c r="R199" s="98"/>
      <c r="S199" s="78"/>
      <c r="T199" s="78"/>
      <c r="U199" s="78"/>
      <c r="V199" s="78"/>
      <c r="W199" s="78"/>
      <c r="X199" s="78"/>
      <c r="Y199" s="78"/>
      <c r="Z199" s="78"/>
    </row>
    <row r="200" ht="15.75" customHeight="1">
      <c r="A200" s="62"/>
      <c r="B200" s="98"/>
      <c r="C200" s="98"/>
      <c r="D200" s="98"/>
      <c r="E200" s="78"/>
      <c r="F200" s="78"/>
      <c r="G200" s="78"/>
      <c r="H200" s="78"/>
      <c r="I200" s="78"/>
      <c r="J200" s="78"/>
      <c r="K200" s="98"/>
      <c r="L200" s="78"/>
      <c r="M200" s="78"/>
      <c r="N200" s="78"/>
      <c r="O200" s="78"/>
      <c r="P200" s="78"/>
      <c r="Q200" s="78"/>
      <c r="R200" s="98"/>
      <c r="S200" s="78"/>
      <c r="T200" s="78"/>
      <c r="U200" s="78"/>
      <c r="V200" s="78"/>
      <c r="W200" s="78"/>
      <c r="X200" s="78"/>
      <c r="Y200" s="78"/>
      <c r="Z200" s="78"/>
    </row>
    <row r="201" ht="15.75" customHeight="1">
      <c r="A201" s="62"/>
      <c r="B201" s="98"/>
      <c r="C201" s="98"/>
      <c r="D201" s="98"/>
      <c r="E201" s="78"/>
      <c r="F201" s="78"/>
      <c r="G201" s="78"/>
      <c r="H201" s="78"/>
      <c r="I201" s="78"/>
      <c r="J201" s="78"/>
      <c r="K201" s="98"/>
      <c r="L201" s="78"/>
      <c r="M201" s="78"/>
      <c r="N201" s="78"/>
      <c r="O201" s="78"/>
      <c r="P201" s="78"/>
      <c r="Q201" s="78"/>
      <c r="R201" s="98"/>
      <c r="S201" s="78"/>
      <c r="T201" s="78"/>
      <c r="U201" s="78"/>
      <c r="V201" s="78"/>
      <c r="W201" s="78"/>
      <c r="X201" s="78"/>
      <c r="Y201" s="78"/>
      <c r="Z201" s="78"/>
    </row>
    <row r="202" ht="15.75" customHeight="1">
      <c r="A202" s="62"/>
      <c r="B202" s="98"/>
      <c r="C202" s="98"/>
      <c r="D202" s="98"/>
      <c r="E202" s="78"/>
      <c r="F202" s="78"/>
      <c r="G202" s="78"/>
      <c r="H202" s="78"/>
      <c r="I202" s="78"/>
      <c r="J202" s="78"/>
      <c r="K202" s="98"/>
      <c r="L202" s="78"/>
      <c r="M202" s="78"/>
      <c r="N202" s="78"/>
      <c r="O202" s="78"/>
      <c r="P202" s="78"/>
      <c r="Q202" s="78"/>
      <c r="R202" s="98"/>
      <c r="S202" s="78"/>
      <c r="T202" s="78"/>
      <c r="U202" s="78"/>
      <c r="V202" s="78"/>
      <c r="W202" s="78"/>
      <c r="X202" s="78"/>
      <c r="Y202" s="78"/>
      <c r="Z202" s="78"/>
    </row>
    <row r="203" ht="15.75" customHeight="1">
      <c r="A203" s="62"/>
      <c r="B203" s="98"/>
      <c r="C203" s="98"/>
      <c r="D203" s="98"/>
      <c r="E203" s="78"/>
      <c r="F203" s="78"/>
      <c r="G203" s="78"/>
      <c r="H203" s="78"/>
      <c r="I203" s="78"/>
      <c r="J203" s="78"/>
      <c r="K203" s="98"/>
      <c r="L203" s="78"/>
      <c r="M203" s="78"/>
      <c r="N203" s="78"/>
      <c r="O203" s="78"/>
      <c r="P203" s="78"/>
      <c r="Q203" s="78"/>
      <c r="R203" s="98"/>
      <c r="S203" s="78"/>
      <c r="T203" s="78"/>
      <c r="U203" s="78"/>
      <c r="V203" s="78"/>
      <c r="W203" s="78"/>
      <c r="X203" s="78"/>
      <c r="Y203" s="78"/>
      <c r="Z203" s="78"/>
    </row>
    <row r="204" ht="15.75" customHeight="1">
      <c r="A204" s="62"/>
      <c r="B204" s="98"/>
      <c r="C204" s="98"/>
      <c r="D204" s="98"/>
      <c r="E204" s="78"/>
      <c r="F204" s="78"/>
      <c r="G204" s="78"/>
      <c r="H204" s="78"/>
      <c r="I204" s="78"/>
      <c r="J204" s="78"/>
      <c r="K204" s="98"/>
      <c r="L204" s="78"/>
      <c r="M204" s="78"/>
      <c r="N204" s="78"/>
      <c r="O204" s="78"/>
      <c r="P204" s="78"/>
      <c r="Q204" s="78"/>
      <c r="R204" s="98"/>
      <c r="S204" s="78"/>
      <c r="T204" s="78"/>
      <c r="U204" s="78"/>
      <c r="V204" s="78"/>
      <c r="W204" s="78"/>
      <c r="X204" s="78"/>
      <c r="Y204" s="78"/>
      <c r="Z204" s="78"/>
    </row>
    <row r="205" ht="15.75" customHeight="1">
      <c r="A205" s="62"/>
      <c r="B205" s="98"/>
      <c r="C205" s="98"/>
      <c r="D205" s="98"/>
      <c r="E205" s="78"/>
      <c r="F205" s="78"/>
      <c r="G205" s="78"/>
      <c r="H205" s="78"/>
      <c r="I205" s="78"/>
      <c r="J205" s="78"/>
      <c r="K205" s="98"/>
      <c r="L205" s="78"/>
      <c r="M205" s="78"/>
      <c r="N205" s="78"/>
      <c r="O205" s="78"/>
      <c r="P205" s="78"/>
      <c r="Q205" s="78"/>
      <c r="R205" s="98"/>
      <c r="S205" s="78"/>
      <c r="T205" s="78"/>
      <c r="U205" s="78"/>
      <c r="V205" s="78"/>
      <c r="W205" s="78"/>
      <c r="X205" s="78"/>
      <c r="Y205" s="78"/>
      <c r="Z205" s="78"/>
    </row>
    <row r="206" ht="15.75" customHeight="1">
      <c r="A206" s="62"/>
      <c r="B206" s="98"/>
      <c r="C206" s="98"/>
      <c r="D206" s="98"/>
      <c r="E206" s="78"/>
      <c r="F206" s="78"/>
      <c r="G206" s="78"/>
      <c r="H206" s="78"/>
      <c r="I206" s="78"/>
      <c r="J206" s="78"/>
      <c r="K206" s="98"/>
      <c r="L206" s="78"/>
      <c r="M206" s="78"/>
      <c r="N206" s="78"/>
      <c r="O206" s="78"/>
      <c r="P206" s="78"/>
      <c r="Q206" s="78"/>
      <c r="R206" s="98"/>
      <c r="S206" s="78"/>
      <c r="T206" s="78"/>
      <c r="U206" s="78"/>
      <c r="V206" s="78"/>
      <c r="W206" s="78"/>
      <c r="X206" s="78"/>
      <c r="Y206" s="78"/>
      <c r="Z206" s="78"/>
    </row>
    <row r="207" ht="15.75" customHeight="1">
      <c r="A207" s="62"/>
      <c r="B207" s="98"/>
      <c r="C207" s="98"/>
      <c r="D207" s="98"/>
      <c r="E207" s="78"/>
      <c r="F207" s="78"/>
      <c r="G207" s="78"/>
      <c r="H207" s="78"/>
      <c r="I207" s="78"/>
      <c r="J207" s="78"/>
      <c r="K207" s="98"/>
      <c r="L207" s="78"/>
      <c r="M207" s="78"/>
      <c r="N207" s="78"/>
      <c r="O207" s="78"/>
      <c r="P207" s="78"/>
      <c r="Q207" s="78"/>
      <c r="R207" s="98"/>
      <c r="S207" s="78"/>
      <c r="T207" s="78"/>
      <c r="U207" s="78"/>
      <c r="V207" s="78"/>
      <c r="W207" s="78"/>
      <c r="X207" s="78"/>
      <c r="Y207" s="78"/>
      <c r="Z207" s="78"/>
    </row>
    <row r="208" ht="15.75" customHeight="1">
      <c r="A208" s="62"/>
      <c r="B208" s="98"/>
      <c r="C208" s="98"/>
      <c r="D208" s="98"/>
      <c r="E208" s="78"/>
      <c r="F208" s="78"/>
      <c r="G208" s="78"/>
      <c r="H208" s="78"/>
      <c r="I208" s="78"/>
      <c r="J208" s="78"/>
      <c r="K208" s="98"/>
      <c r="L208" s="78"/>
      <c r="M208" s="78"/>
      <c r="N208" s="78"/>
      <c r="O208" s="78"/>
      <c r="P208" s="78"/>
      <c r="Q208" s="78"/>
      <c r="R208" s="98"/>
      <c r="S208" s="78"/>
      <c r="T208" s="78"/>
      <c r="U208" s="78"/>
      <c r="V208" s="78"/>
      <c r="W208" s="78"/>
      <c r="X208" s="78"/>
      <c r="Y208" s="78"/>
      <c r="Z208" s="78"/>
    </row>
    <row r="209" ht="15.75" customHeight="1">
      <c r="A209" s="62"/>
      <c r="B209" s="98"/>
      <c r="C209" s="98"/>
      <c r="D209" s="98"/>
      <c r="E209" s="78"/>
      <c r="F209" s="78"/>
      <c r="G209" s="78"/>
      <c r="H209" s="78"/>
      <c r="I209" s="78"/>
      <c r="J209" s="78"/>
      <c r="K209" s="98"/>
      <c r="L209" s="78"/>
      <c r="M209" s="78"/>
      <c r="N209" s="78"/>
      <c r="O209" s="78"/>
      <c r="P209" s="78"/>
      <c r="Q209" s="78"/>
      <c r="R209" s="98"/>
      <c r="S209" s="78"/>
      <c r="T209" s="78"/>
      <c r="U209" s="78"/>
      <c r="V209" s="78"/>
      <c r="W209" s="78"/>
      <c r="X209" s="78"/>
      <c r="Y209" s="78"/>
      <c r="Z209" s="78"/>
    </row>
    <row r="210" ht="15.75" customHeight="1">
      <c r="A210" s="62"/>
      <c r="B210" s="98"/>
      <c r="C210" s="98"/>
      <c r="D210" s="98"/>
      <c r="E210" s="78"/>
      <c r="F210" s="78"/>
      <c r="G210" s="78"/>
      <c r="H210" s="78"/>
      <c r="I210" s="78"/>
      <c r="J210" s="78"/>
      <c r="K210" s="98"/>
      <c r="L210" s="78"/>
      <c r="M210" s="78"/>
      <c r="N210" s="78"/>
      <c r="O210" s="78"/>
      <c r="P210" s="78"/>
      <c r="Q210" s="78"/>
      <c r="R210" s="98"/>
      <c r="S210" s="78"/>
      <c r="T210" s="78"/>
      <c r="U210" s="78"/>
      <c r="V210" s="78"/>
      <c r="W210" s="78"/>
      <c r="X210" s="78"/>
      <c r="Y210" s="78"/>
      <c r="Z210" s="78"/>
    </row>
    <row r="211" ht="15.75" customHeight="1">
      <c r="A211" s="62"/>
      <c r="B211" s="98"/>
      <c r="C211" s="98"/>
      <c r="D211" s="98"/>
      <c r="E211" s="78"/>
      <c r="F211" s="78"/>
      <c r="G211" s="78"/>
      <c r="H211" s="78"/>
      <c r="I211" s="78"/>
      <c r="J211" s="78"/>
      <c r="K211" s="98"/>
      <c r="L211" s="78"/>
      <c r="M211" s="78"/>
      <c r="N211" s="78"/>
      <c r="O211" s="78"/>
      <c r="P211" s="78"/>
      <c r="Q211" s="78"/>
      <c r="R211" s="98"/>
      <c r="S211" s="78"/>
      <c r="T211" s="78"/>
      <c r="U211" s="78"/>
      <c r="V211" s="78"/>
      <c r="W211" s="78"/>
      <c r="X211" s="78"/>
      <c r="Y211" s="78"/>
      <c r="Z211" s="78"/>
    </row>
    <row r="212" ht="15.75" customHeight="1">
      <c r="A212" s="62"/>
      <c r="B212" s="98"/>
      <c r="C212" s="98"/>
      <c r="D212" s="98"/>
      <c r="E212" s="78"/>
      <c r="F212" s="78"/>
      <c r="G212" s="78"/>
      <c r="H212" s="78"/>
      <c r="I212" s="78"/>
      <c r="J212" s="78"/>
      <c r="K212" s="98"/>
      <c r="L212" s="78"/>
      <c r="M212" s="78"/>
      <c r="N212" s="78"/>
      <c r="O212" s="78"/>
      <c r="P212" s="78"/>
      <c r="Q212" s="78"/>
      <c r="R212" s="98"/>
      <c r="S212" s="78"/>
      <c r="T212" s="78"/>
      <c r="U212" s="78"/>
      <c r="V212" s="78"/>
      <c r="W212" s="78"/>
      <c r="X212" s="78"/>
      <c r="Y212" s="78"/>
      <c r="Z212" s="78"/>
    </row>
    <row r="213" ht="15.75" customHeight="1">
      <c r="A213" s="62"/>
      <c r="B213" s="98"/>
      <c r="C213" s="98"/>
      <c r="D213" s="98"/>
      <c r="E213" s="78"/>
      <c r="F213" s="78"/>
      <c r="G213" s="78"/>
      <c r="H213" s="78"/>
      <c r="I213" s="78"/>
      <c r="J213" s="78"/>
      <c r="K213" s="98"/>
      <c r="L213" s="78"/>
      <c r="M213" s="78"/>
      <c r="N213" s="78"/>
      <c r="O213" s="78"/>
      <c r="P213" s="78"/>
      <c r="Q213" s="78"/>
      <c r="R213" s="98"/>
      <c r="S213" s="78"/>
      <c r="T213" s="78"/>
      <c r="U213" s="78"/>
      <c r="V213" s="78"/>
      <c r="W213" s="78"/>
      <c r="X213" s="78"/>
      <c r="Y213" s="78"/>
      <c r="Z213" s="78"/>
    </row>
    <row r="214" ht="15.75" customHeight="1">
      <c r="A214" s="62"/>
      <c r="B214" s="98"/>
      <c r="C214" s="98"/>
      <c r="D214" s="98"/>
      <c r="E214" s="78"/>
      <c r="F214" s="78"/>
      <c r="G214" s="78"/>
      <c r="H214" s="78"/>
      <c r="I214" s="78"/>
      <c r="J214" s="78"/>
      <c r="K214" s="98"/>
      <c r="L214" s="78"/>
      <c r="M214" s="78"/>
      <c r="N214" s="78"/>
      <c r="O214" s="78"/>
      <c r="P214" s="78"/>
      <c r="Q214" s="78"/>
      <c r="R214" s="98"/>
      <c r="S214" s="78"/>
      <c r="T214" s="78"/>
      <c r="U214" s="78"/>
      <c r="V214" s="78"/>
      <c r="W214" s="78"/>
      <c r="X214" s="78"/>
      <c r="Y214" s="78"/>
      <c r="Z214" s="78"/>
    </row>
    <row r="215" ht="15.75" customHeight="1">
      <c r="A215" s="62"/>
      <c r="B215" s="98"/>
      <c r="C215" s="98"/>
      <c r="D215" s="98"/>
      <c r="E215" s="78"/>
      <c r="F215" s="78"/>
      <c r="G215" s="78"/>
      <c r="H215" s="78"/>
      <c r="I215" s="78"/>
      <c r="J215" s="78"/>
      <c r="K215" s="98"/>
      <c r="L215" s="78"/>
      <c r="M215" s="78"/>
      <c r="N215" s="78"/>
      <c r="O215" s="78"/>
      <c r="P215" s="78"/>
      <c r="Q215" s="78"/>
      <c r="R215" s="98"/>
      <c r="S215" s="78"/>
      <c r="T215" s="78"/>
      <c r="U215" s="78"/>
      <c r="V215" s="78"/>
      <c r="W215" s="78"/>
      <c r="X215" s="78"/>
      <c r="Y215" s="78"/>
      <c r="Z215" s="78"/>
    </row>
    <row r="216" ht="15.75" customHeight="1">
      <c r="A216" s="62"/>
      <c r="B216" s="98"/>
      <c r="C216" s="98"/>
      <c r="D216" s="98"/>
      <c r="E216" s="78"/>
      <c r="F216" s="78"/>
      <c r="G216" s="78"/>
      <c r="H216" s="78"/>
      <c r="I216" s="78"/>
      <c r="J216" s="78"/>
      <c r="K216" s="98"/>
      <c r="L216" s="78"/>
      <c r="M216" s="78"/>
      <c r="N216" s="78"/>
      <c r="O216" s="78"/>
      <c r="P216" s="78"/>
      <c r="Q216" s="78"/>
      <c r="R216" s="98"/>
      <c r="S216" s="78"/>
      <c r="T216" s="78"/>
      <c r="U216" s="78"/>
      <c r="V216" s="78"/>
      <c r="W216" s="78"/>
      <c r="X216" s="78"/>
      <c r="Y216" s="78"/>
      <c r="Z216" s="78"/>
    </row>
    <row r="217" ht="15.75" customHeight="1">
      <c r="A217" s="62"/>
      <c r="B217" s="98"/>
      <c r="C217" s="98"/>
      <c r="D217" s="98"/>
      <c r="E217" s="78"/>
      <c r="F217" s="78"/>
      <c r="G217" s="78"/>
      <c r="H217" s="78"/>
      <c r="I217" s="78"/>
      <c r="J217" s="78"/>
      <c r="K217" s="98"/>
      <c r="L217" s="78"/>
      <c r="M217" s="78"/>
      <c r="N217" s="78"/>
      <c r="O217" s="78"/>
      <c r="P217" s="78"/>
      <c r="Q217" s="78"/>
      <c r="R217" s="98"/>
      <c r="S217" s="78"/>
      <c r="T217" s="78"/>
      <c r="U217" s="78"/>
      <c r="V217" s="78"/>
      <c r="W217" s="78"/>
      <c r="X217" s="78"/>
      <c r="Y217" s="78"/>
      <c r="Z217" s="78"/>
    </row>
    <row r="218" ht="15.75" customHeight="1">
      <c r="A218" s="62"/>
      <c r="B218" s="98"/>
      <c r="C218" s="98"/>
      <c r="D218" s="98"/>
      <c r="E218" s="78"/>
      <c r="F218" s="78"/>
      <c r="G218" s="78"/>
      <c r="H218" s="78"/>
      <c r="I218" s="78"/>
      <c r="J218" s="78"/>
      <c r="K218" s="98"/>
      <c r="L218" s="78"/>
      <c r="M218" s="78"/>
      <c r="N218" s="78"/>
      <c r="O218" s="78"/>
      <c r="P218" s="78"/>
      <c r="Q218" s="78"/>
      <c r="R218" s="98"/>
      <c r="S218" s="78"/>
      <c r="T218" s="78"/>
      <c r="U218" s="78"/>
      <c r="V218" s="78"/>
      <c r="W218" s="78"/>
      <c r="X218" s="78"/>
      <c r="Y218" s="78"/>
      <c r="Z218" s="78"/>
    </row>
    <row r="219" ht="15.75" customHeight="1">
      <c r="A219" s="62"/>
      <c r="B219" s="98"/>
      <c r="C219" s="98"/>
      <c r="D219" s="98"/>
      <c r="E219" s="78"/>
      <c r="F219" s="78"/>
      <c r="G219" s="78"/>
      <c r="H219" s="78"/>
      <c r="I219" s="78"/>
      <c r="J219" s="78"/>
      <c r="K219" s="98"/>
      <c r="L219" s="78"/>
      <c r="M219" s="78"/>
      <c r="N219" s="78"/>
      <c r="O219" s="78"/>
      <c r="P219" s="78"/>
      <c r="Q219" s="78"/>
      <c r="R219" s="98"/>
      <c r="S219" s="78"/>
      <c r="T219" s="78"/>
      <c r="U219" s="78"/>
      <c r="V219" s="78"/>
      <c r="W219" s="78"/>
      <c r="X219" s="78"/>
      <c r="Y219" s="78"/>
      <c r="Z219" s="78"/>
    </row>
    <row r="220" ht="15.75" customHeight="1">
      <c r="A220" s="62"/>
      <c r="B220" s="98"/>
      <c r="C220" s="98"/>
      <c r="D220" s="98"/>
      <c r="E220" s="78"/>
      <c r="F220" s="78"/>
      <c r="G220" s="78"/>
      <c r="H220" s="78"/>
      <c r="I220" s="78"/>
      <c r="J220" s="78"/>
      <c r="K220" s="98"/>
      <c r="L220" s="78"/>
      <c r="M220" s="78"/>
      <c r="N220" s="78"/>
      <c r="O220" s="78"/>
      <c r="P220" s="78"/>
      <c r="Q220" s="78"/>
      <c r="R220" s="98"/>
      <c r="S220" s="78"/>
      <c r="T220" s="78"/>
      <c r="U220" s="78"/>
      <c r="V220" s="78"/>
      <c r="W220" s="78"/>
      <c r="X220" s="78"/>
      <c r="Y220" s="78"/>
      <c r="Z220" s="78"/>
    </row>
    <row r="221" ht="15.75" customHeight="1">
      <c r="A221" s="62"/>
      <c r="B221" s="98"/>
      <c r="C221" s="98"/>
      <c r="D221" s="98"/>
      <c r="E221" s="78"/>
      <c r="F221" s="78"/>
      <c r="G221" s="78"/>
      <c r="H221" s="78"/>
      <c r="I221" s="78"/>
      <c r="J221" s="78"/>
      <c r="K221" s="98"/>
      <c r="L221" s="78"/>
      <c r="M221" s="78"/>
      <c r="N221" s="78"/>
      <c r="O221" s="78"/>
      <c r="P221" s="78"/>
      <c r="Q221" s="78"/>
      <c r="R221" s="98"/>
      <c r="S221" s="78"/>
      <c r="T221" s="78"/>
      <c r="U221" s="78"/>
      <c r="V221" s="78"/>
      <c r="W221" s="78"/>
      <c r="X221" s="78"/>
      <c r="Y221" s="78"/>
      <c r="Z221" s="78"/>
    </row>
    <row r="222" ht="15.75" customHeight="1">
      <c r="A222" s="62"/>
      <c r="B222" s="98"/>
      <c r="C222" s="98"/>
      <c r="D222" s="98"/>
      <c r="E222" s="78"/>
      <c r="F222" s="78"/>
      <c r="G222" s="78"/>
      <c r="H222" s="78"/>
      <c r="I222" s="78"/>
      <c r="J222" s="78"/>
      <c r="K222" s="98"/>
      <c r="L222" s="78"/>
      <c r="M222" s="78"/>
      <c r="N222" s="78"/>
      <c r="O222" s="78"/>
      <c r="P222" s="78"/>
      <c r="Q222" s="78"/>
      <c r="R222" s="98"/>
      <c r="S222" s="78"/>
      <c r="T222" s="78"/>
      <c r="U222" s="78"/>
      <c r="V222" s="78"/>
      <c r="W222" s="78"/>
      <c r="X222" s="78"/>
      <c r="Y222" s="78"/>
      <c r="Z222" s="78"/>
    </row>
    <row r="223" ht="15.75" customHeight="1">
      <c r="A223" s="62"/>
      <c r="B223" s="98"/>
      <c r="C223" s="98"/>
      <c r="D223" s="98"/>
      <c r="E223" s="78"/>
      <c r="F223" s="78"/>
      <c r="G223" s="78"/>
      <c r="H223" s="78"/>
      <c r="I223" s="78"/>
      <c r="J223" s="78"/>
      <c r="K223" s="98"/>
      <c r="L223" s="78"/>
      <c r="M223" s="78"/>
      <c r="N223" s="78"/>
      <c r="O223" s="78"/>
      <c r="P223" s="78"/>
      <c r="Q223" s="78"/>
      <c r="R223" s="98"/>
      <c r="S223" s="78"/>
      <c r="T223" s="78"/>
      <c r="U223" s="78"/>
      <c r="V223" s="78"/>
      <c r="W223" s="78"/>
      <c r="X223" s="78"/>
      <c r="Y223" s="78"/>
      <c r="Z223" s="78"/>
    </row>
    <row r="224" ht="15.75" customHeight="1">
      <c r="A224" s="62"/>
      <c r="B224" s="98"/>
      <c r="C224" s="98"/>
      <c r="D224" s="98"/>
      <c r="E224" s="78"/>
      <c r="F224" s="78"/>
      <c r="G224" s="78"/>
      <c r="H224" s="78"/>
      <c r="I224" s="78"/>
      <c r="J224" s="78"/>
      <c r="K224" s="98"/>
      <c r="L224" s="78"/>
      <c r="M224" s="78"/>
      <c r="N224" s="78"/>
      <c r="O224" s="78"/>
      <c r="P224" s="78"/>
      <c r="Q224" s="78"/>
      <c r="R224" s="98"/>
      <c r="S224" s="78"/>
      <c r="T224" s="78"/>
      <c r="U224" s="78"/>
      <c r="V224" s="78"/>
      <c r="W224" s="78"/>
      <c r="X224" s="78"/>
      <c r="Y224" s="78"/>
      <c r="Z224" s="78"/>
    </row>
    <row r="225" ht="15.75" customHeight="1">
      <c r="A225" s="62"/>
      <c r="B225" s="98"/>
      <c r="C225" s="98"/>
      <c r="D225" s="98"/>
      <c r="E225" s="78"/>
      <c r="F225" s="78"/>
      <c r="G225" s="78"/>
      <c r="H225" s="78"/>
      <c r="I225" s="78"/>
      <c r="J225" s="78"/>
      <c r="K225" s="98"/>
      <c r="L225" s="78"/>
      <c r="M225" s="78"/>
      <c r="N225" s="78"/>
      <c r="O225" s="78"/>
      <c r="P225" s="78"/>
      <c r="Q225" s="78"/>
      <c r="R225" s="98"/>
      <c r="S225" s="78"/>
      <c r="T225" s="78"/>
      <c r="U225" s="78"/>
      <c r="V225" s="78"/>
      <c r="W225" s="78"/>
      <c r="X225" s="78"/>
      <c r="Y225" s="78"/>
      <c r="Z225" s="78"/>
    </row>
    <row r="226" ht="15.75" customHeight="1">
      <c r="A226" s="62"/>
      <c r="B226" s="98"/>
      <c r="C226" s="98"/>
      <c r="D226" s="98"/>
      <c r="E226" s="78"/>
      <c r="F226" s="78"/>
      <c r="G226" s="78"/>
      <c r="H226" s="78"/>
      <c r="I226" s="78"/>
      <c r="J226" s="78"/>
      <c r="K226" s="98"/>
      <c r="L226" s="78"/>
      <c r="M226" s="78"/>
      <c r="N226" s="78"/>
      <c r="O226" s="78"/>
      <c r="P226" s="78"/>
      <c r="Q226" s="78"/>
      <c r="R226" s="98"/>
      <c r="S226" s="78"/>
      <c r="T226" s="78"/>
      <c r="U226" s="78"/>
      <c r="V226" s="78"/>
      <c r="W226" s="78"/>
      <c r="X226" s="78"/>
      <c r="Y226" s="78"/>
      <c r="Z226" s="78"/>
    </row>
    <row r="227" ht="15.75" customHeight="1">
      <c r="A227" s="62"/>
      <c r="B227" s="98"/>
      <c r="C227" s="98"/>
      <c r="D227" s="98"/>
      <c r="E227" s="78"/>
      <c r="F227" s="78"/>
      <c r="G227" s="78"/>
      <c r="H227" s="78"/>
      <c r="I227" s="78"/>
      <c r="J227" s="78"/>
      <c r="K227" s="98"/>
      <c r="L227" s="78"/>
      <c r="M227" s="78"/>
      <c r="N227" s="78"/>
      <c r="O227" s="78"/>
      <c r="P227" s="78"/>
      <c r="Q227" s="78"/>
      <c r="R227" s="98"/>
      <c r="S227" s="78"/>
      <c r="T227" s="78"/>
      <c r="U227" s="78"/>
      <c r="V227" s="78"/>
      <c r="W227" s="78"/>
      <c r="X227" s="78"/>
      <c r="Y227" s="78"/>
      <c r="Z227" s="78"/>
    </row>
    <row r="228" ht="15.75" customHeight="1">
      <c r="A228" s="62"/>
      <c r="B228" s="98"/>
      <c r="C228" s="98"/>
      <c r="D228" s="98"/>
      <c r="E228" s="78"/>
      <c r="F228" s="78"/>
      <c r="G228" s="78"/>
      <c r="H228" s="78"/>
      <c r="I228" s="78"/>
      <c r="J228" s="78"/>
      <c r="K228" s="98"/>
      <c r="L228" s="78"/>
      <c r="M228" s="78"/>
      <c r="N228" s="78"/>
      <c r="O228" s="78"/>
      <c r="P228" s="78"/>
      <c r="Q228" s="78"/>
      <c r="R228" s="98"/>
      <c r="S228" s="78"/>
      <c r="T228" s="78"/>
      <c r="U228" s="78"/>
      <c r="V228" s="78"/>
      <c r="W228" s="78"/>
      <c r="X228" s="78"/>
      <c r="Y228" s="78"/>
      <c r="Z228" s="78"/>
    </row>
    <row r="229" ht="15.75" customHeight="1">
      <c r="A229" s="62"/>
      <c r="B229" s="98"/>
      <c r="C229" s="98"/>
      <c r="D229" s="98"/>
      <c r="E229" s="78"/>
      <c r="F229" s="78"/>
      <c r="G229" s="78"/>
      <c r="H229" s="78"/>
      <c r="I229" s="78"/>
      <c r="J229" s="78"/>
      <c r="K229" s="98"/>
      <c r="L229" s="78"/>
      <c r="M229" s="78"/>
      <c r="N229" s="78"/>
      <c r="O229" s="78"/>
      <c r="P229" s="78"/>
      <c r="Q229" s="78"/>
      <c r="R229" s="98"/>
      <c r="S229" s="78"/>
      <c r="T229" s="78"/>
      <c r="U229" s="78"/>
      <c r="V229" s="78"/>
      <c r="W229" s="78"/>
      <c r="X229" s="78"/>
      <c r="Y229" s="78"/>
      <c r="Z229" s="78"/>
    </row>
    <row r="230" ht="15.75" customHeight="1">
      <c r="A230" s="62"/>
      <c r="B230" s="98"/>
      <c r="C230" s="98"/>
      <c r="D230" s="98"/>
      <c r="E230" s="78"/>
      <c r="F230" s="78"/>
      <c r="G230" s="78"/>
      <c r="H230" s="78"/>
      <c r="I230" s="78"/>
      <c r="J230" s="78"/>
      <c r="K230" s="98"/>
      <c r="L230" s="78"/>
      <c r="M230" s="78"/>
      <c r="N230" s="78"/>
      <c r="O230" s="78"/>
      <c r="P230" s="78"/>
      <c r="Q230" s="78"/>
      <c r="R230" s="98"/>
      <c r="S230" s="78"/>
      <c r="T230" s="78"/>
      <c r="U230" s="78"/>
      <c r="V230" s="78"/>
      <c r="W230" s="78"/>
      <c r="X230" s="78"/>
      <c r="Y230" s="78"/>
      <c r="Z230" s="78"/>
    </row>
    <row r="231" ht="15.75" customHeight="1">
      <c r="A231" s="62"/>
      <c r="B231" s="98"/>
      <c r="C231" s="98"/>
      <c r="D231" s="98"/>
      <c r="E231" s="78"/>
      <c r="F231" s="78"/>
      <c r="G231" s="78"/>
      <c r="H231" s="78"/>
      <c r="I231" s="78"/>
      <c r="J231" s="78"/>
      <c r="K231" s="98"/>
      <c r="L231" s="78"/>
      <c r="M231" s="78"/>
      <c r="N231" s="78"/>
      <c r="O231" s="78"/>
      <c r="P231" s="78"/>
      <c r="Q231" s="78"/>
      <c r="R231" s="98"/>
      <c r="S231" s="78"/>
      <c r="T231" s="78"/>
      <c r="U231" s="78"/>
      <c r="V231" s="78"/>
      <c r="W231" s="78"/>
      <c r="X231" s="78"/>
      <c r="Y231" s="78"/>
      <c r="Z231" s="78"/>
    </row>
    <row r="232" ht="15.75" customHeight="1">
      <c r="A232" s="62"/>
      <c r="B232" s="98"/>
      <c r="C232" s="98"/>
      <c r="D232" s="98"/>
      <c r="E232" s="78"/>
      <c r="F232" s="78"/>
      <c r="G232" s="78"/>
      <c r="H232" s="78"/>
      <c r="I232" s="78"/>
      <c r="J232" s="78"/>
      <c r="K232" s="98"/>
      <c r="L232" s="78"/>
      <c r="M232" s="78"/>
      <c r="N232" s="78"/>
      <c r="O232" s="78"/>
      <c r="P232" s="78"/>
      <c r="Q232" s="78"/>
      <c r="R232" s="98"/>
      <c r="S232" s="78"/>
      <c r="T232" s="78"/>
      <c r="U232" s="78"/>
      <c r="V232" s="78"/>
      <c r="W232" s="78"/>
      <c r="X232" s="78"/>
      <c r="Y232" s="78"/>
      <c r="Z232" s="78"/>
    </row>
    <row r="233" ht="15.75" customHeight="1">
      <c r="A233" s="62"/>
      <c r="B233" s="98"/>
      <c r="C233" s="98"/>
      <c r="D233" s="98"/>
      <c r="E233" s="78"/>
      <c r="F233" s="78"/>
      <c r="G233" s="78"/>
      <c r="H233" s="78"/>
      <c r="I233" s="78"/>
      <c r="J233" s="78"/>
      <c r="K233" s="98"/>
      <c r="L233" s="78"/>
      <c r="M233" s="78"/>
      <c r="N233" s="78"/>
      <c r="O233" s="78"/>
      <c r="P233" s="78"/>
      <c r="Q233" s="78"/>
      <c r="R233" s="98"/>
      <c r="S233" s="78"/>
      <c r="T233" s="78"/>
      <c r="U233" s="78"/>
      <c r="V233" s="78"/>
      <c r="W233" s="78"/>
      <c r="X233" s="78"/>
      <c r="Y233" s="78"/>
      <c r="Z233" s="78"/>
    </row>
    <row r="234" ht="15.75" customHeight="1">
      <c r="A234" s="62"/>
      <c r="B234" s="98"/>
      <c r="C234" s="98"/>
      <c r="D234" s="98"/>
      <c r="E234" s="78"/>
      <c r="F234" s="78"/>
      <c r="G234" s="78"/>
      <c r="H234" s="78"/>
      <c r="I234" s="78"/>
      <c r="J234" s="78"/>
      <c r="K234" s="98"/>
      <c r="L234" s="78"/>
      <c r="M234" s="78"/>
      <c r="N234" s="78"/>
      <c r="O234" s="78"/>
      <c r="P234" s="78"/>
      <c r="Q234" s="78"/>
      <c r="R234" s="98"/>
      <c r="S234" s="78"/>
      <c r="T234" s="78"/>
      <c r="U234" s="78"/>
      <c r="V234" s="78"/>
      <c r="W234" s="78"/>
      <c r="X234" s="78"/>
      <c r="Y234" s="78"/>
      <c r="Z234" s="78"/>
    </row>
    <row r="235" ht="15.75" customHeight="1">
      <c r="A235" s="62"/>
      <c r="B235" s="98"/>
      <c r="C235" s="98"/>
      <c r="D235" s="98"/>
      <c r="E235" s="78"/>
      <c r="F235" s="78"/>
      <c r="G235" s="78"/>
      <c r="H235" s="78"/>
      <c r="I235" s="78"/>
      <c r="J235" s="78"/>
      <c r="K235" s="98"/>
      <c r="L235" s="78"/>
      <c r="M235" s="78"/>
      <c r="N235" s="78"/>
      <c r="O235" s="78"/>
      <c r="P235" s="78"/>
      <c r="Q235" s="78"/>
      <c r="R235" s="98"/>
      <c r="S235" s="78"/>
      <c r="T235" s="78"/>
      <c r="U235" s="78"/>
      <c r="V235" s="78"/>
      <c r="W235" s="78"/>
      <c r="X235" s="78"/>
      <c r="Y235" s="78"/>
      <c r="Z235" s="78"/>
    </row>
    <row r="236" ht="15.75" customHeight="1">
      <c r="A236" s="62"/>
      <c r="B236" s="98"/>
      <c r="C236" s="98"/>
      <c r="D236" s="98"/>
      <c r="E236" s="78"/>
      <c r="F236" s="78"/>
      <c r="G236" s="78"/>
      <c r="H236" s="78"/>
      <c r="I236" s="78"/>
      <c r="J236" s="78"/>
      <c r="K236" s="98"/>
      <c r="L236" s="78"/>
      <c r="M236" s="78"/>
      <c r="N236" s="78"/>
      <c r="O236" s="78"/>
      <c r="P236" s="78"/>
      <c r="Q236" s="78"/>
      <c r="R236" s="98"/>
      <c r="S236" s="78"/>
      <c r="T236" s="78"/>
      <c r="U236" s="78"/>
      <c r="V236" s="78"/>
      <c r="W236" s="78"/>
      <c r="X236" s="78"/>
      <c r="Y236" s="78"/>
      <c r="Z236" s="78"/>
    </row>
    <row r="237" ht="15.75" customHeight="1">
      <c r="A237" s="62"/>
      <c r="B237" s="98"/>
      <c r="C237" s="98"/>
      <c r="D237" s="98"/>
      <c r="E237" s="78"/>
      <c r="F237" s="78"/>
      <c r="G237" s="78"/>
      <c r="H237" s="78"/>
      <c r="I237" s="78"/>
      <c r="J237" s="78"/>
      <c r="K237" s="98"/>
      <c r="L237" s="78"/>
      <c r="M237" s="78"/>
      <c r="N237" s="78"/>
      <c r="O237" s="78"/>
      <c r="P237" s="78"/>
      <c r="Q237" s="78"/>
      <c r="R237" s="98"/>
      <c r="S237" s="78"/>
      <c r="T237" s="78"/>
      <c r="U237" s="78"/>
      <c r="V237" s="78"/>
      <c r="W237" s="78"/>
      <c r="X237" s="78"/>
      <c r="Y237" s="78"/>
      <c r="Z237" s="78"/>
    </row>
    <row r="238" ht="15.75" customHeight="1">
      <c r="A238" s="62"/>
      <c r="B238" s="98"/>
      <c r="C238" s="98"/>
      <c r="D238" s="98"/>
      <c r="E238" s="78"/>
      <c r="F238" s="78"/>
      <c r="G238" s="78"/>
      <c r="H238" s="78"/>
      <c r="I238" s="78"/>
      <c r="J238" s="78"/>
      <c r="K238" s="98"/>
      <c r="L238" s="78"/>
      <c r="M238" s="78"/>
      <c r="N238" s="78"/>
      <c r="O238" s="78"/>
      <c r="P238" s="78"/>
      <c r="Q238" s="78"/>
      <c r="R238" s="98"/>
      <c r="S238" s="78"/>
      <c r="T238" s="78"/>
      <c r="U238" s="78"/>
      <c r="V238" s="78"/>
      <c r="W238" s="78"/>
      <c r="X238" s="78"/>
      <c r="Y238" s="78"/>
      <c r="Z238" s="78"/>
    </row>
    <row r="239" ht="15.75" customHeight="1">
      <c r="A239" s="62"/>
      <c r="B239" s="98"/>
      <c r="C239" s="98"/>
      <c r="D239" s="98"/>
      <c r="E239" s="78"/>
      <c r="F239" s="78"/>
      <c r="G239" s="78"/>
      <c r="H239" s="78"/>
      <c r="I239" s="78"/>
      <c r="J239" s="78"/>
      <c r="K239" s="98"/>
      <c r="L239" s="78"/>
      <c r="M239" s="78"/>
      <c r="N239" s="78"/>
      <c r="O239" s="78"/>
      <c r="P239" s="78"/>
      <c r="Q239" s="78"/>
      <c r="R239" s="98"/>
      <c r="S239" s="78"/>
      <c r="T239" s="78"/>
      <c r="U239" s="78"/>
      <c r="V239" s="78"/>
      <c r="W239" s="78"/>
      <c r="X239" s="78"/>
      <c r="Y239" s="78"/>
      <c r="Z239" s="78"/>
    </row>
    <row r="240" ht="15.75" customHeight="1">
      <c r="A240" s="62"/>
      <c r="B240" s="98"/>
      <c r="C240" s="98"/>
      <c r="D240" s="98"/>
      <c r="E240" s="78"/>
      <c r="F240" s="78"/>
      <c r="G240" s="78"/>
      <c r="H240" s="78"/>
      <c r="I240" s="78"/>
      <c r="J240" s="78"/>
      <c r="K240" s="98"/>
      <c r="L240" s="78"/>
      <c r="M240" s="78"/>
      <c r="N240" s="78"/>
      <c r="O240" s="78"/>
      <c r="P240" s="78"/>
      <c r="Q240" s="78"/>
      <c r="R240" s="98"/>
      <c r="S240" s="78"/>
      <c r="T240" s="78"/>
      <c r="U240" s="78"/>
      <c r="V240" s="78"/>
      <c r="W240" s="78"/>
      <c r="X240" s="78"/>
      <c r="Y240" s="78"/>
      <c r="Z240" s="78"/>
    </row>
    <row r="241" ht="15.75" customHeight="1">
      <c r="A241" s="62"/>
      <c r="B241" s="98"/>
      <c r="C241" s="98"/>
      <c r="D241" s="98"/>
      <c r="E241" s="78"/>
      <c r="F241" s="78"/>
      <c r="G241" s="78"/>
      <c r="H241" s="78"/>
      <c r="I241" s="78"/>
      <c r="J241" s="78"/>
      <c r="K241" s="98"/>
      <c r="L241" s="78"/>
      <c r="M241" s="78"/>
      <c r="N241" s="78"/>
      <c r="O241" s="78"/>
      <c r="P241" s="78"/>
      <c r="Q241" s="78"/>
      <c r="R241" s="98"/>
      <c r="S241" s="78"/>
      <c r="T241" s="78"/>
      <c r="U241" s="78"/>
      <c r="V241" s="78"/>
      <c r="W241" s="78"/>
      <c r="X241" s="78"/>
      <c r="Y241" s="78"/>
      <c r="Z241" s="78"/>
    </row>
    <row r="242" ht="15.75" customHeight="1">
      <c r="A242" s="62"/>
      <c r="B242" s="98"/>
      <c r="C242" s="98"/>
      <c r="D242" s="98"/>
      <c r="E242" s="78"/>
      <c r="F242" s="78"/>
      <c r="G242" s="78"/>
      <c r="H242" s="78"/>
      <c r="I242" s="78"/>
      <c r="J242" s="78"/>
      <c r="K242" s="98"/>
      <c r="L242" s="78"/>
      <c r="M242" s="78"/>
      <c r="N242" s="78"/>
      <c r="O242" s="78"/>
      <c r="P242" s="78"/>
      <c r="Q242" s="78"/>
      <c r="R242" s="98"/>
      <c r="S242" s="78"/>
      <c r="T242" s="78"/>
      <c r="U242" s="78"/>
      <c r="V242" s="78"/>
      <c r="W242" s="78"/>
      <c r="X242" s="78"/>
      <c r="Y242" s="78"/>
      <c r="Z242" s="78"/>
    </row>
    <row r="243" ht="15.75" customHeight="1">
      <c r="A243" s="62"/>
      <c r="B243" s="98"/>
      <c r="C243" s="98"/>
      <c r="D243" s="98"/>
      <c r="E243" s="78"/>
      <c r="F243" s="78"/>
      <c r="G243" s="78"/>
      <c r="H243" s="78"/>
      <c r="I243" s="78"/>
      <c r="J243" s="78"/>
      <c r="K243" s="98"/>
      <c r="L243" s="78"/>
      <c r="M243" s="78"/>
      <c r="N243" s="78"/>
      <c r="O243" s="78"/>
      <c r="P243" s="78"/>
      <c r="Q243" s="78"/>
      <c r="R243" s="98"/>
      <c r="S243" s="78"/>
      <c r="T243" s="78"/>
      <c r="U243" s="78"/>
      <c r="V243" s="78"/>
      <c r="W243" s="78"/>
      <c r="X243" s="78"/>
      <c r="Y243" s="78"/>
      <c r="Z243" s="78"/>
    </row>
    <row r="244" ht="15.75" customHeight="1">
      <c r="A244" s="62"/>
      <c r="B244" s="98"/>
      <c r="C244" s="98"/>
      <c r="D244" s="98"/>
      <c r="E244" s="78"/>
      <c r="F244" s="78"/>
      <c r="G244" s="78"/>
      <c r="H244" s="78"/>
      <c r="I244" s="78"/>
      <c r="J244" s="78"/>
      <c r="K244" s="98"/>
      <c r="L244" s="78"/>
      <c r="M244" s="78"/>
      <c r="N244" s="78"/>
      <c r="O244" s="78"/>
      <c r="P244" s="78"/>
      <c r="Q244" s="78"/>
      <c r="R244" s="98"/>
      <c r="S244" s="78"/>
      <c r="T244" s="78"/>
      <c r="U244" s="78"/>
      <c r="V244" s="78"/>
      <c r="W244" s="78"/>
      <c r="X244" s="78"/>
      <c r="Y244" s="78"/>
      <c r="Z244" s="78"/>
    </row>
    <row r="245" ht="15.75" customHeight="1">
      <c r="A245" s="62"/>
      <c r="B245" s="98"/>
      <c r="C245" s="98"/>
      <c r="D245" s="98"/>
      <c r="E245" s="78"/>
      <c r="F245" s="78"/>
      <c r="G245" s="78"/>
      <c r="H245" s="78"/>
      <c r="I245" s="78"/>
      <c r="J245" s="78"/>
      <c r="K245" s="98"/>
      <c r="L245" s="78"/>
      <c r="M245" s="78"/>
      <c r="N245" s="78"/>
      <c r="O245" s="78"/>
      <c r="P245" s="78"/>
      <c r="Q245" s="78"/>
      <c r="R245" s="98"/>
      <c r="S245" s="78"/>
      <c r="T245" s="78"/>
      <c r="U245" s="78"/>
      <c r="V245" s="78"/>
      <c r="W245" s="78"/>
      <c r="X245" s="78"/>
      <c r="Y245" s="78"/>
      <c r="Z245" s="78"/>
    </row>
    <row r="246" ht="15.75" customHeight="1">
      <c r="A246" s="62"/>
      <c r="B246" s="98"/>
      <c r="C246" s="98"/>
      <c r="D246" s="98"/>
      <c r="E246" s="78"/>
      <c r="F246" s="78"/>
      <c r="G246" s="78"/>
      <c r="H246" s="78"/>
      <c r="I246" s="78"/>
      <c r="J246" s="78"/>
      <c r="K246" s="98"/>
      <c r="L246" s="78"/>
      <c r="M246" s="78"/>
      <c r="N246" s="78"/>
      <c r="O246" s="78"/>
      <c r="P246" s="78"/>
      <c r="Q246" s="78"/>
      <c r="R246" s="98"/>
      <c r="S246" s="78"/>
      <c r="T246" s="78"/>
      <c r="U246" s="78"/>
      <c r="V246" s="78"/>
      <c r="W246" s="78"/>
      <c r="X246" s="78"/>
      <c r="Y246" s="78"/>
      <c r="Z246" s="78"/>
    </row>
    <row r="247" ht="15.75" customHeight="1">
      <c r="A247" s="62"/>
      <c r="B247" s="98"/>
      <c r="C247" s="98"/>
      <c r="D247" s="98"/>
      <c r="E247" s="78"/>
      <c r="F247" s="78"/>
      <c r="G247" s="78"/>
      <c r="H247" s="78"/>
      <c r="I247" s="78"/>
      <c r="J247" s="78"/>
      <c r="K247" s="98"/>
      <c r="L247" s="78"/>
      <c r="M247" s="78"/>
      <c r="N247" s="78"/>
      <c r="O247" s="78"/>
      <c r="P247" s="78"/>
      <c r="Q247" s="78"/>
      <c r="R247" s="98"/>
      <c r="S247" s="78"/>
      <c r="T247" s="78"/>
      <c r="U247" s="78"/>
      <c r="V247" s="78"/>
      <c r="W247" s="78"/>
      <c r="X247" s="78"/>
      <c r="Y247" s="78"/>
      <c r="Z247" s="78"/>
    </row>
    <row r="248" ht="15.75" customHeight="1">
      <c r="A248" s="62"/>
      <c r="B248" s="98"/>
      <c r="C248" s="98"/>
      <c r="D248" s="98"/>
      <c r="E248" s="78"/>
      <c r="F248" s="78"/>
      <c r="G248" s="78"/>
      <c r="H248" s="78"/>
      <c r="I248" s="78"/>
      <c r="J248" s="78"/>
      <c r="K248" s="98"/>
      <c r="L248" s="78"/>
      <c r="M248" s="78"/>
      <c r="N248" s="78"/>
      <c r="O248" s="78"/>
      <c r="P248" s="78"/>
      <c r="Q248" s="78"/>
      <c r="R248" s="98"/>
      <c r="S248" s="78"/>
      <c r="T248" s="78"/>
      <c r="U248" s="78"/>
      <c r="V248" s="78"/>
      <c r="W248" s="78"/>
      <c r="X248" s="78"/>
      <c r="Y248" s="78"/>
      <c r="Z248" s="78"/>
    </row>
    <row r="249" ht="15.75" customHeight="1">
      <c r="A249" s="62"/>
      <c r="B249" s="98"/>
      <c r="C249" s="98"/>
      <c r="D249" s="98"/>
      <c r="E249" s="78"/>
      <c r="F249" s="78"/>
      <c r="G249" s="78"/>
      <c r="H249" s="78"/>
      <c r="I249" s="78"/>
      <c r="J249" s="78"/>
      <c r="K249" s="98"/>
      <c r="L249" s="78"/>
      <c r="M249" s="78"/>
      <c r="N249" s="78"/>
      <c r="O249" s="78"/>
      <c r="P249" s="78"/>
      <c r="Q249" s="78"/>
      <c r="R249" s="98"/>
      <c r="S249" s="78"/>
      <c r="T249" s="78"/>
      <c r="U249" s="78"/>
      <c r="V249" s="78"/>
      <c r="W249" s="78"/>
      <c r="X249" s="78"/>
      <c r="Y249" s="78"/>
      <c r="Z249" s="78"/>
    </row>
    <row r="250" ht="15.75" customHeight="1">
      <c r="A250" s="62"/>
      <c r="B250" s="98"/>
      <c r="C250" s="98"/>
      <c r="D250" s="98"/>
      <c r="E250" s="78"/>
      <c r="F250" s="78"/>
      <c r="G250" s="78"/>
      <c r="H250" s="78"/>
      <c r="I250" s="78"/>
      <c r="J250" s="78"/>
      <c r="K250" s="98"/>
      <c r="L250" s="78"/>
      <c r="M250" s="78"/>
      <c r="N250" s="78"/>
      <c r="O250" s="78"/>
      <c r="P250" s="78"/>
      <c r="Q250" s="78"/>
      <c r="R250" s="98"/>
      <c r="S250" s="78"/>
      <c r="T250" s="78"/>
      <c r="U250" s="78"/>
      <c r="V250" s="78"/>
      <c r="W250" s="78"/>
      <c r="X250" s="78"/>
      <c r="Y250" s="78"/>
      <c r="Z250" s="78"/>
    </row>
    <row r="251" ht="15.75" customHeight="1">
      <c r="A251" s="62"/>
      <c r="B251" s="98"/>
      <c r="C251" s="98"/>
      <c r="D251" s="98"/>
      <c r="E251" s="78"/>
      <c r="F251" s="78"/>
      <c r="G251" s="78"/>
      <c r="H251" s="78"/>
      <c r="I251" s="78"/>
      <c r="J251" s="78"/>
      <c r="K251" s="98"/>
      <c r="L251" s="78"/>
      <c r="M251" s="78"/>
      <c r="N251" s="78"/>
      <c r="O251" s="78"/>
      <c r="P251" s="78"/>
      <c r="Q251" s="78"/>
      <c r="R251" s="98"/>
      <c r="S251" s="78"/>
      <c r="T251" s="78"/>
      <c r="U251" s="78"/>
      <c r="V251" s="78"/>
      <c r="W251" s="78"/>
      <c r="X251" s="78"/>
      <c r="Y251" s="78"/>
      <c r="Z251" s="78"/>
    </row>
    <row r="252" ht="15.75" customHeight="1">
      <c r="A252" s="62"/>
      <c r="B252" s="98"/>
      <c r="C252" s="98"/>
      <c r="D252" s="98"/>
      <c r="E252" s="78"/>
      <c r="F252" s="78"/>
      <c r="G252" s="78"/>
      <c r="H252" s="78"/>
      <c r="I252" s="78"/>
      <c r="J252" s="78"/>
      <c r="K252" s="98"/>
      <c r="L252" s="78"/>
      <c r="M252" s="78"/>
      <c r="N252" s="78"/>
      <c r="O252" s="78"/>
      <c r="P252" s="78"/>
      <c r="Q252" s="78"/>
      <c r="R252" s="98"/>
      <c r="S252" s="78"/>
      <c r="T252" s="78"/>
      <c r="U252" s="78"/>
      <c r="V252" s="78"/>
      <c r="W252" s="78"/>
      <c r="X252" s="78"/>
      <c r="Y252" s="78"/>
      <c r="Z252" s="78"/>
    </row>
    <row r="253" ht="15.75" customHeight="1">
      <c r="A253" s="62"/>
      <c r="B253" s="98"/>
      <c r="C253" s="98"/>
      <c r="D253" s="98"/>
      <c r="E253" s="78"/>
      <c r="F253" s="78"/>
      <c r="G253" s="78"/>
      <c r="H253" s="78"/>
      <c r="I253" s="78"/>
      <c r="J253" s="78"/>
      <c r="K253" s="98"/>
      <c r="L253" s="78"/>
      <c r="M253" s="78"/>
      <c r="N253" s="78"/>
      <c r="O253" s="78"/>
      <c r="P253" s="78"/>
      <c r="Q253" s="78"/>
      <c r="R253" s="98"/>
      <c r="S253" s="78"/>
      <c r="T253" s="78"/>
      <c r="U253" s="78"/>
      <c r="V253" s="78"/>
      <c r="W253" s="78"/>
      <c r="X253" s="78"/>
      <c r="Y253" s="78"/>
      <c r="Z253" s="78"/>
    </row>
    <row r="254" ht="15.75" customHeight="1">
      <c r="A254" s="62"/>
      <c r="B254" s="98"/>
      <c r="C254" s="98"/>
      <c r="D254" s="98"/>
      <c r="E254" s="78"/>
      <c r="F254" s="78"/>
      <c r="G254" s="78"/>
      <c r="H254" s="78"/>
      <c r="I254" s="78"/>
      <c r="J254" s="78"/>
      <c r="K254" s="98"/>
      <c r="L254" s="78"/>
      <c r="M254" s="78"/>
      <c r="N254" s="78"/>
      <c r="O254" s="78"/>
      <c r="P254" s="78"/>
      <c r="Q254" s="78"/>
      <c r="R254" s="98"/>
      <c r="S254" s="78"/>
      <c r="T254" s="78"/>
      <c r="U254" s="78"/>
      <c r="V254" s="78"/>
      <c r="W254" s="78"/>
      <c r="X254" s="78"/>
      <c r="Y254" s="78"/>
      <c r="Z254" s="78"/>
    </row>
    <row r="255" ht="15.75" customHeight="1">
      <c r="A255" s="62"/>
      <c r="B255" s="98"/>
      <c r="C255" s="98"/>
      <c r="D255" s="98"/>
      <c r="E255" s="78"/>
      <c r="F255" s="78"/>
      <c r="G255" s="78"/>
      <c r="H255" s="78"/>
      <c r="I255" s="78"/>
      <c r="J255" s="78"/>
      <c r="K255" s="98"/>
      <c r="L255" s="78"/>
      <c r="M255" s="78"/>
      <c r="N255" s="78"/>
      <c r="O255" s="78"/>
      <c r="P255" s="78"/>
      <c r="Q255" s="78"/>
      <c r="R255" s="98"/>
      <c r="S255" s="78"/>
      <c r="T255" s="78"/>
      <c r="U255" s="78"/>
      <c r="V255" s="78"/>
      <c r="W255" s="78"/>
      <c r="X255" s="78"/>
      <c r="Y255" s="78"/>
      <c r="Z255" s="78"/>
    </row>
    <row r="256" ht="15.75" customHeight="1">
      <c r="A256" s="62"/>
      <c r="B256" s="98"/>
      <c r="C256" s="98"/>
      <c r="D256" s="98"/>
      <c r="E256" s="78"/>
      <c r="F256" s="78"/>
      <c r="G256" s="78"/>
      <c r="H256" s="78"/>
      <c r="I256" s="78"/>
      <c r="J256" s="78"/>
      <c r="K256" s="98"/>
      <c r="L256" s="78"/>
      <c r="M256" s="78"/>
      <c r="N256" s="78"/>
      <c r="O256" s="78"/>
      <c r="P256" s="78"/>
      <c r="Q256" s="78"/>
      <c r="R256" s="98"/>
      <c r="S256" s="78"/>
      <c r="T256" s="78"/>
      <c r="U256" s="78"/>
      <c r="V256" s="78"/>
      <c r="W256" s="78"/>
      <c r="X256" s="78"/>
      <c r="Y256" s="78"/>
      <c r="Z256" s="78"/>
    </row>
    <row r="257" ht="15.75" customHeight="1">
      <c r="A257" s="62"/>
      <c r="B257" s="98"/>
      <c r="C257" s="98"/>
      <c r="D257" s="98"/>
      <c r="E257" s="78"/>
      <c r="F257" s="78"/>
      <c r="G257" s="78"/>
      <c r="H257" s="78"/>
      <c r="I257" s="78"/>
      <c r="J257" s="78"/>
      <c r="K257" s="98"/>
      <c r="L257" s="78"/>
      <c r="M257" s="78"/>
      <c r="N257" s="78"/>
      <c r="O257" s="78"/>
      <c r="P257" s="78"/>
      <c r="Q257" s="78"/>
      <c r="R257" s="98"/>
      <c r="S257" s="78"/>
      <c r="T257" s="78"/>
      <c r="U257" s="78"/>
      <c r="V257" s="78"/>
      <c r="W257" s="78"/>
      <c r="X257" s="78"/>
      <c r="Y257" s="78"/>
      <c r="Z257" s="78"/>
    </row>
    <row r="258" ht="15.75" customHeight="1">
      <c r="A258" s="62"/>
      <c r="B258" s="98"/>
      <c r="C258" s="98"/>
      <c r="D258" s="98"/>
      <c r="E258" s="78"/>
      <c r="F258" s="78"/>
      <c r="G258" s="78"/>
      <c r="H258" s="78"/>
      <c r="I258" s="78"/>
      <c r="J258" s="78"/>
      <c r="K258" s="98"/>
      <c r="L258" s="78"/>
      <c r="M258" s="78"/>
      <c r="N258" s="78"/>
      <c r="O258" s="78"/>
      <c r="P258" s="78"/>
      <c r="Q258" s="78"/>
      <c r="R258" s="98"/>
      <c r="S258" s="78"/>
      <c r="T258" s="78"/>
      <c r="U258" s="78"/>
      <c r="V258" s="78"/>
      <c r="W258" s="78"/>
      <c r="X258" s="78"/>
      <c r="Y258" s="78"/>
      <c r="Z258" s="78"/>
    </row>
    <row r="259" ht="15.75" customHeight="1">
      <c r="A259" s="62"/>
      <c r="B259" s="98"/>
      <c r="C259" s="98"/>
      <c r="D259" s="98"/>
      <c r="E259" s="78"/>
      <c r="F259" s="78"/>
      <c r="G259" s="78"/>
      <c r="H259" s="78"/>
      <c r="I259" s="78"/>
      <c r="J259" s="78"/>
      <c r="K259" s="98"/>
      <c r="L259" s="78"/>
      <c r="M259" s="78"/>
      <c r="N259" s="78"/>
      <c r="O259" s="78"/>
      <c r="P259" s="78"/>
      <c r="Q259" s="78"/>
      <c r="R259" s="98"/>
      <c r="S259" s="78"/>
      <c r="T259" s="78"/>
      <c r="U259" s="78"/>
      <c r="V259" s="78"/>
      <c r="W259" s="78"/>
      <c r="X259" s="78"/>
      <c r="Y259" s="78"/>
      <c r="Z259" s="78"/>
    </row>
    <row r="260" ht="15.75" customHeight="1">
      <c r="A260" s="62"/>
      <c r="B260" s="98"/>
      <c r="C260" s="98"/>
      <c r="D260" s="98"/>
      <c r="E260" s="78"/>
      <c r="F260" s="78"/>
      <c r="G260" s="78"/>
      <c r="H260" s="78"/>
      <c r="I260" s="78"/>
      <c r="J260" s="78"/>
      <c r="K260" s="98"/>
      <c r="L260" s="78"/>
      <c r="M260" s="78"/>
      <c r="N260" s="78"/>
      <c r="O260" s="78"/>
      <c r="P260" s="78"/>
      <c r="Q260" s="78"/>
      <c r="R260" s="98"/>
      <c r="S260" s="78"/>
      <c r="T260" s="78"/>
      <c r="U260" s="78"/>
      <c r="V260" s="78"/>
      <c r="W260" s="78"/>
      <c r="X260" s="78"/>
      <c r="Y260" s="78"/>
      <c r="Z260" s="78"/>
    </row>
    <row r="261" ht="15.75" customHeight="1">
      <c r="A261" s="62"/>
      <c r="B261" s="98"/>
      <c r="C261" s="98"/>
      <c r="D261" s="98"/>
      <c r="E261" s="78"/>
      <c r="F261" s="78"/>
      <c r="G261" s="78"/>
      <c r="H261" s="78"/>
      <c r="I261" s="78"/>
      <c r="J261" s="78"/>
      <c r="K261" s="98"/>
      <c r="L261" s="78"/>
      <c r="M261" s="78"/>
      <c r="N261" s="78"/>
      <c r="O261" s="78"/>
      <c r="P261" s="78"/>
      <c r="Q261" s="78"/>
      <c r="R261" s="98"/>
      <c r="S261" s="78"/>
      <c r="T261" s="78"/>
      <c r="U261" s="78"/>
      <c r="V261" s="78"/>
      <c r="W261" s="78"/>
      <c r="X261" s="78"/>
      <c r="Y261" s="78"/>
      <c r="Z261" s="78"/>
    </row>
    <row r="262" ht="15.75" customHeight="1">
      <c r="A262" s="62"/>
      <c r="B262" s="98"/>
      <c r="C262" s="98"/>
      <c r="D262" s="98"/>
      <c r="E262" s="78"/>
      <c r="F262" s="78"/>
      <c r="G262" s="78"/>
      <c r="H262" s="78"/>
      <c r="I262" s="78"/>
      <c r="J262" s="78"/>
      <c r="K262" s="98"/>
      <c r="L262" s="78"/>
      <c r="M262" s="78"/>
      <c r="N262" s="78"/>
      <c r="O262" s="78"/>
      <c r="P262" s="78"/>
      <c r="Q262" s="78"/>
      <c r="R262" s="98"/>
      <c r="S262" s="78"/>
      <c r="T262" s="78"/>
      <c r="U262" s="78"/>
      <c r="V262" s="78"/>
      <c r="W262" s="78"/>
      <c r="X262" s="78"/>
      <c r="Y262" s="78"/>
      <c r="Z262" s="78"/>
    </row>
    <row r="263" ht="15.75" customHeight="1">
      <c r="A263" s="62"/>
      <c r="B263" s="98"/>
      <c r="C263" s="98"/>
      <c r="D263" s="98"/>
      <c r="E263" s="78"/>
      <c r="F263" s="78"/>
      <c r="G263" s="78"/>
      <c r="H263" s="78"/>
      <c r="I263" s="78"/>
      <c r="J263" s="78"/>
      <c r="K263" s="98"/>
      <c r="L263" s="78"/>
      <c r="M263" s="78"/>
      <c r="N263" s="78"/>
      <c r="O263" s="78"/>
      <c r="P263" s="78"/>
      <c r="Q263" s="78"/>
      <c r="R263" s="98"/>
      <c r="S263" s="78"/>
      <c r="T263" s="78"/>
      <c r="U263" s="78"/>
      <c r="V263" s="78"/>
      <c r="W263" s="78"/>
      <c r="X263" s="78"/>
      <c r="Y263" s="78"/>
      <c r="Z263" s="78"/>
    </row>
    <row r="264" ht="15.75" customHeight="1">
      <c r="A264" s="62"/>
      <c r="B264" s="98"/>
      <c r="C264" s="98"/>
      <c r="D264" s="98"/>
      <c r="E264" s="78"/>
      <c r="F264" s="78"/>
      <c r="G264" s="78"/>
      <c r="H264" s="78"/>
      <c r="I264" s="78"/>
      <c r="J264" s="78"/>
      <c r="K264" s="98"/>
      <c r="L264" s="78"/>
      <c r="M264" s="78"/>
      <c r="N264" s="78"/>
      <c r="O264" s="78"/>
      <c r="P264" s="78"/>
      <c r="Q264" s="78"/>
      <c r="R264" s="98"/>
      <c r="S264" s="78"/>
      <c r="T264" s="78"/>
      <c r="U264" s="78"/>
      <c r="V264" s="78"/>
      <c r="W264" s="78"/>
      <c r="X264" s="78"/>
      <c r="Y264" s="78"/>
      <c r="Z264" s="78"/>
    </row>
    <row r="265" ht="15.75" customHeight="1">
      <c r="A265" s="62"/>
      <c r="B265" s="98"/>
      <c r="C265" s="98"/>
      <c r="D265" s="98"/>
      <c r="E265" s="78"/>
      <c r="F265" s="78"/>
      <c r="G265" s="78"/>
      <c r="H265" s="78"/>
      <c r="I265" s="78"/>
      <c r="J265" s="78"/>
      <c r="K265" s="98"/>
      <c r="L265" s="78"/>
      <c r="M265" s="78"/>
      <c r="N265" s="78"/>
      <c r="O265" s="78"/>
      <c r="P265" s="78"/>
      <c r="Q265" s="78"/>
      <c r="R265" s="98"/>
      <c r="S265" s="78"/>
      <c r="T265" s="78"/>
      <c r="U265" s="78"/>
      <c r="V265" s="78"/>
      <c r="W265" s="78"/>
      <c r="X265" s="78"/>
      <c r="Y265" s="78"/>
      <c r="Z265" s="78"/>
    </row>
    <row r="266" ht="15.75" customHeight="1">
      <c r="A266" s="62"/>
      <c r="B266" s="98"/>
      <c r="C266" s="98"/>
      <c r="D266" s="98"/>
      <c r="E266" s="78"/>
      <c r="F266" s="78"/>
      <c r="G266" s="78"/>
      <c r="H266" s="78"/>
      <c r="I266" s="78"/>
      <c r="J266" s="78"/>
      <c r="K266" s="98"/>
      <c r="L266" s="78"/>
      <c r="M266" s="78"/>
      <c r="N266" s="78"/>
      <c r="O266" s="78"/>
      <c r="P266" s="78"/>
      <c r="Q266" s="78"/>
      <c r="R266" s="98"/>
      <c r="S266" s="78"/>
      <c r="T266" s="78"/>
      <c r="U266" s="78"/>
      <c r="V266" s="78"/>
      <c r="W266" s="78"/>
      <c r="X266" s="78"/>
      <c r="Y266" s="78"/>
      <c r="Z266" s="78"/>
    </row>
    <row r="267" ht="15.75" customHeight="1">
      <c r="A267" s="62"/>
      <c r="B267" s="98"/>
      <c r="C267" s="98"/>
      <c r="D267" s="98"/>
      <c r="E267" s="78"/>
      <c r="F267" s="78"/>
      <c r="G267" s="78"/>
      <c r="H267" s="78"/>
      <c r="I267" s="78"/>
      <c r="J267" s="78"/>
      <c r="K267" s="98"/>
      <c r="L267" s="78"/>
      <c r="M267" s="78"/>
      <c r="N267" s="78"/>
      <c r="O267" s="78"/>
      <c r="P267" s="78"/>
      <c r="Q267" s="78"/>
      <c r="R267" s="98"/>
      <c r="S267" s="78"/>
      <c r="T267" s="78"/>
      <c r="U267" s="78"/>
      <c r="V267" s="78"/>
      <c r="W267" s="78"/>
      <c r="X267" s="78"/>
      <c r="Y267" s="78"/>
      <c r="Z267" s="78"/>
    </row>
    <row r="268" ht="15.75" customHeight="1">
      <c r="A268" s="62"/>
      <c r="B268" s="98"/>
      <c r="C268" s="98"/>
      <c r="D268" s="98"/>
      <c r="E268" s="78"/>
      <c r="F268" s="78"/>
      <c r="G268" s="78"/>
      <c r="H268" s="78"/>
      <c r="I268" s="78"/>
      <c r="J268" s="78"/>
      <c r="K268" s="98"/>
      <c r="L268" s="78"/>
      <c r="M268" s="78"/>
      <c r="N268" s="78"/>
      <c r="O268" s="78"/>
      <c r="P268" s="78"/>
      <c r="Q268" s="78"/>
      <c r="R268" s="98"/>
      <c r="S268" s="78"/>
      <c r="T268" s="78"/>
      <c r="U268" s="78"/>
      <c r="V268" s="78"/>
      <c r="W268" s="78"/>
      <c r="X268" s="78"/>
      <c r="Y268" s="78"/>
      <c r="Z268" s="78"/>
    </row>
    <row r="269" ht="15.75" customHeight="1">
      <c r="A269" s="62"/>
      <c r="B269" s="98"/>
      <c r="C269" s="98"/>
      <c r="D269" s="98"/>
      <c r="E269" s="78"/>
      <c r="F269" s="78"/>
      <c r="G269" s="78"/>
      <c r="H269" s="78"/>
      <c r="I269" s="78"/>
      <c r="J269" s="78"/>
      <c r="K269" s="98"/>
      <c r="L269" s="78"/>
      <c r="M269" s="78"/>
      <c r="N269" s="78"/>
      <c r="O269" s="78"/>
      <c r="P269" s="78"/>
      <c r="Q269" s="78"/>
      <c r="R269" s="98"/>
      <c r="S269" s="78"/>
      <c r="T269" s="78"/>
      <c r="U269" s="78"/>
      <c r="V269" s="78"/>
      <c r="W269" s="78"/>
      <c r="X269" s="78"/>
      <c r="Y269" s="78"/>
      <c r="Z269" s="78"/>
    </row>
    <row r="270" ht="15.75" customHeight="1">
      <c r="A270" s="62"/>
      <c r="B270" s="98"/>
      <c r="C270" s="98"/>
      <c r="D270" s="98"/>
      <c r="E270" s="78"/>
      <c r="F270" s="78"/>
      <c r="G270" s="78"/>
      <c r="H270" s="78"/>
      <c r="I270" s="78"/>
      <c r="J270" s="78"/>
      <c r="K270" s="98"/>
      <c r="L270" s="78"/>
      <c r="M270" s="78"/>
      <c r="N270" s="78"/>
      <c r="O270" s="78"/>
      <c r="P270" s="78"/>
      <c r="Q270" s="78"/>
      <c r="R270" s="98"/>
      <c r="S270" s="78"/>
      <c r="T270" s="78"/>
      <c r="U270" s="78"/>
      <c r="V270" s="78"/>
      <c r="W270" s="78"/>
      <c r="X270" s="78"/>
      <c r="Y270" s="78"/>
      <c r="Z270" s="78"/>
    </row>
    <row r="271" ht="15.75" customHeight="1">
      <c r="A271" s="62"/>
      <c r="B271" s="98"/>
      <c r="C271" s="98"/>
      <c r="D271" s="98"/>
      <c r="E271" s="78"/>
      <c r="F271" s="78"/>
      <c r="G271" s="78"/>
      <c r="H271" s="78"/>
      <c r="I271" s="78"/>
      <c r="J271" s="78"/>
      <c r="K271" s="98"/>
      <c r="L271" s="78"/>
      <c r="M271" s="78"/>
      <c r="N271" s="78"/>
      <c r="O271" s="78"/>
      <c r="P271" s="78"/>
      <c r="Q271" s="78"/>
      <c r="R271" s="98"/>
      <c r="S271" s="78"/>
      <c r="T271" s="78"/>
      <c r="U271" s="78"/>
      <c r="V271" s="78"/>
      <c r="W271" s="78"/>
      <c r="X271" s="78"/>
      <c r="Y271" s="78"/>
      <c r="Z271" s="78"/>
    </row>
    <row r="272" ht="15.75" customHeight="1">
      <c r="A272" s="62"/>
      <c r="B272" s="98"/>
      <c r="C272" s="98"/>
      <c r="D272" s="98"/>
      <c r="E272" s="78"/>
      <c r="F272" s="78"/>
      <c r="G272" s="78"/>
      <c r="H272" s="78"/>
      <c r="I272" s="78"/>
      <c r="J272" s="78"/>
      <c r="K272" s="98"/>
      <c r="L272" s="78"/>
      <c r="M272" s="78"/>
      <c r="N272" s="78"/>
      <c r="O272" s="78"/>
      <c r="P272" s="78"/>
      <c r="Q272" s="78"/>
      <c r="R272" s="98"/>
      <c r="S272" s="78"/>
      <c r="T272" s="78"/>
      <c r="U272" s="78"/>
      <c r="V272" s="78"/>
      <c r="W272" s="78"/>
      <c r="X272" s="78"/>
      <c r="Y272" s="78"/>
      <c r="Z272" s="78"/>
    </row>
    <row r="273" ht="15.75" customHeight="1">
      <c r="A273" s="62"/>
      <c r="B273" s="98"/>
      <c r="C273" s="98"/>
      <c r="D273" s="98"/>
      <c r="E273" s="78"/>
      <c r="F273" s="78"/>
      <c r="G273" s="78"/>
      <c r="H273" s="78"/>
      <c r="I273" s="78"/>
      <c r="J273" s="78"/>
      <c r="K273" s="98"/>
      <c r="L273" s="78"/>
      <c r="M273" s="78"/>
      <c r="N273" s="78"/>
      <c r="O273" s="78"/>
      <c r="P273" s="78"/>
      <c r="Q273" s="78"/>
      <c r="R273" s="98"/>
      <c r="S273" s="78"/>
      <c r="T273" s="78"/>
      <c r="U273" s="78"/>
      <c r="V273" s="78"/>
      <c r="W273" s="78"/>
      <c r="X273" s="78"/>
      <c r="Y273" s="78"/>
      <c r="Z273" s="78"/>
    </row>
    <row r="274" ht="15.75" customHeight="1">
      <c r="A274" s="62"/>
      <c r="B274" s="98"/>
      <c r="C274" s="98"/>
      <c r="D274" s="98"/>
      <c r="E274" s="78"/>
      <c r="F274" s="78"/>
      <c r="G274" s="78"/>
      <c r="H274" s="78"/>
      <c r="I274" s="78"/>
      <c r="J274" s="78"/>
      <c r="K274" s="98"/>
      <c r="L274" s="78"/>
      <c r="M274" s="78"/>
      <c r="N274" s="78"/>
      <c r="O274" s="78"/>
      <c r="P274" s="78"/>
      <c r="Q274" s="78"/>
      <c r="R274" s="98"/>
      <c r="S274" s="78"/>
      <c r="T274" s="78"/>
      <c r="U274" s="78"/>
      <c r="V274" s="78"/>
      <c r="W274" s="78"/>
      <c r="X274" s="78"/>
      <c r="Y274" s="78"/>
      <c r="Z274" s="78"/>
    </row>
    <row r="275" ht="15.75" customHeight="1">
      <c r="A275" s="62"/>
      <c r="B275" s="98"/>
      <c r="C275" s="98"/>
      <c r="D275" s="98"/>
      <c r="E275" s="78"/>
      <c r="F275" s="78"/>
      <c r="G275" s="78"/>
      <c r="H275" s="78"/>
      <c r="I275" s="78"/>
      <c r="J275" s="78"/>
      <c r="K275" s="98"/>
      <c r="L275" s="78"/>
      <c r="M275" s="78"/>
      <c r="N275" s="78"/>
      <c r="O275" s="78"/>
      <c r="P275" s="78"/>
      <c r="Q275" s="78"/>
      <c r="R275" s="98"/>
      <c r="S275" s="78"/>
      <c r="T275" s="78"/>
      <c r="U275" s="78"/>
      <c r="V275" s="78"/>
      <c r="W275" s="78"/>
      <c r="X275" s="78"/>
      <c r="Y275" s="78"/>
      <c r="Z275" s="78"/>
    </row>
    <row r="276" ht="15.75" customHeight="1">
      <c r="A276" s="62"/>
      <c r="B276" s="98"/>
      <c r="C276" s="98"/>
      <c r="D276" s="98"/>
      <c r="E276" s="78"/>
      <c r="F276" s="78"/>
      <c r="G276" s="78"/>
      <c r="H276" s="78"/>
      <c r="I276" s="78"/>
      <c r="J276" s="78"/>
      <c r="K276" s="98"/>
      <c r="L276" s="78"/>
      <c r="M276" s="78"/>
      <c r="N276" s="78"/>
      <c r="O276" s="78"/>
      <c r="P276" s="78"/>
      <c r="Q276" s="78"/>
      <c r="R276" s="98"/>
      <c r="S276" s="78"/>
      <c r="T276" s="78"/>
      <c r="U276" s="78"/>
      <c r="V276" s="78"/>
      <c r="W276" s="78"/>
      <c r="X276" s="78"/>
      <c r="Y276" s="78"/>
      <c r="Z276" s="78"/>
    </row>
    <row r="277" ht="15.75" customHeight="1">
      <c r="A277" s="62"/>
      <c r="B277" s="98"/>
      <c r="C277" s="98"/>
      <c r="D277" s="98"/>
      <c r="E277" s="78"/>
      <c r="F277" s="78"/>
      <c r="G277" s="78"/>
      <c r="H277" s="78"/>
      <c r="I277" s="78"/>
      <c r="J277" s="78"/>
      <c r="K277" s="98"/>
      <c r="L277" s="78"/>
      <c r="M277" s="78"/>
      <c r="N277" s="78"/>
      <c r="O277" s="78"/>
      <c r="P277" s="78"/>
      <c r="Q277" s="78"/>
      <c r="R277" s="98"/>
      <c r="S277" s="78"/>
      <c r="T277" s="78"/>
      <c r="U277" s="78"/>
      <c r="V277" s="78"/>
      <c r="W277" s="78"/>
      <c r="X277" s="78"/>
      <c r="Y277" s="78"/>
      <c r="Z277" s="78"/>
    </row>
    <row r="278" ht="15.75" customHeight="1">
      <c r="A278" s="62"/>
      <c r="B278" s="98"/>
      <c r="C278" s="98"/>
      <c r="D278" s="98"/>
      <c r="E278" s="78"/>
      <c r="F278" s="78"/>
      <c r="G278" s="78"/>
      <c r="H278" s="78"/>
      <c r="I278" s="78"/>
      <c r="J278" s="78"/>
      <c r="K278" s="98"/>
      <c r="L278" s="78"/>
      <c r="M278" s="78"/>
      <c r="N278" s="78"/>
      <c r="O278" s="78"/>
      <c r="P278" s="78"/>
      <c r="Q278" s="78"/>
      <c r="R278" s="98"/>
      <c r="S278" s="78"/>
      <c r="T278" s="78"/>
      <c r="U278" s="78"/>
      <c r="V278" s="78"/>
      <c r="W278" s="78"/>
      <c r="X278" s="78"/>
      <c r="Y278" s="78"/>
      <c r="Z278" s="78"/>
    </row>
    <row r="279" ht="15.75" customHeight="1">
      <c r="A279" s="62"/>
      <c r="B279" s="98"/>
      <c r="C279" s="98"/>
      <c r="D279" s="98"/>
      <c r="E279" s="78"/>
      <c r="F279" s="78"/>
      <c r="G279" s="78"/>
      <c r="H279" s="78"/>
      <c r="I279" s="78"/>
      <c r="J279" s="78"/>
      <c r="K279" s="98"/>
      <c r="L279" s="78"/>
      <c r="M279" s="78"/>
      <c r="N279" s="78"/>
      <c r="O279" s="78"/>
      <c r="P279" s="78"/>
      <c r="Q279" s="78"/>
      <c r="R279" s="98"/>
      <c r="S279" s="78"/>
      <c r="T279" s="78"/>
      <c r="U279" s="78"/>
      <c r="V279" s="78"/>
      <c r="W279" s="78"/>
      <c r="X279" s="78"/>
      <c r="Y279" s="78"/>
      <c r="Z279" s="78"/>
    </row>
    <row r="280" ht="15.75" customHeight="1">
      <c r="A280" s="62"/>
      <c r="B280" s="98"/>
      <c r="C280" s="98"/>
      <c r="D280" s="98"/>
      <c r="E280" s="78"/>
      <c r="F280" s="78"/>
      <c r="G280" s="78"/>
      <c r="H280" s="78"/>
      <c r="I280" s="78"/>
      <c r="J280" s="78"/>
      <c r="K280" s="98"/>
      <c r="L280" s="78"/>
      <c r="M280" s="78"/>
      <c r="N280" s="78"/>
      <c r="O280" s="78"/>
      <c r="P280" s="78"/>
      <c r="Q280" s="78"/>
      <c r="R280" s="98"/>
      <c r="S280" s="78"/>
      <c r="T280" s="78"/>
      <c r="U280" s="78"/>
      <c r="V280" s="78"/>
      <c r="W280" s="78"/>
      <c r="X280" s="78"/>
      <c r="Y280" s="78"/>
      <c r="Z280" s="78"/>
    </row>
    <row r="281" ht="15.75" customHeight="1">
      <c r="A281" s="62"/>
      <c r="B281" s="98"/>
      <c r="C281" s="98"/>
      <c r="D281" s="98"/>
      <c r="E281" s="78"/>
      <c r="F281" s="78"/>
      <c r="G281" s="78"/>
      <c r="H281" s="78"/>
      <c r="I281" s="78"/>
      <c r="J281" s="78"/>
      <c r="K281" s="98"/>
      <c r="L281" s="78"/>
      <c r="M281" s="78"/>
      <c r="N281" s="78"/>
      <c r="O281" s="78"/>
      <c r="P281" s="78"/>
      <c r="Q281" s="78"/>
      <c r="R281" s="98"/>
      <c r="S281" s="78"/>
      <c r="T281" s="78"/>
      <c r="U281" s="78"/>
      <c r="V281" s="78"/>
      <c r="W281" s="78"/>
      <c r="X281" s="78"/>
      <c r="Y281" s="78"/>
      <c r="Z281" s="78"/>
    </row>
    <row r="282" ht="15.75" customHeight="1">
      <c r="A282" s="62"/>
      <c r="B282" s="98"/>
      <c r="C282" s="98"/>
      <c r="D282" s="98"/>
      <c r="E282" s="78"/>
      <c r="F282" s="78"/>
      <c r="G282" s="78"/>
      <c r="H282" s="78"/>
      <c r="I282" s="78"/>
      <c r="J282" s="78"/>
      <c r="K282" s="98"/>
      <c r="L282" s="78"/>
      <c r="M282" s="78"/>
      <c r="N282" s="78"/>
      <c r="O282" s="78"/>
      <c r="P282" s="78"/>
      <c r="Q282" s="78"/>
      <c r="R282" s="98"/>
      <c r="S282" s="78"/>
      <c r="T282" s="78"/>
      <c r="U282" s="78"/>
      <c r="V282" s="78"/>
      <c r="W282" s="78"/>
      <c r="X282" s="78"/>
      <c r="Y282" s="78"/>
      <c r="Z282" s="78"/>
    </row>
    <row r="283" ht="15.75" customHeight="1">
      <c r="A283" s="62"/>
      <c r="B283" s="98"/>
      <c r="C283" s="98"/>
      <c r="D283" s="98"/>
      <c r="E283" s="78"/>
      <c r="F283" s="78"/>
      <c r="G283" s="78"/>
      <c r="H283" s="78"/>
      <c r="I283" s="78"/>
      <c r="J283" s="78"/>
      <c r="K283" s="98"/>
      <c r="L283" s="78"/>
      <c r="M283" s="78"/>
      <c r="N283" s="78"/>
      <c r="O283" s="78"/>
      <c r="P283" s="78"/>
      <c r="Q283" s="78"/>
      <c r="R283" s="98"/>
      <c r="S283" s="78"/>
      <c r="T283" s="78"/>
      <c r="U283" s="78"/>
      <c r="V283" s="78"/>
      <c r="W283" s="78"/>
      <c r="X283" s="78"/>
      <c r="Y283" s="78"/>
      <c r="Z283" s="78"/>
    </row>
    <row r="284" ht="15.75" customHeight="1">
      <c r="A284" s="62"/>
      <c r="B284" s="98"/>
      <c r="C284" s="98"/>
      <c r="D284" s="98"/>
      <c r="E284" s="78"/>
      <c r="F284" s="78"/>
      <c r="G284" s="78"/>
      <c r="H284" s="78"/>
      <c r="I284" s="78"/>
      <c r="J284" s="78"/>
      <c r="K284" s="98"/>
      <c r="L284" s="78"/>
      <c r="M284" s="78"/>
      <c r="N284" s="78"/>
      <c r="O284" s="78"/>
      <c r="P284" s="78"/>
      <c r="Q284" s="78"/>
      <c r="R284" s="98"/>
      <c r="S284" s="78"/>
      <c r="T284" s="78"/>
      <c r="U284" s="78"/>
      <c r="V284" s="78"/>
      <c r="W284" s="78"/>
      <c r="X284" s="78"/>
      <c r="Y284" s="78"/>
      <c r="Z284" s="78"/>
    </row>
    <row r="285" ht="15.75" customHeight="1">
      <c r="A285" s="62"/>
      <c r="B285" s="98"/>
      <c r="C285" s="98"/>
      <c r="D285" s="98"/>
      <c r="E285" s="78"/>
      <c r="F285" s="78"/>
      <c r="G285" s="78"/>
      <c r="H285" s="78"/>
      <c r="I285" s="78"/>
      <c r="J285" s="78"/>
      <c r="K285" s="98"/>
      <c r="L285" s="78"/>
      <c r="M285" s="78"/>
      <c r="N285" s="78"/>
      <c r="O285" s="78"/>
      <c r="P285" s="78"/>
      <c r="Q285" s="78"/>
      <c r="R285" s="98"/>
      <c r="S285" s="78"/>
      <c r="T285" s="78"/>
      <c r="U285" s="78"/>
      <c r="V285" s="78"/>
      <c r="W285" s="78"/>
      <c r="X285" s="78"/>
      <c r="Y285" s="78"/>
      <c r="Z285" s="78"/>
    </row>
    <row r="286" ht="15.75" customHeight="1">
      <c r="A286" s="62"/>
      <c r="B286" s="98"/>
      <c r="C286" s="98"/>
      <c r="D286" s="98"/>
      <c r="E286" s="78"/>
      <c r="F286" s="78"/>
      <c r="G286" s="78"/>
      <c r="H286" s="78"/>
      <c r="I286" s="78"/>
      <c r="J286" s="78"/>
      <c r="K286" s="98"/>
      <c r="L286" s="78"/>
      <c r="M286" s="78"/>
      <c r="N286" s="78"/>
      <c r="O286" s="78"/>
      <c r="P286" s="78"/>
      <c r="Q286" s="78"/>
      <c r="R286" s="98"/>
      <c r="S286" s="78"/>
      <c r="T286" s="78"/>
      <c r="U286" s="78"/>
      <c r="V286" s="78"/>
      <c r="W286" s="78"/>
      <c r="X286" s="78"/>
      <c r="Y286" s="78"/>
      <c r="Z286" s="78"/>
    </row>
    <row r="287" ht="15.75" customHeight="1">
      <c r="A287" s="62"/>
      <c r="B287" s="98"/>
      <c r="C287" s="98"/>
      <c r="D287" s="98"/>
      <c r="E287" s="78"/>
      <c r="F287" s="78"/>
      <c r="G287" s="78"/>
      <c r="H287" s="78"/>
      <c r="I287" s="78"/>
      <c r="J287" s="78"/>
      <c r="K287" s="98"/>
      <c r="L287" s="78"/>
      <c r="M287" s="78"/>
      <c r="N287" s="78"/>
      <c r="O287" s="78"/>
      <c r="P287" s="78"/>
      <c r="Q287" s="78"/>
      <c r="R287" s="98"/>
      <c r="S287" s="78"/>
      <c r="T287" s="78"/>
      <c r="U287" s="78"/>
      <c r="V287" s="78"/>
      <c r="W287" s="78"/>
      <c r="X287" s="78"/>
      <c r="Y287" s="78"/>
      <c r="Z287" s="78"/>
    </row>
    <row r="288" ht="15.75" customHeight="1">
      <c r="A288" s="62"/>
      <c r="B288" s="98"/>
      <c r="C288" s="98"/>
      <c r="D288" s="98"/>
      <c r="E288" s="78"/>
      <c r="F288" s="78"/>
      <c r="G288" s="78"/>
      <c r="H288" s="78"/>
      <c r="I288" s="78"/>
      <c r="J288" s="78"/>
      <c r="K288" s="98"/>
      <c r="L288" s="78"/>
      <c r="M288" s="78"/>
      <c r="N288" s="78"/>
      <c r="O288" s="78"/>
      <c r="P288" s="78"/>
      <c r="Q288" s="78"/>
      <c r="R288" s="98"/>
      <c r="S288" s="78"/>
      <c r="T288" s="78"/>
      <c r="U288" s="78"/>
      <c r="V288" s="78"/>
      <c r="W288" s="78"/>
      <c r="X288" s="78"/>
      <c r="Y288" s="78"/>
      <c r="Z288" s="78"/>
    </row>
    <row r="289" ht="15.75" customHeight="1">
      <c r="A289" s="62"/>
      <c r="B289" s="98"/>
      <c r="C289" s="98"/>
      <c r="D289" s="98"/>
      <c r="E289" s="78"/>
      <c r="F289" s="78"/>
      <c r="G289" s="78"/>
      <c r="H289" s="78"/>
      <c r="I289" s="78"/>
      <c r="J289" s="78"/>
      <c r="K289" s="98"/>
      <c r="L289" s="78"/>
      <c r="M289" s="78"/>
      <c r="N289" s="78"/>
      <c r="O289" s="78"/>
      <c r="P289" s="78"/>
      <c r="Q289" s="78"/>
      <c r="R289" s="98"/>
      <c r="S289" s="78"/>
      <c r="T289" s="78"/>
      <c r="U289" s="78"/>
      <c r="V289" s="78"/>
      <c r="W289" s="78"/>
      <c r="X289" s="78"/>
      <c r="Y289" s="78"/>
      <c r="Z289" s="78"/>
    </row>
    <row r="290" ht="15.75" customHeight="1">
      <c r="A290" s="62"/>
      <c r="B290" s="98"/>
      <c r="C290" s="98"/>
      <c r="D290" s="98"/>
      <c r="E290" s="78"/>
      <c r="F290" s="78"/>
      <c r="G290" s="78"/>
      <c r="H290" s="78"/>
      <c r="I290" s="78"/>
      <c r="J290" s="78"/>
      <c r="K290" s="98"/>
      <c r="L290" s="78"/>
      <c r="M290" s="78"/>
      <c r="N290" s="78"/>
      <c r="O290" s="78"/>
      <c r="P290" s="78"/>
      <c r="Q290" s="78"/>
      <c r="R290" s="98"/>
      <c r="S290" s="78"/>
      <c r="T290" s="78"/>
      <c r="U290" s="78"/>
      <c r="V290" s="78"/>
      <c r="W290" s="78"/>
      <c r="X290" s="78"/>
      <c r="Y290" s="78"/>
      <c r="Z290" s="78"/>
    </row>
    <row r="291" ht="15.75" customHeight="1">
      <c r="A291" s="62"/>
      <c r="B291" s="98"/>
      <c r="C291" s="98"/>
      <c r="D291" s="98"/>
      <c r="E291" s="78"/>
      <c r="F291" s="78"/>
      <c r="G291" s="78"/>
      <c r="H291" s="78"/>
      <c r="I291" s="78"/>
      <c r="J291" s="78"/>
      <c r="K291" s="98"/>
      <c r="L291" s="78"/>
      <c r="M291" s="78"/>
      <c r="N291" s="78"/>
      <c r="O291" s="78"/>
      <c r="P291" s="78"/>
      <c r="Q291" s="78"/>
      <c r="R291" s="98"/>
      <c r="S291" s="78"/>
      <c r="T291" s="78"/>
      <c r="U291" s="78"/>
      <c r="V291" s="78"/>
      <c r="W291" s="78"/>
      <c r="X291" s="78"/>
      <c r="Y291" s="78"/>
      <c r="Z291" s="78"/>
    </row>
    <row r="292" ht="15.75" customHeight="1">
      <c r="A292" s="62"/>
      <c r="B292" s="98"/>
      <c r="C292" s="98"/>
      <c r="D292" s="98"/>
      <c r="E292" s="78"/>
      <c r="F292" s="78"/>
      <c r="G292" s="78"/>
      <c r="H292" s="78"/>
      <c r="I292" s="78"/>
      <c r="J292" s="78"/>
      <c r="K292" s="98"/>
      <c r="L292" s="78"/>
      <c r="M292" s="78"/>
      <c r="N292" s="78"/>
      <c r="O292" s="78"/>
      <c r="P292" s="78"/>
      <c r="Q292" s="78"/>
      <c r="R292" s="98"/>
      <c r="S292" s="78"/>
      <c r="T292" s="78"/>
      <c r="U292" s="78"/>
      <c r="V292" s="78"/>
      <c r="W292" s="78"/>
      <c r="X292" s="78"/>
      <c r="Y292" s="78"/>
      <c r="Z292" s="78"/>
    </row>
    <row r="293" ht="15.75" customHeight="1">
      <c r="A293" s="62"/>
      <c r="B293" s="98"/>
      <c r="C293" s="98"/>
      <c r="D293" s="98"/>
      <c r="E293" s="78"/>
      <c r="F293" s="78"/>
      <c r="G293" s="78"/>
      <c r="H293" s="78"/>
      <c r="I293" s="78"/>
      <c r="J293" s="78"/>
      <c r="K293" s="98"/>
      <c r="L293" s="78"/>
      <c r="M293" s="78"/>
      <c r="N293" s="78"/>
      <c r="O293" s="78"/>
      <c r="P293" s="78"/>
      <c r="Q293" s="78"/>
      <c r="R293" s="98"/>
      <c r="S293" s="78"/>
      <c r="T293" s="78"/>
      <c r="U293" s="78"/>
      <c r="V293" s="78"/>
      <c r="W293" s="78"/>
      <c r="X293" s="78"/>
      <c r="Y293" s="78"/>
      <c r="Z293" s="78"/>
    </row>
    <row r="294" ht="15.75" customHeight="1">
      <c r="A294" s="62"/>
      <c r="B294" s="98"/>
      <c r="C294" s="98"/>
      <c r="D294" s="98"/>
      <c r="E294" s="78"/>
      <c r="F294" s="78"/>
      <c r="G294" s="78"/>
      <c r="H294" s="78"/>
      <c r="I294" s="78"/>
      <c r="J294" s="78"/>
      <c r="K294" s="98"/>
      <c r="L294" s="78"/>
      <c r="M294" s="78"/>
      <c r="N294" s="78"/>
      <c r="O294" s="78"/>
      <c r="P294" s="78"/>
      <c r="Q294" s="78"/>
      <c r="R294" s="98"/>
      <c r="S294" s="78"/>
      <c r="T294" s="78"/>
      <c r="U294" s="78"/>
      <c r="V294" s="78"/>
      <c r="W294" s="78"/>
      <c r="X294" s="78"/>
      <c r="Y294" s="78"/>
      <c r="Z294" s="78"/>
    </row>
    <row r="295" ht="15.75" customHeight="1">
      <c r="A295" s="62"/>
      <c r="B295" s="98"/>
      <c r="C295" s="98"/>
      <c r="D295" s="98"/>
      <c r="E295" s="78"/>
      <c r="F295" s="78"/>
      <c r="G295" s="78"/>
      <c r="H295" s="78"/>
      <c r="I295" s="78"/>
      <c r="J295" s="78"/>
      <c r="K295" s="98"/>
      <c r="L295" s="78"/>
      <c r="M295" s="78"/>
      <c r="N295" s="78"/>
      <c r="O295" s="78"/>
      <c r="P295" s="78"/>
      <c r="Q295" s="78"/>
      <c r="R295" s="98"/>
      <c r="S295" s="78"/>
      <c r="T295" s="78"/>
      <c r="U295" s="78"/>
      <c r="V295" s="78"/>
      <c r="W295" s="78"/>
      <c r="X295" s="78"/>
      <c r="Y295" s="78"/>
      <c r="Z295" s="78"/>
    </row>
    <row r="296" ht="15.75" customHeight="1">
      <c r="A296" s="62"/>
      <c r="B296" s="98"/>
      <c r="C296" s="98"/>
      <c r="D296" s="98"/>
      <c r="E296" s="78"/>
      <c r="F296" s="78"/>
      <c r="G296" s="78"/>
      <c r="H296" s="78"/>
      <c r="I296" s="78"/>
      <c r="J296" s="78"/>
      <c r="K296" s="98"/>
      <c r="L296" s="78"/>
      <c r="M296" s="78"/>
      <c r="N296" s="78"/>
      <c r="O296" s="78"/>
      <c r="P296" s="78"/>
      <c r="Q296" s="78"/>
      <c r="R296" s="98"/>
      <c r="S296" s="78"/>
      <c r="T296" s="78"/>
      <c r="U296" s="78"/>
      <c r="V296" s="78"/>
      <c r="W296" s="78"/>
      <c r="X296" s="78"/>
      <c r="Y296" s="78"/>
      <c r="Z296" s="78"/>
    </row>
    <row r="297" ht="15.75" customHeight="1">
      <c r="A297" s="62"/>
      <c r="B297" s="98"/>
      <c r="C297" s="98"/>
      <c r="D297" s="98"/>
      <c r="E297" s="78"/>
      <c r="F297" s="78"/>
      <c r="G297" s="78"/>
      <c r="H297" s="78"/>
      <c r="I297" s="78"/>
      <c r="J297" s="78"/>
      <c r="K297" s="98"/>
      <c r="L297" s="78"/>
      <c r="M297" s="78"/>
      <c r="N297" s="78"/>
      <c r="O297" s="78"/>
      <c r="P297" s="78"/>
      <c r="Q297" s="78"/>
      <c r="R297" s="98"/>
      <c r="S297" s="78"/>
      <c r="T297" s="78"/>
      <c r="U297" s="78"/>
      <c r="V297" s="78"/>
      <c r="W297" s="78"/>
      <c r="X297" s="78"/>
      <c r="Y297" s="78"/>
      <c r="Z297" s="78"/>
    </row>
    <row r="298" ht="15.75" customHeight="1">
      <c r="A298" s="62"/>
      <c r="B298" s="98"/>
      <c r="C298" s="98"/>
      <c r="D298" s="98"/>
      <c r="E298" s="78"/>
      <c r="F298" s="78"/>
      <c r="G298" s="78"/>
      <c r="H298" s="78"/>
      <c r="I298" s="78"/>
      <c r="J298" s="78"/>
      <c r="K298" s="98"/>
      <c r="L298" s="78"/>
      <c r="M298" s="78"/>
      <c r="N298" s="78"/>
      <c r="O298" s="78"/>
      <c r="P298" s="78"/>
      <c r="Q298" s="78"/>
      <c r="R298" s="98"/>
      <c r="S298" s="78"/>
      <c r="T298" s="78"/>
      <c r="U298" s="78"/>
      <c r="V298" s="78"/>
      <c r="W298" s="78"/>
      <c r="X298" s="78"/>
      <c r="Y298" s="78"/>
      <c r="Z298" s="78"/>
    </row>
    <row r="299" ht="15.75" customHeight="1">
      <c r="A299" s="62"/>
      <c r="B299" s="98"/>
      <c r="C299" s="98"/>
      <c r="D299" s="98"/>
      <c r="E299" s="78"/>
      <c r="F299" s="78"/>
      <c r="G299" s="78"/>
      <c r="H299" s="78"/>
      <c r="I299" s="78"/>
      <c r="J299" s="78"/>
      <c r="K299" s="98"/>
      <c r="L299" s="78"/>
      <c r="M299" s="78"/>
      <c r="N299" s="78"/>
      <c r="O299" s="78"/>
      <c r="P299" s="78"/>
      <c r="Q299" s="78"/>
      <c r="R299" s="98"/>
      <c r="S299" s="78"/>
      <c r="T299" s="78"/>
      <c r="U299" s="78"/>
      <c r="V299" s="78"/>
      <c r="W299" s="78"/>
      <c r="X299" s="78"/>
      <c r="Y299" s="78"/>
      <c r="Z299" s="78"/>
    </row>
    <row r="300" ht="15.75" customHeight="1">
      <c r="A300" s="62"/>
      <c r="B300" s="98"/>
      <c r="C300" s="98"/>
      <c r="D300" s="98"/>
      <c r="E300" s="78"/>
      <c r="F300" s="78"/>
      <c r="G300" s="78"/>
      <c r="H300" s="78"/>
      <c r="I300" s="78"/>
      <c r="J300" s="78"/>
      <c r="K300" s="98"/>
      <c r="L300" s="78"/>
      <c r="M300" s="78"/>
      <c r="N300" s="78"/>
      <c r="O300" s="78"/>
      <c r="P300" s="78"/>
      <c r="Q300" s="78"/>
      <c r="R300" s="98"/>
      <c r="S300" s="78"/>
      <c r="T300" s="78"/>
      <c r="U300" s="78"/>
      <c r="V300" s="78"/>
      <c r="W300" s="78"/>
      <c r="X300" s="78"/>
      <c r="Y300" s="78"/>
      <c r="Z300" s="78"/>
    </row>
    <row r="301" ht="15.75" customHeight="1">
      <c r="A301" s="62"/>
      <c r="B301" s="98"/>
      <c r="C301" s="98"/>
      <c r="D301" s="98"/>
      <c r="E301" s="78"/>
      <c r="F301" s="78"/>
      <c r="G301" s="78"/>
      <c r="H301" s="78"/>
      <c r="I301" s="78"/>
      <c r="J301" s="78"/>
      <c r="K301" s="98"/>
      <c r="L301" s="78"/>
      <c r="M301" s="78"/>
      <c r="N301" s="78"/>
      <c r="O301" s="78"/>
      <c r="P301" s="78"/>
      <c r="Q301" s="78"/>
      <c r="R301" s="98"/>
      <c r="S301" s="78"/>
      <c r="T301" s="78"/>
      <c r="U301" s="78"/>
      <c r="V301" s="78"/>
      <c r="W301" s="78"/>
      <c r="X301" s="78"/>
      <c r="Y301" s="78"/>
      <c r="Z301" s="78"/>
    </row>
    <row r="302" ht="15.75" customHeight="1">
      <c r="A302" s="62"/>
      <c r="B302" s="98"/>
      <c r="C302" s="98"/>
      <c r="D302" s="98"/>
      <c r="E302" s="78"/>
      <c r="F302" s="78"/>
      <c r="G302" s="78"/>
      <c r="H302" s="78"/>
      <c r="I302" s="78"/>
      <c r="J302" s="78"/>
      <c r="K302" s="98"/>
      <c r="L302" s="78"/>
      <c r="M302" s="78"/>
      <c r="N302" s="78"/>
      <c r="O302" s="78"/>
      <c r="P302" s="78"/>
      <c r="Q302" s="78"/>
      <c r="R302" s="98"/>
      <c r="S302" s="78"/>
      <c r="T302" s="78"/>
      <c r="U302" s="78"/>
      <c r="V302" s="78"/>
      <c r="W302" s="78"/>
      <c r="X302" s="78"/>
      <c r="Y302" s="78"/>
      <c r="Z302" s="78"/>
    </row>
    <row r="303" ht="15.75" customHeight="1">
      <c r="A303" s="62"/>
      <c r="B303" s="98"/>
      <c r="C303" s="98"/>
      <c r="D303" s="98"/>
      <c r="E303" s="78"/>
      <c r="F303" s="78"/>
      <c r="G303" s="78"/>
      <c r="H303" s="78"/>
      <c r="I303" s="78"/>
      <c r="J303" s="78"/>
      <c r="K303" s="98"/>
      <c r="L303" s="78"/>
      <c r="M303" s="78"/>
      <c r="N303" s="78"/>
      <c r="O303" s="78"/>
      <c r="P303" s="78"/>
      <c r="Q303" s="78"/>
      <c r="R303" s="98"/>
      <c r="S303" s="78"/>
      <c r="T303" s="78"/>
      <c r="U303" s="78"/>
      <c r="V303" s="78"/>
      <c r="W303" s="78"/>
      <c r="X303" s="78"/>
      <c r="Y303" s="78"/>
      <c r="Z303" s="78"/>
    </row>
    <row r="304" ht="15.75" customHeight="1">
      <c r="A304" s="62"/>
      <c r="B304" s="98"/>
      <c r="C304" s="98"/>
      <c r="D304" s="98"/>
      <c r="E304" s="78"/>
      <c r="F304" s="78"/>
      <c r="G304" s="78"/>
      <c r="H304" s="78"/>
      <c r="I304" s="78"/>
      <c r="J304" s="78"/>
      <c r="K304" s="98"/>
      <c r="L304" s="78"/>
      <c r="M304" s="78"/>
      <c r="N304" s="78"/>
      <c r="O304" s="78"/>
      <c r="P304" s="78"/>
      <c r="Q304" s="78"/>
      <c r="R304" s="98"/>
      <c r="S304" s="78"/>
      <c r="T304" s="78"/>
      <c r="U304" s="78"/>
      <c r="V304" s="78"/>
      <c r="W304" s="78"/>
      <c r="X304" s="78"/>
      <c r="Y304" s="78"/>
      <c r="Z304" s="78"/>
    </row>
    <row r="305" ht="15.75" customHeight="1">
      <c r="A305" s="62"/>
      <c r="B305" s="98"/>
      <c r="C305" s="98"/>
      <c r="D305" s="98"/>
      <c r="E305" s="78"/>
      <c r="F305" s="78"/>
      <c r="G305" s="78"/>
      <c r="H305" s="78"/>
      <c r="I305" s="78"/>
      <c r="J305" s="78"/>
      <c r="K305" s="98"/>
      <c r="L305" s="78"/>
      <c r="M305" s="78"/>
      <c r="N305" s="78"/>
      <c r="O305" s="78"/>
      <c r="P305" s="78"/>
      <c r="Q305" s="78"/>
      <c r="R305" s="98"/>
      <c r="S305" s="78"/>
      <c r="T305" s="78"/>
      <c r="U305" s="78"/>
      <c r="V305" s="78"/>
      <c r="W305" s="78"/>
      <c r="X305" s="78"/>
      <c r="Y305" s="78"/>
      <c r="Z305" s="78"/>
    </row>
    <row r="306" ht="15.75" customHeight="1">
      <c r="A306" s="62"/>
      <c r="B306" s="98"/>
      <c r="C306" s="98"/>
      <c r="D306" s="98"/>
      <c r="E306" s="78"/>
      <c r="F306" s="78"/>
      <c r="G306" s="78"/>
      <c r="H306" s="78"/>
      <c r="I306" s="78"/>
      <c r="J306" s="78"/>
      <c r="K306" s="98"/>
      <c r="L306" s="78"/>
      <c r="M306" s="78"/>
      <c r="N306" s="78"/>
      <c r="O306" s="78"/>
      <c r="P306" s="78"/>
      <c r="Q306" s="78"/>
      <c r="R306" s="98"/>
      <c r="S306" s="78"/>
      <c r="T306" s="78"/>
      <c r="U306" s="78"/>
      <c r="V306" s="78"/>
      <c r="W306" s="78"/>
      <c r="X306" s="78"/>
      <c r="Y306" s="78"/>
      <c r="Z306" s="78"/>
    </row>
    <row r="307" ht="15.75" customHeight="1">
      <c r="A307" s="62"/>
      <c r="B307" s="98"/>
      <c r="C307" s="98"/>
      <c r="D307" s="98"/>
      <c r="E307" s="78"/>
      <c r="F307" s="78"/>
      <c r="G307" s="78"/>
      <c r="H307" s="78"/>
      <c r="I307" s="78"/>
      <c r="J307" s="78"/>
      <c r="K307" s="98"/>
      <c r="L307" s="78"/>
      <c r="M307" s="78"/>
      <c r="N307" s="78"/>
      <c r="O307" s="78"/>
      <c r="P307" s="78"/>
      <c r="Q307" s="78"/>
      <c r="R307" s="98"/>
      <c r="S307" s="78"/>
      <c r="T307" s="78"/>
      <c r="U307" s="78"/>
      <c r="V307" s="78"/>
      <c r="W307" s="78"/>
      <c r="X307" s="78"/>
      <c r="Y307" s="78"/>
      <c r="Z307" s="78"/>
    </row>
    <row r="308" ht="15.75" customHeight="1">
      <c r="A308" s="62"/>
      <c r="B308" s="98"/>
      <c r="C308" s="98"/>
      <c r="D308" s="98"/>
      <c r="E308" s="78"/>
      <c r="F308" s="78"/>
      <c r="G308" s="78"/>
      <c r="H308" s="78"/>
      <c r="I308" s="78"/>
      <c r="J308" s="78"/>
      <c r="K308" s="98"/>
      <c r="L308" s="78"/>
      <c r="M308" s="78"/>
      <c r="N308" s="78"/>
      <c r="O308" s="78"/>
      <c r="P308" s="78"/>
      <c r="Q308" s="78"/>
      <c r="R308" s="98"/>
      <c r="S308" s="78"/>
      <c r="T308" s="78"/>
      <c r="U308" s="78"/>
      <c r="V308" s="78"/>
      <c r="W308" s="78"/>
      <c r="X308" s="78"/>
      <c r="Y308" s="78"/>
      <c r="Z308" s="78"/>
    </row>
    <row r="309" ht="15.75" customHeight="1">
      <c r="A309" s="62"/>
      <c r="B309" s="98"/>
      <c r="C309" s="98"/>
      <c r="D309" s="98"/>
      <c r="E309" s="78"/>
      <c r="F309" s="78"/>
      <c r="G309" s="78"/>
      <c r="H309" s="78"/>
      <c r="I309" s="78"/>
      <c r="J309" s="78"/>
      <c r="K309" s="98"/>
      <c r="L309" s="78"/>
      <c r="M309" s="78"/>
      <c r="N309" s="78"/>
      <c r="O309" s="78"/>
      <c r="P309" s="78"/>
      <c r="Q309" s="78"/>
      <c r="R309" s="98"/>
      <c r="S309" s="78"/>
      <c r="T309" s="78"/>
      <c r="U309" s="78"/>
      <c r="V309" s="78"/>
      <c r="W309" s="78"/>
      <c r="X309" s="78"/>
      <c r="Y309" s="78"/>
      <c r="Z309" s="78"/>
    </row>
    <row r="310" ht="15.75" customHeight="1">
      <c r="A310" s="62"/>
      <c r="B310" s="98"/>
      <c r="C310" s="98"/>
      <c r="D310" s="98"/>
      <c r="E310" s="78"/>
      <c r="F310" s="78"/>
      <c r="G310" s="78"/>
      <c r="H310" s="78"/>
      <c r="I310" s="78"/>
      <c r="J310" s="78"/>
      <c r="K310" s="98"/>
      <c r="L310" s="78"/>
      <c r="M310" s="78"/>
      <c r="N310" s="78"/>
      <c r="O310" s="78"/>
      <c r="P310" s="78"/>
      <c r="Q310" s="78"/>
      <c r="R310" s="98"/>
      <c r="S310" s="78"/>
      <c r="T310" s="78"/>
      <c r="U310" s="78"/>
      <c r="V310" s="78"/>
      <c r="W310" s="78"/>
      <c r="X310" s="78"/>
      <c r="Y310" s="78"/>
      <c r="Z310" s="78"/>
    </row>
    <row r="311" ht="15.75" customHeight="1">
      <c r="A311" s="62"/>
      <c r="B311" s="98"/>
      <c r="C311" s="98"/>
      <c r="D311" s="98"/>
      <c r="E311" s="78"/>
      <c r="F311" s="78"/>
      <c r="G311" s="78"/>
      <c r="H311" s="78"/>
      <c r="I311" s="78"/>
      <c r="J311" s="78"/>
      <c r="K311" s="98"/>
      <c r="L311" s="78"/>
      <c r="M311" s="78"/>
      <c r="N311" s="78"/>
      <c r="O311" s="78"/>
      <c r="P311" s="78"/>
      <c r="Q311" s="78"/>
      <c r="R311" s="98"/>
      <c r="S311" s="78"/>
      <c r="T311" s="78"/>
      <c r="U311" s="78"/>
      <c r="V311" s="78"/>
      <c r="W311" s="78"/>
      <c r="X311" s="78"/>
      <c r="Y311" s="78"/>
      <c r="Z311" s="78"/>
    </row>
    <row r="312" ht="15.75" customHeight="1">
      <c r="A312" s="62"/>
      <c r="B312" s="98"/>
      <c r="C312" s="98"/>
      <c r="D312" s="98"/>
      <c r="E312" s="78"/>
      <c r="F312" s="78"/>
      <c r="G312" s="78"/>
      <c r="H312" s="78"/>
      <c r="I312" s="78"/>
      <c r="J312" s="78"/>
      <c r="K312" s="98"/>
      <c r="L312" s="78"/>
      <c r="M312" s="78"/>
      <c r="N312" s="78"/>
      <c r="O312" s="78"/>
      <c r="P312" s="78"/>
      <c r="Q312" s="78"/>
      <c r="R312" s="98"/>
      <c r="S312" s="78"/>
      <c r="T312" s="78"/>
      <c r="U312" s="78"/>
      <c r="V312" s="78"/>
      <c r="W312" s="78"/>
      <c r="X312" s="78"/>
      <c r="Y312" s="78"/>
      <c r="Z312" s="78"/>
    </row>
    <row r="313" ht="15.75" customHeight="1">
      <c r="A313" s="62"/>
      <c r="B313" s="98"/>
      <c r="C313" s="98"/>
      <c r="D313" s="98"/>
      <c r="E313" s="78"/>
      <c r="F313" s="78"/>
      <c r="G313" s="78"/>
      <c r="H313" s="78"/>
      <c r="I313" s="78"/>
      <c r="J313" s="78"/>
      <c r="K313" s="98"/>
      <c r="L313" s="78"/>
      <c r="M313" s="78"/>
      <c r="N313" s="78"/>
      <c r="O313" s="78"/>
      <c r="P313" s="78"/>
      <c r="Q313" s="78"/>
      <c r="R313" s="98"/>
      <c r="S313" s="78"/>
      <c r="T313" s="78"/>
      <c r="U313" s="78"/>
      <c r="V313" s="78"/>
      <c r="W313" s="78"/>
      <c r="X313" s="78"/>
      <c r="Y313" s="78"/>
      <c r="Z313" s="78"/>
    </row>
    <row r="314" ht="15.75" customHeight="1">
      <c r="A314" s="62"/>
      <c r="B314" s="98"/>
      <c r="C314" s="98"/>
      <c r="D314" s="98"/>
      <c r="E314" s="78"/>
      <c r="F314" s="78"/>
      <c r="G314" s="78"/>
      <c r="H314" s="78"/>
      <c r="I314" s="78"/>
      <c r="J314" s="78"/>
      <c r="K314" s="98"/>
      <c r="L314" s="78"/>
      <c r="M314" s="78"/>
      <c r="N314" s="78"/>
      <c r="O314" s="78"/>
      <c r="P314" s="78"/>
      <c r="Q314" s="78"/>
      <c r="R314" s="98"/>
      <c r="S314" s="78"/>
      <c r="T314" s="78"/>
      <c r="U314" s="78"/>
      <c r="V314" s="78"/>
      <c r="W314" s="78"/>
      <c r="X314" s="78"/>
      <c r="Y314" s="78"/>
      <c r="Z314" s="78"/>
    </row>
    <row r="315" ht="15.75" customHeight="1">
      <c r="A315" s="62"/>
      <c r="B315" s="98"/>
      <c r="C315" s="98"/>
      <c r="D315" s="98"/>
      <c r="E315" s="78"/>
      <c r="F315" s="78"/>
      <c r="G315" s="78"/>
      <c r="H315" s="78"/>
      <c r="I315" s="78"/>
      <c r="J315" s="78"/>
      <c r="K315" s="98"/>
      <c r="L315" s="78"/>
      <c r="M315" s="78"/>
      <c r="N315" s="78"/>
      <c r="O315" s="78"/>
      <c r="P315" s="78"/>
      <c r="Q315" s="78"/>
      <c r="R315" s="98"/>
      <c r="S315" s="78"/>
      <c r="T315" s="78"/>
      <c r="U315" s="78"/>
      <c r="V315" s="78"/>
      <c r="W315" s="78"/>
      <c r="X315" s="78"/>
      <c r="Y315" s="78"/>
      <c r="Z315" s="78"/>
    </row>
    <row r="316" ht="15.75" customHeight="1">
      <c r="A316" s="62"/>
      <c r="B316" s="98"/>
      <c r="C316" s="98"/>
      <c r="D316" s="98"/>
      <c r="E316" s="78"/>
      <c r="F316" s="78"/>
      <c r="G316" s="78"/>
      <c r="H316" s="78"/>
      <c r="I316" s="78"/>
      <c r="J316" s="78"/>
      <c r="K316" s="98"/>
      <c r="L316" s="78"/>
      <c r="M316" s="78"/>
      <c r="N316" s="78"/>
      <c r="O316" s="78"/>
      <c r="P316" s="78"/>
      <c r="Q316" s="78"/>
      <c r="R316" s="98"/>
      <c r="S316" s="78"/>
      <c r="T316" s="78"/>
      <c r="U316" s="78"/>
      <c r="V316" s="78"/>
      <c r="W316" s="78"/>
      <c r="X316" s="78"/>
      <c r="Y316" s="78"/>
      <c r="Z316" s="78"/>
    </row>
    <row r="317" ht="15.75" customHeight="1">
      <c r="A317" s="62"/>
      <c r="B317" s="98"/>
      <c r="C317" s="98"/>
      <c r="D317" s="98"/>
      <c r="E317" s="78"/>
      <c r="F317" s="78"/>
      <c r="G317" s="78"/>
      <c r="H317" s="78"/>
      <c r="I317" s="78"/>
      <c r="J317" s="78"/>
      <c r="K317" s="98"/>
      <c r="L317" s="78"/>
      <c r="M317" s="78"/>
      <c r="N317" s="78"/>
      <c r="O317" s="78"/>
      <c r="P317" s="78"/>
      <c r="Q317" s="78"/>
      <c r="R317" s="98"/>
      <c r="S317" s="78"/>
      <c r="T317" s="78"/>
      <c r="U317" s="78"/>
      <c r="V317" s="78"/>
      <c r="W317" s="78"/>
      <c r="X317" s="78"/>
      <c r="Y317" s="78"/>
      <c r="Z317" s="78"/>
    </row>
    <row r="318" ht="15.75" customHeight="1">
      <c r="A318" s="62"/>
      <c r="B318" s="98"/>
      <c r="C318" s="98"/>
      <c r="D318" s="98"/>
      <c r="E318" s="78"/>
      <c r="F318" s="78"/>
      <c r="G318" s="78"/>
      <c r="H318" s="78"/>
      <c r="I318" s="78"/>
      <c r="J318" s="78"/>
      <c r="K318" s="98"/>
      <c r="L318" s="78"/>
      <c r="M318" s="78"/>
      <c r="N318" s="78"/>
      <c r="O318" s="78"/>
      <c r="P318" s="78"/>
      <c r="Q318" s="78"/>
      <c r="R318" s="98"/>
      <c r="S318" s="78"/>
      <c r="T318" s="78"/>
      <c r="U318" s="78"/>
      <c r="V318" s="78"/>
      <c r="W318" s="78"/>
      <c r="X318" s="78"/>
      <c r="Y318" s="78"/>
      <c r="Z318" s="78"/>
    </row>
    <row r="319" ht="15.75" customHeight="1">
      <c r="A319" s="62"/>
      <c r="B319" s="98"/>
      <c r="C319" s="98"/>
      <c r="D319" s="98"/>
      <c r="E319" s="78"/>
      <c r="F319" s="78"/>
      <c r="G319" s="78"/>
      <c r="H319" s="78"/>
      <c r="I319" s="78"/>
      <c r="J319" s="78"/>
      <c r="K319" s="98"/>
      <c r="L319" s="78"/>
      <c r="M319" s="78"/>
      <c r="N319" s="78"/>
      <c r="O319" s="78"/>
      <c r="P319" s="78"/>
      <c r="Q319" s="78"/>
      <c r="R319" s="98"/>
      <c r="S319" s="78"/>
      <c r="T319" s="78"/>
      <c r="U319" s="78"/>
      <c r="V319" s="78"/>
      <c r="W319" s="78"/>
      <c r="X319" s="78"/>
      <c r="Y319" s="78"/>
      <c r="Z319" s="78"/>
    </row>
    <row r="320" ht="15.75" customHeight="1">
      <c r="A320" s="62"/>
      <c r="B320" s="98"/>
      <c r="C320" s="98"/>
      <c r="D320" s="98"/>
      <c r="E320" s="78"/>
      <c r="F320" s="78"/>
      <c r="G320" s="78"/>
      <c r="H320" s="78"/>
      <c r="I320" s="78"/>
      <c r="J320" s="78"/>
      <c r="K320" s="98"/>
      <c r="L320" s="78"/>
      <c r="M320" s="78"/>
      <c r="N320" s="78"/>
      <c r="O320" s="78"/>
      <c r="P320" s="78"/>
      <c r="Q320" s="78"/>
      <c r="R320" s="98"/>
      <c r="S320" s="78"/>
      <c r="T320" s="78"/>
      <c r="U320" s="78"/>
      <c r="V320" s="78"/>
      <c r="W320" s="78"/>
      <c r="X320" s="78"/>
      <c r="Y320" s="78"/>
      <c r="Z320" s="78"/>
    </row>
    <row r="321" ht="15.75" customHeight="1">
      <c r="A321" s="62"/>
      <c r="B321" s="98"/>
      <c r="C321" s="98"/>
      <c r="D321" s="98"/>
      <c r="E321" s="78"/>
      <c r="F321" s="78"/>
      <c r="G321" s="78"/>
      <c r="H321" s="78"/>
      <c r="I321" s="78"/>
      <c r="J321" s="78"/>
      <c r="K321" s="98"/>
      <c r="L321" s="78"/>
      <c r="M321" s="78"/>
      <c r="N321" s="78"/>
      <c r="O321" s="78"/>
      <c r="P321" s="78"/>
      <c r="Q321" s="78"/>
      <c r="R321" s="98"/>
      <c r="S321" s="78"/>
      <c r="T321" s="78"/>
      <c r="U321" s="78"/>
      <c r="V321" s="78"/>
      <c r="W321" s="78"/>
      <c r="X321" s="78"/>
      <c r="Y321" s="78"/>
      <c r="Z321" s="78"/>
    </row>
    <row r="322" ht="15.75" customHeight="1">
      <c r="A322" s="62"/>
      <c r="B322" s="98"/>
      <c r="C322" s="98"/>
      <c r="D322" s="98"/>
      <c r="E322" s="78"/>
      <c r="F322" s="78"/>
      <c r="G322" s="78"/>
      <c r="H322" s="78"/>
      <c r="I322" s="78"/>
      <c r="J322" s="78"/>
      <c r="K322" s="98"/>
      <c r="L322" s="78"/>
      <c r="M322" s="78"/>
      <c r="N322" s="78"/>
      <c r="O322" s="78"/>
      <c r="P322" s="78"/>
      <c r="Q322" s="78"/>
      <c r="R322" s="98"/>
      <c r="S322" s="78"/>
      <c r="T322" s="78"/>
      <c r="U322" s="78"/>
      <c r="V322" s="78"/>
      <c r="W322" s="78"/>
      <c r="X322" s="78"/>
      <c r="Y322" s="78"/>
      <c r="Z322" s="78"/>
    </row>
    <row r="323" ht="15.75" customHeight="1">
      <c r="A323" s="62"/>
      <c r="B323" s="98"/>
      <c r="C323" s="98"/>
      <c r="D323" s="98"/>
      <c r="E323" s="78"/>
      <c r="F323" s="78"/>
      <c r="G323" s="78"/>
      <c r="H323" s="78"/>
      <c r="I323" s="78"/>
      <c r="J323" s="78"/>
      <c r="K323" s="98"/>
      <c r="L323" s="78"/>
      <c r="M323" s="78"/>
      <c r="N323" s="78"/>
      <c r="O323" s="78"/>
      <c r="P323" s="78"/>
      <c r="Q323" s="78"/>
      <c r="R323" s="98"/>
      <c r="S323" s="78"/>
      <c r="T323" s="78"/>
      <c r="U323" s="78"/>
      <c r="V323" s="78"/>
      <c r="W323" s="78"/>
      <c r="X323" s="78"/>
      <c r="Y323" s="78"/>
      <c r="Z323" s="78"/>
    </row>
    <row r="324" ht="15.75" customHeight="1">
      <c r="A324" s="62"/>
      <c r="B324" s="98"/>
      <c r="C324" s="98"/>
      <c r="D324" s="98"/>
      <c r="E324" s="78"/>
      <c r="F324" s="78"/>
      <c r="G324" s="78"/>
      <c r="H324" s="78"/>
      <c r="I324" s="78"/>
      <c r="J324" s="78"/>
      <c r="K324" s="98"/>
      <c r="L324" s="78"/>
      <c r="M324" s="78"/>
      <c r="N324" s="78"/>
      <c r="O324" s="78"/>
      <c r="P324" s="78"/>
      <c r="Q324" s="78"/>
      <c r="R324" s="98"/>
      <c r="S324" s="78"/>
      <c r="T324" s="78"/>
      <c r="U324" s="78"/>
      <c r="V324" s="78"/>
      <c r="W324" s="78"/>
      <c r="X324" s="78"/>
      <c r="Y324" s="78"/>
      <c r="Z324" s="78"/>
    </row>
    <row r="325" ht="15.75" customHeight="1">
      <c r="A325" s="62"/>
      <c r="B325" s="98"/>
      <c r="C325" s="98"/>
      <c r="D325" s="98"/>
      <c r="E325" s="78"/>
      <c r="F325" s="78"/>
      <c r="G325" s="78"/>
      <c r="H325" s="78"/>
      <c r="I325" s="78"/>
      <c r="J325" s="78"/>
      <c r="K325" s="98"/>
      <c r="L325" s="78"/>
      <c r="M325" s="78"/>
      <c r="N325" s="78"/>
      <c r="O325" s="78"/>
      <c r="P325" s="78"/>
      <c r="Q325" s="78"/>
      <c r="R325" s="98"/>
      <c r="S325" s="78"/>
      <c r="T325" s="78"/>
      <c r="U325" s="78"/>
      <c r="V325" s="78"/>
      <c r="W325" s="78"/>
      <c r="X325" s="78"/>
      <c r="Y325" s="78"/>
      <c r="Z325" s="78"/>
    </row>
    <row r="326" ht="15.75" customHeight="1">
      <c r="A326" s="62"/>
      <c r="B326" s="98"/>
      <c r="C326" s="98"/>
      <c r="D326" s="98"/>
      <c r="E326" s="78"/>
      <c r="F326" s="78"/>
      <c r="G326" s="78"/>
      <c r="H326" s="78"/>
      <c r="I326" s="78"/>
      <c r="J326" s="78"/>
      <c r="K326" s="98"/>
      <c r="L326" s="78"/>
      <c r="M326" s="78"/>
      <c r="N326" s="78"/>
      <c r="O326" s="78"/>
      <c r="P326" s="78"/>
      <c r="Q326" s="78"/>
      <c r="R326" s="98"/>
      <c r="S326" s="78"/>
      <c r="T326" s="78"/>
      <c r="U326" s="78"/>
      <c r="V326" s="78"/>
      <c r="W326" s="78"/>
      <c r="X326" s="78"/>
      <c r="Y326" s="78"/>
      <c r="Z326" s="78"/>
    </row>
    <row r="327" ht="15.75" customHeight="1">
      <c r="A327" s="62"/>
      <c r="B327" s="98"/>
      <c r="C327" s="98"/>
      <c r="D327" s="98"/>
      <c r="E327" s="78"/>
      <c r="F327" s="78"/>
      <c r="G327" s="78"/>
      <c r="H327" s="78"/>
      <c r="I327" s="78"/>
      <c r="J327" s="78"/>
      <c r="K327" s="98"/>
      <c r="L327" s="78"/>
      <c r="M327" s="78"/>
      <c r="N327" s="78"/>
      <c r="O327" s="78"/>
      <c r="P327" s="78"/>
      <c r="Q327" s="78"/>
      <c r="R327" s="98"/>
      <c r="S327" s="78"/>
      <c r="T327" s="78"/>
      <c r="U327" s="78"/>
      <c r="V327" s="78"/>
      <c r="W327" s="78"/>
      <c r="X327" s="78"/>
      <c r="Y327" s="78"/>
      <c r="Z327" s="78"/>
    </row>
    <row r="328" ht="15.75" customHeight="1">
      <c r="A328" s="62"/>
      <c r="B328" s="98"/>
      <c r="C328" s="98"/>
      <c r="D328" s="98"/>
      <c r="E328" s="78"/>
      <c r="F328" s="78"/>
      <c r="G328" s="78"/>
      <c r="H328" s="78"/>
      <c r="I328" s="78"/>
      <c r="J328" s="78"/>
      <c r="K328" s="98"/>
      <c r="L328" s="78"/>
      <c r="M328" s="78"/>
      <c r="N328" s="78"/>
      <c r="O328" s="78"/>
      <c r="P328" s="78"/>
      <c r="Q328" s="78"/>
      <c r="R328" s="98"/>
      <c r="S328" s="78"/>
      <c r="T328" s="78"/>
      <c r="U328" s="78"/>
      <c r="V328" s="78"/>
      <c r="W328" s="78"/>
      <c r="X328" s="78"/>
      <c r="Y328" s="78"/>
      <c r="Z328" s="78"/>
    </row>
    <row r="329" ht="15.75" customHeight="1">
      <c r="A329" s="62"/>
      <c r="B329" s="98"/>
      <c r="C329" s="98"/>
      <c r="D329" s="98"/>
      <c r="E329" s="78"/>
      <c r="F329" s="78"/>
      <c r="G329" s="78"/>
      <c r="H329" s="78"/>
      <c r="I329" s="78"/>
      <c r="J329" s="78"/>
      <c r="K329" s="98"/>
      <c r="L329" s="78"/>
      <c r="M329" s="78"/>
      <c r="N329" s="78"/>
      <c r="O329" s="78"/>
      <c r="P329" s="78"/>
      <c r="Q329" s="78"/>
      <c r="R329" s="98"/>
      <c r="S329" s="78"/>
      <c r="T329" s="78"/>
      <c r="U329" s="78"/>
      <c r="V329" s="78"/>
      <c r="W329" s="78"/>
      <c r="X329" s="78"/>
      <c r="Y329" s="78"/>
      <c r="Z329" s="78"/>
    </row>
    <row r="330" ht="15.75" customHeight="1">
      <c r="A330" s="62"/>
      <c r="B330" s="98"/>
      <c r="C330" s="98"/>
      <c r="D330" s="98"/>
      <c r="E330" s="78"/>
      <c r="F330" s="78"/>
      <c r="G330" s="78"/>
      <c r="H330" s="78"/>
      <c r="I330" s="78"/>
      <c r="J330" s="78"/>
      <c r="K330" s="98"/>
      <c r="L330" s="78"/>
      <c r="M330" s="78"/>
      <c r="N330" s="78"/>
      <c r="O330" s="78"/>
      <c r="P330" s="78"/>
      <c r="Q330" s="78"/>
      <c r="R330" s="98"/>
      <c r="S330" s="78"/>
      <c r="T330" s="78"/>
      <c r="U330" s="78"/>
      <c r="V330" s="78"/>
      <c r="W330" s="78"/>
      <c r="X330" s="78"/>
      <c r="Y330" s="78"/>
      <c r="Z330" s="78"/>
    </row>
    <row r="331" ht="15.75" customHeight="1">
      <c r="A331" s="62"/>
      <c r="B331" s="98"/>
      <c r="C331" s="98"/>
      <c r="D331" s="98"/>
      <c r="E331" s="78"/>
      <c r="F331" s="78"/>
      <c r="G331" s="78"/>
      <c r="H331" s="78"/>
      <c r="I331" s="78"/>
      <c r="J331" s="78"/>
      <c r="K331" s="98"/>
      <c r="L331" s="78"/>
      <c r="M331" s="78"/>
      <c r="N331" s="78"/>
      <c r="O331" s="78"/>
      <c r="P331" s="78"/>
      <c r="Q331" s="78"/>
      <c r="R331" s="98"/>
      <c r="S331" s="78"/>
      <c r="T331" s="78"/>
      <c r="U331" s="78"/>
      <c r="V331" s="78"/>
      <c r="W331" s="78"/>
      <c r="X331" s="78"/>
      <c r="Y331" s="78"/>
      <c r="Z331" s="78"/>
    </row>
    <row r="332" ht="15.75" customHeight="1">
      <c r="A332" s="62"/>
      <c r="B332" s="98"/>
      <c r="C332" s="98"/>
      <c r="D332" s="98"/>
      <c r="E332" s="78"/>
      <c r="F332" s="78"/>
      <c r="G332" s="78"/>
      <c r="H332" s="78"/>
      <c r="I332" s="78"/>
      <c r="J332" s="78"/>
      <c r="K332" s="98"/>
      <c r="L332" s="78"/>
      <c r="M332" s="78"/>
      <c r="N332" s="78"/>
      <c r="O332" s="78"/>
      <c r="P332" s="78"/>
      <c r="Q332" s="78"/>
      <c r="R332" s="98"/>
      <c r="S332" s="78"/>
      <c r="T332" s="78"/>
      <c r="U332" s="78"/>
      <c r="V332" s="78"/>
      <c r="W332" s="78"/>
      <c r="X332" s="78"/>
      <c r="Y332" s="78"/>
      <c r="Z332" s="78"/>
    </row>
    <row r="333" ht="15.75" customHeight="1">
      <c r="A333" s="62"/>
      <c r="B333" s="98"/>
      <c r="C333" s="98"/>
      <c r="D333" s="98"/>
      <c r="E333" s="78"/>
      <c r="F333" s="78"/>
      <c r="G333" s="78"/>
      <c r="H333" s="78"/>
      <c r="I333" s="78"/>
      <c r="J333" s="78"/>
      <c r="K333" s="98"/>
      <c r="L333" s="78"/>
      <c r="M333" s="78"/>
      <c r="N333" s="78"/>
      <c r="O333" s="78"/>
      <c r="P333" s="78"/>
      <c r="Q333" s="78"/>
      <c r="R333" s="98"/>
      <c r="S333" s="78"/>
      <c r="T333" s="78"/>
      <c r="U333" s="78"/>
      <c r="V333" s="78"/>
      <c r="W333" s="78"/>
      <c r="X333" s="78"/>
      <c r="Y333" s="78"/>
      <c r="Z333" s="78"/>
    </row>
    <row r="334" ht="15.75" customHeight="1">
      <c r="A334" s="62"/>
      <c r="B334" s="98"/>
      <c r="C334" s="98"/>
      <c r="D334" s="98"/>
      <c r="E334" s="78"/>
      <c r="F334" s="78"/>
      <c r="G334" s="78"/>
      <c r="H334" s="78"/>
      <c r="I334" s="78"/>
      <c r="J334" s="78"/>
      <c r="K334" s="98"/>
      <c r="L334" s="78"/>
      <c r="M334" s="78"/>
      <c r="N334" s="78"/>
      <c r="O334" s="78"/>
      <c r="P334" s="78"/>
      <c r="Q334" s="78"/>
      <c r="R334" s="98"/>
      <c r="S334" s="78"/>
      <c r="T334" s="78"/>
      <c r="U334" s="78"/>
      <c r="V334" s="78"/>
      <c r="W334" s="78"/>
      <c r="X334" s="78"/>
      <c r="Y334" s="78"/>
      <c r="Z334" s="78"/>
    </row>
    <row r="335" ht="15.75" customHeight="1">
      <c r="A335" s="62"/>
      <c r="B335" s="98"/>
      <c r="C335" s="98"/>
      <c r="D335" s="98"/>
      <c r="E335" s="78"/>
      <c r="F335" s="78"/>
      <c r="G335" s="78"/>
      <c r="H335" s="78"/>
      <c r="I335" s="78"/>
      <c r="J335" s="78"/>
      <c r="K335" s="98"/>
      <c r="L335" s="78"/>
      <c r="M335" s="78"/>
      <c r="N335" s="78"/>
      <c r="O335" s="78"/>
      <c r="P335" s="78"/>
      <c r="Q335" s="78"/>
      <c r="R335" s="98"/>
      <c r="S335" s="78"/>
      <c r="T335" s="78"/>
      <c r="U335" s="78"/>
      <c r="V335" s="78"/>
      <c r="W335" s="78"/>
      <c r="X335" s="78"/>
      <c r="Y335" s="78"/>
      <c r="Z335" s="78"/>
    </row>
    <row r="336" ht="15.75" customHeight="1">
      <c r="A336" s="62"/>
      <c r="B336" s="98"/>
      <c r="C336" s="98"/>
      <c r="D336" s="98"/>
      <c r="E336" s="78"/>
      <c r="F336" s="78"/>
      <c r="G336" s="78"/>
      <c r="H336" s="78"/>
      <c r="I336" s="78"/>
      <c r="J336" s="78"/>
      <c r="K336" s="98"/>
      <c r="L336" s="78"/>
      <c r="M336" s="78"/>
      <c r="N336" s="78"/>
      <c r="O336" s="78"/>
      <c r="P336" s="78"/>
      <c r="Q336" s="78"/>
      <c r="R336" s="98"/>
      <c r="S336" s="78"/>
      <c r="T336" s="78"/>
      <c r="U336" s="78"/>
      <c r="V336" s="78"/>
      <c r="W336" s="78"/>
      <c r="X336" s="78"/>
      <c r="Y336" s="78"/>
      <c r="Z336" s="78"/>
    </row>
    <row r="337" ht="15.75" customHeight="1">
      <c r="A337" s="62"/>
      <c r="B337" s="98"/>
      <c r="C337" s="98"/>
      <c r="D337" s="98"/>
      <c r="E337" s="78"/>
      <c r="F337" s="78"/>
      <c r="G337" s="78"/>
      <c r="H337" s="78"/>
      <c r="I337" s="78"/>
      <c r="J337" s="78"/>
      <c r="K337" s="98"/>
      <c r="L337" s="78"/>
      <c r="M337" s="78"/>
      <c r="N337" s="78"/>
      <c r="O337" s="78"/>
      <c r="P337" s="78"/>
      <c r="Q337" s="78"/>
      <c r="R337" s="98"/>
      <c r="S337" s="78"/>
      <c r="T337" s="78"/>
      <c r="U337" s="78"/>
      <c r="V337" s="78"/>
      <c r="W337" s="78"/>
      <c r="X337" s="78"/>
      <c r="Y337" s="78"/>
      <c r="Z337" s="78"/>
    </row>
    <row r="338" ht="15.75" customHeight="1">
      <c r="A338" s="62"/>
      <c r="B338" s="98"/>
      <c r="C338" s="98"/>
      <c r="D338" s="98"/>
      <c r="E338" s="78"/>
      <c r="F338" s="78"/>
      <c r="G338" s="78"/>
      <c r="H338" s="78"/>
      <c r="I338" s="78"/>
      <c r="J338" s="78"/>
      <c r="K338" s="98"/>
      <c r="L338" s="78"/>
      <c r="M338" s="78"/>
      <c r="N338" s="78"/>
      <c r="O338" s="78"/>
      <c r="P338" s="78"/>
      <c r="Q338" s="78"/>
      <c r="R338" s="98"/>
      <c r="S338" s="78"/>
      <c r="T338" s="78"/>
      <c r="U338" s="78"/>
      <c r="V338" s="78"/>
      <c r="W338" s="78"/>
      <c r="X338" s="78"/>
      <c r="Y338" s="78"/>
      <c r="Z338" s="78"/>
    </row>
    <row r="339" ht="15.75" customHeight="1">
      <c r="A339" s="62"/>
      <c r="B339" s="98"/>
      <c r="C339" s="98"/>
      <c r="D339" s="98"/>
      <c r="E339" s="78"/>
      <c r="F339" s="78"/>
      <c r="G339" s="78"/>
      <c r="H339" s="78"/>
      <c r="I339" s="78"/>
      <c r="J339" s="78"/>
      <c r="K339" s="98"/>
      <c r="L339" s="78"/>
      <c r="M339" s="78"/>
      <c r="N339" s="78"/>
      <c r="O339" s="78"/>
      <c r="P339" s="78"/>
      <c r="Q339" s="78"/>
      <c r="R339" s="98"/>
      <c r="S339" s="78"/>
      <c r="T339" s="78"/>
      <c r="U339" s="78"/>
      <c r="V339" s="78"/>
      <c r="W339" s="78"/>
      <c r="X339" s="78"/>
      <c r="Y339" s="78"/>
      <c r="Z339" s="78"/>
    </row>
    <row r="340" ht="15.75" customHeight="1">
      <c r="A340" s="62"/>
      <c r="B340" s="98"/>
      <c r="C340" s="98"/>
      <c r="D340" s="98"/>
      <c r="E340" s="78"/>
      <c r="F340" s="78"/>
      <c r="G340" s="78"/>
      <c r="H340" s="78"/>
      <c r="I340" s="78"/>
      <c r="J340" s="78"/>
      <c r="K340" s="98"/>
      <c r="L340" s="78"/>
      <c r="M340" s="78"/>
      <c r="N340" s="78"/>
      <c r="O340" s="78"/>
      <c r="P340" s="78"/>
      <c r="Q340" s="78"/>
      <c r="R340" s="98"/>
      <c r="S340" s="78"/>
      <c r="T340" s="78"/>
      <c r="U340" s="78"/>
      <c r="V340" s="78"/>
      <c r="W340" s="78"/>
      <c r="X340" s="78"/>
      <c r="Y340" s="78"/>
      <c r="Z340" s="78"/>
    </row>
    <row r="341" ht="15.75" customHeight="1">
      <c r="A341" s="62"/>
      <c r="B341" s="98"/>
      <c r="C341" s="98"/>
      <c r="D341" s="98"/>
      <c r="E341" s="78"/>
      <c r="F341" s="78"/>
      <c r="G341" s="78"/>
      <c r="H341" s="78"/>
      <c r="I341" s="78"/>
      <c r="J341" s="78"/>
      <c r="K341" s="98"/>
      <c r="L341" s="78"/>
      <c r="M341" s="78"/>
      <c r="N341" s="78"/>
      <c r="O341" s="78"/>
      <c r="P341" s="78"/>
      <c r="Q341" s="78"/>
      <c r="R341" s="98"/>
      <c r="S341" s="78"/>
      <c r="T341" s="78"/>
      <c r="U341" s="78"/>
      <c r="V341" s="78"/>
      <c r="W341" s="78"/>
      <c r="X341" s="78"/>
      <c r="Y341" s="78"/>
      <c r="Z341" s="78"/>
    </row>
    <row r="342" ht="15.75" customHeight="1">
      <c r="A342" s="62"/>
      <c r="B342" s="98"/>
      <c r="C342" s="98"/>
      <c r="D342" s="98"/>
      <c r="E342" s="78"/>
      <c r="F342" s="78"/>
      <c r="G342" s="78"/>
      <c r="H342" s="78"/>
      <c r="I342" s="78"/>
      <c r="J342" s="78"/>
      <c r="K342" s="98"/>
      <c r="L342" s="78"/>
      <c r="M342" s="78"/>
      <c r="N342" s="78"/>
      <c r="O342" s="78"/>
      <c r="P342" s="78"/>
      <c r="Q342" s="78"/>
      <c r="R342" s="98"/>
      <c r="S342" s="78"/>
      <c r="T342" s="78"/>
      <c r="U342" s="78"/>
      <c r="V342" s="78"/>
      <c r="W342" s="78"/>
      <c r="X342" s="78"/>
      <c r="Y342" s="78"/>
      <c r="Z342" s="78"/>
    </row>
    <row r="343" ht="15.75" customHeight="1">
      <c r="A343" s="62"/>
      <c r="B343" s="98"/>
      <c r="C343" s="98"/>
      <c r="D343" s="98"/>
      <c r="E343" s="78"/>
      <c r="F343" s="78"/>
      <c r="G343" s="78"/>
      <c r="H343" s="78"/>
      <c r="I343" s="78"/>
      <c r="J343" s="78"/>
      <c r="K343" s="98"/>
      <c r="L343" s="78"/>
      <c r="M343" s="78"/>
      <c r="N343" s="78"/>
      <c r="O343" s="78"/>
      <c r="P343" s="78"/>
      <c r="Q343" s="78"/>
      <c r="R343" s="98"/>
      <c r="S343" s="78"/>
      <c r="T343" s="78"/>
      <c r="U343" s="78"/>
      <c r="V343" s="78"/>
      <c r="W343" s="78"/>
      <c r="X343" s="78"/>
      <c r="Y343" s="78"/>
      <c r="Z343" s="78"/>
    </row>
    <row r="344" ht="15.75" customHeight="1">
      <c r="A344" s="62"/>
      <c r="B344" s="98"/>
      <c r="C344" s="98"/>
      <c r="D344" s="98"/>
      <c r="E344" s="78"/>
      <c r="F344" s="78"/>
      <c r="G344" s="78"/>
      <c r="H344" s="78"/>
      <c r="I344" s="78"/>
      <c r="J344" s="78"/>
      <c r="K344" s="98"/>
      <c r="L344" s="78"/>
      <c r="M344" s="78"/>
      <c r="N344" s="78"/>
      <c r="O344" s="78"/>
      <c r="P344" s="78"/>
      <c r="Q344" s="78"/>
      <c r="R344" s="98"/>
      <c r="S344" s="78"/>
      <c r="T344" s="78"/>
      <c r="U344" s="78"/>
      <c r="V344" s="78"/>
      <c r="W344" s="78"/>
      <c r="X344" s="78"/>
      <c r="Y344" s="78"/>
      <c r="Z344" s="78"/>
    </row>
    <row r="345" ht="15.75" customHeight="1">
      <c r="A345" s="62"/>
      <c r="B345" s="98"/>
      <c r="C345" s="98"/>
      <c r="D345" s="98"/>
      <c r="E345" s="78"/>
      <c r="F345" s="78"/>
      <c r="G345" s="78"/>
      <c r="H345" s="78"/>
      <c r="I345" s="78"/>
      <c r="J345" s="78"/>
      <c r="K345" s="98"/>
      <c r="L345" s="78"/>
      <c r="M345" s="78"/>
      <c r="N345" s="78"/>
      <c r="O345" s="78"/>
      <c r="P345" s="78"/>
      <c r="Q345" s="78"/>
      <c r="R345" s="98"/>
      <c r="S345" s="78"/>
      <c r="T345" s="78"/>
      <c r="U345" s="78"/>
      <c r="V345" s="78"/>
      <c r="W345" s="78"/>
      <c r="X345" s="78"/>
      <c r="Y345" s="78"/>
      <c r="Z345" s="78"/>
    </row>
    <row r="346" ht="15.75" customHeight="1">
      <c r="A346" s="62"/>
      <c r="B346" s="98"/>
      <c r="C346" s="98"/>
      <c r="D346" s="98"/>
      <c r="E346" s="78"/>
      <c r="F346" s="78"/>
      <c r="G346" s="78"/>
      <c r="H346" s="78"/>
      <c r="I346" s="78"/>
      <c r="J346" s="78"/>
      <c r="K346" s="98"/>
      <c r="L346" s="78"/>
      <c r="M346" s="78"/>
      <c r="N346" s="78"/>
      <c r="O346" s="78"/>
      <c r="P346" s="78"/>
      <c r="Q346" s="78"/>
      <c r="R346" s="98"/>
      <c r="S346" s="78"/>
      <c r="T346" s="78"/>
      <c r="U346" s="78"/>
      <c r="V346" s="78"/>
      <c r="W346" s="78"/>
      <c r="X346" s="78"/>
      <c r="Y346" s="78"/>
      <c r="Z346" s="78"/>
    </row>
    <row r="347" ht="15.75" customHeight="1">
      <c r="A347" s="62"/>
      <c r="B347" s="98"/>
      <c r="C347" s="98"/>
      <c r="D347" s="98"/>
      <c r="E347" s="78"/>
      <c r="F347" s="78"/>
      <c r="G347" s="78"/>
      <c r="H347" s="78"/>
      <c r="I347" s="78"/>
      <c r="J347" s="78"/>
      <c r="K347" s="98"/>
      <c r="L347" s="78"/>
      <c r="M347" s="78"/>
      <c r="N347" s="78"/>
      <c r="O347" s="78"/>
      <c r="P347" s="78"/>
      <c r="Q347" s="78"/>
      <c r="R347" s="98"/>
      <c r="S347" s="78"/>
      <c r="T347" s="78"/>
      <c r="U347" s="78"/>
      <c r="V347" s="78"/>
      <c r="W347" s="78"/>
      <c r="X347" s="78"/>
      <c r="Y347" s="78"/>
      <c r="Z347" s="78"/>
    </row>
    <row r="348" ht="15.75" customHeight="1">
      <c r="A348" s="62"/>
      <c r="B348" s="98"/>
      <c r="C348" s="98"/>
      <c r="D348" s="98"/>
      <c r="E348" s="78"/>
      <c r="F348" s="78"/>
      <c r="G348" s="78"/>
      <c r="H348" s="78"/>
      <c r="I348" s="78"/>
      <c r="J348" s="78"/>
      <c r="K348" s="98"/>
      <c r="L348" s="78"/>
      <c r="M348" s="78"/>
      <c r="N348" s="78"/>
      <c r="O348" s="78"/>
      <c r="P348" s="78"/>
      <c r="Q348" s="78"/>
      <c r="R348" s="98"/>
      <c r="S348" s="78"/>
      <c r="T348" s="78"/>
      <c r="U348" s="78"/>
      <c r="V348" s="78"/>
      <c r="W348" s="78"/>
      <c r="X348" s="78"/>
      <c r="Y348" s="78"/>
      <c r="Z348" s="78"/>
    </row>
    <row r="349" ht="15.75" customHeight="1">
      <c r="A349" s="62"/>
      <c r="B349" s="98"/>
      <c r="C349" s="98"/>
      <c r="D349" s="98"/>
      <c r="E349" s="78"/>
      <c r="F349" s="78"/>
      <c r="G349" s="78"/>
      <c r="H349" s="78"/>
      <c r="I349" s="78"/>
      <c r="J349" s="78"/>
      <c r="K349" s="98"/>
      <c r="L349" s="78"/>
      <c r="M349" s="78"/>
      <c r="N349" s="78"/>
      <c r="O349" s="78"/>
      <c r="P349" s="78"/>
      <c r="Q349" s="78"/>
      <c r="R349" s="98"/>
      <c r="S349" s="78"/>
      <c r="T349" s="78"/>
      <c r="U349" s="78"/>
      <c r="V349" s="78"/>
      <c r="W349" s="78"/>
      <c r="X349" s="78"/>
      <c r="Y349" s="78"/>
      <c r="Z349" s="78"/>
    </row>
    <row r="350" ht="15.75" customHeight="1">
      <c r="A350" s="62"/>
      <c r="B350" s="98"/>
      <c r="C350" s="98"/>
      <c r="D350" s="98"/>
      <c r="E350" s="78"/>
      <c r="F350" s="78"/>
      <c r="G350" s="78"/>
      <c r="H350" s="78"/>
      <c r="I350" s="78"/>
      <c r="J350" s="78"/>
      <c r="K350" s="98"/>
      <c r="L350" s="78"/>
      <c r="M350" s="78"/>
      <c r="N350" s="78"/>
      <c r="O350" s="78"/>
      <c r="P350" s="78"/>
      <c r="Q350" s="78"/>
      <c r="R350" s="98"/>
      <c r="S350" s="78"/>
      <c r="T350" s="78"/>
      <c r="U350" s="78"/>
      <c r="V350" s="78"/>
      <c r="W350" s="78"/>
      <c r="X350" s="78"/>
      <c r="Y350" s="78"/>
      <c r="Z350" s="78"/>
    </row>
    <row r="351" ht="15.75" customHeight="1">
      <c r="A351" s="62"/>
      <c r="B351" s="98"/>
      <c r="C351" s="98"/>
      <c r="D351" s="98"/>
      <c r="E351" s="78"/>
      <c r="F351" s="78"/>
      <c r="G351" s="78"/>
      <c r="H351" s="78"/>
      <c r="I351" s="78"/>
      <c r="J351" s="78"/>
      <c r="K351" s="98"/>
      <c r="L351" s="78"/>
      <c r="M351" s="78"/>
      <c r="N351" s="78"/>
      <c r="O351" s="78"/>
      <c r="P351" s="78"/>
      <c r="Q351" s="78"/>
      <c r="R351" s="98"/>
      <c r="S351" s="78"/>
      <c r="T351" s="78"/>
      <c r="U351" s="78"/>
      <c r="V351" s="78"/>
      <c r="W351" s="78"/>
      <c r="X351" s="78"/>
      <c r="Y351" s="78"/>
      <c r="Z351" s="78"/>
    </row>
    <row r="352" ht="15.75" customHeight="1">
      <c r="A352" s="62"/>
      <c r="B352" s="98"/>
      <c r="C352" s="98"/>
      <c r="D352" s="98"/>
      <c r="E352" s="78"/>
      <c r="F352" s="78"/>
      <c r="G352" s="78"/>
      <c r="H352" s="78"/>
      <c r="I352" s="78"/>
      <c r="J352" s="78"/>
      <c r="K352" s="98"/>
      <c r="L352" s="78"/>
      <c r="M352" s="78"/>
      <c r="N352" s="78"/>
      <c r="O352" s="78"/>
      <c r="P352" s="78"/>
      <c r="Q352" s="78"/>
      <c r="R352" s="98"/>
      <c r="S352" s="78"/>
      <c r="T352" s="78"/>
      <c r="U352" s="78"/>
      <c r="V352" s="78"/>
      <c r="W352" s="78"/>
      <c r="X352" s="78"/>
      <c r="Y352" s="78"/>
      <c r="Z352" s="78"/>
    </row>
    <row r="353" ht="15.75" customHeight="1">
      <c r="A353" s="62"/>
      <c r="B353" s="98"/>
      <c r="C353" s="98"/>
      <c r="D353" s="98"/>
      <c r="E353" s="78"/>
      <c r="F353" s="78"/>
      <c r="G353" s="78"/>
      <c r="H353" s="78"/>
      <c r="I353" s="78"/>
      <c r="J353" s="78"/>
      <c r="K353" s="98"/>
      <c r="L353" s="78"/>
      <c r="M353" s="78"/>
      <c r="N353" s="78"/>
      <c r="O353" s="78"/>
      <c r="P353" s="78"/>
      <c r="Q353" s="78"/>
      <c r="R353" s="98"/>
      <c r="S353" s="78"/>
      <c r="T353" s="78"/>
      <c r="U353" s="78"/>
      <c r="V353" s="78"/>
      <c r="W353" s="78"/>
      <c r="X353" s="78"/>
      <c r="Y353" s="78"/>
      <c r="Z353" s="78"/>
    </row>
    <row r="354" ht="15.75" customHeight="1">
      <c r="A354" s="62"/>
      <c r="B354" s="98"/>
      <c r="C354" s="98"/>
      <c r="D354" s="98"/>
      <c r="E354" s="78"/>
      <c r="F354" s="78"/>
      <c r="G354" s="78"/>
      <c r="H354" s="78"/>
      <c r="I354" s="78"/>
      <c r="J354" s="78"/>
      <c r="K354" s="98"/>
      <c r="L354" s="78"/>
      <c r="M354" s="78"/>
      <c r="N354" s="78"/>
      <c r="O354" s="78"/>
      <c r="P354" s="78"/>
      <c r="Q354" s="78"/>
      <c r="R354" s="98"/>
      <c r="S354" s="78"/>
      <c r="T354" s="78"/>
      <c r="U354" s="78"/>
      <c r="V354" s="78"/>
      <c r="W354" s="78"/>
      <c r="X354" s="78"/>
      <c r="Y354" s="78"/>
      <c r="Z354" s="78"/>
    </row>
    <row r="355" ht="15.75" customHeight="1">
      <c r="A355" s="62"/>
      <c r="B355" s="98"/>
      <c r="C355" s="98"/>
      <c r="D355" s="98"/>
      <c r="E355" s="78"/>
      <c r="F355" s="78"/>
      <c r="G355" s="78"/>
      <c r="H355" s="78"/>
      <c r="I355" s="78"/>
      <c r="J355" s="78"/>
      <c r="K355" s="98"/>
      <c r="L355" s="78"/>
      <c r="M355" s="78"/>
      <c r="N355" s="78"/>
      <c r="O355" s="78"/>
      <c r="P355" s="78"/>
      <c r="Q355" s="78"/>
      <c r="R355" s="98"/>
      <c r="S355" s="78"/>
      <c r="T355" s="78"/>
      <c r="U355" s="78"/>
      <c r="V355" s="78"/>
      <c r="W355" s="78"/>
      <c r="X355" s="78"/>
      <c r="Y355" s="78"/>
      <c r="Z355" s="78"/>
    </row>
    <row r="356" ht="15.75" customHeight="1">
      <c r="A356" s="62"/>
      <c r="B356" s="98"/>
      <c r="C356" s="98"/>
      <c r="D356" s="98"/>
      <c r="E356" s="78"/>
      <c r="F356" s="78"/>
      <c r="G356" s="78"/>
      <c r="H356" s="78"/>
      <c r="I356" s="78"/>
      <c r="J356" s="78"/>
      <c r="K356" s="98"/>
      <c r="L356" s="78"/>
      <c r="M356" s="78"/>
      <c r="N356" s="78"/>
      <c r="O356" s="78"/>
      <c r="P356" s="78"/>
      <c r="Q356" s="78"/>
      <c r="R356" s="98"/>
      <c r="S356" s="78"/>
      <c r="T356" s="78"/>
      <c r="U356" s="78"/>
      <c r="V356" s="78"/>
      <c r="W356" s="78"/>
      <c r="X356" s="78"/>
      <c r="Y356" s="78"/>
      <c r="Z356" s="78"/>
    </row>
    <row r="357" ht="15.75" customHeight="1">
      <c r="A357" s="62"/>
      <c r="B357" s="98"/>
      <c r="C357" s="98"/>
      <c r="D357" s="98"/>
      <c r="E357" s="78"/>
      <c r="F357" s="78"/>
      <c r="G357" s="78"/>
      <c r="H357" s="78"/>
      <c r="I357" s="78"/>
      <c r="J357" s="78"/>
      <c r="K357" s="98"/>
      <c r="L357" s="78"/>
      <c r="M357" s="78"/>
      <c r="N357" s="78"/>
      <c r="O357" s="78"/>
      <c r="P357" s="78"/>
      <c r="Q357" s="78"/>
      <c r="R357" s="98"/>
      <c r="S357" s="78"/>
      <c r="T357" s="78"/>
      <c r="U357" s="78"/>
      <c r="V357" s="78"/>
      <c r="W357" s="78"/>
      <c r="X357" s="78"/>
      <c r="Y357" s="78"/>
      <c r="Z357" s="78"/>
    </row>
    <row r="358" ht="15.75" customHeight="1">
      <c r="A358" s="62"/>
      <c r="B358" s="98"/>
      <c r="C358" s="98"/>
      <c r="D358" s="98"/>
      <c r="E358" s="78"/>
      <c r="F358" s="78"/>
      <c r="G358" s="78"/>
      <c r="H358" s="78"/>
      <c r="I358" s="78"/>
      <c r="J358" s="78"/>
      <c r="K358" s="98"/>
      <c r="L358" s="78"/>
      <c r="M358" s="78"/>
      <c r="N358" s="78"/>
      <c r="O358" s="78"/>
      <c r="P358" s="78"/>
      <c r="Q358" s="78"/>
      <c r="R358" s="98"/>
      <c r="S358" s="78"/>
      <c r="T358" s="78"/>
      <c r="U358" s="78"/>
      <c r="V358" s="78"/>
      <c r="W358" s="78"/>
      <c r="X358" s="78"/>
      <c r="Y358" s="78"/>
      <c r="Z358" s="78"/>
    </row>
    <row r="359" ht="15.75" customHeight="1">
      <c r="A359" s="62"/>
      <c r="B359" s="98"/>
      <c r="C359" s="98"/>
      <c r="D359" s="98"/>
      <c r="E359" s="78"/>
      <c r="F359" s="78"/>
      <c r="G359" s="78"/>
      <c r="H359" s="78"/>
      <c r="I359" s="78"/>
      <c r="J359" s="78"/>
      <c r="K359" s="98"/>
      <c r="L359" s="78"/>
      <c r="M359" s="78"/>
      <c r="N359" s="78"/>
      <c r="O359" s="78"/>
      <c r="P359" s="78"/>
      <c r="Q359" s="78"/>
      <c r="R359" s="98"/>
      <c r="S359" s="78"/>
      <c r="T359" s="78"/>
      <c r="U359" s="78"/>
      <c r="V359" s="78"/>
      <c r="W359" s="78"/>
      <c r="X359" s="78"/>
      <c r="Y359" s="78"/>
      <c r="Z359" s="78"/>
    </row>
    <row r="360" ht="15.75" customHeight="1">
      <c r="A360" s="62"/>
      <c r="B360" s="98"/>
      <c r="C360" s="98"/>
      <c r="D360" s="98"/>
      <c r="E360" s="78"/>
      <c r="F360" s="78"/>
      <c r="G360" s="78"/>
      <c r="H360" s="78"/>
      <c r="I360" s="78"/>
      <c r="J360" s="78"/>
      <c r="K360" s="98"/>
      <c r="L360" s="78"/>
      <c r="M360" s="78"/>
      <c r="N360" s="78"/>
      <c r="O360" s="78"/>
      <c r="P360" s="78"/>
      <c r="Q360" s="78"/>
      <c r="R360" s="98"/>
      <c r="S360" s="78"/>
      <c r="T360" s="78"/>
      <c r="U360" s="78"/>
      <c r="V360" s="78"/>
      <c r="W360" s="78"/>
      <c r="X360" s="78"/>
      <c r="Y360" s="78"/>
      <c r="Z360" s="78"/>
    </row>
    <row r="361" ht="15.75" customHeight="1">
      <c r="A361" s="62"/>
      <c r="B361" s="98"/>
      <c r="C361" s="98"/>
      <c r="D361" s="98"/>
      <c r="E361" s="78"/>
      <c r="F361" s="78"/>
      <c r="G361" s="78"/>
      <c r="H361" s="78"/>
      <c r="I361" s="78"/>
      <c r="J361" s="78"/>
      <c r="K361" s="98"/>
      <c r="L361" s="78"/>
      <c r="M361" s="78"/>
      <c r="N361" s="78"/>
      <c r="O361" s="78"/>
      <c r="P361" s="78"/>
      <c r="Q361" s="78"/>
      <c r="R361" s="98"/>
      <c r="S361" s="78"/>
      <c r="T361" s="78"/>
      <c r="U361" s="78"/>
      <c r="V361" s="78"/>
      <c r="W361" s="78"/>
      <c r="X361" s="78"/>
      <c r="Y361" s="78"/>
      <c r="Z361" s="78"/>
    </row>
    <row r="362" ht="15.75" customHeight="1">
      <c r="A362" s="62"/>
      <c r="B362" s="98"/>
      <c r="C362" s="98"/>
      <c r="D362" s="98"/>
      <c r="E362" s="78"/>
      <c r="F362" s="78"/>
      <c r="G362" s="78"/>
      <c r="H362" s="78"/>
      <c r="I362" s="78"/>
      <c r="J362" s="78"/>
      <c r="K362" s="98"/>
      <c r="L362" s="78"/>
      <c r="M362" s="78"/>
      <c r="N362" s="78"/>
      <c r="O362" s="78"/>
      <c r="P362" s="78"/>
      <c r="Q362" s="78"/>
      <c r="R362" s="98"/>
      <c r="S362" s="78"/>
      <c r="T362" s="78"/>
      <c r="U362" s="78"/>
      <c r="V362" s="78"/>
      <c r="W362" s="78"/>
      <c r="X362" s="78"/>
      <c r="Y362" s="78"/>
      <c r="Z362" s="78"/>
    </row>
    <row r="363" ht="15.75" customHeight="1">
      <c r="A363" s="62"/>
      <c r="B363" s="98"/>
      <c r="C363" s="98"/>
      <c r="D363" s="98"/>
      <c r="E363" s="78"/>
      <c r="F363" s="78"/>
      <c r="G363" s="78"/>
      <c r="H363" s="78"/>
      <c r="I363" s="78"/>
      <c r="J363" s="78"/>
      <c r="K363" s="98"/>
      <c r="L363" s="78"/>
      <c r="M363" s="78"/>
      <c r="N363" s="78"/>
      <c r="O363" s="78"/>
      <c r="P363" s="78"/>
      <c r="Q363" s="78"/>
      <c r="R363" s="98"/>
      <c r="S363" s="78"/>
      <c r="T363" s="78"/>
      <c r="U363" s="78"/>
      <c r="V363" s="78"/>
      <c r="W363" s="78"/>
      <c r="X363" s="78"/>
      <c r="Y363" s="78"/>
      <c r="Z363" s="78"/>
    </row>
    <row r="364" ht="15.75" customHeight="1">
      <c r="A364" s="62"/>
      <c r="B364" s="98"/>
      <c r="C364" s="98"/>
      <c r="D364" s="98"/>
      <c r="E364" s="78"/>
      <c r="F364" s="78"/>
      <c r="G364" s="78"/>
      <c r="H364" s="78"/>
      <c r="I364" s="78"/>
      <c r="J364" s="78"/>
      <c r="K364" s="98"/>
      <c r="L364" s="78"/>
      <c r="M364" s="78"/>
      <c r="N364" s="78"/>
      <c r="O364" s="78"/>
      <c r="P364" s="78"/>
      <c r="Q364" s="78"/>
      <c r="R364" s="98"/>
      <c r="S364" s="78"/>
      <c r="T364" s="78"/>
      <c r="U364" s="78"/>
      <c r="V364" s="78"/>
      <c r="W364" s="78"/>
      <c r="X364" s="78"/>
      <c r="Y364" s="78"/>
      <c r="Z364" s="78"/>
    </row>
    <row r="365" ht="15.75" customHeight="1">
      <c r="A365" s="62"/>
      <c r="B365" s="98"/>
      <c r="C365" s="98"/>
      <c r="D365" s="98"/>
      <c r="E365" s="78"/>
      <c r="F365" s="78"/>
      <c r="G365" s="78"/>
      <c r="H365" s="78"/>
      <c r="I365" s="78"/>
      <c r="J365" s="78"/>
      <c r="K365" s="98"/>
      <c r="L365" s="78"/>
      <c r="M365" s="78"/>
      <c r="N365" s="78"/>
      <c r="O365" s="78"/>
      <c r="P365" s="78"/>
      <c r="Q365" s="78"/>
      <c r="R365" s="98"/>
      <c r="S365" s="78"/>
      <c r="T365" s="78"/>
      <c r="U365" s="78"/>
      <c r="V365" s="78"/>
      <c r="W365" s="78"/>
      <c r="X365" s="78"/>
      <c r="Y365" s="78"/>
      <c r="Z365" s="78"/>
    </row>
    <row r="366" ht="15.75" customHeight="1">
      <c r="A366" s="62"/>
      <c r="B366" s="98"/>
      <c r="C366" s="98"/>
      <c r="D366" s="98"/>
      <c r="E366" s="78"/>
      <c r="F366" s="78"/>
      <c r="G366" s="78"/>
      <c r="H366" s="78"/>
      <c r="I366" s="78"/>
      <c r="J366" s="78"/>
      <c r="K366" s="98"/>
      <c r="L366" s="78"/>
      <c r="M366" s="78"/>
      <c r="N366" s="78"/>
      <c r="O366" s="78"/>
      <c r="P366" s="78"/>
      <c r="Q366" s="78"/>
      <c r="R366" s="98"/>
      <c r="S366" s="78"/>
      <c r="T366" s="78"/>
      <c r="U366" s="78"/>
      <c r="V366" s="78"/>
      <c r="W366" s="78"/>
      <c r="X366" s="78"/>
      <c r="Y366" s="78"/>
      <c r="Z366" s="78"/>
    </row>
    <row r="367" ht="15.75" customHeight="1">
      <c r="A367" s="62"/>
      <c r="B367" s="98"/>
      <c r="C367" s="98"/>
      <c r="D367" s="98"/>
      <c r="E367" s="78"/>
      <c r="F367" s="78"/>
      <c r="G367" s="78"/>
      <c r="H367" s="78"/>
      <c r="I367" s="78"/>
      <c r="J367" s="78"/>
      <c r="K367" s="98"/>
      <c r="L367" s="78"/>
      <c r="M367" s="78"/>
      <c r="N367" s="78"/>
      <c r="O367" s="78"/>
      <c r="P367" s="78"/>
      <c r="Q367" s="78"/>
      <c r="R367" s="98"/>
      <c r="S367" s="78"/>
      <c r="T367" s="78"/>
      <c r="U367" s="78"/>
      <c r="V367" s="78"/>
      <c r="W367" s="78"/>
      <c r="X367" s="78"/>
      <c r="Y367" s="78"/>
      <c r="Z367" s="78"/>
    </row>
    <row r="368" ht="15.75" customHeight="1">
      <c r="A368" s="62"/>
      <c r="B368" s="98"/>
      <c r="C368" s="98"/>
      <c r="D368" s="98"/>
      <c r="E368" s="78"/>
      <c r="F368" s="78"/>
      <c r="G368" s="78"/>
      <c r="H368" s="78"/>
      <c r="I368" s="78"/>
      <c r="J368" s="78"/>
      <c r="K368" s="98"/>
      <c r="L368" s="78"/>
      <c r="M368" s="78"/>
      <c r="N368" s="78"/>
      <c r="O368" s="78"/>
      <c r="P368" s="78"/>
      <c r="Q368" s="78"/>
      <c r="R368" s="98"/>
      <c r="S368" s="78"/>
      <c r="T368" s="78"/>
      <c r="U368" s="78"/>
      <c r="V368" s="78"/>
      <c r="W368" s="78"/>
      <c r="X368" s="78"/>
      <c r="Y368" s="78"/>
      <c r="Z368" s="78"/>
    </row>
    <row r="369" ht="15.75" customHeight="1">
      <c r="A369" s="62"/>
      <c r="B369" s="98"/>
      <c r="C369" s="98"/>
      <c r="D369" s="98"/>
      <c r="E369" s="78"/>
      <c r="F369" s="78"/>
      <c r="G369" s="78"/>
      <c r="H369" s="78"/>
      <c r="I369" s="78"/>
      <c r="J369" s="78"/>
      <c r="K369" s="98"/>
      <c r="L369" s="78"/>
      <c r="M369" s="78"/>
      <c r="N369" s="78"/>
      <c r="O369" s="78"/>
      <c r="P369" s="78"/>
      <c r="Q369" s="78"/>
      <c r="R369" s="98"/>
      <c r="S369" s="78"/>
      <c r="T369" s="78"/>
      <c r="U369" s="78"/>
      <c r="V369" s="78"/>
      <c r="W369" s="78"/>
      <c r="X369" s="78"/>
      <c r="Y369" s="78"/>
      <c r="Z369" s="78"/>
    </row>
    <row r="370" ht="15.75" customHeight="1">
      <c r="A370" s="62"/>
      <c r="B370" s="98"/>
      <c r="C370" s="98"/>
      <c r="D370" s="98"/>
      <c r="E370" s="78"/>
      <c r="F370" s="78"/>
      <c r="G370" s="78"/>
      <c r="H370" s="78"/>
      <c r="I370" s="78"/>
      <c r="J370" s="78"/>
      <c r="K370" s="98"/>
      <c r="L370" s="78"/>
      <c r="M370" s="78"/>
      <c r="N370" s="78"/>
      <c r="O370" s="78"/>
      <c r="P370" s="78"/>
      <c r="Q370" s="78"/>
      <c r="R370" s="98"/>
      <c r="S370" s="78"/>
      <c r="T370" s="78"/>
      <c r="U370" s="78"/>
      <c r="V370" s="78"/>
      <c r="W370" s="78"/>
      <c r="X370" s="78"/>
      <c r="Y370" s="78"/>
      <c r="Z370" s="78"/>
    </row>
    <row r="371" ht="15.75" customHeight="1">
      <c r="A371" s="62"/>
      <c r="B371" s="98"/>
      <c r="C371" s="98"/>
      <c r="D371" s="98"/>
      <c r="E371" s="78"/>
      <c r="F371" s="78"/>
      <c r="G371" s="78"/>
      <c r="H371" s="78"/>
      <c r="I371" s="78"/>
      <c r="J371" s="78"/>
      <c r="K371" s="98"/>
      <c r="L371" s="78"/>
      <c r="M371" s="78"/>
      <c r="N371" s="78"/>
      <c r="O371" s="78"/>
      <c r="P371" s="78"/>
      <c r="Q371" s="78"/>
      <c r="R371" s="98"/>
      <c r="S371" s="78"/>
      <c r="T371" s="78"/>
      <c r="U371" s="78"/>
      <c r="V371" s="78"/>
      <c r="W371" s="78"/>
      <c r="X371" s="78"/>
      <c r="Y371" s="78"/>
      <c r="Z371" s="78"/>
    </row>
    <row r="372" ht="15.75" customHeight="1">
      <c r="A372" s="62"/>
      <c r="B372" s="98"/>
      <c r="C372" s="98"/>
      <c r="D372" s="98"/>
      <c r="E372" s="78"/>
      <c r="F372" s="78"/>
      <c r="G372" s="78"/>
      <c r="H372" s="78"/>
      <c r="I372" s="78"/>
      <c r="J372" s="78"/>
      <c r="K372" s="98"/>
      <c r="L372" s="78"/>
      <c r="M372" s="78"/>
      <c r="N372" s="78"/>
      <c r="O372" s="78"/>
      <c r="P372" s="78"/>
      <c r="Q372" s="78"/>
      <c r="R372" s="98"/>
      <c r="S372" s="78"/>
      <c r="T372" s="78"/>
      <c r="U372" s="78"/>
      <c r="V372" s="78"/>
      <c r="W372" s="78"/>
      <c r="X372" s="78"/>
      <c r="Y372" s="78"/>
      <c r="Z372" s="78"/>
    </row>
    <row r="373" ht="15.75" customHeight="1">
      <c r="A373" s="62"/>
      <c r="B373" s="98"/>
      <c r="C373" s="98"/>
      <c r="D373" s="98"/>
      <c r="E373" s="78"/>
      <c r="F373" s="78"/>
      <c r="G373" s="78"/>
      <c r="H373" s="78"/>
      <c r="I373" s="78"/>
      <c r="J373" s="78"/>
      <c r="K373" s="98"/>
      <c r="L373" s="78"/>
      <c r="M373" s="78"/>
      <c r="N373" s="78"/>
      <c r="O373" s="78"/>
      <c r="P373" s="78"/>
      <c r="Q373" s="78"/>
      <c r="R373" s="98"/>
      <c r="S373" s="78"/>
      <c r="T373" s="78"/>
      <c r="U373" s="78"/>
      <c r="V373" s="78"/>
      <c r="W373" s="78"/>
      <c r="X373" s="78"/>
      <c r="Y373" s="78"/>
      <c r="Z373" s="78"/>
    </row>
    <row r="374" ht="15.75" customHeight="1">
      <c r="A374" s="62"/>
      <c r="B374" s="98"/>
      <c r="C374" s="98"/>
      <c r="D374" s="98"/>
      <c r="E374" s="78"/>
      <c r="F374" s="78"/>
      <c r="G374" s="78"/>
      <c r="H374" s="78"/>
      <c r="I374" s="78"/>
      <c r="J374" s="78"/>
      <c r="K374" s="98"/>
      <c r="L374" s="78"/>
      <c r="M374" s="78"/>
      <c r="N374" s="78"/>
      <c r="O374" s="78"/>
      <c r="P374" s="78"/>
      <c r="Q374" s="78"/>
      <c r="R374" s="98"/>
      <c r="S374" s="78"/>
      <c r="T374" s="78"/>
      <c r="U374" s="78"/>
      <c r="V374" s="78"/>
      <c r="W374" s="78"/>
      <c r="X374" s="78"/>
      <c r="Y374" s="78"/>
      <c r="Z374" s="78"/>
    </row>
    <row r="375" ht="15.75" customHeight="1">
      <c r="A375" s="62"/>
      <c r="B375" s="98"/>
      <c r="C375" s="98"/>
      <c r="D375" s="98"/>
      <c r="E375" s="78"/>
      <c r="F375" s="78"/>
      <c r="G375" s="78"/>
      <c r="H375" s="78"/>
      <c r="I375" s="78"/>
      <c r="J375" s="78"/>
      <c r="K375" s="98"/>
      <c r="L375" s="78"/>
      <c r="M375" s="78"/>
      <c r="N375" s="78"/>
      <c r="O375" s="78"/>
      <c r="P375" s="78"/>
      <c r="Q375" s="78"/>
      <c r="R375" s="98"/>
      <c r="S375" s="78"/>
      <c r="T375" s="78"/>
      <c r="U375" s="78"/>
      <c r="V375" s="78"/>
      <c r="W375" s="78"/>
      <c r="X375" s="78"/>
      <c r="Y375" s="78"/>
      <c r="Z375" s="78"/>
    </row>
    <row r="376" ht="15.75" customHeight="1">
      <c r="A376" s="62"/>
      <c r="B376" s="98"/>
      <c r="C376" s="98"/>
      <c r="D376" s="98"/>
      <c r="E376" s="78"/>
      <c r="F376" s="78"/>
      <c r="G376" s="78"/>
      <c r="H376" s="78"/>
      <c r="I376" s="78"/>
      <c r="J376" s="78"/>
      <c r="K376" s="98"/>
      <c r="L376" s="78"/>
      <c r="M376" s="78"/>
      <c r="N376" s="78"/>
      <c r="O376" s="78"/>
      <c r="P376" s="78"/>
      <c r="Q376" s="78"/>
      <c r="R376" s="98"/>
      <c r="S376" s="78"/>
      <c r="T376" s="78"/>
      <c r="U376" s="78"/>
      <c r="V376" s="78"/>
      <c r="W376" s="78"/>
      <c r="X376" s="78"/>
      <c r="Y376" s="78"/>
      <c r="Z376" s="78"/>
    </row>
    <row r="377" ht="15.75" customHeight="1">
      <c r="A377" s="62"/>
      <c r="B377" s="98"/>
      <c r="C377" s="98"/>
      <c r="D377" s="98"/>
      <c r="E377" s="78"/>
      <c r="F377" s="78"/>
      <c r="G377" s="78"/>
      <c r="H377" s="78"/>
      <c r="I377" s="78"/>
      <c r="J377" s="78"/>
      <c r="K377" s="98"/>
      <c r="L377" s="78"/>
      <c r="M377" s="78"/>
      <c r="N377" s="78"/>
      <c r="O377" s="78"/>
      <c r="P377" s="78"/>
      <c r="Q377" s="78"/>
      <c r="R377" s="98"/>
      <c r="S377" s="78"/>
      <c r="T377" s="78"/>
      <c r="U377" s="78"/>
      <c r="V377" s="78"/>
      <c r="W377" s="78"/>
      <c r="X377" s="78"/>
      <c r="Y377" s="78"/>
      <c r="Z377" s="78"/>
    </row>
    <row r="378" ht="15.75" customHeight="1">
      <c r="A378" s="62"/>
      <c r="B378" s="98"/>
      <c r="C378" s="98"/>
      <c r="D378" s="98"/>
      <c r="E378" s="78"/>
      <c r="F378" s="78"/>
      <c r="G378" s="78"/>
      <c r="H378" s="78"/>
      <c r="I378" s="78"/>
      <c r="J378" s="78"/>
      <c r="K378" s="98"/>
      <c r="L378" s="78"/>
      <c r="M378" s="78"/>
      <c r="N378" s="78"/>
      <c r="O378" s="78"/>
      <c r="P378" s="78"/>
      <c r="Q378" s="78"/>
      <c r="R378" s="98"/>
      <c r="S378" s="78"/>
      <c r="T378" s="78"/>
      <c r="U378" s="78"/>
      <c r="V378" s="78"/>
      <c r="W378" s="78"/>
      <c r="X378" s="78"/>
      <c r="Y378" s="78"/>
      <c r="Z378" s="78"/>
    </row>
    <row r="379" ht="15.75" customHeight="1">
      <c r="A379" s="62"/>
      <c r="B379" s="98"/>
      <c r="C379" s="98"/>
      <c r="D379" s="98"/>
      <c r="E379" s="78"/>
      <c r="F379" s="78"/>
      <c r="G379" s="78"/>
      <c r="H379" s="78"/>
      <c r="I379" s="78"/>
      <c r="J379" s="78"/>
      <c r="K379" s="98"/>
      <c r="L379" s="78"/>
      <c r="M379" s="78"/>
      <c r="N379" s="78"/>
      <c r="O379" s="78"/>
      <c r="P379" s="78"/>
      <c r="Q379" s="78"/>
      <c r="R379" s="98"/>
      <c r="S379" s="78"/>
      <c r="T379" s="78"/>
      <c r="U379" s="78"/>
      <c r="V379" s="78"/>
      <c r="W379" s="78"/>
      <c r="X379" s="78"/>
      <c r="Y379" s="78"/>
      <c r="Z379" s="78"/>
    </row>
    <row r="380" ht="15.75" customHeight="1">
      <c r="A380" s="62"/>
      <c r="B380" s="98"/>
      <c r="C380" s="98"/>
      <c r="D380" s="98"/>
      <c r="E380" s="78"/>
      <c r="F380" s="78"/>
      <c r="G380" s="78"/>
      <c r="H380" s="78"/>
      <c r="I380" s="78"/>
      <c r="J380" s="78"/>
      <c r="K380" s="98"/>
      <c r="L380" s="78"/>
      <c r="M380" s="78"/>
      <c r="N380" s="78"/>
      <c r="O380" s="78"/>
      <c r="P380" s="78"/>
      <c r="Q380" s="78"/>
      <c r="R380" s="98"/>
      <c r="S380" s="78"/>
      <c r="T380" s="78"/>
      <c r="U380" s="78"/>
      <c r="V380" s="78"/>
      <c r="W380" s="78"/>
      <c r="X380" s="78"/>
      <c r="Y380" s="78"/>
      <c r="Z380" s="78"/>
    </row>
    <row r="381" ht="15.75" customHeight="1">
      <c r="A381" s="62"/>
      <c r="B381" s="98"/>
      <c r="C381" s="98"/>
      <c r="D381" s="98"/>
      <c r="E381" s="78"/>
      <c r="F381" s="78"/>
      <c r="G381" s="78"/>
      <c r="H381" s="78"/>
      <c r="I381" s="78"/>
      <c r="J381" s="78"/>
      <c r="K381" s="98"/>
      <c r="L381" s="78"/>
      <c r="M381" s="78"/>
      <c r="N381" s="78"/>
      <c r="O381" s="78"/>
      <c r="P381" s="78"/>
      <c r="Q381" s="78"/>
      <c r="R381" s="98"/>
      <c r="S381" s="78"/>
      <c r="T381" s="78"/>
      <c r="U381" s="78"/>
      <c r="V381" s="78"/>
      <c r="W381" s="78"/>
      <c r="X381" s="78"/>
      <c r="Y381" s="78"/>
      <c r="Z381" s="78"/>
    </row>
    <row r="382" ht="15.75" customHeight="1">
      <c r="A382" s="62"/>
      <c r="B382" s="98"/>
      <c r="C382" s="98"/>
      <c r="D382" s="98"/>
      <c r="E382" s="78"/>
      <c r="F382" s="78"/>
      <c r="G382" s="78"/>
      <c r="H382" s="78"/>
      <c r="I382" s="78"/>
      <c r="J382" s="78"/>
      <c r="K382" s="98"/>
      <c r="L382" s="78"/>
      <c r="M382" s="78"/>
      <c r="N382" s="78"/>
      <c r="O382" s="78"/>
      <c r="P382" s="78"/>
      <c r="Q382" s="78"/>
      <c r="R382" s="98"/>
      <c r="S382" s="78"/>
      <c r="T382" s="78"/>
      <c r="U382" s="78"/>
      <c r="V382" s="78"/>
      <c r="W382" s="78"/>
      <c r="X382" s="78"/>
      <c r="Y382" s="78"/>
      <c r="Z382" s="78"/>
    </row>
    <row r="383" ht="15.75" customHeight="1">
      <c r="A383" s="62"/>
      <c r="B383" s="98"/>
      <c r="C383" s="98"/>
      <c r="D383" s="98"/>
      <c r="E383" s="78"/>
      <c r="F383" s="78"/>
      <c r="G383" s="78"/>
      <c r="H383" s="78"/>
      <c r="I383" s="78"/>
      <c r="J383" s="78"/>
      <c r="K383" s="98"/>
      <c r="L383" s="78"/>
      <c r="M383" s="78"/>
      <c r="N383" s="78"/>
      <c r="O383" s="78"/>
      <c r="P383" s="78"/>
      <c r="Q383" s="78"/>
      <c r="R383" s="98"/>
      <c r="S383" s="78"/>
      <c r="T383" s="78"/>
      <c r="U383" s="78"/>
      <c r="V383" s="78"/>
      <c r="W383" s="78"/>
      <c r="X383" s="78"/>
      <c r="Y383" s="78"/>
      <c r="Z383" s="78"/>
    </row>
    <row r="384" ht="15.75" customHeight="1">
      <c r="A384" s="62"/>
      <c r="B384" s="98"/>
      <c r="C384" s="98"/>
      <c r="D384" s="98"/>
      <c r="E384" s="78"/>
      <c r="F384" s="78"/>
      <c r="G384" s="78"/>
      <c r="H384" s="78"/>
      <c r="I384" s="78"/>
      <c r="J384" s="78"/>
      <c r="K384" s="98"/>
      <c r="L384" s="78"/>
      <c r="M384" s="78"/>
      <c r="N384" s="78"/>
      <c r="O384" s="78"/>
      <c r="P384" s="78"/>
      <c r="Q384" s="78"/>
      <c r="R384" s="98"/>
      <c r="S384" s="78"/>
      <c r="T384" s="78"/>
      <c r="U384" s="78"/>
      <c r="V384" s="78"/>
      <c r="W384" s="78"/>
      <c r="X384" s="78"/>
      <c r="Y384" s="78"/>
      <c r="Z384" s="78"/>
    </row>
    <row r="385" ht="15.75" customHeight="1">
      <c r="A385" s="62"/>
      <c r="B385" s="98"/>
      <c r="C385" s="98"/>
      <c r="D385" s="98"/>
      <c r="E385" s="78"/>
      <c r="F385" s="78"/>
      <c r="G385" s="78"/>
      <c r="H385" s="78"/>
      <c r="I385" s="78"/>
      <c r="J385" s="78"/>
      <c r="K385" s="98"/>
      <c r="L385" s="78"/>
      <c r="M385" s="78"/>
      <c r="N385" s="78"/>
      <c r="O385" s="78"/>
      <c r="P385" s="78"/>
      <c r="Q385" s="78"/>
      <c r="R385" s="98"/>
      <c r="S385" s="78"/>
      <c r="T385" s="78"/>
      <c r="U385" s="78"/>
      <c r="V385" s="78"/>
      <c r="W385" s="78"/>
      <c r="X385" s="78"/>
      <c r="Y385" s="78"/>
      <c r="Z385" s="78"/>
    </row>
    <row r="386" ht="15.75" customHeight="1">
      <c r="A386" s="62"/>
      <c r="B386" s="98"/>
      <c r="C386" s="98"/>
      <c r="D386" s="98"/>
      <c r="E386" s="78"/>
      <c r="F386" s="78"/>
      <c r="G386" s="78"/>
      <c r="H386" s="78"/>
      <c r="I386" s="78"/>
      <c r="J386" s="78"/>
      <c r="K386" s="98"/>
      <c r="L386" s="78"/>
      <c r="M386" s="78"/>
      <c r="N386" s="78"/>
      <c r="O386" s="78"/>
      <c r="P386" s="78"/>
      <c r="Q386" s="78"/>
      <c r="R386" s="98"/>
      <c r="S386" s="78"/>
      <c r="T386" s="78"/>
      <c r="U386" s="78"/>
      <c r="V386" s="78"/>
      <c r="W386" s="78"/>
      <c r="X386" s="78"/>
      <c r="Y386" s="78"/>
      <c r="Z386" s="78"/>
    </row>
    <row r="387" ht="15.75" customHeight="1">
      <c r="A387" s="62"/>
      <c r="B387" s="98"/>
      <c r="C387" s="98"/>
      <c r="D387" s="98"/>
      <c r="E387" s="78"/>
      <c r="F387" s="78"/>
      <c r="G387" s="78"/>
      <c r="H387" s="78"/>
      <c r="I387" s="78"/>
      <c r="J387" s="78"/>
      <c r="K387" s="98"/>
      <c r="L387" s="78"/>
      <c r="M387" s="78"/>
      <c r="N387" s="78"/>
      <c r="O387" s="78"/>
      <c r="P387" s="78"/>
      <c r="Q387" s="78"/>
      <c r="R387" s="98"/>
      <c r="S387" s="78"/>
      <c r="T387" s="78"/>
      <c r="U387" s="78"/>
      <c r="V387" s="78"/>
      <c r="W387" s="78"/>
      <c r="X387" s="78"/>
      <c r="Y387" s="78"/>
      <c r="Z387" s="78"/>
    </row>
    <row r="388" ht="15.75" customHeight="1">
      <c r="A388" s="62"/>
      <c r="B388" s="98"/>
      <c r="C388" s="98"/>
      <c r="D388" s="98"/>
      <c r="E388" s="78"/>
      <c r="F388" s="78"/>
      <c r="G388" s="78"/>
      <c r="H388" s="78"/>
      <c r="I388" s="78"/>
      <c r="J388" s="78"/>
      <c r="K388" s="98"/>
      <c r="L388" s="78"/>
      <c r="M388" s="78"/>
      <c r="N388" s="78"/>
      <c r="O388" s="78"/>
      <c r="P388" s="78"/>
      <c r="Q388" s="78"/>
      <c r="R388" s="98"/>
      <c r="S388" s="78"/>
      <c r="T388" s="78"/>
      <c r="U388" s="78"/>
      <c r="V388" s="78"/>
      <c r="W388" s="78"/>
      <c r="X388" s="78"/>
      <c r="Y388" s="78"/>
      <c r="Z388" s="78"/>
    </row>
    <row r="389" ht="15.75" customHeight="1">
      <c r="A389" s="62"/>
      <c r="B389" s="98"/>
      <c r="C389" s="98"/>
      <c r="D389" s="98"/>
      <c r="E389" s="78"/>
      <c r="F389" s="78"/>
      <c r="G389" s="78"/>
      <c r="H389" s="78"/>
      <c r="I389" s="78"/>
      <c r="J389" s="78"/>
      <c r="K389" s="98"/>
      <c r="L389" s="78"/>
      <c r="M389" s="78"/>
      <c r="N389" s="78"/>
      <c r="O389" s="78"/>
      <c r="P389" s="78"/>
      <c r="Q389" s="78"/>
      <c r="R389" s="98"/>
      <c r="S389" s="78"/>
      <c r="T389" s="78"/>
      <c r="U389" s="78"/>
      <c r="V389" s="78"/>
      <c r="W389" s="78"/>
      <c r="X389" s="78"/>
      <c r="Y389" s="78"/>
      <c r="Z389" s="78"/>
    </row>
    <row r="390" ht="15.75" customHeight="1">
      <c r="A390" s="62"/>
      <c r="B390" s="98"/>
      <c r="C390" s="98"/>
      <c r="D390" s="98"/>
      <c r="E390" s="78"/>
      <c r="F390" s="78"/>
      <c r="G390" s="78"/>
      <c r="H390" s="78"/>
      <c r="I390" s="78"/>
      <c r="J390" s="78"/>
      <c r="K390" s="98"/>
      <c r="L390" s="78"/>
      <c r="M390" s="78"/>
      <c r="N390" s="78"/>
      <c r="O390" s="78"/>
      <c r="P390" s="78"/>
      <c r="Q390" s="78"/>
      <c r="R390" s="98"/>
      <c r="S390" s="78"/>
      <c r="T390" s="78"/>
      <c r="U390" s="78"/>
      <c r="V390" s="78"/>
      <c r="W390" s="78"/>
      <c r="X390" s="78"/>
      <c r="Y390" s="78"/>
      <c r="Z390" s="78"/>
    </row>
    <row r="391" ht="15.75" customHeight="1">
      <c r="A391" s="62"/>
      <c r="B391" s="98"/>
      <c r="C391" s="98"/>
      <c r="D391" s="98"/>
      <c r="E391" s="78"/>
      <c r="F391" s="78"/>
      <c r="G391" s="78"/>
      <c r="H391" s="78"/>
      <c r="I391" s="78"/>
      <c r="J391" s="78"/>
      <c r="K391" s="98"/>
      <c r="L391" s="78"/>
      <c r="M391" s="78"/>
      <c r="N391" s="78"/>
      <c r="O391" s="78"/>
      <c r="P391" s="78"/>
      <c r="Q391" s="78"/>
      <c r="R391" s="98"/>
      <c r="S391" s="78"/>
      <c r="T391" s="78"/>
      <c r="U391" s="78"/>
      <c r="V391" s="78"/>
      <c r="W391" s="78"/>
      <c r="X391" s="78"/>
      <c r="Y391" s="78"/>
      <c r="Z391" s="78"/>
    </row>
    <row r="392" ht="15.75" customHeight="1">
      <c r="A392" s="62"/>
      <c r="B392" s="98"/>
      <c r="C392" s="98"/>
      <c r="D392" s="98"/>
      <c r="E392" s="78"/>
      <c r="F392" s="78"/>
      <c r="G392" s="78"/>
      <c r="H392" s="78"/>
      <c r="I392" s="78"/>
      <c r="J392" s="78"/>
      <c r="K392" s="98"/>
      <c r="L392" s="78"/>
      <c r="M392" s="78"/>
      <c r="N392" s="78"/>
      <c r="O392" s="78"/>
      <c r="P392" s="78"/>
      <c r="Q392" s="78"/>
      <c r="R392" s="98"/>
      <c r="S392" s="78"/>
      <c r="T392" s="78"/>
      <c r="U392" s="78"/>
      <c r="V392" s="78"/>
      <c r="W392" s="78"/>
      <c r="X392" s="78"/>
      <c r="Y392" s="78"/>
      <c r="Z392" s="78"/>
    </row>
    <row r="393" ht="15.75" customHeight="1">
      <c r="A393" s="62"/>
      <c r="B393" s="98"/>
      <c r="C393" s="98"/>
      <c r="D393" s="98"/>
      <c r="E393" s="78"/>
      <c r="F393" s="78"/>
      <c r="G393" s="78"/>
      <c r="H393" s="78"/>
      <c r="I393" s="78"/>
      <c r="J393" s="78"/>
      <c r="K393" s="98"/>
      <c r="L393" s="78"/>
      <c r="M393" s="78"/>
      <c r="N393" s="78"/>
      <c r="O393" s="78"/>
      <c r="P393" s="78"/>
      <c r="Q393" s="78"/>
      <c r="R393" s="98"/>
      <c r="S393" s="78"/>
      <c r="T393" s="78"/>
      <c r="U393" s="78"/>
      <c r="V393" s="78"/>
      <c r="W393" s="78"/>
      <c r="X393" s="78"/>
      <c r="Y393" s="78"/>
      <c r="Z393" s="78"/>
    </row>
    <row r="394" ht="15.75" customHeight="1">
      <c r="A394" s="62"/>
      <c r="B394" s="98"/>
      <c r="C394" s="98"/>
      <c r="D394" s="98"/>
      <c r="E394" s="78"/>
      <c r="F394" s="78"/>
      <c r="G394" s="78"/>
      <c r="H394" s="78"/>
      <c r="I394" s="78"/>
      <c r="J394" s="78"/>
      <c r="K394" s="98"/>
      <c r="L394" s="78"/>
      <c r="M394" s="78"/>
      <c r="N394" s="78"/>
      <c r="O394" s="78"/>
      <c r="P394" s="78"/>
      <c r="Q394" s="78"/>
      <c r="R394" s="98"/>
      <c r="S394" s="78"/>
      <c r="T394" s="78"/>
      <c r="U394" s="78"/>
      <c r="V394" s="78"/>
      <c r="W394" s="78"/>
      <c r="X394" s="78"/>
      <c r="Y394" s="78"/>
      <c r="Z394" s="78"/>
    </row>
    <row r="395" ht="15.75" customHeight="1">
      <c r="A395" s="62"/>
      <c r="B395" s="98"/>
      <c r="C395" s="98"/>
      <c r="D395" s="98"/>
      <c r="E395" s="78"/>
      <c r="F395" s="78"/>
      <c r="G395" s="78"/>
      <c r="H395" s="78"/>
      <c r="I395" s="78"/>
      <c r="J395" s="78"/>
      <c r="K395" s="98"/>
      <c r="L395" s="78"/>
      <c r="M395" s="78"/>
      <c r="N395" s="78"/>
      <c r="O395" s="78"/>
      <c r="P395" s="78"/>
      <c r="Q395" s="78"/>
      <c r="R395" s="98"/>
      <c r="S395" s="78"/>
      <c r="T395" s="78"/>
      <c r="U395" s="78"/>
      <c r="V395" s="78"/>
      <c r="W395" s="78"/>
      <c r="X395" s="78"/>
      <c r="Y395" s="78"/>
      <c r="Z395" s="78"/>
    </row>
    <row r="396" ht="15.75" customHeight="1">
      <c r="A396" s="62"/>
      <c r="B396" s="98"/>
      <c r="C396" s="98"/>
      <c r="D396" s="98"/>
      <c r="E396" s="78"/>
      <c r="F396" s="78"/>
      <c r="G396" s="78"/>
      <c r="H396" s="78"/>
      <c r="I396" s="78"/>
      <c r="J396" s="78"/>
      <c r="K396" s="98"/>
      <c r="L396" s="78"/>
      <c r="M396" s="78"/>
      <c r="N396" s="78"/>
      <c r="O396" s="78"/>
      <c r="P396" s="78"/>
      <c r="Q396" s="78"/>
      <c r="R396" s="98"/>
      <c r="S396" s="78"/>
      <c r="T396" s="78"/>
      <c r="U396" s="78"/>
      <c r="V396" s="78"/>
      <c r="W396" s="78"/>
      <c r="X396" s="78"/>
      <c r="Y396" s="78"/>
      <c r="Z396" s="78"/>
    </row>
    <row r="397" ht="15.75" customHeight="1">
      <c r="A397" s="62"/>
      <c r="B397" s="98"/>
      <c r="C397" s="98"/>
      <c r="D397" s="98"/>
      <c r="E397" s="78"/>
      <c r="F397" s="78"/>
      <c r="G397" s="78"/>
      <c r="H397" s="78"/>
      <c r="I397" s="78"/>
      <c r="J397" s="78"/>
      <c r="K397" s="98"/>
      <c r="L397" s="78"/>
      <c r="M397" s="78"/>
      <c r="N397" s="78"/>
      <c r="O397" s="78"/>
      <c r="P397" s="78"/>
      <c r="Q397" s="78"/>
      <c r="R397" s="98"/>
      <c r="S397" s="78"/>
      <c r="T397" s="78"/>
      <c r="U397" s="78"/>
      <c r="V397" s="78"/>
      <c r="W397" s="78"/>
      <c r="X397" s="78"/>
      <c r="Y397" s="78"/>
      <c r="Z397" s="78"/>
    </row>
    <row r="398" ht="15.75" customHeight="1">
      <c r="A398" s="62"/>
      <c r="B398" s="98"/>
      <c r="C398" s="98"/>
      <c r="D398" s="98"/>
      <c r="E398" s="78"/>
      <c r="F398" s="78"/>
      <c r="G398" s="78"/>
      <c r="H398" s="78"/>
      <c r="I398" s="78"/>
      <c r="J398" s="78"/>
      <c r="K398" s="98"/>
      <c r="L398" s="78"/>
      <c r="M398" s="78"/>
      <c r="N398" s="78"/>
      <c r="O398" s="78"/>
      <c r="P398" s="78"/>
      <c r="Q398" s="78"/>
      <c r="R398" s="98"/>
      <c r="S398" s="78"/>
      <c r="T398" s="78"/>
      <c r="U398" s="78"/>
      <c r="V398" s="78"/>
      <c r="W398" s="78"/>
      <c r="X398" s="78"/>
      <c r="Y398" s="78"/>
      <c r="Z398" s="78"/>
    </row>
    <row r="399" ht="15.75" customHeight="1">
      <c r="A399" s="62"/>
      <c r="B399" s="98"/>
      <c r="C399" s="98"/>
      <c r="D399" s="98"/>
      <c r="E399" s="78"/>
      <c r="F399" s="78"/>
      <c r="G399" s="78"/>
      <c r="H399" s="78"/>
      <c r="I399" s="78"/>
      <c r="J399" s="78"/>
      <c r="K399" s="98"/>
      <c r="L399" s="78"/>
      <c r="M399" s="78"/>
      <c r="N399" s="78"/>
      <c r="O399" s="78"/>
      <c r="P399" s="78"/>
      <c r="Q399" s="78"/>
      <c r="R399" s="98"/>
      <c r="S399" s="78"/>
      <c r="T399" s="78"/>
      <c r="U399" s="78"/>
      <c r="V399" s="78"/>
      <c r="W399" s="78"/>
      <c r="X399" s="78"/>
      <c r="Y399" s="78"/>
      <c r="Z399" s="78"/>
    </row>
    <row r="400" ht="15.75" customHeight="1">
      <c r="A400" s="62"/>
      <c r="B400" s="98"/>
      <c r="C400" s="98"/>
      <c r="D400" s="98"/>
      <c r="E400" s="78"/>
      <c r="F400" s="78"/>
      <c r="G400" s="78"/>
      <c r="H400" s="78"/>
      <c r="I400" s="78"/>
      <c r="J400" s="78"/>
      <c r="K400" s="98"/>
      <c r="L400" s="78"/>
      <c r="M400" s="78"/>
      <c r="N400" s="78"/>
      <c r="O400" s="78"/>
      <c r="P400" s="78"/>
      <c r="Q400" s="78"/>
      <c r="R400" s="98"/>
      <c r="S400" s="78"/>
      <c r="T400" s="78"/>
      <c r="U400" s="78"/>
      <c r="V400" s="78"/>
      <c r="W400" s="78"/>
      <c r="X400" s="78"/>
      <c r="Y400" s="78"/>
      <c r="Z400" s="78"/>
    </row>
    <row r="401" ht="15.75" customHeight="1">
      <c r="A401" s="62"/>
      <c r="B401" s="98"/>
      <c r="C401" s="98"/>
      <c r="D401" s="98"/>
      <c r="E401" s="78"/>
      <c r="F401" s="78"/>
      <c r="G401" s="78"/>
      <c r="H401" s="78"/>
      <c r="I401" s="78"/>
      <c r="J401" s="78"/>
      <c r="K401" s="98"/>
      <c r="L401" s="78"/>
      <c r="M401" s="78"/>
      <c r="N401" s="78"/>
      <c r="O401" s="78"/>
      <c r="P401" s="78"/>
      <c r="Q401" s="78"/>
      <c r="R401" s="98"/>
      <c r="S401" s="78"/>
      <c r="T401" s="78"/>
      <c r="U401" s="78"/>
      <c r="V401" s="78"/>
      <c r="W401" s="78"/>
      <c r="X401" s="78"/>
      <c r="Y401" s="78"/>
      <c r="Z401" s="78"/>
    </row>
    <row r="402" ht="15.75" customHeight="1">
      <c r="A402" s="62"/>
      <c r="B402" s="98"/>
      <c r="C402" s="98"/>
      <c r="D402" s="98"/>
      <c r="E402" s="78"/>
      <c r="F402" s="78"/>
      <c r="G402" s="78"/>
      <c r="H402" s="78"/>
      <c r="I402" s="78"/>
      <c r="J402" s="78"/>
      <c r="K402" s="98"/>
      <c r="L402" s="78"/>
      <c r="M402" s="78"/>
      <c r="N402" s="78"/>
      <c r="O402" s="78"/>
      <c r="P402" s="78"/>
      <c r="Q402" s="78"/>
      <c r="R402" s="98"/>
      <c r="S402" s="78"/>
      <c r="T402" s="78"/>
      <c r="U402" s="78"/>
      <c r="V402" s="78"/>
      <c r="W402" s="78"/>
      <c r="X402" s="78"/>
      <c r="Y402" s="78"/>
      <c r="Z402" s="78"/>
    </row>
    <row r="403" ht="15.75" customHeight="1">
      <c r="A403" s="62"/>
      <c r="B403" s="98"/>
      <c r="C403" s="98"/>
      <c r="D403" s="98"/>
      <c r="E403" s="78"/>
      <c r="F403" s="78"/>
      <c r="G403" s="78"/>
      <c r="H403" s="78"/>
      <c r="I403" s="78"/>
      <c r="J403" s="78"/>
      <c r="K403" s="98"/>
      <c r="L403" s="78"/>
      <c r="M403" s="78"/>
      <c r="N403" s="78"/>
      <c r="O403" s="78"/>
      <c r="P403" s="78"/>
      <c r="Q403" s="78"/>
      <c r="R403" s="98"/>
      <c r="S403" s="78"/>
      <c r="T403" s="78"/>
      <c r="U403" s="78"/>
      <c r="V403" s="78"/>
      <c r="W403" s="78"/>
      <c r="X403" s="78"/>
      <c r="Y403" s="78"/>
      <c r="Z403" s="78"/>
    </row>
    <row r="404" ht="15.75" customHeight="1">
      <c r="A404" s="62"/>
      <c r="B404" s="98"/>
      <c r="C404" s="98"/>
      <c r="D404" s="98"/>
      <c r="E404" s="78"/>
      <c r="F404" s="78"/>
      <c r="G404" s="78"/>
      <c r="H404" s="78"/>
      <c r="I404" s="78"/>
      <c r="J404" s="78"/>
      <c r="K404" s="98"/>
      <c r="L404" s="78"/>
      <c r="M404" s="78"/>
      <c r="N404" s="78"/>
      <c r="O404" s="78"/>
      <c r="P404" s="78"/>
      <c r="Q404" s="78"/>
      <c r="R404" s="98"/>
      <c r="S404" s="78"/>
      <c r="T404" s="78"/>
      <c r="U404" s="78"/>
      <c r="V404" s="78"/>
      <c r="W404" s="78"/>
      <c r="X404" s="78"/>
      <c r="Y404" s="78"/>
      <c r="Z404" s="78"/>
    </row>
    <row r="405" ht="15.75" customHeight="1">
      <c r="A405" s="62"/>
      <c r="B405" s="98"/>
      <c r="C405" s="98"/>
      <c r="D405" s="98"/>
      <c r="E405" s="78"/>
      <c r="F405" s="78"/>
      <c r="G405" s="78"/>
      <c r="H405" s="78"/>
      <c r="I405" s="78"/>
      <c r="J405" s="78"/>
      <c r="K405" s="98"/>
      <c r="L405" s="78"/>
      <c r="M405" s="78"/>
      <c r="N405" s="78"/>
      <c r="O405" s="78"/>
      <c r="P405" s="78"/>
      <c r="Q405" s="78"/>
      <c r="R405" s="98"/>
      <c r="S405" s="78"/>
      <c r="T405" s="78"/>
      <c r="U405" s="78"/>
      <c r="V405" s="78"/>
      <c r="W405" s="78"/>
      <c r="X405" s="78"/>
      <c r="Y405" s="78"/>
      <c r="Z405" s="78"/>
    </row>
    <row r="406" ht="15.75" customHeight="1">
      <c r="A406" s="62"/>
      <c r="B406" s="98"/>
      <c r="C406" s="98"/>
      <c r="D406" s="98"/>
      <c r="E406" s="78"/>
      <c r="F406" s="78"/>
      <c r="G406" s="78"/>
      <c r="H406" s="78"/>
      <c r="I406" s="78"/>
      <c r="J406" s="78"/>
      <c r="K406" s="98"/>
      <c r="L406" s="78"/>
      <c r="M406" s="78"/>
      <c r="N406" s="78"/>
      <c r="O406" s="78"/>
      <c r="P406" s="78"/>
      <c r="Q406" s="78"/>
      <c r="R406" s="98"/>
      <c r="S406" s="78"/>
      <c r="T406" s="78"/>
      <c r="U406" s="78"/>
      <c r="V406" s="78"/>
      <c r="W406" s="78"/>
      <c r="X406" s="78"/>
      <c r="Y406" s="78"/>
      <c r="Z406" s="78"/>
    </row>
    <row r="407" ht="15.75" customHeight="1">
      <c r="A407" s="62"/>
      <c r="B407" s="98"/>
      <c r="C407" s="98"/>
      <c r="D407" s="98"/>
      <c r="E407" s="78"/>
      <c r="F407" s="78"/>
      <c r="G407" s="78"/>
      <c r="H407" s="78"/>
      <c r="I407" s="78"/>
      <c r="J407" s="78"/>
      <c r="K407" s="98"/>
      <c r="L407" s="78"/>
      <c r="M407" s="78"/>
      <c r="N407" s="78"/>
      <c r="O407" s="78"/>
      <c r="P407" s="78"/>
      <c r="Q407" s="78"/>
      <c r="R407" s="98"/>
      <c r="S407" s="78"/>
      <c r="T407" s="78"/>
      <c r="U407" s="78"/>
      <c r="V407" s="78"/>
      <c r="W407" s="78"/>
      <c r="X407" s="78"/>
      <c r="Y407" s="78"/>
      <c r="Z407" s="78"/>
    </row>
    <row r="408" ht="15.75" customHeight="1">
      <c r="A408" s="62"/>
      <c r="B408" s="98"/>
      <c r="C408" s="98"/>
      <c r="D408" s="98"/>
      <c r="E408" s="78"/>
      <c r="F408" s="78"/>
      <c r="G408" s="78"/>
      <c r="H408" s="78"/>
      <c r="I408" s="78"/>
      <c r="J408" s="78"/>
      <c r="K408" s="98"/>
      <c r="L408" s="78"/>
      <c r="M408" s="78"/>
      <c r="N408" s="78"/>
      <c r="O408" s="78"/>
      <c r="P408" s="78"/>
      <c r="Q408" s="78"/>
      <c r="R408" s="98"/>
      <c r="S408" s="78"/>
      <c r="T408" s="78"/>
      <c r="U408" s="78"/>
      <c r="V408" s="78"/>
      <c r="W408" s="78"/>
      <c r="X408" s="78"/>
      <c r="Y408" s="78"/>
      <c r="Z408" s="78"/>
    </row>
    <row r="409" ht="15.75" customHeight="1">
      <c r="A409" s="62"/>
      <c r="B409" s="98"/>
      <c r="C409" s="98"/>
      <c r="D409" s="98"/>
      <c r="E409" s="78"/>
      <c r="F409" s="78"/>
      <c r="G409" s="78"/>
      <c r="H409" s="78"/>
      <c r="I409" s="78"/>
      <c r="J409" s="78"/>
      <c r="K409" s="98"/>
      <c r="L409" s="78"/>
      <c r="M409" s="78"/>
      <c r="N409" s="78"/>
      <c r="O409" s="78"/>
      <c r="P409" s="78"/>
      <c r="Q409" s="78"/>
      <c r="R409" s="98"/>
      <c r="S409" s="78"/>
      <c r="T409" s="78"/>
      <c r="U409" s="78"/>
      <c r="V409" s="78"/>
      <c r="W409" s="78"/>
      <c r="X409" s="78"/>
      <c r="Y409" s="78"/>
      <c r="Z409" s="78"/>
    </row>
    <row r="410" ht="15.75" customHeight="1">
      <c r="A410" s="62"/>
      <c r="B410" s="98"/>
      <c r="C410" s="98"/>
      <c r="D410" s="98"/>
      <c r="E410" s="78"/>
      <c r="F410" s="78"/>
      <c r="G410" s="78"/>
      <c r="H410" s="78"/>
      <c r="I410" s="78"/>
      <c r="J410" s="78"/>
      <c r="K410" s="98"/>
      <c r="L410" s="78"/>
      <c r="M410" s="78"/>
      <c r="N410" s="78"/>
      <c r="O410" s="78"/>
      <c r="P410" s="78"/>
      <c r="Q410" s="78"/>
      <c r="R410" s="98"/>
      <c r="S410" s="78"/>
      <c r="T410" s="78"/>
      <c r="U410" s="78"/>
      <c r="V410" s="78"/>
      <c r="W410" s="78"/>
      <c r="X410" s="78"/>
      <c r="Y410" s="78"/>
      <c r="Z410" s="78"/>
    </row>
    <row r="411" ht="15.75" customHeight="1">
      <c r="A411" s="62"/>
      <c r="B411" s="98"/>
      <c r="C411" s="98"/>
      <c r="D411" s="98"/>
      <c r="E411" s="78"/>
      <c r="F411" s="78"/>
      <c r="G411" s="78"/>
      <c r="H411" s="78"/>
      <c r="I411" s="78"/>
      <c r="J411" s="78"/>
      <c r="K411" s="98"/>
      <c r="L411" s="78"/>
      <c r="M411" s="78"/>
      <c r="N411" s="78"/>
      <c r="O411" s="78"/>
      <c r="P411" s="78"/>
      <c r="Q411" s="78"/>
      <c r="R411" s="98"/>
      <c r="S411" s="78"/>
      <c r="T411" s="78"/>
      <c r="U411" s="78"/>
      <c r="V411" s="78"/>
      <c r="W411" s="78"/>
      <c r="X411" s="78"/>
      <c r="Y411" s="78"/>
      <c r="Z411" s="78"/>
    </row>
    <row r="412" ht="15.75" customHeight="1">
      <c r="A412" s="62"/>
      <c r="B412" s="98"/>
      <c r="C412" s="98"/>
      <c r="D412" s="98"/>
      <c r="E412" s="78"/>
      <c r="F412" s="78"/>
      <c r="G412" s="78"/>
      <c r="H412" s="78"/>
      <c r="I412" s="78"/>
      <c r="J412" s="78"/>
      <c r="K412" s="98"/>
      <c r="L412" s="78"/>
      <c r="M412" s="78"/>
      <c r="N412" s="78"/>
      <c r="O412" s="78"/>
      <c r="P412" s="78"/>
      <c r="Q412" s="78"/>
      <c r="R412" s="98"/>
      <c r="S412" s="78"/>
      <c r="T412" s="78"/>
      <c r="U412" s="78"/>
      <c r="V412" s="78"/>
      <c r="W412" s="78"/>
      <c r="X412" s="78"/>
      <c r="Y412" s="78"/>
      <c r="Z412" s="78"/>
    </row>
    <row r="413" ht="15.75" customHeight="1">
      <c r="A413" s="62"/>
      <c r="B413" s="98"/>
      <c r="C413" s="98"/>
      <c r="D413" s="98"/>
      <c r="E413" s="78"/>
      <c r="F413" s="78"/>
      <c r="G413" s="78"/>
      <c r="H413" s="78"/>
      <c r="I413" s="78"/>
      <c r="J413" s="78"/>
      <c r="K413" s="98"/>
      <c r="L413" s="78"/>
      <c r="M413" s="78"/>
      <c r="N413" s="78"/>
      <c r="O413" s="78"/>
      <c r="P413" s="78"/>
      <c r="Q413" s="78"/>
      <c r="R413" s="98"/>
      <c r="S413" s="78"/>
      <c r="T413" s="78"/>
      <c r="U413" s="78"/>
      <c r="V413" s="78"/>
      <c r="W413" s="78"/>
      <c r="X413" s="78"/>
      <c r="Y413" s="78"/>
      <c r="Z413" s="78"/>
    </row>
    <row r="414" ht="15.75" customHeight="1">
      <c r="A414" s="62"/>
      <c r="B414" s="98"/>
      <c r="C414" s="98"/>
      <c r="D414" s="98"/>
      <c r="E414" s="78"/>
      <c r="F414" s="78"/>
      <c r="G414" s="78"/>
      <c r="H414" s="78"/>
      <c r="I414" s="78"/>
      <c r="J414" s="78"/>
      <c r="K414" s="98"/>
      <c r="L414" s="78"/>
      <c r="M414" s="78"/>
      <c r="N414" s="78"/>
      <c r="O414" s="78"/>
      <c r="P414" s="78"/>
      <c r="Q414" s="78"/>
      <c r="R414" s="98"/>
      <c r="S414" s="78"/>
      <c r="T414" s="78"/>
      <c r="U414" s="78"/>
      <c r="V414" s="78"/>
      <c r="W414" s="78"/>
      <c r="X414" s="78"/>
      <c r="Y414" s="78"/>
      <c r="Z414" s="78"/>
    </row>
    <row r="415" ht="15.75" customHeight="1">
      <c r="A415" s="62"/>
      <c r="B415" s="98"/>
      <c r="C415" s="98"/>
      <c r="D415" s="98"/>
      <c r="E415" s="78"/>
      <c r="F415" s="78"/>
      <c r="G415" s="78"/>
      <c r="H415" s="78"/>
      <c r="I415" s="78"/>
      <c r="J415" s="78"/>
      <c r="K415" s="98"/>
      <c r="L415" s="78"/>
      <c r="M415" s="78"/>
      <c r="N415" s="78"/>
      <c r="O415" s="78"/>
      <c r="P415" s="78"/>
      <c r="Q415" s="78"/>
      <c r="R415" s="98"/>
      <c r="S415" s="78"/>
      <c r="T415" s="78"/>
      <c r="U415" s="78"/>
      <c r="V415" s="78"/>
      <c r="W415" s="78"/>
      <c r="X415" s="78"/>
      <c r="Y415" s="78"/>
      <c r="Z415" s="78"/>
    </row>
    <row r="416" ht="15.75" customHeight="1">
      <c r="A416" s="62"/>
      <c r="B416" s="98"/>
      <c r="C416" s="98"/>
      <c r="D416" s="98"/>
      <c r="E416" s="78"/>
      <c r="F416" s="78"/>
      <c r="G416" s="78"/>
      <c r="H416" s="78"/>
      <c r="I416" s="78"/>
      <c r="J416" s="78"/>
      <c r="K416" s="98"/>
      <c r="L416" s="78"/>
      <c r="M416" s="78"/>
      <c r="N416" s="78"/>
      <c r="O416" s="78"/>
      <c r="P416" s="78"/>
      <c r="Q416" s="78"/>
      <c r="R416" s="98"/>
      <c r="S416" s="78"/>
      <c r="T416" s="78"/>
      <c r="U416" s="78"/>
      <c r="V416" s="78"/>
      <c r="W416" s="78"/>
      <c r="X416" s="78"/>
      <c r="Y416" s="78"/>
      <c r="Z416" s="78"/>
    </row>
    <row r="417" ht="15.75" customHeight="1">
      <c r="A417" s="62"/>
      <c r="B417" s="98"/>
      <c r="C417" s="98"/>
      <c r="D417" s="98"/>
      <c r="E417" s="78"/>
      <c r="F417" s="78"/>
      <c r="G417" s="78"/>
      <c r="H417" s="78"/>
      <c r="I417" s="78"/>
      <c r="J417" s="78"/>
      <c r="K417" s="98"/>
      <c r="L417" s="78"/>
      <c r="M417" s="78"/>
      <c r="N417" s="78"/>
      <c r="O417" s="78"/>
      <c r="P417" s="78"/>
      <c r="Q417" s="78"/>
      <c r="R417" s="98"/>
      <c r="S417" s="78"/>
      <c r="T417" s="78"/>
      <c r="U417" s="78"/>
      <c r="V417" s="78"/>
      <c r="W417" s="78"/>
      <c r="X417" s="78"/>
      <c r="Y417" s="78"/>
      <c r="Z417" s="78"/>
    </row>
    <row r="418" ht="15.75" customHeight="1">
      <c r="A418" s="62"/>
      <c r="B418" s="98"/>
      <c r="C418" s="98"/>
      <c r="D418" s="98"/>
      <c r="E418" s="78"/>
      <c r="F418" s="78"/>
      <c r="G418" s="78"/>
      <c r="H418" s="78"/>
      <c r="I418" s="78"/>
      <c r="J418" s="78"/>
      <c r="K418" s="98"/>
      <c r="L418" s="78"/>
      <c r="M418" s="78"/>
      <c r="N418" s="78"/>
      <c r="O418" s="78"/>
      <c r="P418" s="78"/>
      <c r="Q418" s="78"/>
      <c r="R418" s="98"/>
      <c r="S418" s="78"/>
      <c r="T418" s="78"/>
      <c r="U418" s="78"/>
      <c r="V418" s="78"/>
      <c r="W418" s="78"/>
      <c r="X418" s="78"/>
      <c r="Y418" s="78"/>
      <c r="Z418" s="78"/>
    </row>
    <row r="419" ht="15.75" customHeight="1">
      <c r="A419" s="62"/>
      <c r="B419" s="98"/>
      <c r="C419" s="98"/>
      <c r="D419" s="98"/>
      <c r="E419" s="78"/>
      <c r="F419" s="78"/>
      <c r="G419" s="78"/>
      <c r="H419" s="78"/>
      <c r="I419" s="78"/>
      <c r="J419" s="78"/>
      <c r="K419" s="98"/>
      <c r="L419" s="78"/>
      <c r="M419" s="78"/>
      <c r="N419" s="78"/>
      <c r="O419" s="78"/>
      <c r="P419" s="78"/>
      <c r="Q419" s="78"/>
      <c r="R419" s="98"/>
      <c r="S419" s="78"/>
      <c r="T419" s="78"/>
      <c r="U419" s="78"/>
      <c r="V419" s="78"/>
      <c r="W419" s="78"/>
      <c r="X419" s="78"/>
      <c r="Y419" s="78"/>
      <c r="Z419" s="78"/>
    </row>
    <row r="420" ht="15.75" customHeight="1">
      <c r="A420" s="62"/>
      <c r="B420" s="98"/>
      <c r="C420" s="98"/>
      <c r="D420" s="98"/>
      <c r="E420" s="78"/>
      <c r="F420" s="78"/>
      <c r="G420" s="78"/>
      <c r="H420" s="78"/>
      <c r="I420" s="78"/>
      <c r="J420" s="78"/>
      <c r="K420" s="98"/>
      <c r="L420" s="78"/>
      <c r="M420" s="78"/>
      <c r="N420" s="78"/>
      <c r="O420" s="78"/>
      <c r="P420" s="78"/>
      <c r="Q420" s="78"/>
      <c r="R420" s="98"/>
      <c r="S420" s="78"/>
      <c r="T420" s="78"/>
      <c r="U420" s="78"/>
      <c r="V420" s="78"/>
      <c r="W420" s="78"/>
      <c r="X420" s="78"/>
      <c r="Y420" s="78"/>
      <c r="Z420" s="78"/>
    </row>
    <row r="421" ht="15.75" customHeight="1">
      <c r="A421" s="62"/>
      <c r="B421" s="98"/>
      <c r="C421" s="98"/>
      <c r="D421" s="98"/>
      <c r="E421" s="78"/>
      <c r="F421" s="78"/>
      <c r="G421" s="78"/>
      <c r="H421" s="78"/>
      <c r="I421" s="78"/>
      <c r="J421" s="78"/>
      <c r="K421" s="98"/>
      <c r="L421" s="78"/>
      <c r="M421" s="78"/>
      <c r="N421" s="78"/>
      <c r="O421" s="78"/>
      <c r="P421" s="78"/>
      <c r="Q421" s="78"/>
      <c r="R421" s="98"/>
      <c r="S421" s="78"/>
      <c r="T421" s="78"/>
      <c r="U421" s="78"/>
      <c r="V421" s="78"/>
      <c r="W421" s="78"/>
      <c r="X421" s="78"/>
      <c r="Y421" s="78"/>
      <c r="Z421" s="78"/>
    </row>
    <row r="422" ht="15.75" customHeight="1">
      <c r="A422" s="62"/>
      <c r="B422" s="98"/>
      <c r="C422" s="98"/>
      <c r="D422" s="98"/>
      <c r="E422" s="78"/>
      <c r="F422" s="78"/>
      <c r="G422" s="78"/>
      <c r="H422" s="78"/>
      <c r="I422" s="78"/>
      <c r="J422" s="78"/>
      <c r="K422" s="98"/>
      <c r="L422" s="78"/>
      <c r="M422" s="78"/>
      <c r="N422" s="78"/>
      <c r="O422" s="78"/>
      <c r="P422" s="78"/>
      <c r="Q422" s="78"/>
      <c r="R422" s="98"/>
      <c r="S422" s="78"/>
      <c r="T422" s="78"/>
      <c r="U422" s="78"/>
      <c r="V422" s="78"/>
      <c r="W422" s="78"/>
      <c r="X422" s="78"/>
      <c r="Y422" s="78"/>
      <c r="Z422" s="78"/>
    </row>
    <row r="423" ht="15.75" customHeight="1">
      <c r="A423" s="62"/>
      <c r="B423" s="98"/>
      <c r="C423" s="98"/>
      <c r="D423" s="98"/>
      <c r="E423" s="78"/>
      <c r="F423" s="78"/>
      <c r="G423" s="78"/>
      <c r="H423" s="78"/>
      <c r="I423" s="78"/>
      <c r="J423" s="78"/>
      <c r="K423" s="98"/>
      <c r="L423" s="78"/>
      <c r="M423" s="78"/>
      <c r="N423" s="78"/>
      <c r="O423" s="78"/>
      <c r="P423" s="78"/>
      <c r="Q423" s="78"/>
      <c r="R423" s="98"/>
      <c r="S423" s="78"/>
      <c r="T423" s="78"/>
      <c r="U423" s="78"/>
      <c r="V423" s="78"/>
      <c r="W423" s="78"/>
      <c r="X423" s="78"/>
      <c r="Y423" s="78"/>
      <c r="Z423" s="78"/>
    </row>
    <row r="424" ht="15.75" customHeight="1">
      <c r="A424" s="62"/>
      <c r="B424" s="98"/>
      <c r="C424" s="98"/>
      <c r="D424" s="98"/>
      <c r="E424" s="78"/>
      <c r="F424" s="78"/>
      <c r="G424" s="78"/>
      <c r="H424" s="78"/>
      <c r="I424" s="78"/>
      <c r="J424" s="78"/>
      <c r="K424" s="98"/>
      <c r="L424" s="78"/>
      <c r="M424" s="78"/>
      <c r="N424" s="78"/>
      <c r="O424" s="78"/>
      <c r="P424" s="78"/>
      <c r="Q424" s="78"/>
      <c r="R424" s="98"/>
      <c r="S424" s="78"/>
      <c r="T424" s="78"/>
      <c r="U424" s="78"/>
      <c r="V424" s="78"/>
      <c r="W424" s="78"/>
      <c r="X424" s="78"/>
      <c r="Y424" s="78"/>
      <c r="Z424" s="78"/>
    </row>
    <row r="425" ht="15.75" customHeight="1">
      <c r="A425" s="62"/>
      <c r="B425" s="98"/>
      <c r="C425" s="98"/>
      <c r="D425" s="98"/>
      <c r="E425" s="78"/>
      <c r="F425" s="78"/>
      <c r="G425" s="78"/>
      <c r="H425" s="78"/>
      <c r="I425" s="78"/>
      <c r="J425" s="78"/>
      <c r="K425" s="98"/>
      <c r="L425" s="78"/>
      <c r="M425" s="78"/>
      <c r="N425" s="78"/>
      <c r="O425" s="78"/>
      <c r="P425" s="78"/>
      <c r="Q425" s="78"/>
      <c r="R425" s="98"/>
      <c r="S425" s="78"/>
      <c r="T425" s="78"/>
      <c r="U425" s="78"/>
      <c r="V425" s="78"/>
      <c r="W425" s="78"/>
      <c r="X425" s="78"/>
      <c r="Y425" s="78"/>
      <c r="Z425" s="78"/>
    </row>
    <row r="426" ht="15.75" customHeight="1">
      <c r="A426" s="62"/>
      <c r="B426" s="98"/>
      <c r="C426" s="98"/>
      <c r="D426" s="98"/>
      <c r="E426" s="78"/>
      <c r="F426" s="78"/>
      <c r="G426" s="78"/>
      <c r="H426" s="78"/>
      <c r="I426" s="78"/>
      <c r="J426" s="78"/>
      <c r="K426" s="98"/>
      <c r="L426" s="78"/>
      <c r="M426" s="78"/>
      <c r="N426" s="78"/>
      <c r="O426" s="78"/>
      <c r="P426" s="78"/>
      <c r="Q426" s="78"/>
      <c r="R426" s="98"/>
      <c r="S426" s="78"/>
      <c r="T426" s="78"/>
      <c r="U426" s="78"/>
      <c r="V426" s="78"/>
      <c r="W426" s="78"/>
      <c r="X426" s="78"/>
      <c r="Y426" s="78"/>
      <c r="Z426" s="78"/>
    </row>
    <row r="427" ht="15.75" customHeight="1">
      <c r="A427" s="62"/>
      <c r="B427" s="98"/>
      <c r="C427" s="98"/>
      <c r="D427" s="98"/>
      <c r="E427" s="78"/>
      <c r="F427" s="78"/>
      <c r="G427" s="78"/>
      <c r="H427" s="78"/>
      <c r="I427" s="78"/>
      <c r="J427" s="78"/>
      <c r="K427" s="98"/>
      <c r="L427" s="78"/>
      <c r="M427" s="78"/>
      <c r="N427" s="78"/>
      <c r="O427" s="78"/>
      <c r="P427" s="78"/>
      <c r="Q427" s="78"/>
      <c r="R427" s="98"/>
      <c r="S427" s="78"/>
      <c r="T427" s="78"/>
      <c r="U427" s="78"/>
      <c r="V427" s="78"/>
      <c r="W427" s="78"/>
      <c r="X427" s="78"/>
      <c r="Y427" s="78"/>
      <c r="Z427" s="78"/>
    </row>
    <row r="428" ht="15.75" customHeight="1">
      <c r="A428" s="62"/>
      <c r="B428" s="98"/>
      <c r="C428" s="98"/>
      <c r="D428" s="98"/>
      <c r="E428" s="78"/>
      <c r="F428" s="78"/>
      <c r="G428" s="78"/>
      <c r="H428" s="78"/>
      <c r="I428" s="78"/>
      <c r="J428" s="78"/>
      <c r="K428" s="98"/>
      <c r="L428" s="78"/>
      <c r="M428" s="78"/>
      <c r="N428" s="78"/>
      <c r="O428" s="78"/>
      <c r="P428" s="78"/>
      <c r="Q428" s="78"/>
      <c r="R428" s="98"/>
      <c r="S428" s="78"/>
      <c r="T428" s="78"/>
      <c r="U428" s="78"/>
      <c r="V428" s="78"/>
      <c r="W428" s="78"/>
      <c r="X428" s="78"/>
      <c r="Y428" s="78"/>
      <c r="Z428" s="78"/>
    </row>
    <row r="429" ht="15.75" customHeight="1">
      <c r="A429" s="62"/>
      <c r="B429" s="98"/>
      <c r="C429" s="98"/>
      <c r="D429" s="98"/>
      <c r="E429" s="78"/>
      <c r="F429" s="78"/>
      <c r="G429" s="78"/>
      <c r="H429" s="78"/>
      <c r="I429" s="78"/>
      <c r="J429" s="78"/>
      <c r="K429" s="98"/>
      <c r="L429" s="78"/>
      <c r="M429" s="78"/>
      <c r="N429" s="78"/>
      <c r="O429" s="78"/>
      <c r="P429" s="78"/>
      <c r="Q429" s="78"/>
      <c r="R429" s="98"/>
      <c r="S429" s="78"/>
      <c r="T429" s="78"/>
      <c r="U429" s="78"/>
      <c r="V429" s="78"/>
      <c r="W429" s="78"/>
      <c r="X429" s="78"/>
      <c r="Y429" s="78"/>
      <c r="Z429" s="78"/>
    </row>
    <row r="430" ht="15.75" customHeight="1">
      <c r="A430" s="62"/>
      <c r="B430" s="98"/>
      <c r="C430" s="98"/>
      <c r="D430" s="98"/>
      <c r="E430" s="78"/>
      <c r="F430" s="78"/>
      <c r="G430" s="78"/>
      <c r="H430" s="78"/>
      <c r="I430" s="78"/>
      <c r="J430" s="78"/>
      <c r="K430" s="98"/>
      <c r="L430" s="78"/>
      <c r="M430" s="78"/>
      <c r="N430" s="78"/>
      <c r="O430" s="78"/>
      <c r="P430" s="78"/>
      <c r="Q430" s="78"/>
      <c r="R430" s="98"/>
      <c r="S430" s="78"/>
      <c r="T430" s="78"/>
      <c r="U430" s="78"/>
      <c r="V430" s="78"/>
      <c r="W430" s="78"/>
      <c r="X430" s="78"/>
      <c r="Y430" s="78"/>
      <c r="Z430" s="78"/>
    </row>
    <row r="431" ht="15.75" customHeight="1">
      <c r="A431" s="62"/>
      <c r="B431" s="98"/>
      <c r="C431" s="98"/>
      <c r="D431" s="98"/>
      <c r="E431" s="78"/>
      <c r="F431" s="78"/>
      <c r="G431" s="78"/>
      <c r="H431" s="78"/>
      <c r="I431" s="78"/>
      <c r="J431" s="78"/>
      <c r="K431" s="98"/>
      <c r="L431" s="78"/>
      <c r="M431" s="78"/>
      <c r="N431" s="78"/>
      <c r="O431" s="78"/>
      <c r="P431" s="78"/>
      <c r="Q431" s="78"/>
      <c r="R431" s="98"/>
      <c r="S431" s="78"/>
      <c r="T431" s="78"/>
      <c r="U431" s="78"/>
      <c r="V431" s="78"/>
      <c r="W431" s="78"/>
      <c r="X431" s="78"/>
      <c r="Y431" s="78"/>
      <c r="Z431" s="78"/>
    </row>
    <row r="432" ht="15.75" customHeight="1">
      <c r="A432" s="62"/>
      <c r="B432" s="98"/>
      <c r="C432" s="98"/>
      <c r="D432" s="98"/>
      <c r="E432" s="78"/>
      <c r="F432" s="78"/>
      <c r="G432" s="78"/>
      <c r="H432" s="78"/>
      <c r="I432" s="78"/>
      <c r="J432" s="78"/>
      <c r="K432" s="98"/>
      <c r="L432" s="78"/>
      <c r="M432" s="78"/>
      <c r="N432" s="78"/>
      <c r="O432" s="78"/>
      <c r="P432" s="78"/>
      <c r="Q432" s="78"/>
      <c r="R432" s="98"/>
      <c r="S432" s="78"/>
      <c r="T432" s="78"/>
      <c r="U432" s="78"/>
      <c r="V432" s="78"/>
      <c r="W432" s="78"/>
      <c r="X432" s="78"/>
      <c r="Y432" s="78"/>
      <c r="Z432" s="78"/>
    </row>
    <row r="433" ht="15.75" customHeight="1">
      <c r="A433" s="62"/>
      <c r="B433" s="98"/>
      <c r="C433" s="98"/>
      <c r="D433" s="98"/>
      <c r="E433" s="78"/>
      <c r="F433" s="78"/>
      <c r="G433" s="78"/>
      <c r="H433" s="78"/>
      <c r="I433" s="78"/>
      <c r="J433" s="78"/>
      <c r="K433" s="98"/>
      <c r="L433" s="78"/>
      <c r="M433" s="78"/>
      <c r="N433" s="78"/>
      <c r="O433" s="78"/>
      <c r="P433" s="78"/>
      <c r="Q433" s="78"/>
      <c r="R433" s="98"/>
      <c r="S433" s="78"/>
      <c r="T433" s="78"/>
      <c r="U433" s="78"/>
      <c r="V433" s="78"/>
      <c r="W433" s="78"/>
      <c r="X433" s="78"/>
      <c r="Y433" s="78"/>
      <c r="Z433" s="78"/>
    </row>
    <row r="434" ht="15.75" customHeight="1">
      <c r="A434" s="62"/>
      <c r="B434" s="98"/>
      <c r="C434" s="98"/>
      <c r="D434" s="98"/>
      <c r="E434" s="78"/>
      <c r="F434" s="78"/>
      <c r="G434" s="78"/>
      <c r="H434" s="78"/>
      <c r="I434" s="78"/>
      <c r="J434" s="78"/>
      <c r="K434" s="98"/>
      <c r="L434" s="78"/>
      <c r="M434" s="78"/>
      <c r="N434" s="78"/>
      <c r="O434" s="78"/>
      <c r="P434" s="78"/>
      <c r="Q434" s="78"/>
      <c r="R434" s="98"/>
      <c r="S434" s="78"/>
      <c r="T434" s="78"/>
      <c r="U434" s="78"/>
      <c r="V434" s="78"/>
      <c r="W434" s="78"/>
      <c r="X434" s="78"/>
      <c r="Y434" s="78"/>
      <c r="Z434" s="78"/>
    </row>
    <row r="435" ht="15.75" customHeight="1">
      <c r="A435" s="62"/>
      <c r="B435" s="98"/>
      <c r="C435" s="98"/>
      <c r="D435" s="98"/>
      <c r="E435" s="78"/>
      <c r="F435" s="78"/>
      <c r="G435" s="78"/>
      <c r="H435" s="78"/>
      <c r="I435" s="78"/>
      <c r="J435" s="78"/>
      <c r="K435" s="98"/>
      <c r="L435" s="78"/>
      <c r="M435" s="78"/>
      <c r="N435" s="78"/>
      <c r="O435" s="78"/>
      <c r="P435" s="78"/>
      <c r="Q435" s="78"/>
      <c r="R435" s="98"/>
      <c r="S435" s="78"/>
      <c r="T435" s="78"/>
      <c r="U435" s="78"/>
      <c r="V435" s="78"/>
      <c r="W435" s="78"/>
      <c r="X435" s="78"/>
      <c r="Y435" s="78"/>
      <c r="Z435" s="78"/>
    </row>
    <row r="436" ht="15.75" customHeight="1">
      <c r="A436" s="62"/>
      <c r="B436" s="98"/>
      <c r="C436" s="98"/>
      <c r="D436" s="98"/>
      <c r="E436" s="78"/>
      <c r="F436" s="78"/>
      <c r="G436" s="78"/>
      <c r="H436" s="78"/>
      <c r="I436" s="78"/>
      <c r="J436" s="78"/>
      <c r="K436" s="98"/>
      <c r="L436" s="78"/>
      <c r="M436" s="78"/>
      <c r="N436" s="78"/>
      <c r="O436" s="78"/>
      <c r="P436" s="78"/>
      <c r="Q436" s="78"/>
      <c r="R436" s="98"/>
      <c r="S436" s="78"/>
      <c r="T436" s="78"/>
      <c r="U436" s="78"/>
      <c r="V436" s="78"/>
      <c r="W436" s="78"/>
      <c r="X436" s="78"/>
      <c r="Y436" s="78"/>
      <c r="Z436" s="78"/>
    </row>
    <row r="437" ht="15.75" customHeight="1">
      <c r="A437" s="62"/>
      <c r="B437" s="98"/>
      <c r="C437" s="98"/>
      <c r="D437" s="98"/>
      <c r="E437" s="78"/>
      <c r="F437" s="78"/>
      <c r="G437" s="78"/>
      <c r="H437" s="78"/>
      <c r="I437" s="78"/>
      <c r="J437" s="78"/>
      <c r="K437" s="98"/>
      <c r="L437" s="78"/>
      <c r="M437" s="78"/>
      <c r="N437" s="78"/>
      <c r="O437" s="78"/>
      <c r="P437" s="78"/>
      <c r="Q437" s="78"/>
      <c r="R437" s="98"/>
      <c r="S437" s="78"/>
      <c r="T437" s="78"/>
      <c r="U437" s="78"/>
      <c r="V437" s="78"/>
      <c r="W437" s="78"/>
      <c r="X437" s="78"/>
      <c r="Y437" s="78"/>
      <c r="Z437" s="78"/>
    </row>
    <row r="438" ht="15.75" customHeight="1">
      <c r="A438" s="62"/>
      <c r="B438" s="98"/>
      <c r="C438" s="98"/>
      <c r="D438" s="98"/>
      <c r="E438" s="78"/>
      <c r="F438" s="78"/>
      <c r="G438" s="78"/>
      <c r="H438" s="78"/>
      <c r="I438" s="78"/>
      <c r="J438" s="78"/>
      <c r="K438" s="98"/>
      <c r="L438" s="78"/>
      <c r="M438" s="78"/>
      <c r="N438" s="78"/>
      <c r="O438" s="78"/>
      <c r="P438" s="78"/>
      <c r="Q438" s="78"/>
      <c r="R438" s="98"/>
      <c r="S438" s="78"/>
      <c r="T438" s="78"/>
      <c r="U438" s="78"/>
      <c r="V438" s="78"/>
      <c r="W438" s="78"/>
      <c r="X438" s="78"/>
      <c r="Y438" s="78"/>
      <c r="Z438" s="78"/>
    </row>
    <row r="439" ht="15.75" customHeight="1">
      <c r="A439" s="62"/>
      <c r="B439" s="98"/>
      <c r="C439" s="98"/>
      <c r="D439" s="98"/>
      <c r="E439" s="78"/>
      <c r="F439" s="78"/>
      <c r="G439" s="78"/>
      <c r="H439" s="78"/>
      <c r="I439" s="78"/>
      <c r="J439" s="78"/>
      <c r="K439" s="98"/>
      <c r="L439" s="78"/>
      <c r="M439" s="78"/>
      <c r="N439" s="78"/>
      <c r="O439" s="78"/>
      <c r="P439" s="78"/>
      <c r="Q439" s="78"/>
      <c r="R439" s="98"/>
      <c r="S439" s="78"/>
      <c r="T439" s="78"/>
      <c r="U439" s="78"/>
      <c r="V439" s="78"/>
      <c r="W439" s="78"/>
      <c r="X439" s="78"/>
      <c r="Y439" s="78"/>
      <c r="Z439" s="78"/>
    </row>
    <row r="440" ht="15.75" customHeight="1">
      <c r="A440" s="62"/>
      <c r="B440" s="98"/>
      <c r="C440" s="98"/>
      <c r="D440" s="98"/>
      <c r="E440" s="78"/>
      <c r="F440" s="78"/>
      <c r="G440" s="78"/>
      <c r="H440" s="78"/>
      <c r="I440" s="78"/>
      <c r="J440" s="78"/>
      <c r="K440" s="98"/>
      <c r="L440" s="78"/>
      <c r="M440" s="78"/>
      <c r="N440" s="78"/>
      <c r="O440" s="78"/>
      <c r="P440" s="78"/>
      <c r="Q440" s="78"/>
      <c r="R440" s="98"/>
      <c r="S440" s="78"/>
      <c r="T440" s="78"/>
      <c r="U440" s="78"/>
      <c r="V440" s="78"/>
      <c r="W440" s="78"/>
      <c r="X440" s="78"/>
      <c r="Y440" s="78"/>
      <c r="Z440" s="78"/>
    </row>
    <row r="441" ht="15.75" customHeight="1">
      <c r="A441" s="62"/>
      <c r="B441" s="98"/>
      <c r="C441" s="98"/>
      <c r="D441" s="98"/>
      <c r="E441" s="78"/>
      <c r="F441" s="78"/>
      <c r="G441" s="78"/>
      <c r="H441" s="78"/>
      <c r="I441" s="78"/>
      <c r="J441" s="78"/>
      <c r="K441" s="98"/>
      <c r="L441" s="78"/>
      <c r="M441" s="78"/>
      <c r="N441" s="78"/>
      <c r="O441" s="78"/>
      <c r="P441" s="78"/>
      <c r="Q441" s="78"/>
      <c r="R441" s="98"/>
      <c r="S441" s="78"/>
      <c r="T441" s="78"/>
      <c r="U441" s="78"/>
      <c r="V441" s="78"/>
      <c r="W441" s="78"/>
      <c r="X441" s="78"/>
      <c r="Y441" s="78"/>
      <c r="Z441" s="78"/>
    </row>
    <row r="442" ht="15.75" customHeight="1">
      <c r="A442" s="62"/>
      <c r="B442" s="98"/>
      <c r="C442" s="98"/>
      <c r="D442" s="98"/>
      <c r="E442" s="78"/>
      <c r="F442" s="78"/>
      <c r="G442" s="78"/>
      <c r="H442" s="78"/>
      <c r="I442" s="78"/>
      <c r="J442" s="78"/>
      <c r="K442" s="98"/>
      <c r="L442" s="78"/>
      <c r="M442" s="78"/>
      <c r="N442" s="78"/>
      <c r="O442" s="78"/>
      <c r="P442" s="78"/>
      <c r="Q442" s="78"/>
      <c r="R442" s="98"/>
      <c r="S442" s="78"/>
      <c r="T442" s="78"/>
      <c r="U442" s="78"/>
      <c r="V442" s="78"/>
      <c r="W442" s="78"/>
      <c r="X442" s="78"/>
      <c r="Y442" s="78"/>
      <c r="Z442" s="78"/>
    </row>
    <row r="443" ht="15.75" customHeight="1">
      <c r="A443" s="62"/>
      <c r="B443" s="98"/>
      <c r="C443" s="98"/>
      <c r="D443" s="98"/>
      <c r="E443" s="78"/>
      <c r="F443" s="78"/>
      <c r="G443" s="78"/>
      <c r="H443" s="78"/>
      <c r="I443" s="78"/>
      <c r="J443" s="78"/>
      <c r="K443" s="98"/>
      <c r="L443" s="78"/>
      <c r="M443" s="78"/>
      <c r="N443" s="78"/>
      <c r="O443" s="78"/>
      <c r="P443" s="78"/>
      <c r="Q443" s="78"/>
      <c r="R443" s="98"/>
      <c r="S443" s="78"/>
      <c r="T443" s="78"/>
      <c r="U443" s="78"/>
      <c r="V443" s="78"/>
      <c r="W443" s="78"/>
      <c r="X443" s="78"/>
      <c r="Y443" s="78"/>
      <c r="Z443" s="78"/>
    </row>
    <row r="444" ht="15.75" customHeight="1">
      <c r="A444" s="62"/>
      <c r="B444" s="98"/>
      <c r="C444" s="98"/>
      <c r="D444" s="98"/>
      <c r="E444" s="78"/>
      <c r="F444" s="78"/>
      <c r="G444" s="78"/>
      <c r="H444" s="78"/>
      <c r="I444" s="78"/>
      <c r="J444" s="78"/>
      <c r="K444" s="98"/>
      <c r="L444" s="78"/>
      <c r="M444" s="78"/>
      <c r="N444" s="78"/>
      <c r="O444" s="78"/>
      <c r="P444" s="78"/>
      <c r="Q444" s="78"/>
      <c r="R444" s="98"/>
      <c r="S444" s="78"/>
      <c r="T444" s="78"/>
      <c r="U444" s="78"/>
      <c r="V444" s="78"/>
      <c r="W444" s="78"/>
      <c r="X444" s="78"/>
      <c r="Y444" s="78"/>
      <c r="Z444" s="78"/>
    </row>
    <row r="445" ht="15.75" customHeight="1">
      <c r="A445" s="62"/>
      <c r="B445" s="98"/>
      <c r="C445" s="98"/>
      <c r="D445" s="98"/>
      <c r="E445" s="78"/>
      <c r="F445" s="78"/>
      <c r="G445" s="78"/>
      <c r="H445" s="78"/>
      <c r="I445" s="78"/>
      <c r="J445" s="78"/>
      <c r="K445" s="98"/>
      <c r="L445" s="78"/>
      <c r="M445" s="78"/>
      <c r="N445" s="78"/>
      <c r="O445" s="78"/>
      <c r="P445" s="78"/>
      <c r="Q445" s="78"/>
      <c r="R445" s="98"/>
      <c r="S445" s="78"/>
      <c r="T445" s="78"/>
      <c r="U445" s="78"/>
      <c r="V445" s="78"/>
      <c r="W445" s="78"/>
      <c r="X445" s="78"/>
      <c r="Y445" s="78"/>
      <c r="Z445" s="78"/>
    </row>
    <row r="446" ht="15.75" customHeight="1">
      <c r="A446" s="62"/>
      <c r="B446" s="98"/>
      <c r="C446" s="98"/>
      <c r="D446" s="98"/>
      <c r="E446" s="78"/>
      <c r="F446" s="78"/>
      <c r="G446" s="78"/>
      <c r="H446" s="78"/>
      <c r="I446" s="78"/>
      <c r="J446" s="78"/>
      <c r="K446" s="98"/>
      <c r="L446" s="78"/>
      <c r="M446" s="78"/>
      <c r="N446" s="78"/>
      <c r="O446" s="78"/>
      <c r="P446" s="78"/>
      <c r="Q446" s="78"/>
      <c r="R446" s="98"/>
      <c r="S446" s="78"/>
      <c r="T446" s="78"/>
      <c r="U446" s="78"/>
      <c r="V446" s="78"/>
      <c r="W446" s="78"/>
      <c r="X446" s="78"/>
      <c r="Y446" s="78"/>
      <c r="Z446" s="78"/>
    </row>
    <row r="447" ht="15.75" customHeight="1">
      <c r="A447" s="62"/>
      <c r="B447" s="98"/>
      <c r="C447" s="98"/>
      <c r="D447" s="98"/>
      <c r="E447" s="78"/>
      <c r="F447" s="78"/>
      <c r="G447" s="78"/>
      <c r="H447" s="78"/>
      <c r="I447" s="78"/>
      <c r="J447" s="78"/>
      <c r="K447" s="98"/>
      <c r="L447" s="78"/>
      <c r="M447" s="78"/>
      <c r="N447" s="78"/>
      <c r="O447" s="78"/>
      <c r="P447" s="78"/>
      <c r="Q447" s="78"/>
      <c r="R447" s="98"/>
      <c r="S447" s="78"/>
      <c r="T447" s="78"/>
      <c r="U447" s="78"/>
      <c r="V447" s="78"/>
      <c r="W447" s="78"/>
      <c r="X447" s="78"/>
      <c r="Y447" s="78"/>
      <c r="Z447" s="78"/>
    </row>
    <row r="448" ht="15.75" customHeight="1">
      <c r="A448" s="62"/>
      <c r="B448" s="98"/>
      <c r="C448" s="98"/>
      <c r="D448" s="98"/>
      <c r="E448" s="78"/>
      <c r="F448" s="78"/>
      <c r="G448" s="78"/>
      <c r="H448" s="78"/>
      <c r="I448" s="78"/>
      <c r="J448" s="78"/>
      <c r="K448" s="98"/>
      <c r="L448" s="78"/>
      <c r="M448" s="78"/>
      <c r="N448" s="78"/>
      <c r="O448" s="78"/>
      <c r="P448" s="78"/>
      <c r="Q448" s="78"/>
      <c r="R448" s="98"/>
      <c r="S448" s="78"/>
      <c r="T448" s="78"/>
      <c r="U448" s="78"/>
      <c r="V448" s="78"/>
      <c r="W448" s="78"/>
      <c r="X448" s="78"/>
      <c r="Y448" s="78"/>
      <c r="Z448" s="78"/>
    </row>
    <row r="449" ht="15.75" customHeight="1">
      <c r="A449" s="62"/>
      <c r="B449" s="98"/>
      <c r="C449" s="98"/>
      <c r="D449" s="98"/>
      <c r="E449" s="78"/>
      <c r="F449" s="78"/>
      <c r="G449" s="78"/>
      <c r="H449" s="78"/>
      <c r="I449" s="78"/>
      <c r="J449" s="78"/>
      <c r="K449" s="98"/>
      <c r="L449" s="78"/>
      <c r="M449" s="78"/>
      <c r="N449" s="78"/>
      <c r="O449" s="78"/>
      <c r="P449" s="78"/>
      <c r="Q449" s="78"/>
      <c r="R449" s="98"/>
      <c r="S449" s="78"/>
      <c r="T449" s="78"/>
      <c r="U449" s="78"/>
      <c r="V449" s="78"/>
      <c r="W449" s="78"/>
      <c r="X449" s="78"/>
      <c r="Y449" s="78"/>
      <c r="Z449" s="78"/>
    </row>
    <row r="450" ht="15.75" customHeight="1">
      <c r="A450" s="62"/>
      <c r="B450" s="98"/>
      <c r="C450" s="98"/>
      <c r="D450" s="98"/>
      <c r="E450" s="78"/>
      <c r="F450" s="78"/>
      <c r="G450" s="78"/>
      <c r="H450" s="78"/>
      <c r="I450" s="78"/>
      <c r="J450" s="78"/>
      <c r="K450" s="98"/>
      <c r="L450" s="78"/>
      <c r="M450" s="78"/>
      <c r="N450" s="78"/>
      <c r="O450" s="78"/>
      <c r="P450" s="78"/>
      <c r="Q450" s="78"/>
      <c r="R450" s="98"/>
      <c r="S450" s="78"/>
      <c r="T450" s="78"/>
      <c r="U450" s="78"/>
      <c r="V450" s="78"/>
      <c r="W450" s="78"/>
      <c r="X450" s="78"/>
      <c r="Y450" s="78"/>
      <c r="Z450" s="78"/>
    </row>
    <row r="451" ht="15.75" customHeight="1">
      <c r="A451" s="62"/>
      <c r="B451" s="98"/>
      <c r="C451" s="98"/>
      <c r="D451" s="98"/>
      <c r="E451" s="78"/>
      <c r="F451" s="78"/>
      <c r="G451" s="78"/>
      <c r="H451" s="78"/>
      <c r="I451" s="78"/>
      <c r="J451" s="78"/>
      <c r="K451" s="98"/>
      <c r="L451" s="78"/>
      <c r="M451" s="78"/>
      <c r="N451" s="78"/>
      <c r="O451" s="78"/>
      <c r="P451" s="78"/>
      <c r="Q451" s="78"/>
      <c r="R451" s="98"/>
      <c r="S451" s="78"/>
      <c r="T451" s="78"/>
      <c r="U451" s="78"/>
      <c r="V451" s="78"/>
      <c r="W451" s="78"/>
      <c r="X451" s="78"/>
      <c r="Y451" s="78"/>
      <c r="Z451" s="78"/>
    </row>
    <row r="452" ht="15.75" customHeight="1">
      <c r="A452" s="62"/>
      <c r="B452" s="98"/>
      <c r="C452" s="98"/>
      <c r="D452" s="98"/>
      <c r="E452" s="78"/>
      <c r="F452" s="78"/>
      <c r="G452" s="78"/>
      <c r="H452" s="78"/>
      <c r="I452" s="78"/>
      <c r="J452" s="78"/>
      <c r="K452" s="98"/>
      <c r="L452" s="78"/>
      <c r="M452" s="78"/>
      <c r="N452" s="78"/>
      <c r="O452" s="78"/>
      <c r="P452" s="78"/>
      <c r="Q452" s="78"/>
      <c r="R452" s="98"/>
      <c r="S452" s="78"/>
      <c r="T452" s="78"/>
      <c r="U452" s="78"/>
      <c r="V452" s="78"/>
      <c r="W452" s="78"/>
      <c r="X452" s="78"/>
      <c r="Y452" s="78"/>
      <c r="Z452" s="78"/>
    </row>
    <row r="453" ht="15.75" customHeight="1">
      <c r="A453" s="62"/>
      <c r="B453" s="98"/>
      <c r="C453" s="98"/>
      <c r="D453" s="98"/>
      <c r="E453" s="78"/>
      <c r="F453" s="78"/>
      <c r="G453" s="78"/>
      <c r="H453" s="78"/>
      <c r="I453" s="78"/>
      <c r="J453" s="78"/>
      <c r="K453" s="98"/>
      <c r="L453" s="78"/>
      <c r="M453" s="78"/>
      <c r="N453" s="78"/>
      <c r="O453" s="78"/>
      <c r="P453" s="78"/>
      <c r="Q453" s="78"/>
      <c r="R453" s="98"/>
      <c r="S453" s="78"/>
      <c r="T453" s="78"/>
      <c r="U453" s="78"/>
      <c r="V453" s="78"/>
      <c r="W453" s="78"/>
      <c r="X453" s="78"/>
      <c r="Y453" s="78"/>
      <c r="Z453" s="78"/>
    </row>
    <row r="454" ht="15.75" customHeight="1">
      <c r="A454" s="62"/>
      <c r="B454" s="98"/>
      <c r="C454" s="98"/>
      <c r="D454" s="98"/>
      <c r="E454" s="78"/>
      <c r="F454" s="78"/>
      <c r="G454" s="78"/>
      <c r="H454" s="78"/>
      <c r="I454" s="78"/>
      <c r="J454" s="78"/>
      <c r="K454" s="98"/>
      <c r="L454" s="78"/>
      <c r="M454" s="78"/>
      <c r="N454" s="78"/>
      <c r="O454" s="78"/>
      <c r="P454" s="78"/>
      <c r="Q454" s="78"/>
      <c r="R454" s="98"/>
      <c r="S454" s="78"/>
      <c r="T454" s="78"/>
      <c r="U454" s="78"/>
      <c r="V454" s="78"/>
      <c r="W454" s="78"/>
      <c r="X454" s="78"/>
      <c r="Y454" s="78"/>
      <c r="Z454" s="78"/>
    </row>
    <row r="455" ht="15.75" customHeight="1">
      <c r="A455" s="62"/>
      <c r="B455" s="98"/>
      <c r="C455" s="98"/>
      <c r="D455" s="98"/>
      <c r="E455" s="78"/>
      <c r="F455" s="78"/>
      <c r="G455" s="78"/>
      <c r="H455" s="78"/>
      <c r="I455" s="78"/>
      <c r="J455" s="78"/>
      <c r="K455" s="98"/>
      <c r="L455" s="78"/>
      <c r="M455" s="78"/>
      <c r="N455" s="78"/>
      <c r="O455" s="78"/>
      <c r="P455" s="78"/>
      <c r="Q455" s="78"/>
      <c r="R455" s="98"/>
      <c r="S455" s="78"/>
      <c r="T455" s="78"/>
      <c r="U455" s="78"/>
      <c r="V455" s="78"/>
      <c r="W455" s="78"/>
      <c r="X455" s="78"/>
      <c r="Y455" s="78"/>
      <c r="Z455" s="78"/>
    </row>
    <row r="456" ht="15.75" customHeight="1">
      <c r="A456" s="62"/>
      <c r="B456" s="98"/>
      <c r="C456" s="98"/>
      <c r="D456" s="98"/>
      <c r="E456" s="78"/>
      <c r="F456" s="78"/>
      <c r="G456" s="78"/>
      <c r="H456" s="78"/>
      <c r="I456" s="78"/>
      <c r="J456" s="78"/>
      <c r="K456" s="98"/>
      <c r="L456" s="78"/>
      <c r="M456" s="78"/>
      <c r="N456" s="78"/>
      <c r="O456" s="78"/>
      <c r="P456" s="78"/>
      <c r="Q456" s="78"/>
      <c r="R456" s="98"/>
      <c r="S456" s="78"/>
      <c r="T456" s="78"/>
      <c r="U456" s="78"/>
      <c r="V456" s="78"/>
      <c r="W456" s="78"/>
      <c r="X456" s="78"/>
      <c r="Y456" s="78"/>
      <c r="Z456" s="78"/>
    </row>
    <row r="457" ht="15.75" customHeight="1">
      <c r="A457" s="62"/>
      <c r="B457" s="98"/>
      <c r="C457" s="98"/>
      <c r="D457" s="98"/>
      <c r="E457" s="78"/>
      <c r="F457" s="78"/>
      <c r="G457" s="78"/>
      <c r="H457" s="78"/>
      <c r="I457" s="78"/>
      <c r="J457" s="78"/>
      <c r="K457" s="98"/>
      <c r="L457" s="78"/>
      <c r="M457" s="78"/>
      <c r="N457" s="78"/>
      <c r="O457" s="78"/>
      <c r="P457" s="78"/>
      <c r="Q457" s="78"/>
      <c r="R457" s="98"/>
      <c r="S457" s="78"/>
      <c r="T457" s="78"/>
      <c r="U457" s="78"/>
      <c r="V457" s="78"/>
      <c r="W457" s="78"/>
      <c r="X457" s="78"/>
      <c r="Y457" s="78"/>
      <c r="Z457" s="78"/>
    </row>
    <row r="458" ht="15.75" customHeight="1">
      <c r="A458" s="62"/>
      <c r="B458" s="98"/>
      <c r="C458" s="98"/>
      <c r="D458" s="98"/>
      <c r="E458" s="78"/>
      <c r="F458" s="78"/>
      <c r="G458" s="78"/>
      <c r="H458" s="78"/>
      <c r="I458" s="78"/>
      <c r="J458" s="78"/>
      <c r="K458" s="98"/>
      <c r="L458" s="78"/>
      <c r="M458" s="78"/>
      <c r="N458" s="78"/>
      <c r="O458" s="78"/>
      <c r="P458" s="78"/>
      <c r="Q458" s="78"/>
      <c r="R458" s="98"/>
      <c r="S458" s="78"/>
      <c r="T458" s="78"/>
      <c r="U458" s="78"/>
      <c r="V458" s="78"/>
      <c r="W458" s="78"/>
      <c r="X458" s="78"/>
      <c r="Y458" s="78"/>
      <c r="Z458" s="78"/>
    </row>
    <row r="459" ht="15.75" customHeight="1">
      <c r="A459" s="62"/>
      <c r="B459" s="98"/>
      <c r="C459" s="98"/>
      <c r="D459" s="98"/>
      <c r="E459" s="78"/>
      <c r="F459" s="78"/>
      <c r="G459" s="78"/>
      <c r="H459" s="78"/>
      <c r="I459" s="78"/>
      <c r="J459" s="78"/>
      <c r="K459" s="98"/>
      <c r="L459" s="78"/>
      <c r="M459" s="78"/>
      <c r="N459" s="78"/>
      <c r="O459" s="78"/>
      <c r="P459" s="78"/>
      <c r="Q459" s="78"/>
      <c r="R459" s="98"/>
      <c r="S459" s="78"/>
      <c r="T459" s="78"/>
      <c r="U459" s="78"/>
      <c r="V459" s="78"/>
      <c r="W459" s="78"/>
      <c r="X459" s="78"/>
      <c r="Y459" s="78"/>
      <c r="Z459" s="78"/>
    </row>
    <row r="460" ht="15.75" customHeight="1">
      <c r="A460" s="62"/>
      <c r="B460" s="98"/>
      <c r="C460" s="98"/>
      <c r="D460" s="98"/>
      <c r="E460" s="78"/>
      <c r="F460" s="78"/>
      <c r="G460" s="78"/>
      <c r="H460" s="78"/>
      <c r="I460" s="78"/>
      <c r="J460" s="78"/>
      <c r="K460" s="98"/>
      <c r="L460" s="78"/>
      <c r="M460" s="78"/>
      <c r="N460" s="78"/>
      <c r="O460" s="78"/>
      <c r="P460" s="78"/>
      <c r="Q460" s="78"/>
      <c r="R460" s="98"/>
      <c r="S460" s="78"/>
      <c r="T460" s="78"/>
      <c r="U460" s="78"/>
      <c r="V460" s="78"/>
      <c r="W460" s="78"/>
      <c r="X460" s="78"/>
      <c r="Y460" s="78"/>
      <c r="Z460" s="78"/>
    </row>
    <row r="461" ht="15.75" customHeight="1">
      <c r="A461" s="62"/>
      <c r="B461" s="98"/>
      <c r="C461" s="98"/>
      <c r="D461" s="98"/>
      <c r="E461" s="78"/>
      <c r="F461" s="78"/>
      <c r="G461" s="78"/>
      <c r="H461" s="78"/>
      <c r="I461" s="78"/>
      <c r="J461" s="78"/>
      <c r="K461" s="98"/>
      <c r="L461" s="78"/>
      <c r="M461" s="78"/>
      <c r="N461" s="78"/>
      <c r="O461" s="78"/>
      <c r="P461" s="78"/>
      <c r="Q461" s="78"/>
      <c r="R461" s="98"/>
      <c r="S461" s="78"/>
      <c r="T461" s="78"/>
      <c r="U461" s="78"/>
      <c r="V461" s="78"/>
      <c r="W461" s="78"/>
      <c r="X461" s="78"/>
      <c r="Y461" s="78"/>
      <c r="Z461" s="78"/>
    </row>
    <row r="462" ht="15.75" customHeight="1">
      <c r="A462" s="62"/>
      <c r="B462" s="98"/>
      <c r="C462" s="98"/>
      <c r="D462" s="98"/>
      <c r="E462" s="78"/>
      <c r="F462" s="78"/>
      <c r="G462" s="78"/>
      <c r="H462" s="78"/>
      <c r="I462" s="78"/>
      <c r="J462" s="78"/>
      <c r="K462" s="98"/>
      <c r="L462" s="78"/>
      <c r="M462" s="78"/>
      <c r="N462" s="78"/>
      <c r="O462" s="78"/>
      <c r="P462" s="78"/>
      <c r="Q462" s="78"/>
      <c r="R462" s="98"/>
      <c r="S462" s="78"/>
      <c r="T462" s="78"/>
      <c r="U462" s="78"/>
      <c r="V462" s="78"/>
      <c r="W462" s="78"/>
      <c r="X462" s="78"/>
      <c r="Y462" s="78"/>
      <c r="Z462" s="78"/>
    </row>
    <row r="463" ht="15.75" customHeight="1">
      <c r="A463" s="62"/>
      <c r="B463" s="98"/>
      <c r="C463" s="98"/>
      <c r="D463" s="98"/>
      <c r="E463" s="78"/>
      <c r="F463" s="78"/>
      <c r="G463" s="78"/>
      <c r="H463" s="78"/>
      <c r="I463" s="78"/>
      <c r="J463" s="78"/>
      <c r="K463" s="98"/>
      <c r="L463" s="78"/>
      <c r="M463" s="78"/>
      <c r="N463" s="78"/>
      <c r="O463" s="78"/>
      <c r="P463" s="78"/>
      <c r="Q463" s="78"/>
      <c r="R463" s="98"/>
      <c r="S463" s="78"/>
      <c r="T463" s="78"/>
      <c r="U463" s="78"/>
      <c r="V463" s="78"/>
      <c r="W463" s="78"/>
      <c r="X463" s="78"/>
      <c r="Y463" s="78"/>
      <c r="Z463" s="78"/>
    </row>
    <row r="464" ht="15.75" customHeight="1">
      <c r="A464" s="62"/>
      <c r="B464" s="98"/>
      <c r="C464" s="98"/>
      <c r="D464" s="98"/>
      <c r="E464" s="78"/>
      <c r="F464" s="78"/>
      <c r="G464" s="78"/>
      <c r="H464" s="78"/>
      <c r="I464" s="78"/>
      <c r="J464" s="78"/>
      <c r="K464" s="98"/>
      <c r="L464" s="78"/>
      <c r="M464" s="78"/>
      <c r="N464" s="78"/>
      <c r="O464" s="78"/>
      <c r="P464" s="78"/>
      <c r="Q464" s="78"/>
      <c r="R464" s="98"/>
      <c r="S464" s="78"/>
      <c r="T464" s="78"/>
      <c r="U464" s="78"/>
      <c r="V464" s="78"/>
      <c r="W464" s="78"/>
      <c r="X464" s="78"/>
      <c r="Y464" s="78"/>
      <c r="Z464" s="78"/>
    </row>
    <row r="465" ht="15.75" customHeight="1">
      <c r="A465" s="62"/>
      <c r="B465" s="98"/>
      <c r="C465" s="98"/>
      <c r="D465" s="98"/>
      <c r="E465" s="78"/>
      <c r="F465" s="78"/>
      <c r="G465" s="78"/>
      <c r="H465" s="78"/>
      <c r="I465" s="78"/>
      <c r="J465" s="78"/>
      <c r="K465" s="98"/>
      <c r="L465" s="78"/>
      <c r="M465" s="78"/>
      <c r="N465" s="78"/>
      <c r="O465" s="78"/>
      <c r="P465" s="78"/>
      <c r="Q465" s="78"/>
      <c r="R465" s="98"/>
      <c r="S465" s="78"/>
      <c r="T465" s="78"/>
      <c r="U465" s="78"/>
      <c r="V465" s="78"/>
      <c r="W465" s="78"/>
      <c r="X465" s="78"/>
      <c r="Y465" s="78"/>
      <c r="Z465" s="78"/>
    </row>
    <row r="466" ht="15.75" customHeight="1">
      <c r="A466" s="62"/>
      <c r="B466" s="98"/>
      <c r="C466" s="98"/>
      <c r="D466" s="98"/>
      <c r="E466" s="78"/>
      <c r="F466" s="78"/>
      <c r="G466" s="78"/>
      <c r="H466" s="78"/>
      <c r="I466" s="78"/>
      <c r="J466" s="78"/>
      <c r="K466" s="98"/>
      <c r="L466" s="78"/>
      <c r="M466" s="78"/>
      <c r="N466" s="78"/>
      <c r="O466" s="78"/>
      <c r="P466" s="78"/>
      <c r="Q466" s="78"/>
      <c r="R466" s="98"/>
      <c r="S466" s="78"/>
      <c r="T466" s="78"/>
      <c r="U466" s="78"/>
      <c r="V466" s="78"/>
      <c r="W466" s="78"/>
      <c r="X466" s="78"/>
      <c r="Y466" s="78"/>
      <c r="Z466" s="78"/>
    </row>
    <row r="467" ht="15.75" customHeight="1">
      <c r="A467" s="62"/>
      <c r="B467" s="98"/>
      <c r="C467" s="98"/>
      <c r="D467" s="98"/>
      <c r="E467" s="78"/>
      <c r="F467" s="78"/>
      <c r="G467" s="78"/>
      <c r="H467" s="78"/>
      <c r="I467" s="78"/>
      <c r="J467" s="78"/>
      <c r="K467" s="98"/>
      <c r="L467" s="78"/>
      <c r="M467" s="78"/>
      <c r="N467" s="78"/>
      <c r="O467" s="78"/>
      <c r="P467" s="78"/>
      <c r="Q467" s="78"/>
      <c r="R467" s="98"/>
      <c r="S467" s="78"/>
      <c r="T467" s="78"/>
      <c r="U467" s="78"/>
      <c r="V467" s="78"/>
      <c r="W467" s="78"/>
      <c r="X467" s="78"/>
      <c r="Y467" s="78"/>
      <c r="Z467" s="78"/>
    </row>
    <row r="468" ht="15.75" customHeight="1">
      <c r="A468" s="62"/>
      <c r="B468" s="98"/>
      <c r="C468" s="98"/>
      <c r="D468" s="98"/>
      <c r="E468" s="78"/>
      <c r="F468" s="78"/>
      <c r="G468" s="78"/>
      <c r="H468" s="78"/>
      <c r="I468" s="78"/>
      <c r="J468" s="78"/>
      <c r="K468" s="98"/>
      <c r="L468" s="78"/>
      <c r="M468" s="78"/>
      <c r="N468" s="78"/>
      <c r="O468" s="78"/>
      <c r="P468" s="78"/>
      <c r="Q468" s="78"/>
      <c r="R468" s="98"/>
      <c r="S468" s="78"/>
      <c r="T468" s="78"/>
      <c r="U468" s="78"/>
      <c r="V468" s="78"/>
      <c r="W468" s="78"/>
      <c r="X468" s="78"/>
      <c r="Y468" s="78"/>
      <c r="Z468" s="78"/>
    </row>
    <row r="469" ht="15.75" customHeight="1">
      <c r="A469" s="62"/>
      <c r="B469" s="98"/>
      <c r="C469" s="98"/>
      <c r="D469" s="98"/>
      <c r="E469" s="78"/>
      <c r="F469" s="78"/>
      <c r="G469" s="78"/>
      <c r="H469" s="78"/>
      <c r="I469" s="78"/>
      <c r="J469" s="78"/>
      <c r="K469" s="98"/>
      <c r="L469" s="78"/>
      <c r="M469" s="78"/>
      <c r="N469" s="78"/>
      <c r="O469" s="78"/>
      <c r="P469" s="78"/>
      <c r="Q469" s="78"/>
      <c r="R469" s="98"/>
      <c r="S469" s="78"/>
      <c r="T469" s="78"/>
      <c r="U469" s="78"/>
      <c r="V469" s="78"/>
      <c r="W469" s="78"/>
      <c r="X469" s="78"/>
      <c r="Y469" s="78"/>
      <c r="Z469" s="78"/>
    </row>
    <row r="470" ht="15.75" customHeight="1">
      <c r="A470" s="62"/>
      <c r="B470" s="98"/>
      <c r="C470" s="98"/>
      <c r="D470" s="98"/>
      <c r="E470" s="78"/>
      <c r="F470" s="78"/>
      <c r="G470" s="78"/>
      <c r="H470" s="78"/>
      <c r="I470" s="78"/>
      <c r="J470" s="78"/>
      <c r="K470" s="98"/>
      <c r="L470" s="78"/>
      <c r="M470" s="78"/>
      <c r="N470" s="78"/>
      <c r="O470" s="78"/>
      <c r="P470" s="78"/>
      <c r="Q470" s="78"/>
      <c r="R470" s="98"/>
      <c r="S470" s="78"/>
      <c r="T470" s="78"/>
      <c r="U470" s="78"/>
      <c r="V470" s="78"/>
      <c r="W470" s="78"/>
      <c r="X470" s="78"/>
      <c r="Y470" s="78"/>
      <c r="Z470" s="78"/>
    </row>
    <row r="471" ht="15.75" customHeight="1">
      <c r="A471" s="62"/>
      <c r="B471" s="98"/>
      <c r="C471" s="98"/>
      <c r="D471" s="98"/>
      <c r="E471" s="78"/>
      <c r="F471" s="78"/>
      <c r="G471" s="78"/>
      <c r="H471" s="78"/>
      <c r="I471" s="78"/>
      <c r="J471" s="78"/>
      <c r="K471" s="98"/>
      <c r="L471" s="78"/>
      <c r="M471" s="78"/>
      <c r="N471" s="78"/>
      <c r="O471" s="78"/>
      <c r="P471" s="78"/>
      <c r="Q471" s="78"/>
      <c r="R471" s="98"/>
      <c r="S471" s="78"/>
      <c r="T471" s="78"/>
      <c r="U471" s="78"/>
      <c r="V471" s="78"/>
      <c r="W471" s="78"/>
      <c r="X471" s="78"/>
      <c r="Y471" s="78"/>
      <c r="Z471" s="78"/>
    </row>
    <row r="472" ht="15.75" customHeight="1">
      <c r="A472" s="62"/>
      <c r="B472" s="98"/>
      <c r="C472" s="98"/>
      <c r="D472" s="98"/>
      <c r="E472" s="78"/>
      <c r="F472" s="78"/>
      <c r="G472" s="78"/>
      <c r="H472" s="78"/>
      <c r="I472" s="78"/>
      <c r="J472" s="78"/>
      <c r="K472" s="98"/>
      <c r="L472" s="78"/>
      <c r="M472" s="78"/>
      <c r="N472" s="78"/>
      <c r="O472" s="78"/>
      <c r="P472" s="78"/>
      <c r="Q472" s="78"/>
      <c r="R472" s="98"/>
      <c r="S472" s="78"/>
      <c r="T472" s="78"/>
      <c r="U472" s="78"/>
      <c r="V472" s="78"/>
      <c r="W472" s="78"/>
      <c r="X472" s="78"/>
      <c r="Y472" s="78"/>
      <c r="Z472" s="78"/>
    </row>
    <row r="473" ht="15.75" customHeight="1">
      <c r="A473" s="62"/>
      <c r="B473" s="98"/>
      <c r="C473" s="98"/>
      <c r="D473" s="98"/>
      <c r="E473" s="78"/>
      <c r="F473" s="78"/>
      <c r="G473" s="78"/>
      <c r="H473" s="78"/>
      <c r="I473" s="78"/>
      <c r="J473" s="78"/>
      <c r="K473" s="98"/>
      <c r="L473" s="78"/>
      <c r="M473" s="78"/>
      <c r="N473" s="78"/>
      <c r="O473" s="78"/>
      <c r="P473" s="78"/>
      <c r="Q473" s="78"/>
      <c r="R473" s="98"/>
      <c r="S473" s="78"/>
      <c r="T473" s="78"/>
      <c r="U473" s="78"/>
      <c r="V473" s="78"/>
      <c r="W473" s="78"/>
      <c r="X473" s="78"/>
      <c r="Y473" s="78"/>
      <c r="Z473" s="78"/>
    </row>
    <row r="474" ht="15.75" customHeight="1">
      <c r="A474" s="62"/>
      <c r="B474" s="98"/>
      <c r="C474" s="98"/>
      <c r="D474" s="98"/>
      <c r="E474" s="78"/>
      <c r="F474" s="78"/>
      <c r="G474" s="78"/>
      <c r="H474" s="78"/>
      <c r="I474" s="78"/>
      <c r="J474" s="78"/>
      <c r="K474" s="98"/>
      <c r="L474" s="78"/>
      <c r="M474" s="78"/>
      <c r="N474" s="78"/>
      <c r="O474" s="78"/>
      <c r="P474" s="78"/>
      <c r="Q474" s="78"/>
      <c r="R474" s="98"/>
      <c r="S474" s="78"/>
      <c r="T474" s="78"/>
      <c r="U474" s="78"/>
      <c r="V474" s="78"/>
      <c r="W474" s="78"/>
      <c r="X474" s="78"/>
      <c r="Y474" s="78"/>
      <c r="Z474" s="78"/>
    </row>
    <row r="475" ht="15.75" customHeight="1">
      <c r="A475" s="62"/>
      <c r="B475" s="98"/>
      <c r="C475" s="98"/>
      <c r="D475" s="98"/>
      <c r="E475" s="78"/>
      <c r="F475" s="78"/>
      <c r="G475" s="78"/>
      <c r="H475" s="78"/>
      <c r="I475" s="78"/>
      <c r="J475" s="78"/>
      <c r="K475" s="98"/>
      <c r="L475" s="78"/>
      <c r="M475" s="78"/>
      <c r="N475" s="78"/>
      <c r="O475" s="78"/>
      <c r="P475" s="78"/>
      <c r="Q475" s="78"/>
      <c r="R475" s="98"/>
      <c r="S475" s="78"/>
      <c r="T475" s="78"/>
      <c r="U475" s="78"/>
      <c r="V475" s="78"/>
      <c r="W475" s="78"/>
      <c r="X475" s="78"/>
      <c r="Y475" s="78"/>
      <c r="Z475" s="78"/>
    </row>
    <row r="476" ht="15.75" customHeight="1">
      <c r="A476" s="62"/>
      <c r="B476" s="98"/>
      <c r="C476" s="98"/>
      <c r="D476" s="98"/>
      <c r="E476" s="78"/>
      <c r="F476" s="78"/>
      <c r="G476" s="78"/>
      <c r="H476" s="78"/>
      <c r="I476" s="78"/>
      <c r="J476" s="78"/>
      <c r="K476" s="98"/>
      <c r="L476" s="78"/>
      <c r="M476" s="78"/>
      <c r="N476" s="78"/>
      <c r="O476" s="78"/>
      <c r="P476" s="78"/>
      <c r="Q476" s="78"/>
      <c r="R476" s="98"/>
      <c r="S476" s="78"/>
      <c r="T476" s="78"/>
      <c r="U476" s="78"/>
      <c r="V476" s="78"/>
      <c r="W476" s="78"/>
      <c r="X476" s="78"/>
      <c r="Y476" s="78"/>
      <c r="Z476" s="78"/>
    </row>
    <row r="477" ht="15.75" customHeight="1">
      <c r="A477" s="62"/>
      <c r="B477" s="98"/>
      <c r="C477" s="98"/>
      <c r="D477" s="98"/>
      <c r="E477" s="78"/>
      <c r="F477" s="78"/>
      <c r="G477" s="78"/>
      <c r="H477" s="78"/>
      <c r="I477" s="78"/>
      <c r="J477" s="78"/>
      <c r="K477" s="98"/>
      <c r="L477" s="78"/>
      <c r="M477" s="78"/>
      <c r="N477" s="78"/>
      <c r="O477" s="78"/>
      <c r="P477" s="78"/>
      <c r="Q477" s="78"/>
      <c r="R477" s="98"/>
      <c r="S477" s="78"/>
      <c r="T477" s="78"/>
      <c r="U477" s="78"/>
      <c r="V477" s="78"/>
      <c r="W477" s="78"/>
      <c r="X477" s="78"/>
      <c r="Y477" s="78"/>
      <c r="Z477" s="78"/>
    </row>
    <row r="478" ht="15.75" customHeight="1">
      <c r="A478" s="62"/>
      <c r="B478" s="98"/>
      <c r="C478" s="98"/>
      <c r="D478" s="98"/>
      <c r="E478" s="78"/>
      <c r="F478" s="78"/>
      <c r="G478" s="78"/>
      <c r="H478" s="78"/>
      <c r="I478" s="78"/>
      <c r="J478" s="78"/>
      <c r="K478" s="98"/>
      <c r="L478" s="78"/>
      <c r="M478" s="78"/>
      <c r="N478" s="78"/>
      <c r="O478" s="78"/>
      <c r="P478" s="78"/>
      <c r="Q478" s="78"/>
      <c r="R478" s="98"/>
      <c r="S478" s="78"/>
      <c r="T478" s="78"/>
      <c r="U478" s="78"/>
      <c r="V478" s="78"/>
      <c r="W478" s="78"/>
      <c r="X478" s="78"/>
      <c r="Y478" s="78"/>
      <c r="Z478" s="78"/>
    </row>
    <row r="479" ht="15.75" customHeight="1">
      <c r="A479" s="62"/>
      <c r="B479" s="98"/>
      <c r="C479" s="98"/>
      <c r="D479" s="98"/>
      <c r="E479" s="78"/>
      <c r="F479" s="78"/>
      <c r="G479" s="78"/>
      <c r="H479" s="78"/>
      <c r="I479" s="78"/>
      <c r="J479" s="78"/>
      <c r="K479" s="98"/>
      <c r="L479" s="78"/>
      <c r="M479" s="78"/>
      <c r="N479" s="78"/>
      <c r="O479" s="78"/>
      <c r="P479" s="78"/>
      <c r="Q479" s="78"/>
      <c r="R479" s="98"/>
      <c r="S479" s="78"/>
      <c r="T479" s="78"/>
      <c r="U479" s="78"/>
      <c r="V479" s="78"/>
      <c r="W479" s="78"/>
      <c r="X479" s="78"/>
      <c r="Y479" s="78"/>
      <c r="Z479" s="78"/>
    </row>
    <row r="480" ht="15.75" customHeight="1">
      <c r="A480" s="62"/>
      <c r="B480" s="98"/>
      <c r="C480" s="98"/>
      <c r="D480" s="98"/>
      <c r="E480" s="78"/>
      <c r="F480" s="78"/>
      <c r="G480" s="78"/>
      <c r="H480" s="78"/>
      <c r="I480" s="78"/>
      <c r="J480" s="78"/>
      <c r="K480" s="98"/>
      <c r="L480" s="78"/>
      <c r="M480" s="78"/>
      <c r="N480" s="78"/>
      <c r="O480" s="78"/>
      <c r="P480" s="78"/>
      <c r="Q480" s="78"/>
      <c r="R480" s="98"/>
      <c r="S480" s="78"/>
      <c r="T480" s="78"/>
      <c r="U480" s="78"/>
      <c r="V480" s="78"/>
      <c r="W480" s="78"/>
      <c r="X480" s="78"/>
      <c r="Y480" s="78"/>
      <c r="Z480" s="78"/>
    </row>
    <row r="481" ht="15.75" customHeight="1">
      <c r="A481" s="62"/>
      <c r="B481" s="98"/>
      <c r="C481" s="98"/>
      <c r="D481" s="98"/>
      <c r="E481" s="78"/>
      <c r="F481" s="78"/>
      <c r="G481" s="78"/>
      <c r="H481" s="78"/>
      <c r="I481" s="78"/>
      <c r="J481" s="78"/>
      <c r="K481" s="98"/>
      <c r="L481" s="78"/>
      <c r="M481" s="78"/>
      <c r="N481" s="78"/>
      <c r="O481" s="78"/>
      <c r="P481" s="78"/>
      <c r="Q481" s="78"/>
      <c r="R481" s="98"/>
      <c r="S481" s="78"/>
      <c r="T481" s="78"/>
      <c r="U481" s="78"/>
      <c r="V481" s="78"/>
      <c r="W481" s="78"/>
      <c r="X481" s="78"/>
      <c r="Y481" s="78"/>
      <c r="Z481" s="78"/>
    </row>
    <row r="482" ht="15.75" customHeight="1">
      <c r="A482" s="62"/>
      <c r="B482" s="98"/>
      <c r="C482" s="98"/>
      <c r="D482" s="98"/>
      <c r="E482" s="78"/>
      <c r="F482" s="78"/>
      <c r="G482" s="78"/>
      <c r="H482" s="78"/>
      <c r="I482" s="78"/>
      <c r="J482" s="78"/>
      <c r="K482" s="98"/>
      <c r="L482" s="78"/>
      <c r="M482" s="78"/>
      <c r="N482" s="78"/>
      <c r="O482" s="78"/>
      <c r="P482" s="78"/>
      <c r="Q482" s="78"/>
      <c r="R482" s="98"/>
      <c r="S482" s="78"/>
      <c r="T482" s="78"/>
      <c r="U482" s="78"/>
      <c r="V482" s="78"/>
      <c r="W482" s="78"/>
      <c r="X482" s="78"/>
      <c r="Y482" s="78"/>
      <c r="Z482" s="78"/>
    </row>
    <row r="483" ht="15.75" customHeight="1">
      <c r="A483" s="62"/>
      <c r="B483" s="98"/>
      <c r="C483" s="98"/>
      <c r="D483" s="98"/>
      <c r="E483" s="78"/>
      <c r="F483" s="78"/>
      <c r="G483" s="78"/>
      <c r="H483" s="78"/>
      <c r="I483" s="78"/>
      <c r="J483" s="78"/>
      <c r="K483" s="98"/>
      <c r="L483" s="78"/>
      <c r="M483" s="78"/>
      <c r="N483" s="78"/>
      <c r="O483" s="78"/>
      <c r="P483" s="78"/>
      <c r="Q483" s="78"/>
      <c r="R483" s="98"/>
      <c r="S483" s="78"/>
      <c r="T483" s="78"/>
      <c r="U483" s="78"/>
      <c r="V483" s="78"/>
      <c r="W483" s="78"/>
      <c r="X483" s="78"/>
      <c r="Y483" s="78"/>
      <c r="Z483" s="78"/>
    </row>
    <row r="484" ht="15.75" customHeight="1">
      <c r="A484" s="62"/>
      <c r="B484" s="98"/>
      <c r="C484" s="98"/>
      <c r="D484" s="98"/>
      <c r="E484" s="78"/>
      <c r="F484" s="78"/>
      <c r="G484" s="78"/>
      <c r="H484" s="78"/>
      <c r="I484" s="78"/>
      <c r="J484" s="78"/>
      <c r="K484" s="98"/>
      <c r="L484" s="78"/>
      <c r="M484" s="78"/>
      <c r="N484" s="78"/>
      <c r="O484" s="78"/>
      <c r="P484" s="78"/>
      <c r="Q484" s="78"/>
      <c r="R484" s="98"/>
      <c r="S484" s="78"/>
      <c r="T484" s="78"/>
      <c r="U484" s="78"/>
      <c r="V484" s="78"/>
      <c r="W484" s="78"/>
      <c r="X484" s="78"/>
      <c r="Y484" s="78"/>
      <c r="Z484" s="78"/>
    </row>
    <row r="485" ht="15.75" customHeight="1">
      <c r="A485" s="62"/>
      <c r="B485" s="98"/>
      <c r="C485" s="98"/>
      <c r="D485" s="98"/>
      <c r="E485" s="78"/>
      <c r="F485" s="78"/>
      <c r="G485" s="78"/>
      <c r="H485" s="78"/>
      <c r="I485" s="78"/>
      <c r="J485" s="78"/>
      <c r="K485" s="98"/>
      <c r="L485" s="78"/>
      <c r="M485" s="78"/>
      <c r="N485" s="78"/>
      <c r="O485" s="78"/>
      <c r="P485" s="78"/>
      <c r="Q485" s="78"/>
      <c r="R485" s="98"/>
      <c r="S485" s="78"/>
      <c r="T485" s="78"/>
      <c r="U485" s="78"/>
      <c r="V485" s="78"/>
      <c r="W485" s="78"/>
      <c r="X485" s="78"/>
      <c r="Y485" s="78"/>
      <c r="Z485" s="78"/>
    </row>
    <row r="486" ht="15.75" customHeight="1">
      <c r="A486" s="62"/>
      <c r="B486" s="98"/>
      <c r="C486" s="98"/>
      <c r="D486" s="98"/>
      <c r="E486" s="78"/>
      <c r="F486" s="78"/>
      <c r="G486" s="78"/>
      <c r="H486" s="78"/>
      <c r="I486" s="78"/>
      <c r="J486" s="78"/>
      <c r="K486" s="98"/>
      <c r="L486" s="78"/>
      <c r="M486" s="78"/>
      <c r="N486" s="78"/>
      <c r="O486" s="78"/>
      <c r="P486" s="78"/>
      <c r="Q486" s="78"/>
      <c r="R486" s="98"/>
      <c r="S486" s="78"/>
      <c r="T486" s="78"/>
      <c r="U486" s="78"/>
      <c r="V486" s="78"/>
      <c r="W486" s="78"/>
      <c r="X486" s="78"/>
      <c r="Y486" s="78"/>
      <c r="Z486" s="78"/>
    </row>
    <row r="487" ht="15.75" customHeight="1">
      <c r="A487" s="62"/>
      <c r="B487" s="98"/>
      <c r="C487" s="98"/>
      <c r="D487" s="98"/>
      <c r="E487" s="78"/>
      <c r="F487" s="78"/>
      <c r="G487" s="78"/>
      <c r="H487" s="78"/>
      <c r="I487" s="78"/>
      <c r="J487" s="78"/>
      <c r="K487" s="98"/>
      <c r="L487" s="78"/>
      <c r="M487" s="78"/>
      <c r="N487" s="78"/>
      <c r="O487" s="78"/>
      <c r="P487" s="78"/>
      <c r="Q487" s="78"/>
      <c r="R487" s="98"/>
      <c r="S487" s="78"/>
      <c r="T487" s="78"/>
      <c r="U487" s="78"/>
      <c r="V487" s="78"/>
      <c r="W487" s="78"/>
      <c r="X487" s="78"/>
      <c r="Y487" s="78"/>
      <c r="Z487" s="78"/>
    </row>
    <row r="488" ht="15.75" customHeight="1">
      <c r="A488" s="62"/>
      <c r="B488" s="98"/>
      <c r="C488" s="98"/>
      <c r="D488" s="98"/>
      <c r="E488" s="78"/>
      <c r="F488" s="78"/>
      <c r="G488" s="78"/>
      <c r="H488" s="78"/>
      <c r="I488" s="78"/>
      <c r="J488" s="78"/>
      <c r="K488" s="98"/>
      <c r="L488" s="78"/>
      <c r="M488" s="78"/>
      <c r="N488" s="78"/>
      <c r="O488" s="78"/>
      <c r="P488" s="78"/>
      <c r="Q488" s="78"/>
      <c r="R488" s="98"/>
      <c r="S488" s="78"/>
      <c r="T488" s="78"/>
      <c r="U488" s="78"/>
      <c r="V488" s="78"/>
      <c r="W488" s="78"/>
      <c r="X488" s="78"/>
      <c r="Y488" s="78"/>
      <c r="Z488" s="78"/>
    </row>
    <row r="489" ht="15.75" customHeight="1">
      <c r="A489" s="62"/>
      <c r="B489" s="98"/>
      <c r="C489" s="98"/>
      <c r="D489" s="98"/>
      <c r="E489" s="78"/>
      <c r="F489" s="78"/>
      <c r="G489" s="78"/>
      <c r="H489" s="78"/>
      <c r="I489" s="78"/>
      <c r="J489" s="78"/>
      <c r="K489" s="98"/>
      <c r="L489" s="78"/>
      <c r="M489" s="78"/>
      <c r="N489" s="78"/>
      <c r="O489" s="78"/>
      <c r="P489" s="78"/>
      <c r="Q489" s="78"/>
      <c r="R489" s="98"/>
      <c r="S489" s="78"/>
      <c r="T489" s="78"/>
      <c r="U489" s="78"/>
      <c r="V489" s="78"/>
      <c r="W489" s="78"/>
      <c r="X489" s="78"/>
      <c r="Y489" s="78"/>
      <c r="Z489" s="78"/>
    </row>
    <row r="490" ht="15.75" customHeight="1">
      <c r="A490" s="62"/>
      <c r="B490" s="98"/>
      <c r="C490" s="98"/>
      <c r="D490" s="98"/>
      <c r="E490" s="78"/>
      <c r="F490" s="78"/>
      <c r="G490" s="78"/>
      <c r="H490" s="78"/>
      <c r="I490" s="78"/>
      <c r="J490" s="78"/>
      <c r="K490" s="98"/>
      <c r="L490" s="78"/>
      <c r="M490" s="78"/>
      <c r="N490" s="78"/>
      <c r="O490" s="78"/>
      <c r="P490" s="78"/>
      <c r="Q490" s="78"/>
      <c r="R490" s="98"/>
      <c r="S490" s="78"/>
      <c r="T490" s="78"/>
      <c r="U490" s="78"/>
      <c r="V490" s="78"/>
      <c r="W490" s="78"/>
      <c r="X490" s="78"/>
      <c r="Y490" s="78"/>
      <c r="Z490" s="78"/>
    </row>
    <row r="491" ht="15.75" customHeight="1">
      <c r="A491" s="62"/>
      <c r="B491" s="98"/>
      <c r="C491" s="98"/>
      <c r="D491" s="98"/>
      <c r="E491" s="78"/>
      <c r="F491" s="78"/>
      <c r="G491" s="78"/>
      <c r="H491" s="78"/>
      <c r="I491" s="78"/>
      <c r="J491" s="78"/>
      <c r="K491" s="98"/>
      <c r="L491" s="78"/>
      <c r="M491" s="78"/>
      <c r="N491" s="78"/>
      <c r="O491" s="78"/>
      <c r="P491" s="78"/>
      <c r="Q491" s="78"/>
      <c r="R491" s="98"/>
      <c r="S491" s="78"/>
      <c r="T491" s="78"/>
      <c r="U491" s="78"/>
      <c r="V491" s="78"/>
      <c r="W491" s="78"/>
      <c r="X491" s="78"/>
      <c r="Y491" s="78"/>
      <c r="Z491" s="78"/>
    </row>
    <row r="492" ht="15.75" customHeight="1">
      <c r="A492" s="62"/>
      <c r="B492" s="98"/>
      <c r="C492" s="98"/>
      <c r="D492" s="98"/>
      <c r="E492" s="78"/>
      <c r="F492" s="78"/>
      <c r="G492" s="78"/>
      <c r="H492" s="78"/>
      <c r="I492" s="78"/>
      <c r="J492" s="78"/>
      <c r="K492" s="98"/>
      <c r="L492" s="78"/>
      <c r="M492" s="78"/>
      <c r="N492" s="78"/>
      <c r="O492" s="78"/>
      <c r="P492" s="78"/>
      <c r="Q492" s="78"/>
      <c r="R492" s="98"/>
      <c r="S492" s="78"/>
      <c r="T492" s="78"/>
      <c r="U492" s="78"/>
      <c r="V492" s="78"/>
      <c r="W492" s="78"/>
      <c r="X492" s="78"/>
      <c r="Y492" s="78"/>
      <c r="Z492" s="78"/>
    </row>
    <row r="493" ht="15.75" customHeight="1">
      <c r="A493" s="62"/>
      <c r="B493" s="98"/>
      <c r="C493" s="98"/>
      <c r="D493" s="98"/>
      <c r="E493" s="78"/>
      <c r="F493" s="78"/>
      <c r="G493" s="78"/>
      <c r="H493" s="78"/>
      <c r="I493" s="78"/>
      <c r="J493" s="78"/>
      <c r="K493" s="98"/>
      <c r="L493" s="78"/>
      <c r="M493" s="78"/>
      <c r="N493" s="78"/>
      <c r="O493" s="78"/>
      <c r="P493" s="78"/>
      <c r="Q493" s="78"/>
      <c r="R493" s="98"/>
      <c r="S493" s="78"/>
      <c r="T493" s="78"/>
      <c r="U493" s="78"/>
      <c r="V493" s="78"/>
      <c r="W493" s="78"/>
      <c r="X493" s="78"/>
      <c r="Y493" s="78"/>
      <c r="Z493" s="78"/>
    </row>
    <row r="494" ht="15.75" customHeight="1">
      <c r="A494" s="62"/>
      <c r="B494" s="98"/>
      <c r="C494" s="98"/>
      <c r="D494" s="98"/>
      <c r="E494" s="78"/>
      <c r="F494" s="78"/>
      <c r="G494" s="78"/>
      <c r="H494" s="78"/>
      <c r="I494" s="78"/>
      <c r="J494" s="78"/>
      <c r="K494" s="98"/>
      <c r="L494" s="78"/>
      <c r="M494" s="78"/>
      <c r="N494" s="78"/>
      <c r="O494" s="78"/>
      <c r="P494" s="78"/>
      <c r="Q494" s="78"/>
      <c r="R494" s="98"/>
      <c r="S494" s="78"/>
      <c r="T494" s="78"/>
      <c r="U494" s="78"/>
      <c r="V494" s="78"/>
      <c r="W494" s="78"/>
      <c r="X494" s="78"/>
      <c r="Y494" s="78"/>
      <c r="Z494" s="78"/>
    </row>
    <row r="495" ht="15.75" customHeight="1">
      <c r="A495" s="62"/>
      <c r="B495" s="98"/>
      <c r="C495" s="98"/>
      <c r="D495" s="98"/>
      <c r="E495" s="78"/>
      <c r="F495" s="78"/>
      <c r="G495" s="78"/>
      <c r="H495" s="78"/>
      <c r="I495" s="78"/>
      <c r="J495" s="78"/>
      <c r="K495" s="98"/>
      <c r="L495" s="78"/>
      <c r="M495" s="78"/>
      <c r="N495" s="78"/>
      <c r="O495" s="78"/>
      <c r="P495" s="78"/>
      <c r="Q495" s="78"/>
      <c r="R495" s="98"/>
      <c r="S495" s="78"/>
      <c r="T495" s="78"/>
      <c r="U495" s="78"/>
      <c r="V495" s="78"/>
      <c r="W495" s="78"/>
      <c r="X495" s="78"/>
      <c r="Y495" s="78"/>
      <c r="Z495" s="78"/>
    </row>
    <row r="496" ht="15.75" customHeight="1">
      <c r="A496" s="62"/>
      <c r="B496" s="98"/>
      <c r="C496" s="98"/>
      <c r="D496" s="98"/>
      <c r="E496" s="78"/>
      <c r="F496" s="78"/>
      <c r="G496" s="78"/>
      <c r="H496" s="78"/>
      <c r="I496" s="78"/>
      <c r="J496" s="78"/>
      <c r="K496" s="98"/>
      <c r="L496" s="78"/>
      <c r="M496" s="78"/>
      <c r="N496" s="78"/>
      <c r="O496" s="78"/>
      <c r="P496" s="78"/>
      <c r="Q496" s="78"/>
      <c r="R496" s="98"/>
      <c r="S496" s="78"/>
      <c r="T496" s="78"/>
      <c r="U496" s="78"/>
      <c r="V496" s="78"/>
      <c r="W496" s="78"/>
      <c r="X496" s="78"/>
      <c r="Y496" s="78"/>
      <c r="Z496" s="78"/>
    </row>
    <row r="497" ht="15.75" customHeight="1">
      <c r="A497" s="62"/>
      <c r="B497" s="98"/>
      <c r="C497" s="98"/>
      <c r="D497" s="98"/>
      <c r="E497" s="78"/>
      <c r="F497" s="78"/>
      <c r="G497" s="78"/>
      <c r="H497" s="78"/>
      <c r="I497" s="78"/>
      <c r="J497" s="78"/>
      <c r="K497" s="98"/>
      <c r="L497" s="78"/>
      <c r="M497" s="78"/>
      <c r="N497" s="78"/>
      <c r="O497" s="78"/>
      <c r="P497" s="78"/>
      <c r="Q497" s="78"/>
      <c r="R497" s="98"/>
      <c r="S497" s="78"/>
      <c r="T497" s="78"/>
      <c r="U497" s="78"/>
      <c r="V497" s="78"/>
      <c r="W497" s="78"/>
      <c r="X497" s="78"/>
      <c r="Y497" s="78"/>
      <c r="Z497" s="78"/>
    </row>
    <row r="498" ht="15.75" customHeight="1">
      <c r="A498" s="62"/>
      <c r="B498" s="98"/>
      <c r="C498" s="98"/>
      <c r="D498" s="98"/>
      <c r="E498" s="78"/>
      <c r="F498" s="78"/>
      <c r="G498" s="78"/>
      <c r="H498" s="78"/>
      <c r="I498" s="78"/>
      <c r="J498" s="78"/>
      <c r="K498" s="98"/>
      <c r="L498" s="78"/>
      <c r="M498" s="78"/>
      <c r="N498" s="78"/>
      <c r="O498" s="78"/>
      <c r="P498" s="78"/>
      <c r="Q498" s="78"/>
      <c r="R498" s="98"/>
      <c r="S498" s="78"/>
      <c r="T498" s="78"/>
      <c r="U498" s="78"/>
      <c r="V498" s="78"/>
      <c r="W498" s="78"/>
      <c r="X498" s="78"/>
      <c r="Y498" s="78"/>
      <c r="Z498" s="78"/>
    </row>
    <row r="499" ht="15.75" customHeight="1">
      <c r="A499" s="62"/>
      <c r="B499" s="98"/>
      <c r="C499" s="98"/>
      <c r="D499" s="98"/>
      <c r="E499" s="78"/>
      <c r="F499" s="78"/>
      <c r="G499" s="78"/>
      <c r="H499" s="78"/>
      <c r="I499" s="78"/>
      <c r="J499" s="78"/>
      <c r="K499" s="98"/>
      <c r="L499" s="78"/>
      <c r="M499" s="78"/>
      <c r="N499" s="78"/>
      <c r="O499" s="78"/>
      <c r="P499" s="78"/>
      <c r="Q499" s="78"/>
      <c r="R499" s="98"/>
      <c r="S499" s="78"/>
      <c r="T499" s="78"/>
      <c r="U499" s="78"/>
      <c r="V499" s="78"/>
      <c r="W499" s="78"/>
      <c r="X499" s="78"/>
      <c r="Y499" s="78"/>
      <c r="Z499" s="78"/>
    </row>
    <row r="500" ht="15.75" customHeight="1">
      <c r="A500" s="62"/>
      <c r="B500" s="98"/>
      <c r="C500" s="98"/>
      <c r="D500" s="98"/>
      <c r="E500" s="78"/>
      <c r="F500" s="78"/>
      <c r="G500" s="78"/>
      <c r="H500" s="78"/>
      <c r="I500" s="78"/>
      <c r="J500" s="78"/>
      <c r="K500" s="98"/>
      <c r="L500" s="78"/>
      <c r="M500" s="78"/>
      <c r="N500" s="78"/>
      <c r="O500" s="78"/>
      <c r="P500" s="78"/>
      <c r="Q500" s="78"/>
      <c r="R500" s="98"/>
      <c r="S500" s="78"/>
      <c r="T500" s="78"/>
      <c r="U500" s="78"/>
      <c r="V500" s="78"/>
      <c r="W500" s="78"/>
      <c r="X500" s="78"/>
      <c r="Y500" s="78"/>
      <c r="Z500" s="78"/>
    </row>
    <row r="501" ht="15.75" customHeight="1">
      <c r="A501" s="62"/>
      <c r="B501" s="98"/>
      <c r="C501" s="98"/>
      <c r="D501" s="98"/>
      <c r="E501" s="78"/>
      <c r="F501" s="78"/>
      <c r="G501" s="78"/>
      <c r="H501" s="78"/>
      <c r="I501" s="78"/>
      <c r="J501" s="78"/>
      <c r="K501" s="98"/>
      <c r="L501" s="78"/>
      <c r="M501" s="78"/>
      <c r="N501" s="78"/>
      <c r="O501" s="78"/>
      <c r="P501" s="78"/>
      <c r="Q501" s="78"/>
      <c r="R501" s="98"/>
      <c r="S501" s="78"/>
      <c r="T501" s="78"/>
      <c r="U501" s="78"/>
      <c r="V501" s="78"/>
      <c r="W501" s="78"/>
      <c r="X501" s="78"/>
      <c r="Y501" s="78"/>
      <c r="Z501" s="78"/>
    </row>
    <row r="502" ht="15.75" customHeight="1">
      <c r="A502" s="62"/>
      <c r="B502" s="98"/>
      <c r="C502" s="98"/>
      <c r="D502" s="98"/>
      <c r="E502" s="78"/>
      <c r="F502" s="78"/>
      <c r="G502" s="78"/>
      <c r="H502" s="78"/>
      <c r="I502" s="78"/>
      <c r="J502" s="78"/>
      <c r="K502" s="98"/>
      <c r="L502" s="78"/>
      <c r="M502" s="78"/>
      <c r="N502" s="78"/>
      <c r="O502" s="78"/>
      <c r="P502" s="78"/>
      <c r="Q502" s="78"/>
      <c r="R502" s="98"/>
      <c r="S502" s="78"/>
      <c r="T502" s="78"/>
      <c r="U502" s="78"/>
      <c r="V502" s="78"/>
      <c r="W502" s="78"/>
      <c r="X502" s="78"/>
      <c r="Y502" s="78"/>
      <c r="Z502" s="78"/>
    </row>
    <row r="503" ht="15.75" customHeight="1">
      <c r="A503" s="62"/>
      <c r="B503" s="98"/>
      <c r="C503" s="98"/>
      <c r="D503" s="98"/>
      <c r="E503" s="78"/>
      <c r="F503" s="78"/>
      <c r="G503" s="78"/>
      <c r="H503" s="78"/>
      <c r="I503" s="78"/>
      <c r="J503" s="78"/>
      <c r="K503" s="98"/>
      <c r="L503" s="78"/>
      <c r="M503" s="78"/>
      <c r="N503" s="78"/>
      <c r="O503" s="78"/>
      <c r="P503" s="78"/>
      <c r="Q503" s="78"/>
      <c r="R503" s="98"/>
      <c r="S503" s="78"/>
      <c r="T503" s="78"/>
      <c r="U503" s="78"/>
      <c r="V503" s="78"/>
      <c r="W503" s="78"/>
      <c r="X503" s="78"/>
      <c r="Y503" s="78"/>
      <c r="Z503" s="78"/>
    </row>
    <row r="504" ht="15.75" customHeight="1">
      <c r="A504" s="62"/>
      <c r="B504" s="98"/>
      <c r="C504" s="98"/>
      <c r="D504" s="98"/>
      <c r="E504" s="78"/>
      <c r="F504" s="78"/>
      <c r="G504" s="78"/>
      <c r="H504" s="78"/>
      <c r="I504" s="78"/>
      <c r="J504" s="78"/>
      <c r="K504" s="98"/>
      <c r="L504" s="78"/>
      <c r="M504" s="78"/>
      <c r="N504" s="78"/>
      <c r="O504" s="78"/>
      <c r="P504" s="78"/>
      <c r="Q504" s="78"/>
      <c r="R504" s="98"/>
      <c r="S504" s="78"/>
      <c r="T504" s="78"/>
      <c r="U504" s="78"/>
      <c r="V504" s="78"/>
      <c r="W504" s="78"/>
      <c r="X504" s="78"/>
      <c r="Y504" s="78"/>
      <c r="Z504" s="78"/>
    </row>
    <row r="505" ht="15.75" customHeight="1">
      <c r="A505" s="62"/>
      <c r="B505" s="98"/>
      <c r="C505" s="98"/>
      <c r="D505" s="98"/>
      <c r="E505" s="78"/>
      <c r="F505" s="78"/>
      <c r="G505" s="78"/>
      <c r="H505" s="78"/>
      <c r="I505" s="78"/>
      <c r="J505" s="78"/>
      <c r="K505" s="98"/>
      <c r="L505" s="78"/>
      <c r="M505" s="78"/>
      <c r="N505" s="78"/>
      <c r="O505" s="78"/>
      <c r="P505" s="78"/>
      <c r="Q505" s="78"/>
      <c r="R505" s="98"/>
      <c r="S505" s="78"/>
      <c r="T505" s="78"/>
      <c r="U505" s="78"/>
      <c r="V505" s="78"/>
      <c r="W505" s="78"/>
      <c r="X505" s="78"/>
      <c r="Y505" s="78"/>
      <c r="Z505" s="78"/>
    </row>
    <row r="506" ht="15.75" customHeight="1">
      <c r="A506" s="62"/>
      <c r="B506" s="98"/>
      <c r="C506" s="98"/>
      <c r="D506" s="98"/>
      <c r="E506" s="78"/>
      <c r="F506" s="78"/>
      <c r="G506" s="78"/>
      <c r="H506" s="78"/>
      <c r="I506" s="78"/>
      <c r="J506" s="78"/>
      <c r="K506" s="98"/>
      <c r="L506" s="78"/>
      <c r="M506" s="78"/>
      <c r="N506" s="78"/>
      <c r="O506" s="78"/>
      <c r="P506" s="78"/>
      <c r="Q506" s="78"/>
      <c r="R506" s="98"/>
      <c r="S506" s="78"/>
      <c r="T506" s="78"/>
      <c r="U506" s="78"/>
      <c r="V506" s="78"/>
      <c r="W506" s="78"/>
      <c r="X506" s="78"/>
      <c r="Y506" s="78"/>
      <c r="Z506" s="78"/>
    </row>
    <row r="507" ht="15.75" customHeight="1">
      <c r="A507" s="62"/>
      <c r="B507" s="98"/>
      <c r="C507" s="98"/>
      <c r="D507" s="98"/>
      <c r="E507" s="78"/>
      <c r="F507" s="78"/>
      <c r="G507" s="78"/>
      <c r="H507" s="78"/>
      <c r="I507" s="78"/>
      <c r="J507" s="78"/>
      <c r="K507" s="98"/>
      <c r="L507" s="78"/>
      <c r="M507" s="78"/>
      <c r="N507" s="78"/>
      <c r="O507" s="78"/>
      <c r="P507" s="78"/>
      <c r="Q507" s="78"/>
      <c r="R507" s="98"/>
      <c r="S507" s="78"/>
      <c r="T507" s="78"/>
      <c r="U507" s="78"/>
      <c r="V507" s="78"/>
      <c r="W507" s="78"/>
      <c r="X507" s="78"/>
      <c r="Y507" s="78"/>
      <c r="Z507" s="78"/>
    </row>
    <row r="508" ht="15.75" customHeight="1">
      <c r="A508" s="62"/>
      <c r="B508" s="98"/>
      <c r="C508" s="98"/>
      <c r="D508" s="98"/>
      <c r="E508" s="78"/>
      <c r="F508" s="78"/>
      <c r="G508" s="78"/>
      <c r="H508" s="78"/>
      <c r="I508" s="78"/>
      <c r="J508" s="78"/>
      <c r="K508" s="98"/>
      <c r="L508" s="78"/>
      <c r="M508" s="78"/>
      <c r="N508" s="78"/>
      <c r="O508" s="78"/>
      <c r="P508" s="78"/>
      <c r="Q508" s="78"/>
      <c r="R508" s="98"/>
      <c r="S508" s="78"/>
      <c r="T508" s="78"/>
      <c r="U508" s="78"/>
      <c r="V508" s="78"/>
      <c r="W508" s="78"/>
      <c r="X508" s="78"/>
      <c r="Y508" s="78"/>
      <c r="Z508" s="78"/>
    </row>
    <row r="509" ht="15.75" customHeight="1">
      <c r="A509" s="62"/>
      <c r="B509" s="98"/>
      <c r="C509" s="98"/>
      <c r="D509" s="98"/>
      <c r="E509" s="78"/>
      <c r="F509" s="78"/>
      <c r="G509" s="78"/>
      <c r="H509" s="78"/>
      <c r="I509" s="78"/>
      <c r="J509" s="78"/>
      <c r="K509" s="98"/>
      <c r="L509" s="78"/>
      <c r="M509" s="78"/>
      <c r="N509" s="78"/>
      <c r="O509" s="78"/>
      <c r="P509" s="78"/>
      <c r="Q509" s="78"/>
      <c r="R509" s="98"/>
      <c r="S509" s="78"/>
      <c r="T509" s="78"/>
      <c r="U509" s="78"/>
      <c r="V509" s="78"/>
      <c r="W509" s="78"/>
      <c r="X509" s="78"/>
      <c r="Y509" s="78"/>
      <c r="Z509" s="78"/>
    </row>
    <row r="510" ht="15.75" customHeight="1">
      <c r="A510" s="62"/>
      <c r="B510" s="98"/>
      <c r="C510" s="98"/>
      <c r="D510" s="98"/>
      <c r="E510" s="78"/>
      <c r="F510" s="78"/>
      <c r="G510" s="78"/>
      <c r="H510" s="78"/>
      <c r="I510" s="78"/>
      <c r="J510" s="78"/>
      <c r="K510" s="98"/>
      <c r="L510" s="78"/>
      <c r="M510" s="78"/>
      <c r="N510" s="78"/>
      <c r="O510" s="78"/>
      <c r="P510" s="78"/>
      <c r="Q510" s="78"/>
      <c r="R510" s="98"/>
      <c r="S510" s="78"/>
      <c r="T510" s="78"/>
      <c r="U510" s="78"/>
      <c r="V510" s="78"/>
      <c r="W510" s="78"/>
      <c r="X510" s="78"/>
      <c r="Y510" s="78"/>
      <c r="Z510" s="78"/>
    </row>
    <row r="511" ht="15.75" customHeight="1">
      <c r="A511" s="62"/>
      <c r="B511" s="98"/>
      <c r="C511" s="98"/>
      <c r="D511" s="98"/>
      <c r="E511" s="78"/>
      <c r="F511" s="78"/>
      <c r="G511" s="78"/>
      <c r="H511" s="78"/>
      <c r="I511" s="78"/>
      <c r="J511" s="78"/>
      <c r="K511" s="98"/>
      <c r="L511" s="78"/>
      <c r="M511" s="78"/>
      <c r="N511" s="78"/>
      <c r="O511" s="78"/>
      <c r="P511" s="78"/>
      <c r="Q511" s="78"/>
      <c r="R511" s="98"/>
      <c r="S511" s="78"/>
      <c r="T511" s="78"/>
      <c r="U511" s="78"/>
      <c r="V511" s="78"/>
      <c r="W511" s="78"/>
      <c r="X511" s="78"/>
      <c r="Y511" s="78"/>
      <c r="Z511" s="78"/>
    </row>
    <row r="512" ht="15.75" customHeight="1">
      <c r="A512" s="62"/>
      <c r="B512" s="98"/>
      <c r="C512" s="98"/>
      <c r="D512" s="98"/>
      <c r="E512" s="78"/>
      <c r="F512" s="78"/>
      <c r="G512" s="78"/>
      <c r="H512" s="78"/>
      <c r="I512" s="78"/>
      <c r="J512" s="78"/>
      <c r="K512" s="98"/>
      <c r="L512" s="78"/>
      <c r="M512" s="78"/>
      <c r="N512" s="78"/>
      <c r="O512" s="78"/>
      <c r="P512" s="78"/>
      <c r="Q512" s="78"/>
      <c r="R512" s="98"/>
      <c r="S512" s="78"/>
      <c r="T512" s="78"/>
      <c r="U512" s="78"/>
      <c r="V512" s="78"/>
      <c r="W512" s="78"/>
      <c r="X512" s="78"/>
      <c r="Y512" s="78"/>
      <c r="Z512" s="78"/>
    </row>
    <row r="513" ht="15.75" customHeight="1">
      <c r="A513" s="62"/>
      <c r="B513" s="98"/>
      <c r="C513" s="98"/>
      <c r="D513" s="98"/>
      <c r="E513" s="78"/>
      <c r="F513" s="78"/>
      <c r="G513" s="78"/>
      <c r="H513" s="78"/>
      <c r="I513" s="78"/>
      <c r="J513" s="78"/>
      <c r="K513" s="98"/>
      <c r="L513" s="78"/>
      <c r="M513" s="78"/>
      <c r="N513" s="78"/>
      <c r="O513" s="78"/>
      <c r="P513" s="78"/>
      <c r="Q513" s="78"/>
      <c r="R513" s="98"/>
      <c r="S513" s="78"/>
      <c r="T513" s="78"/>
      <c r="U513" s="78"/>
      <c r="V513" s="78"/>
      <c r="W513" s="78"/>
      <c r="X513" s="78"/>
      <c r="Y513" s="78"/>
      <c r="Z513" s="78"/>
    </row>
    <row r="514" ht="15.75" customHeight="1">
      <c r="A514" s="62"/>
      <c r="B514" s="98"/>
      <c r="C514" s="98"/>
      <c r="D514" s="98"/>
      <c r="E514" s="78"/>
      <c r="F514" s="78"/>
      <c r="G514" s="78"/>
      <c r="H514" s="78"/>
      <c r="I514" s="78"/>
      <c r="J514" s="78"/>
      <c r="K514" s="98"/>
      <c r="L514" s="78"/>
      <c r="M514" s="78"/>
      <c r="N514" s="78"/>
      <c r="O514" s="78"/>
      <c r="P514" s="78"/>
      <c r="Q514" s="78"/>
      <c r="R514" s="98"/>
      <c r="S514" s="78"/>
      <c r="T514" s="78"/>
      <c r="U514" s="78"/>
      <c r="V514" s="78"/>
      <c r="W514" s="78"/>
      <c r="X514" s="78"/>
      <c r="Y514" s="78"/>
      <c r="Z514" s="78"/>
    </row>
    <row r="515" ht="15.75" customHeight="1">
      <c r="A515" s="62"/>
      <c r="B515" s="98"/>
      <c r="C515" s="98"/>
      <c r="D515" s="98"/>
      <c r="E515" s="78"/>
      <c r="F515" s="78"/>
      <c r="G515" s="78"/>
      <c r="H515" s="78"/>
      <c r="I515" s="78"/>
      <c r="J515" s="78"/>
      <c r="K515" s="98"/>
      <c r="L515" s="78"/>
      <c r="M515" s="78"/>
      <c r="N515" s="78"/>
      <c r="O515" s="78"/>
      <c r="P515" s="78"/>
      <c r="Q515" s="78"/>
      <c r="R515" s="98"/>
      <c r="S515" s="78"/>
      <c r="T515" s="78"/>
      <c r="U515" s="78"/>
      <c r="V515" s="78"/>
      <c r="W515" s="78"/>
      <c r="X515" s="78"/>
      <c r="Y515" s="78"/>
      <c r="Z515" s="78"/>
    </row>
    <row r="516" ht="15.75" customHeight="1">
      <c r="A516" s="62"/>
      <c r="B516" s="98"/>
      <c r="C516" s="98"/>
      <c r="D516" s="98"/>
      <c r="E516" s="78"/>
      <c r="F516" s="78"/>
      <c r="G516" s="78"/>
      <c r="H516" s="78"/>
      <c r="I516" s="78"/>
      <c r="J516" s="78"/>
      <c r="K516" s="98"/>
      <c r="L516" s="78"/>
      <c r="M516" s="78"/>
      <c r="N516" s="78"/>
      <c r="O516" s="78"/>
      <c r="P516" s="78"/>
      <c r="Q516" s="78"/>
      <c r="R516" s="98"/>
      <c r="S516" s="78"/>
      <c r="T516" s="78"/>
      <c r="U516" s="78"/>
      <c r="V516" s="78"/>
      <c r="W516" s="78"/>
      <c r="X516" s="78"/>
      <c r="Y516" s="78"/>
      <c r="Z516" s="78"/>
    </row>
    <row r="517" ht="15.75" customHeight="1">
      <c r="A517" s="62"/>
      <c r="B517" s="98"/>
      <c r="C517" s="98"/>
      <c r="D517" s="98"/>
      <c r="E517" s="78"/>
      <c r="F517" s="78"/>
      <c r="G517" s="78"/>
      <c r="H517" s="78"/>
      <c r="I517" s="78"/>
      <c r="J517" s="78"/>
      <c r="K517" s="98"/>
      <c r="L517" s="78"/>
      <c r="M517" s="78"/>
      <c r="N517" s="78"/>
      <c r="O517" s="78"/>
      <c r="P517" s="78"/>
      <c r="Q517" s="78"/>
      <c r="R517" s="98"/>
      <c r="S517" s="78"/>
      <c r="T517" s="78"/>
      <c r="U517" s="78"/>
      <c r="V517" s="78"/>
      <c r="W517" s="78"/>
      <c r="X517" s="78"/>
      <c r="Y517" s="78"/>
      <c r="Z517" s="78"/>
    </row>
    <row r="518" ht="15.75" customHeight="1">
      <c r="A518" s="62"/>
      <c r="B518" s="98"/>
      <c r="C518" s="98"/>
      <c r="D518" s="98"/>
      <c r="E518" s="78"/>
      <c r="F518" s="78"/>
      <c r="G518" s="78"/>
      <c r="H518" s="78"/>
      <c r="I518" s="78"/>
      <c r="J518" s="78"/>
      <c r="K518" s="98"/>
      <c r="L518" s="78"/>
      <c r="M518" s="78"/>
      <c r="N518" s="78"/>
      <c r="O518" s="78"/>
      <c r="P518" s="78"/>
      <c r="Q518" s="78"/>
      <c r="R518" s="98"/>
      <c r="S518" s="78"/>
      <c r="T518" s="78"/>
      <c r="U518" s="78"/>
      <c r="V518" s="78"/>
      <c r="W518" s="78"/>
      <c r="X518" s="78"/>
      <c r="Y518" s="78"/>
      <c r="Z518" s="78"/>
    </row>
    <row r="519" ht="15.75" customHeight="1">
      <c r="A519" s="62"/>
      <c r="B519" s="98"/>
      <c r="C519" s="98"/>
      <c r="D519" s="98"/>
      <c r="E519" s="78"/>
      <c r="F519" s="78"/>
      <c r="G519" s="78"/>
      <c r="H519" s="78"/>
      <c r="I519" s="78"/>
      <c r="J519" s="78"/>
      <c r="K519" s="98"/>
      <c r="L519" s="78"/>
      <c r="M519" s="78"/>
      <c r="N519" s="78"/>
      <c r="O519" s="78"/>
      <c r="P519" s="78"/>
      <c r="Q519" s="78"/>
      <c r="R519" s="98"/>
      <c r="S519" s="78"/>
      <c r="T519" s="78"/>
      <c r="U519" s="78"/>
      <c r="V519" s="78"/>
      <c r="W519" s="78"/>
      <c r="X519" s="78"/>
      <c r="Y519" s="78"/>
      <c r="Z519" s="78"/>
    </row>
    <row r="520" ht="15.75" customHeight="1">
      <c r="A520" s="62"/>
      <c r="B520" s="98"/>
      <c r="C520" s="98"/>
      <c r="D520" s="98"/>
      <c r="E520" s="78"/>
      <c r="F520" s="78"/>
      <c r="G520" s="78"/>
      <c r="H520" s="78"/>
      <c r="I520" s="78"/>
      <c r="J520" s="78"/>
      <c r="K520" s="98"/>
      <c r="L520" s="78"/>
      <c r="M520" s="78"/>
      <c r="N520" s="78"/>
      <c r="O520" s="78"/>
      <c r="P520" s="78"/>
      <c r="Q520" s="78"/>
      <c r="R520" s="98"/>
      <c r="S520" s="78"/>
      <c r="T520" s="78"/>
      <c r="U520" s="78"/>
      <c r="V520" s="78"/>
      <c r="W520" s="78"/>
      <c r="X520" s="78"/>
      <c r="Y520" s="78"/>
      <c r="Z520" s="78"/>
    </row>
    <row r="521" ht="15.75" customHeight="1">
      <c r="A521" s="62"/>
      <c r="B521" s="98"/>
      <c r="C521" s="98"/>
      <c r="D521" s="98"/>
      <c r="E521" s="78"/>
      <c r="F521" s="78"/>
      <c r="G521" s="78"/>
      <c r="H521" s="78"/>
      <c r="I521" s="78"/>
      <c r="J521" s="78"/>
      <c r="K521" s="98"/>
      <c r="L521" s="78"/>
      <c r="M521" s="78"/>
      <c r="N521" s="78"/>
      <c r="O521" s="78"/>
      <c r="P521" s="78"/>
      <c r="Q521" s="78"/>
      <c r="R521" s="98"/>
      <c r="S521" s="78"/>
      <c r="T521" s="78"/>
      <c r="U521" s="78"/>
      <c r="V521" s="78"/>
      <c r="W521" s="78"/>
      <c r="X521" s="78"/>
      <c r="Y521" s="78"/>
      <c r="Z521" s="78"/>
    </row>
    <row r="522" ht="15.75" customHeight="1">
      <c r="A522" s="62"/>
      <c r="B522" s="98"/>
      <c r="C522" s="98"/>
      <c r="D522" s="98"/>
      <c r="E522" s="78"/>
      <c r="F522" s="78"/>
      <c r="G522" s="78"/>
      <c r="H522" s="78"/>
      <c r="I522" s="78"/>
      <c r="J522" s="78"/>
      <c r="K522" s="98"/>
      <c r="L522" s="78"/>
      <c r="M522" s="78"/>
      <c r="N522" s="78"/>
      <c r="O522" s="78"/>
      <c r="P522" s="78"/>
      <c r="Q522" s="78"/>
      <c r="R522" s="98"/>
      <c r="S522" s="78"/>
      <c r="T522" s="78"/>
      <c r="U522" s="78"/>
      <c r="V522" s="78"/>
      <c r="W522" s="78"/>
      <c r="X522" s="78"/>
      <c r="Y522" s="78"/>
      <c r="Z522" s="78"/>
    </row>
    <row r="523" ht="15.75" customHeight="1">
      <c r="A523" s="62"/>
      <c r="B523" s="98"/>
      <c r="C523" s="98"/>
      <c r="D523" s="98"/>
      <c r="E523" s="78"/>
      <c r="F523" s="78"/>
      <c r="G523" s="78"/>
      <c r="H523" s="78"/>
      <c r="I523" s="78"/>
      <c r="J523" s="78"/>
      <c r="K523" s="98"/>
      <c r="L523" s="78"/>
      <c r="M523" s="78"/>
      <c r="N523" s="78"/>
      <c r="O523" s="78"/>
      <c r="P523" s="78"/>
      <c r="Q523" s="78"/>
      <c r="R523" s="98"/>
      <c r="S523" s="78"/>
      <c r="T523" s="78"/>
      <c r="U523" s="78"/>
      <c r="V523" s="78"/>
      <c r="W523" s="78"/>
      <c r="X523" s="78"/>
      <c r="Y523" s="78"/>
      <c r="Z523" s="78"/>
    </row>
    <row r="524" ht="15.75" customHeight="1">
      <c r="A524" s="62"/>
      <c r="B524" s="98"/>
      <c r="C524" s="98"/>
      <c r="D524" s="98"/>
      <c r="E524" s="78"/>
      <c r="F524" s="78"/>
      <c r="G524" s="78"/>
      <c r="H524" s="78"/>
      <c r="I524" s="78"/>
      <c r="J524" s="78"/>
      <c r="K524" s="98"/>
      <c r="L524" s="78"/>
      <c r="M524" s="78"/>
      <c r="N524" s="78"/>
      <c r="O524" s="78"/>
      <c r="P524" s="78"/>
      <c r="Q524" s="78"/>
      <c r="R524" s="98"/>
      <c r="S524" s="78"/>
      <c r="T524" s="78"/>
      <c r="U524" s="78"/>
      <c r="V524" s="78"/>
      <c r="W524" s="78"/>
      <c r="X524" s="78"/>
      <c r="Y524" s="78"/>
      <c r="Z524" s="78"/>
    </row>
    <row r="525" ht="15.75" customHeight="1">
      <c r="A525" s="62"/>
      <c r="B525" s="98"/>
      <c r="C525" s="98"/>
      <c r="D525" s="98"/>
      <c r="E525" s="78"/>
      <c r="F525" s="78"/>
      <c r="G525" s="78"/>
      <c r="H525" s="78"/>
      <c r="I525" s="78"/>
      <c r="J525" s="78"/>
      <c r="K525" s="98"/>
      <c r="L525" s="78"/>
      <c r="M525" s="78"/>
      <c r="N525" s="78"/>
      <c r="O525" s="78"/>
      <c r="P525" s="78"/>
      <c r="Q525" s="78"/>
      <c r="R525" s="98"/>
      <c r="S525" s="78"/>
      <c r="T525" s="78"/>
      <c r="U525" s="78"/>
      <c r="V525" s="78"/>
      <c r="W525" s="78"/>
      <c r="X525" s="78"/>
      <c r="Y525" s="78"/>
      <c r="Z525" s="78"/>
    </row>
    <row r="526" ht="15.75" customHeight="1">
      <c r="A526" s="62"/>
      <c r="B526" s="98"/>
      <c r="C526" s="98"/>
      <c r="D526" s="98"/>
      <c r="E526" s="78"/>
      <c r="F526" s="78"/>
      <c r="G526" s="78"/>
      <c r="H526" s="78"/>
      <c r="I526" s="78"/>
      <c r="J526" s="78"/>
      <c r="K526" s="98"/>
      <c r="L526" s="78"/>
      <c r="M526" s="78"/>
      <c r="N526" s="78"/>
      <c r="O526" s="78"/>
      <c r="P526" s="78"/>
      <c r="Q526" s="78"/>
      <c r="R526" s="98"/>
      <c r="S526" s="78"/>
      <c r="T526" s="78"/>
      <c r="U526" s="78"/>
      <c r="V526" s="78"/>
      <c r="W526" s="78"/>
      <c r="X526" s="78"/>
      <c r="Y526" s="78"/>
      <c r="Z526" s="78"/>
    </row>
    <row r="527" ht="15.75" customHeight="1">
      <c r="A527" s="62"/>
      <c r="B527" s="98"/>
      <c r="C527" s="98"/>
      <c r="D527" s="98"/>
      <c r="E527" s="78"/>
      <c r="F527" s="78"/>
      <c r="G527" s="78"/>
      <c r="H527" s="78"/>
      <c r="I527" s="78"/>
      <c r="J527" s="78"/>
      <c r="K527" s="98"/>
      <c r="L527" s="78"/>
      <c r="M527" s="78"/>
      <c r="N527" s="78"/>
      <c r="O527" s="78"/>
      <c r="P527" s="78"/>
      <c r="Q527" s="78"/>
      <c r="R527" s="98"/>
      <c r="S527" s="78"/>
      <c r="T527" s="78"/>
      <c r="U527" s="78"/>
      <c r="V527" s="78"/>
      <c r="W527" s="78"/>
      <c r="X527" s="78"/>
      <c r="Y527" s="78"/>
      <c r="Z527" s="78"/>
    </row>
    <row r="528" ht="15.75" customHeight="1">
      <c r="A528" s="62"/>
      <c r="B528" s="98"/>
      <c r="C528" s="98"/>
      <c r="D528" s="98"/>
      <c r="E528" s="78"/>
      <c r="F528" s="78"/>
      <c r="G528" s="78"/>
      <c r="H528" s="78"/>
      <c r="I528" s="78"/>
      <c r="J528" s="78"/>
      <c r="K528" s="98"/>
      <c r="L528" s="78"/>
      <c r="M528" s="78"/>
      <c r="N528" s="78"/>
      <c r="O528" s="78"/>
      <c r="P528" s="78"/>
      <c r="Q528" s="78"/>
      <c r="R528" s="98"/>
      <c r="S528" s="78"/>
      <c r="T528" s="78"/>
      <c r="U528" s="78"/>
      <c r="V528" s="78"/>
      <c r="W528" s="78"/>
      <c r="X528" s="78"/>
      <c r="Y528" s="78"/>
      <c r="Z528" s="78"/>
    </row>
    <row r="529" ht="15.75" customHeight="1">
      <c r="A529" s="62"/>
      <c r="B529" s="98"/>
      <c r="C529" s="98"/>
      <c r="D529" s="98"/>
      <c r="E529" s="78"/>
      <c r="F529" s="78"/>
      <c r="G529" s="78"/>
      <c r="H529" s="78"/>
      <c r="I529" s="78"/>
      <c r="J529" s="78"/>
      <c r="K529" s="98"/>
      <c r="L529" s="78"/>
      <c r="M529" s="78"/>
      <c r="N529" s="78"/>
      <c r="O529" s="78"/>
      <c r="P529" s="78"/>
      <c r="Q529" s="78"/>
      <c r="R529" s="98"/>
      <c r="S529" s="78"/>
      <c r="T529" s="78"/>
      <c r="U529" s="78"/>
      <c r="V529" s="78"/>
      <c r="W529" s="78"/>
      <c r="X529" s="78"/>
      <c r="Y529" s="78"/>
      <c r="Z529" s="78"/>
    </row>
    <row r="530" ht="15.75" customHeight="1">
      <c r="A530" s="62"/>
      <c r="B530" s="98"/>
      <c r="C530" s="98"/>
      <c r="D530" s="98"/>
      <c r="E530" s="78"/>
      <c r="F530" s="78"/>
      <c r="G530" s="78"/>
      <c r="H530" s="78"/>
      <c r="I530" s="78"/>
      <c r="J530" s="78"/>
      <c r="K530" s="98"/>
      <c r="L530" s="78"/>
      <c r="M530" s="78"/>
      <c r="N530" s="78"/>
      <c r="O530" s="78"/>
      <c r="P530" s="78"/>
      <c r="Q530" s="78"/>
      <c r="R530" s="98"/>
      <c r="S530" s="78"/>
      <c r="T530" s="78"/>
      <c r="U530" s="78"/>
      <c r="V530" s="78"/>
      <c r="W530" s="78"/>
      <c r="X530" s="78"/>
      <c r="Y530" s="78"/>
      <c r="Z530" s="78"/>
    </row>
    <row r="531" ht="15.75" customHeight="1">
      <c r="A531" s="62"/>
      <c r="B531" s="98"/>
      <c r="C531" s="98"/>
      <c r="D531" s="98"/>
      <c r="E531" s="78"/>
      <c r="F531" s="78"/>
      <c r="G531" s="78"/>
      <c r="H531" s="78"/>
      <c r="I531" s="78"/>
      <c r="J531" s="78"/>
      <c r="K531" s="98"/>
      <c r="L531" s="78"/>
      <c r="M531" s="78"/>
      <c r="N531" s="78"/>
      <c r="O531" s="78"/>
      <c r="P531" s="78"/>
      <c r="Q531" s="78"/>
      <c r="R531" s="98"/>
      <c r="S531" s="78"/>
      <c r="T531" s="78"/>
      <c r="U531" s="78"/>
      <c r="V531" s="78"/>
      <c r="W531" s="78"/>
      <c r="X531" s="78"/>
      <c r="Y531" s="78"/>
      <c r="Z531" s="78"/>
    </row>
    <row r="532" ht="15.75" customHeight="1">
      <c r="A532" s="62"/>
      <c r="B532" s="98"/>
      <c r="C532" s="98"/>
      <c r="D532" s="98"/>
      <c r="E532" s="78"/>
      <c r="F532" s="78"/>
      <c r="G532" s="78"/>
      <c r="H532" s="78"/>
      <c r="I532" s="78"/>
      <c r="J532" s="78"/>
      <c r="K532" s="98"/>
      <c r="L532" s="78"/>
      <c r="M532" s="78"/>
      <c r="N532" s="78"/>
      <c r="O532" s="78"/>
      <c r="P532" s="78"/>
      <c r="Q532" s="78"/>
      <c r="R532" s="98"/>
      <c r="S532" s="78"/>
      <c r="T532" s="78"/>
      <c r="U532" s="78"/>
      <c r="V532" s="78"/>
      <c r="W532" s="78"/>
      <c r="X532" s="78"/>
      <c r="Y532" s="78"/>
      <c r="Z532" s="78"/>
    </row>
    <row r="533" ht="15.75" customHeight="1">
      <c r="A533" s="62"/>
      <c r="B533" s="98"/>
      <c r="C533" s="98"/>
      <c r="D533" s="98"/>
      <c r="E533" s="78"/>
      <c r="F533" s="78"/>
      <c r="G533" s="78"/>
      <c r="H533" s="78"/>
      <c r="I533" s="78"/>
      <c r="J533" s="78"/>
      <c r="K533" s="98"/>
      <c r="L533" s="78"/>
      <c r="M533" s="78"/>
      <c r="N533" s="78"/>
      <c r="O533" s="78"/>
      <c r="P533" s="78"/>
      <c r="Q533" s="78"/>
      <c r="R533" s="98"/>
      <c r="S533" s="78"/>
      <c r="T533" s="78"/>
      <c r="U533" s="78"/>
      <c r="V533" s="78"/>
      <c r="W533" s="78"/>
      <c r="X533" s="78"/>
      <c r="Y533" s="78"/>
      <c r="Z533" s="78"/>
    </row>
    <row r="534" ht="15.75" customHeight="1">
      <c r="A534" s="62"/>
      <c r="B534" s="98"/>
      <c r="C534" s="98"/>
      <c r="D534" s="98"/>
      <c r="E534" s="78"/>
      <c r="F534" s="78"/>
      <c r="G534" s="78"/>
      <c r="H534" s="78"/>
      <c r="I534" s="78"/>
      <c r="J534" s="78"/>
      <c r="K534" s="98"/>
      <c r="L534" s="78"/>
      <c r="M534" s="78"/>
      <c r="N534" s="78"/>
      <c r="O534" s="78"/>
      <c r="P534" s="78"/>
      <c r="Q534" s="78"/>
      <c r="R534" s="98"/>
      <c r="S534" s="78"/>
      <c r="T534" s="78"/>
      <c r="U534" s="78"/>
      <c r="V534" s="78"/>
      <c r="W534" s="78"/>
      <c r="X534" s="78"/>
      <c r="Y534" s="78"/>
      <c r="Z534" s="78"/>
    </row>
    <row r="535" ht="15.75" customHeight="1">
      <c r="A535" s="62"/>
      <c r="B535" s="98"/>
      <c r="C535" s="98"/>
      <c r="D535" s="98"/>
      <c r="E535" s="78"/>
      <c r="F535" s="78"/>
      <c r="G535" s="78"/>
      <c r="H535" s="78"/>
      <c r="I535" s="78"/>
      <c r="J535" s="78"/>
      <c r="K535" s="98"/>
      <c r="L535" s="78"/>
      <c r="M535" s="78"/>
      <c r="N535" s="78"/>
      <c r="O535" s="78"/>
      <c r="P535" s="78"/>
      <c r="Q535" s="78"/>
      <c r="R535" s="98"/>
      <c r="S535" s="78"/>
      <c r="T535" s="78"/>
      <c r="U535" s="78"/>
      <c r="V535" s="78"/>
      <c r="W535" s="78"/>
      <c r="X535" s="78"/>
      <c r="Y535" s="78"/>
      <c r="Z535" s="78"/>
    </row>
    <row r="536" ht="15.75" customHeight="1">
      <c r="A536" s="62"/>
      <c r="B536" s="98"/>
      <c r="C536" s="98"/>
      <c r="D536" s="98"/>
      <c r="E536" s="78"/>
      <c r="F536" s="78"/>
      <c r="G536" s="78"/>
      <c r="H536" s="78"/>
      <c r="I536" s="78"/>
      <c r="J536" s="78"/>
      <c r="K536" s="98"/>
      <c r="L536" s="78"/>
      <c r="M536" s="78"/>
      <c r="N536" s="78"/>
      <c r="O536" s="78"/>
      <c r="P536" s="78"/>
      <c r="Q536" s="78"/>
      <c r="R536" s="98"/>
      <c r="S536" s="78"/>
      <c r="T536" s="78"/>
      <c r="U536" s="78"/>
      <c r="V536" s="78"/>
      <c r="W536" s="78"/>
      <c r="X536" s="78"/>
      <c r="Y536" s="78"/>
      <c r="Z536" s="78"/>
    </row>
    <row r="537" ht="15.75" customHeight="1">
      <c r="A537" s="62"/>
      <c r="B537" s="98"/>
      <c r="C537" s="98"/>
      <c r="D537" s="98"/>
      <c r="E537" s="78"/>
      <c r="F537" s="78"/>
      <c r="G537" s="78"/>
      <c r="H537" s="78"/>
      <c r="I537" s="78"/>
      <c r="J537" s="78"/>
      <c r="K537" s="98"/>
      <c r="L537" s="78"/>
      <c r="M537" s="78"/>
      <c r="N537" s="78"/>
      <c r="O537" s="78"/>
      <c r="P537" s="78"/>
      <c r="Q537" s="78"/>
      <c r="R537" s="98"/>
      <c r="S537" s="78"/>
      <c r="T537" s="78"/>
      <c r="U537" s="78"/>
      <c r="V537" s="78"/>
      <c r="W537" s="78"/>
      <c r="X537" s="78"/>
      <c r="Y537" s="78"/>
      <c r="Z537" s="78"/>
    </row>
    <row r="538" ht="15.75" customHeight="1">
      <c r="A538" s="62"/>
      <c r="B538" s="98"/>
      <c r="C538" s="98"/>
      <c r="D538" s="98"/>
      <c r="E538" s="78"/>
      <c r="F538" s="78"/>
      <c r="G538" s="78"/>
      <c r="H538" s="78"/>
      <c r="I538" s="78"/>
      <c r="J538" s="78"/>
      <c r="K538" s="98"/>
      <c r="L538" s="78"/>
      <c r="M538" s="78"/>
      <c r="N538" s="78"/>
      <c r="O538" s="78"/>
      <c r="P538" s="78"/>
      <c r="Q538" s="78"/>
      <c r="R538" s="98"/>
      <c r="S538" s="78"/>
      <c r="T538" s="78"/>
      <c r="U538" s="78"/>
      <c r="V538" s="78"/>
      <c r="W538" s="78"/>
      <c r="X538" s="78"/>
      <c r="Y538" s="78"/>
      <c r="Z538" s="78"/>
    </row>
    <row r="539" ht="15.75" customHeight="1">
      <c r="A539" s="62"/>
      <c r="B539" s="98"/>
      <c r="C539" s="98"/>
      <c r="D539" s="98"/>
      <c r="E539" s="78"/>
      <c r="F539" s="78"/>
      <c r="G539" s="78"/>
      <c r="H539" s="78"/>
      <c r="I539" s="78"/>
      <c r="J539" s="78"/>
      <c r="K539" s="98"/>
      <c r="L539" s="78"/>
      <c r="M539" s="78"/>
      <c r="N539" s="78"/>
      <c r="O539" s="78"/>
      <c r="P539" s="78"/>
      <c r="Q539" s="78"/>
      <c r="R539" s="98"/>
      <c r="S539" s="78"/>
      <c r="T539" s="78"/>
      <c r="U539" s="78"/>
      <c r="V539" s="78"/>
      <c r="W539" s="78"/>
      <c r="X539" s="78"/>
      <c r="Y539" s="78"/>
      <c r="Z539" s="78"/>
    </row>
    <row r="540" ht="15.75" customHeight="1">
      <c r="A540" s="62"/>
      <c r="B540" s="98"/>
      <c r="C540" s="98"/>
      <c r="D540" s="98"/>
      <c r="E540" s="78"/>
      <c r="F540" s="78"/>
      <c r="G540" s="78"/>
      <c r="H540" s="78"/>
      <c r="I540" s="78"/>
      <c r="J540" s="78"/>
      <c r="K540" s="98"/>
      <c r="L540" s="78"/>
      <c r="M540" s="78"/>
      <c r="N540" s="78"/>
      <c r="O540" s="78"/>
      <c r="P540" s="78"/>
      <c r="Q540" s="78"/>
      <c r="R540" s="98"/>
      <c r="S540" s="78"/>
      <c r="T540" s="78"/>
      <c r="U540" s="78"/>
      <c r="V540" s="78"/>
      <c r="W540" s="78"/>
      <c r="X540" s="78"/>
      <c r="Y540" s="78"/>
      <c r="Z540" s="78"/>
    </row>
    <row r="541" ht="15.75" customHeight="1">
      <c r="A541" s="62"/>
      <c r="B541" s="98"/>
      <c r="C541" s="98"/>
      <c r="D541" s="98"/>
      <c r="E541" s="78"/>
      <c r="F541" s="78"/>
      <c r="G541" s="78"/>
      <c r="H541" s="78"/>
      <c r="I541" s="78"/>
      <c r="J541" s="78"/>
      <c r="K541" s="98"/>
      <c r="L541" s="78"/>
      <c r="M541" s="78"/>
      <c r="N541" s="78"/>
      <c r="O541" s="78"/>
      <c r="P541" s="78"/>
      <c r="Q541" s="78"/>
      <c r="R541" s="98"/>
      <c r="S541" s="78"/>
      <c r="T541" s="78"/>
      <c r="U541" s="78"/>
      <c r="V541" s="78"/>
      <c r="W541" s="78"/>
      <c r="X541" s="78"/>
      <c r="Y541" s="78"/>
      <c r="Z541" s="78"/>
    </row>
    <row r="542" ht="15.75" customHeight="1">
      <c r="A542" s="62"/>
      <c r="B542" s="98"/>
      <c r="C542" s="98"/>
      <c r="D542" s="98"/>
      <c r="E542" s="78"/>
      <c r="F542" s="78"/>
      <c r="G542" s="78"/>
      <c r="H542" s="78"/>
      <c r="I542" s="78"/>
      <c r="J542" s="78"/>
      <c r="K542" s="98"/>
      <c r="L542" s="78"/>
      <c r="M542" s="78"/>
      <c r="N542" s="78"/>
      <c r="O542" s="78"/>
      <c r="P542" s="78"/>
      <c r="Q542" s="78"/>
      <c r="R542" s="98"/>
      <c r="S542" s="78"/>
      <c r="T542" s="78"/>
      <c r="U542" s="78"/>
      <c r="V542" s="78"/>
      <c r="W542" s="78"/>
      <c r="X542" s="78"/>
      <c r="Y542" s="78"/>
      <c r="Z542" s="78"/>
    </row>
    <row r="543" ht="15.75" customHeight="1">
      <c r="A543" s="62"/>
      <c r="B543" s="98"/>
      <c r="C543" s="98"/>
      <c r="D543" s="98"/>
      <c r="E543" s="78"/>
      <c r="F543" s="78"/>
      <c r="G543" s="78"/>
      <c r="H543" s="78"/>
      <c r="I543" s="78"/>
      <c r="J543" s="78"/>
      <c r="K543" s="98"/>
      <c r="L543" s="78"/>
      <c r="M543" s="78"/>
      <c r="N543" s="78"/>
      <c r="O543" s="78"/>
      <c r="P543" s="78"/>
      <c r="Q543" s="78"/>
      <c r="R543" s="98"/>
      <c r="S543" s="78"/>
      <c r="T543" s="78"/>
      <c r="U543" s="78"/>
      <c r="V543" s="78"/>
      <c r="W543" s="78"/>
      <c r="X543" s="78"/>
      <c r="Y543" s="78"/>
      <c r="Z543" s="78"/>
    </row>
    <row r="544" ht="15.75" customHeight="1">
      <c r="A544" s="62"/>
      <c r="B544" s="98"/>
      <c r="C544" s="98"/>
      <c r="D544" s="98"/>
      <c r="E544" s="78"/>
      <c r="F544" s="78"/>
      <c r="G544" s="78"/>
      <c r="H544" s="78"/>
      <c r="I544" s="78"/>
      <c r="J544" s="78"/>
      <c r="K544" s="98"/>
      <c r="L544" s="78"/>
      <c r="M544" s="78"/>
      <c r="N544" s="78"/>
      <c r="O544" s="78"/>
      <c r="P544" s="78"/>
      <c r="Q544" s="78"/>
      <c r="R544" s="98"/>
      <c r="S544" s="78"/>
      <c r="T544" s="78"/>
      <c r="U544" s="78"/>
      <c r="V544" s="78"/>
      <c r="W544" s="78"/>
      <c r="X544" s="78"/>
      <c r="Y544" s="78"/>
      <c r="Z544" s="78"/>
    </row>
    <row r="545" ht="15.75" customHeight="1">
      <c r="A545" s="62"/>
      <c r="B545" s="98"/>
      <c r="C545" s="98"/>
      <c r="D545" s="98"/>
      <c r="E545" s="78"/>
      <c r="F545" s="78"/>
      <c r="G545" s="78"/>
      <c r="H545" s="78"/>
      <c r="I545" s="78"/>
      <c r="J545" s="78"/>
      <c r="K545" s="98"/>
      <c r="L545" s="78"/>
      <c r="M545" s="78"/>
      <c r="N545" s="78"/>
      <c r="O545" s="78"/>
      <c r="P545" s="78"/>
      <c r="Q545" s="78"/>
      <c r="R545" s="98"/>
      <c r="S545" s="78"/>
      <c r="T545" s="78"/>
      <c r="U545" s="78"/>
      <c r="V545" s="78"/>
      <c r="W545" s="78"/>
      <c r="X545" s="78"/>
      <c r="Y545" s="78"/>
      <c r="Z545" s="78"/>
    </row>
    <row r="546" ht="15.75" customHeight="1">
      <c r="A546" s="62"/>
      <c r="B546" s="98"/>
      <c r="C546" s="98"/>
      <c r="D546" s="98"/>
      <c r="E546" s="78"/>
      <c r="F546" s="78"/>
      <c r="G546" s="78"/>
      <c r="H546" s="78"/>
      <c r="I546" s="78"/>
      <c r="J546" s="78"/>
      <c r="K546" s="98"/>
      <c r="L546" s="78"/>
      <c r="M546" s="78"/>
      <c r="N546" s="78"/>
      <c r="O546" s="78"/>
      <c r="P546" s="78"/>
      <c r="Q546" s="78"/>
      <c r="R546" s="98"/>
      <c r="S546" s="78"/>
      <c r="T546" s="78"/>
      <c r="U546" s="78"/>
      <c r="V546" s="78"/>
      <c r="W546" s="78"/>
      <c r="X546" s="78"/>
      <c r="Y546" s="78"/>
      <c r="Z546" s="78"/>
    </row>
    <row r="547" ht="15.75" customHeight="1">
      <c r="A547" s="62"/>
      <c r="B547" s="98"/>
      <c r="C547" s="98"/>
      <c r="D547" s="98"/>
      <c r="E547" s="78"/>
      <c r="F547" s="78"/>
      <c r="G547" s="78"/>
      <c r="H547" s="78"/>
      <c r="I547" s="78"/>
      <c r="J547" s="78"/>
      <c r="K547" s="98"/>
      <c r="L547" s="78"/>
      <c r="M547" s="78"/>
      <c r="N547" s="78"/>
      <c r="O547" s="78"/>
      <c r="P547" s="78"/>
      <c r="Q547" s="78"/>
      <c r="R547" s="98"/>
      <c r="S547" s="78"/>
      <c r="T547" s="78"/>
      <c r="U547" s="78"/>
      <c r="V547" s="78"/>
      <c r="W547" s="78"/>
      <c r="X547" s="78"/>
      <c r="Y547" s="78"/>
      <c r="Z547" s="78"/>
    </row>
    <row r="548" ht="15.75" customHeight="1">
      <c r="A548" s="62"/>
      <c r="B548" s="98"/>
      <c r="C548" s="98"/>
      <c r="D548" s="98"/>
      <c r="E548" s="78"/>
      <c r="F548" s="78"/>
      <c r="G548" s="78"/>
      <c r="H548" s="78"/>
      <c r="I548" s="78"/>
      <c r="J548" s="78"/>
      <c r="K548" s="98"/>
      <c r="L548" s="78"/>
      <c r="M548" s="78"/>
      <c r="N548" s="78"/>
      <c r="O548" s="78"/>
      <c r="P548" s="78"/>
      <c r="Q548" s="78"/>
      <c r="R548" s="98"/>
      <c r="S548" s="78"/>
      <c r="T548" s="78"/>
      <c r="U548" s="78"/>
      <c r="V548" s="78"/>
      <c r="W548" s="78"/>
      <c r="X548" s="78"/>
      <c r="Y548" s="78"/>
      <c r="Z548" s="78"/>
    </row>
    <row r="549" ht="15.75" customHeight="1">
      <c r="A549" s="62"/>
      <c r="B549" s="98"/>
      <c r="C549" s="98"/>
      <c r="D549" s="98"/>
      <c r="E549" s="78"/>
      <c r="F549" s="78"/>
      <c r="G549" s="78"/>
      <c r="H549" s="78"/>
      <c r="I549" s="78"/>
      <c r="J549" s="78"/>
      <c r="K549" s="98"/>
      <c r="L549" s="78"/>
      <c r="M549" s="78"/>
      <c r="N549" s="78"/>
      <c r="O549" s="78"/>
      <c r="P549" s="78"/>
      <c r="Q549" s="78"/>
      <c r="R549" s="98"/>
      <c r="S549" s="78"/>
      <c r="T549" s="78"/>
      <c r="U549" s="78"/>
      <c r="V549" s="78"/>
      <c r="W549" s="78"/>
      <c r="X549" s="78"/>
      <c r="Y549" s="78"/>
      <c r="Z549" s="78"/>
    </row>
    <row r="550" ht="15.75" customHeight="1">
      <c r="A550" s="62"/>
      <c r="B550" s="98"/>
      <c r="C550" s="98"/>
      <c r="D550" s="98"/>
      <c r="E550" s="78"/>
      <c r="F550" s="78"/>
      <c r="G550" s="78"/>
      <c r="H550" s="78"/>
      <c r="I550" s="78"/>
      <c r="J550" s="78"/>
      <c r="K550" s="98"/>
      <c r="L550" s="78"/>
      <c r="M550" s="78"/>
      <c r="N550" s="78"/>
      <c r="O550" s="78"/>
      <c r="P550" s="78"/>
      <c r="Q550" s="78"/>
      <c r="R550" s="98"/>
      <c r="S550" s="78"/>
      <c r="T550" s="78"/>
      <c r="U550" s="78"/>
      <c r="V550" s="78"/>
      <c r="W550" s="78"/>
      <c r="X550" s="78"/>
      <c r="Y550" s="78"/>
      <c r="Z550" s="78"/>
    </row>
    <row r="551" ht="15.75" customHeight="1">
      <c r="A551" s="62"/>
      <c r="B551" s="98"/>
      <c r="C551" s="98"/>
      <c r="D551" s="98"/>
      <c r="E551" s="78"/>
      <c r="F551" s="78"/>
      <c r="G551" s="78"/>
      <c r="H551" s="78"/>
      <c r="I551" s="78"/>
      <c r="J551" s="78"/>
      <c r="K551" s="98"/>
      <c r="L551" s="78"/>
      <c r="M551" s="78"/>
      <c r="N551" s="78"/>
      <c r="O551" s="78"/>
      <c r="P551" s="78"/>
      <c r="Q551" s="78"/>
      <c r="R551" s="98"/>
      <c r="S551" s="78"/>
      <c r="T551" s="78"/>
      <c r="U551" s="78"/>
      <c r="V551" s="78"/>
      <c r="W551" s="78"/>
      <c r="X551" s="78"/>
      <c r="Y551" s="78"/>
      <c r="Z551" s="78"/>
    </row>
    <row r="552" ht="15.75" customHeight="1">
      <c r="A552" s="62"/>
      <c r="B552" s="98"/>
      <c r="C552" s="98"/>
      <c r="D552" s="98"/>
      <c r="E552" s="78"/>
      <c r="F552" s="78"/>
      <c r="G552" s="78"/>
      <c r="H552" s="78"/>
      <c r="I552" s="78"/>
      <c r="J552" s="78"/>
      <c r="K552" s="98"/>
      <c r="L552" s="78"/>
      <c r="M552" s="78"/>
      <c r="N552" s="78"/>
      <c r="O552" s="78"/>
      <c r="P552" s="78"/>
      <c r="Q552" s="78"/>
      <c r="R552" s="98"/>
      <c r="S552" s="78"/>
      <c r="T552" s="78"/>
      <c r="U552" s="78"/>
      <c r="V552" s="78"/>
      <c r="W552" s="78"/>
      <c r="X552" s="78"/>
      <c r="Y552" s="78"/>
      <c r="Z552" s="78"/>
    </row>
    <row r="553" ht="15.75" customHeight="1">
      <c r="A553" s="62"/>
      <c r="B553" s="98"/>
      <c r="C553" s="98"/>
      <c r="D553" s="98"/>
      <c r="E553" s="78"/>
      <c r="F553" s="78"/>
      <c r="G553" s="78"/>
      <c r="H553" s="78"/>
      <c r="I553" s="78"/>
      <c r="J553" s="78"/>
      <c r="K553" s="98"/>
      <c r="L553" s="78"/>
      <c r="M553" s="78"/>
      <c r="N553" s="78"/>
      <c r="O553" s="78"/>
      <c r="P553" s="78"/>
      <c r="Q553" s="78"/>
      <c r="R553" s="98"/>
      <c r="S553" s="78"/>
      <c r="T553" s="78"/>
      <c r="U553" s="78"/>
      <c r="V553" s="78"/>
      <c r="W553" s="78"/>
      <c r="X553" s="78"/>
      <c r="Y553" s="78"/>
      <c r="Z553" s="78"/>
    </row>
    <row r="554" ht="15.75" customHeight="1">
      <c r="A554" s="62"/>
      <c r="B554" s="98"/>
      <c r="C554" s="98"/>
      <c r="D554" s="98"/>
      <c r="E554" s="78"/>
      <c r="F554" s="78"/>
      <c r="G554" s="78"/>
      <c r="H554" s="78"/>
      <c r="I554" s="78"/>
      <c r="J554" s="78"/>
      <c r="K554" s="98"/>
      <c r="L554" s="78"/>
      <c r="M554" s="78"/>
      <c r="N554" s="78"/>
      <c r="O554" s="78"/>
      <c r="P554" s="78"/>
      <c r="Q554" s="78"/>
      <c r="R554" s="98"/>
      <c r="S554" s="78"/>
      <c r="T554" s="78"/>
      <c r="U554" s="78"/>
      <c r="V554" s="78"/>
      <c r="W554" s="78"/>
      <c r="X554" s="78"/>
      <c r="Y554" s="78"/>
      <c r="Z554" s="78"/>
    </row>
    <row r="555" ht="15.75" customHeight="1">
      <c r="A555" s="62"/>
      <c r="B555" s="98"/>
      <c r="C555" s="98"/>
      <c r="D555" s="98"/>
      <c r="E555" s="78"/>
      <c r="F555" s="78"/>
      <c r="G555" s="78"/>
      <c r="H555" s="78"/>
      <c r="I555" s="78"/>
      <c r="J555" s="78"/>
      <c r="K555" s="98"/>
      <c r="L555" s="78"/>
      <c r="M555" s="78"/>
      <c r="N555" s="78"/>
      <c r="O555" s="78"/>
      <c r="P555" s="78"/>
      <c r="Q555" s="78"/>
      <c r="R555" s="98"/>
      <c r="S555" s="78"/>
      <c r="T555" s="78"/>
      <c r="U555" s="78"/>
      <c r="V555" s="78"/>
      <c r="W555" s="78"/>
      <c r="X555" s="78"/>
      <c r="Y555" s="78"/>
      <c r="Z555" s="78"/>
    </row>
    <row r="556" ht="15.75" customHeight="1">
      <c r="A556" s="62"/>
      <c r="B556" s="98"/>
      <c r="C556" s="98"/>
      <c r="D556" s="98"/>
      <c r="E556" s="78"/>
      <c r="F556" s="78"/>
      <c r="G556" s="78"/>
      <c r="H556" s="78"/>
      <c r="I556" s="78"/>
      <c r="J556" s="78"/>
      <c r="K556" s="98"/>
      <c r="L556" s="78"/>
      <c r="M556" s="78"/>
      <c r="N556" s="78"/>
      <c r="O556" s="78"/>
      <c r="P556" s="78"/>
      <c r="Q556" s="78"/>
      <c r="R556" s="98"/>
      <c r="S556" s="78"/>
      <c r="T556" s="78"/>
      <c r="U556" s="78"/>
      <c r="V556" s="78"/>
      <c r="W556" s="78"/>
      <c r="X556" s="78"/>
      <c r="Y556" s="78"/>
      <c r="Z556" s="78"/>
    </row>
    <row r="557" ht="15.75" customHeight="1">
      <c r="A557" s="62"/>
      <c r="B557" s="98"/>
      <c r="C557" s="98"/>
      <c r="D557" s="98"/>
      <c r="E557" s="78"/>
      <c r="F557" s="78"/>
      <c r="G557" s="78"/>
      <c r="H557" s="78"/>
      <c r="I557" s="78"/>
      <c r="J557" s="78"/>
      <c r="K557" s="98"/>
      <c r="L557" s="78"/>
      <c r="M557" s="78"/>
      <c r="N557" s="78"/>
      <c r="O557" s="78"/>
      <c r="P557" s="78"/>
      <c r="Q557" s="78"/>
      <c r="R557" s="98"/>
      <c r="S557" s="78"/>
      <c r="T557" s="78"/>
      <c r="U557" s="78"/>
      <c r="V557" s="78"/>
      <c r="W557" s="78"/>
      <c r="X557" s="78"/>
      <c r="Y557" s="78"/>
      <c r="Z557" s="78"/>
    </row>
    <row r="558" ht="15.75" customHeight="1">
      <c r="A558" s="62"/>
      <c r="B558" s="98"/>
      <c r="C558" s="98"/>
      <c r="D558" s="98"/>
      <c r="E558" s="78"/>
      <c r="F558" s="78"/>
      <c r="G558" s="78"/>
      <c r="H558" s="78"/>
      <c r="I558" s="78"/>
      <c r="J558" s="78"/>
      <c r="K558" s="98"/>
      <c r="L558" s="78"/>
      <c r="M558" s="78"/>
      <c r="N558" s="78"/>
      <c r="O558" s="78"/>
      <c r="P558" s="78"/>
      <c r="Q558" s="78"/>
      <c r="R558" s="98"/>
      <c r="S558" s="78"/>
      <c r="T558" s="78"/>
      <c r="U558" s="78"/>
      <c r="V558" s="78"/>
      <c r="W558" s="78"/>
      <c r="X558" s="78"/>
      <c r="Y558" s="78"/>
      <c r="Z558" s="78"/>
    </row>
    <row r="559" ht="15.75" customHeight="1">
      <c r="A559" s="62"/>
      <c r="B559" s="98"/>
      <c r="C559" s="98"/>
      <c r="D559" s="98"/>
      <c r="E559" s="78"/>
      <c r="F559" s="78"/>
      <c r="G559" s="78"/>
      <c r="H559" s="78"/>
      <c r="I559" s="78"/>
      <c r="J559" s="78"/>
      <c r="K559" s="98"/>
      <c r="L559" s="78"/>
      <c r="M559" s="78"/>
      <c r="N559" s="78"/>
      <c r="O559" s="78"/>
      <c r="P559" s="78"/>
      <c r="Q559" s="78"/>
      <c r="R559" s="98"/>
      <c r="S559" s="78"/>
      <c r="T559" s="78"/>
      <c r="U559" s="78"/>
      <c r="V559" s="78"/>
      <c r="W559" s="78"/>
      <c r="X559" s="78"/>
      <c r="Y559" s="78"/>
      <c r="Z559" s="78"/>
    </row>
    <row r="560" ht="15.75" customHeight="1">
      <c r="A560" s="62"/>
      <c r="B560" s="98"/>
      <c r="C560" s="98"/>
      <c r="D560" s="98"/>
      <c r="E560" s="78"/>
      <c r="F560" s="78"/>
      <c r="G560" s="78"/>
      <c r="H560" s="78"/>
      <c r="I560" s="78"/>
      <c r="J560" s="78"/>
      <c r="K560" s="98"/>
      <c r="L560" s="78"/>
      <c r="M560" s="78"/>
      <c r="N560" s="78"/>
      <c r="O560" s="78"/>
      <c r="P560" s="78"/>
      <c r="Q560" s="78"/>
      <c r="R560" s="98"/>
      <c r="S560" s="78"/>
      <c r="T560" s="78"/>
      <c r="U560" s="78"/>
      <c r="V560" s="78"/>
      <c r="W560" s="78"/>
      <c r="X560" s="78"/>
      <c r="Y560" s="78"/>
      <c r="Z560" s="78"/>
    </row>
    <row r="561" ht="15.75" customHeight="1">
      <c r="A561" s="62"/>
      <c r="B561" s="98"/>
      <c r="C561" s="98"/>
      <c r="D561" s="98"/>
      <c r="E561" s="78"/>
      <c r="F561" s="78"/>
      <c r="G561" s="78"/>
      <c r="H561" s="78"/>
      <c r="I561" s="78"/>
      <c r="J561" s="78"/>
      <c r="K561" s="98"/>
      <c r="L561" s="78"/>
      <c r="M561" s="78"/>
      <c r="N561" s="78"/>
      <c r="O561" s="78"/>
      <c r="P561" s="78"/>
      <c r="Q561" s="78"/>
      <c r="R561" s="98"/>
      <c r="S561" s="78"/>
      <c r="T561" s="78"/>
      <c r="U561" s="78"/>
      <c r="V561" s="78"/>
      <c r="W561" s="78"/>
      <c r="X561" s="78"/>
      <c r="Y561" s="78"/>
      <c r="Z561" s="78"/>
    </row>
    <row r="562" ht="15.75" customHeight="1">
      <c r="A562" s="62"/>
      <c r="B562" s="98"/>
      <c r="C562" s="98"/>
      <c r="D562" s="98"/>
      <c r="E562" s="78"/>
      <c r="F562" s="78"/>
      <c r="G562" s="78"/>
      <c r="H562" s="78"/>
      <c r="I562" s="78"/>
      <c r="J562" s="78"/>
      <c r="K562" s="98"/>
      <c r="L562" s="78"/>
      <c r="M562" s="78"/>
      <c r="N562" s="78"/>
      <c r="O562" s="78"/>
      <c r="P562" s="78"/>
      <c r="Q562" s="78"/>
      <c r="R562" s="98"/>
      <c r="S562" s="78"/>
      <c r="T562" s="78"/>
      <c r="U562" s="78"/>
      <c r="V562" s="78"/>
      <c r="W562" s="78"/>
      <c r="X562" s="78"/>
      <c r="Y562" s="78"/>
      <c r="Z562" s="78"/>
    </row>
    <row r="563" ht="15.75" customHeight="1">
      <c r="A563" s="62"/>
      <c r="B563" s="98"/>
      <c r="C563" s="98"/>
      <c r="D563" s="98"/>
      <c r="E563" s="78"/>
      <c r="F563" s="78"/>
      <c r="G563" s="78"/>
      <c r="H563" s="78"/>
      <c r="I563" s="78"/>
      <c r="J563" s="78"/>
      <c r="K563" s="98"/>
      <c r="L563" s="78"/>
      <c r="M563" s="78"/>
      <c r="N563" s="78"/>
      <c r="O563" s="78"/>
      <c r="P563" s="78"/>
      <c r="Q563" s="78"/>
      <c r="R563" s="98"/>
      <c r="S563" s="78"/>
      <c r="T563" s="78"/>
      <c r="U563" s="78"/>
      <c r="V563" s="78"/>
      <c r="W563" s="78"/>
      <c r="X563" s="78"/>
      <c r="Y563" s="78"/>
      <c r="Z563" s="78"/>
    </row>
    <row r="564" ht="15.75" customHeight="1">
      <c r="A564" s="62"/>
      <c r="B564" s="98"/>
      <c r="C564" s="98"/>
      <c r="D564" s="98"/>
      <c r="E564" s="78"/>
      <c r="F564" s="78"/>
      <c r="G564" s="78"/>
      <c r="H564" s="78"/>
      <c r="I564" s="78"/>
      <c r="J564" s="78"/>
      <c r="K564" s="98"/>
      <c r="L564" s="78"/>
      <c r="M564" s="78"/>
      <c r="N564" s="78"/>
      <c r="O564" s="78"/>
      <c r="P564" s="78"/>
      <c r="Q564" s="78"/>
      <c r="R564" s="98"/>
      <c r="S564" s="78"/>
      <c r="T564" s="78"/>
      <c r="U564" s="78"/>
      <c r="V564" s="78"/>
      <c r="W564" s="78"/>
      <c r="X564" s="78"/>
      <c r="Y564" s="78"/>
      <c r="Z564" s="78"/>
    </row>
    <row r="565" ht="15.75" customHeight="1">
      <c r="A565" s="62"/>
      <c r="B565" s="98"/>
      <c r="C565" s="98"/>
      <c r="D565" s="98"/>
      <c r="E565" s="78"/>
      <c r="F565" s="78"/>
      <c r="G565" s="78"/>
      <c r="H565" s="78"/>
      <c r="I565" s="78"/>
      <c r="J565" s="78"/>
      <c r="K565" s="98"/>
      <c r="L565" s="78"/>
      <c r="M565" s="78"/>
      <c r="N565" s="78"/>
      <c r="O565" s="78"/>
      <c r="P565" s="78"/>
      <c r="Q565" s="78"/>
      <c r="R565" s="98"/>
      <c r="S565" s="78"/>
      <c r="T565" s="78"/>
      <c r="U565" s="78"/>
      <c r="V565" s="78"/>
      <c r="W565" s="78"/>
      <c r="X565" s="78"/>
      <c r="Y565" s="78"/>
      <c r="Z565" s="78"/>
    </row>
    <row r="566" ht="15.75" customHeight="1">
      <c r="A566" s="62"/>
      <c r="B566" s="98"/>
      <c r="C566" s="98"/>
      <c r="D566" s="98"/>
      <c r="E566" s="78"/>
      <c r="F566" s="78"/>
      <c r="G566" s="78"/>
      <c r="H566" s="78"/>
      <c r="I566" s="78"/>
      <c r="J566" s="78"/>
      <c r="K566" s="98"/>
      <c r="L566" s="78"/>
      <c r="M566" s="78"/>
      <c r="N566" s="78"/>
      <c r="O566" s="78"/>
      <c r="P566" s="78"/>
      <c r="Q566" s="78"/>
      <c r="R566" s="98"/>
      <c r="S566" s="78"/>
      <c r="T566" s="78"/>
      <c r="U566" s="78"/>
      <c r="V566" s="78"/>
      <c r="W566" s="78"/>
      <c r="X566" s="78"/>
      <c r="Y566" s="78"/>
      <c r="Z566" s="78"/>
    </row>
    <row r="567" ht="15.75" customHeight="1">
      <c r="A567" s="62"/>
      <c r="B567" s="98"/>
      <c r="C567" s="98"/>
      <c r="D567" s="98"/>
      <c r="E567" s="78"/>
      <c r="F567" s="78"/>
      <c r="G567" s="78"/>
      <c r="H567" s="78"/>
      <c r="I567" s="78"/>
      <c r="J567" s="78"/>
      <c r="K567" s="98"/>
      <c r="L567" s="78"/>
      <c r="M567" s="78"/>
      <c r="N567" s="78"/>
      <c r="O567" s="78"/>
      <c r="P567" s="78"/>
      <c r="Q567" s="78"/>
      <c r="R567" s="98"/>
      <c r="S567" s="78"/>
      <c r="T567" s="78"/>
      <c r="U567" s="78"/>
      <c r="V567" s="78"/>
      <c r="W567" s="78"/>
      <c r="X567" s="78"/>
      <c r="Y567" s="78"/>
      <c r="Z567" s="78"/>
    </row>
    <row r="568" ht="15.75" customHeight="1">
      <c r="A568" s="62"/>
      <c r="B568" s="98"/>
      <c r="C568" s="98"/>
      <c r="D568" s="98"/>
      <c r="E568" s="78"/>
      <c r="F568" s="78"/>
      <c r="G568" s="78"/>
      <c r="H568" s="78"/>
      <c r="I568" s="78"/>
      <c r="J568" s="78"/>
      <c r="K568" s="98"/>
      <c r="L568" s="78"/>
      <c r="M568" s="78"/>
      <c r="N568" s="78"/>
      <c r="O568" s="78"/>
      <c r="P568" s="78"/>
      <c r="Q568" s="78"/>
      <c r="R568" s="98"/>
      <c r="S568" s="78"/>
      <c r="T568" s="78"/>
      <c r="U568" s="78"/>
      <c r="V568" s="78"/>
      <c r="W568" s="78"/>
      <c r="X568" s="78"/>
      <c r="Y568" s="78"/>
      <c r="Z568" s="78"/>
    </row>
    <row r="569" ht="15.75" customHeight="1">
      <c r="A569" s="62"/>
      <c r="B569" s="98"/>
      <c r="C569" s="98"/>
      <c r="D569" s="98"/>
      <c r="E569" s="78"/>
      <c r="F569" s="78"/>
      <c r="G569" s="78"/>
      <c r="H569" s="78"/>
      <c r="I569" s="78"/>
      <c r="J569" s="78"/>
      <c r="K569" s="98"/>
      <c r="L569" s="78"/>
      <c r="M569" s="78"/>
      <c r="N569" s="78"/>
      <c r="O569" s="78"/>
      <c r="P569" s="78"/>
      <c r="Q569" s="78"/>
      <c r="R569" s="98"/>
      <c r="S569" s="78"/>
      <c r="T569" s="78"/>
      <c r="U569" s="78"/>
      <c r="V569" s="78"/>
      <c r="W569" s="78"/>
      <c r="X569" s="78"/>
      <c r="Y569" s="78"/>
      <c r="Z569" s="78"/>
    </row>
    <row r="570" ht="15.75" customHeight="1">
      <c r="A570" s="62"/>
      <c r="B570" s="98"/>
      <c r="C570" s="98"/>
      <c r="D570" s="98"/>
      <c r="E570" s="78"/>
      <c r="F570" s="78"/>
      <c r="G570" s="78"/>
      <c r="H570" s="78"/>
      <c r="I570" s="78"/>
      <c r="J570" s="78"/>
      <c r="K570" s="98"/>
      <c r="L570" s="78"/>
      <c r="M570" s="78"/>
      <c r="N570" s="78"/>
      <c r="O570" s="78"/>
      <c r="P570" s="78"/>
      <c r="Q570" s="78"/>
      <c r="R570" s="98"/>
      <c r="S570" s="78"/>
      <c r="T570" s="78"/>
      <c r="U570" s="78"/>
      <c r="V570" s="78"/>
      <c r="W570" s="78"/>
      <c r="X570" s="78"/>
      <c r="Y570" s="78"/>
      <c r="Z570" s="78"/>
    </row>
    <row r="571" ht="15.75" customHeight="1">
      <c r="A571" s="62"/>
      <c r="B571" s="98"/>
      <c r="C571" s="98"/>
      <c r="D571" s="98"/>
      <c r="E571" s="78"/>
      <c r="F571" s="78"/>
      <c r="G571" s="78"/>
      <c r="H571" s="78"/>
      <c r="I571" s="78"/>
      <c r="J571" s="78"/>
      <c r="K571" s="98"/>
      <c r="L571" s="78"/>
      <c r="M571" s="78"/>
      <c r="N571" s="78"/>
      <c r="O571" s="78"/>
      <c r="P571" s="78"/>
      <c r="Q571" s="78"/>
      <c r="R571" s="98"/>
      <c r="S571" s="78"/>
      <c r="T571" s="78"/>
      <c r="U571" s="78"/>
      <c r="V571" s="78"/>
      <c r="W571" s="78"/>
      <c r="X571" s="78"/>
      <c r="Y571" s="78"/>
      <c r="Z571" s="78"/>
    </row>
    <row r="572" ht="15.75" customHeight="1">
      <c r="A572" s="62"/>
      <c r="B572" s="98"/>
      <c r="C572" s="98"/>
      <c r="D572" s="98"/>
      <c r="E572" s="78"/>
      <c r="F572" s="78"/>
      <c r="G572" s="78"/>
      <c r="H572" s="78"/>
      <c r="I572" s="78"/>
      <c r="J572" s="78"/>
      <c r="K572" s="98"/>
      <c r="L572" s="78"/>
      <c r="M572" s="78"/>
      <c r="N572" s="78"/>
      <c r="O572" s="78"/>
      <c r="P572" s="78"/>
      <c r="Q572" s="78"/>
      <c r="R572" s="98"/>
      <c r="S572" s="78"/>
      <c r="T572" s="78"/>
      <c r="U572" s="78"/>
      <c r="V572" s="78"/>
      <c r="W572" s="78"/>
      <c r="X572" s="78"/>
      <c r="Y572" s="78"/>
      <c r="Z572" s="78"/>
    </row>
    <row r="573" ht="15.75" customHeight="1">
      <c r="A573" s="62"/>
      <c r="B573" s="98"/>
      <c r="C573" s="98"/>
      <c r="D573" s="98"/>
      <c r="E573" s="78"/>
      <c r="F573" s="78"/>
      <c r="G573" s="78"/>
      <c r="H573" s="78"/>
      <c r="I573" s="78"/>
      <c r="J573" s="78"/>
      <c r="K573" s="98"/>
      <c r="L573" s="78"/>
      <c r="M573" s="78"/>
      <c r="N573" s="78"/>
      <c r="O573" s="78"/>
      <c r="P573" s="78"/>
      <c r="Q573" s="78"/>
      <c r="R573" s="98"/>
      <c r="S573" s="78"/>
      <c r="T573" s="78"/>
      <c r="U573" s="78"/>
      <c r="V573" s="78"/>
      <c r="W573" s="78"/>
      <c r="X573" s="78"/>
      <c r="Y573" s="78"/>
      <c r="Z573" s="78"/>
    </row>
    <row r="574" ht="15.75" customHeight="1">
      <c r="A574" s="62"/>
      <c r="B574" s="98"/>
      <c r="C574" s="98"/>
      <c r="D574" s="98"/>
      <c r="E574" s="78"/>
      <c r="F574" s="78"/>
      <c r="G574" s="78"/>
      <c r="H574" s="78"/>
      <c r="I574" s="78"/>
      <c r="J574" s="78"/>
      <c r="K574" s="98"/>
      <c r="L574" s="78"/>
      <c r="M574" s="78"/>
      <c r="N574" s="78"/>
      <c r="O574" s="78"/>
      <c r="P574" s="78"/>
      <c r="Q574" s="78"/>
      <c r="R574" s="98"/>
      <c r="S574" s="78"/>
      <c r="T574" s="78"/>
      <c r="U574" s="78"/>
      <c r="V574" s="78"/>
      <c r="W574" s="78"/>
      <c r="X574" s="78"/>
      <c r="Y574" s="78"/>
      <c r="Z574" s="78"/>
    </row>
    <row r="575" ht="15.75" customHeight="1">
      <c r="A575" s="62"/>
      <c r="B575" s="98"/>
      <c r="C575" s="98"/>
      <c r="D575" s="98"/>
      <c r="E575" s="78"/>
      <c r="F575" s="78"/>
      <c r="G575" s="78"/>
      <c r="H575" s="78"/>
      <c r="I575" s="78"/>
      <c r="J575" s="78"/>
      <c r="K575" s="98"/>
      <c r="L575" s="78"/>
      <c r="M575" s="78"/>
      <c r="N575" s="78"/>
      <c r="O575" s="78"/>
      <c r="P575" s="78"/>
      <c r="Q575" s="78"/>
      <c r="R575" s="98"/>
      <c r="S575" s="78"/>
      <c r="T575" s="78"/>
      <c r="U575" s="78"/>
      <c r="V575" s="78"/>
      <c r="W575" s="78"/>
      <c r="X575" s="78"/>
      <c r="Y575" s="78"/>
      <c r="Z575" s="78"/>
    </row>
    <row r="576" ht="15.75" customHeight="1">
      <c r="A576" s="62"/>
      <c r="B576" s="98"/>
      <c r="C576" s="98"/>
      <c r="D576" s="98"/>
      <c r="E576" s="78"/>
      <c r="F576" s="78"/>
      <c r="G576" s="78"/>
      <c r="H576" s="78"/>
      <c r="I576" s="78"/>
      <c r="J576" s="78"/>
      <c r="K576" s="98"/>
      <c r="L576" s="78"/>
      <c r="M576" s="78"/>
      <c r="N576" s="78"/>
      <c r="O576" s="78"/>
      <c r="P576" s="78"/>
      <c r="Q576" s="78"/>
      <c r="R576" s="98"/>
      <c r="S576" s="78"/>
      <c r="T576" s="78"/>
      <c r="U576" s="78"/>
      <c r="V576" s="78"/>
      <c r="W576" s="78"/>
      <c r="X576" s="78"/>
      <c r="Y576" s="78"/>
      <c r="Z576" s="78"/>
    </row>
    <row r="577" ht="15.75" customHeight="1">
      <c r="A577" s="62"/>
      <c r="B577" s="98"/>
      <c r="C577" s="98"/>
      <c r="D577" s="98"/>
      <c r="E577" s="78"/>
      <c r="F577" s="78"/>
      <c r="G577" s="78"/>
      <c r="H577" s="78"/>
      <c r="I577" s="78"/>
      <c r="J577" s="78"/>
      <c r="K577" s="98"/>
      <c r="L577" s="78"/>
      <c r="M577" s="78"/>
      <c r="N577" s="78"/>
      <c r="O577" s="78"/>
      <c r="P577" s="78"/>
      <c r="Q577" s="78"/>
      <c r="R577" s="98"/>
      <c r="S577" s="78"/>
      <c r="T577" s="78"/>
      <c r="U577" s="78"/>
      <c r="V577" s="78"/>
      <c r="W577" s="78"/>
      <c r="X577" s="78"/>
      <c r="Y577" s="78"/>
      <c r="Z577" s="78"/>
    </row>
    <row r="578" ht="15.75" customHeight="1">
      <c r="A578" s="62"/>
      <c r="B578" s="98"/>
      <c r="C578" s="98"/>
      <c r="D578" s="98"/>
      <c r="E578" s="78"/>
      <c r="F578" s="78"/>
      <c r="G578" s="78"/>
      <c r="H578" s="78"/>
      <c r="I578" s="78"/>
      <c r="J578" s="78"/>
      <c r="K578" s="98"/>
      <c r="L578" s="78"/>
      <c r="M578" s="78"/>
      <c r="N578" s="78"/>
      <c r="O578" s="78"/>
      <c r="P578" s="78"/>
      <c r="Q578" s="78"/>
      <c r="R578" s="98"/>
      <c r="S578" s="78"/>
      <c r="T578" s="78"/>
      <c r="U578" s="78"/>
      <c r="V578" s="78"/>
      <c r="W578" s="78"/>
      <c r="X578" s="78"/>
      <c r="Y578" s="78"/>
      <c r="Z578" s="78"/>
    </row>
    <row r="579" ht="15.75" customHeight="1">
      <c r="A579" s="62"/>
      <c r="B579" s="98"/>
      <c r="C579" s="98"/>
      <c r="D579" s="98"/>
      <c r="E579" s="78"/>
      <c r="F579" s="78"/>
      <c r="G579" s="78"/>
      <c r="H579" s="78"/>
      <c r="I579" s="78"/>
      <c r="J579" s="78"/>
      <c r="K579" s="98"/>
      <c r="L579" s="78"/>
      <c r="M579" s="78"/>
      <c r="N579" s="78"/>
      <c r="O579" s="78"/>
      <c r="P579" s="78"/>
      <c r="Q579" s="78"/>
      <c r="R579" s="98"/>
      <c r="S579" s="78"/>
      <c r="T579" s="78"/>
      <c r="U579" s="78"/>
      <c r="V579" s="78"/>
      <c r="W579" s="78"/>
      <c r="X579" s="78"/>
      <c r="Y579" s="78"/>
      <c r="Z579" s="78"/>
    </row>
    <row r="580" ht="15.75" customHeight="1">
      <c r="A580" s="62"/>
      <c r="B580" s="98"/>
      <c r="C580" s="98"/>
      <c r="D580" s="98"/>
      <c r="E580" s="78"/>
      <c r="F580" s="78"/>
      <c r="G580" s="78"/>
      <c r="H580" s="78"/>
      <c r="I580" s="78"/>
      <c r="J580" s="78"/>
      <c r="K580" s="98"/>
      <c r="L580" s="78"/>
      <c r="M580" s="78"/>
      <c r="N580" s="78"/>
      <c r="O580" s="78"/>
      <c r="P580" s="78"/>
      <c r="Q580" s="78"/>
      <c r="R580" s="98"/>
      <c r="S580" s="78"/>
      <c r="T580" s="78"/>
      <c r="U580" s="78"/>
      <c r="V580" s="78"/>
      <c r="W580" s="78"/>
      <c r="X580" s="78"/>
      <c r="Y580" s="78"/>
      <c r="Z580" s="78"/>
    </row>
    <row r="581" ht="15.75" customHeight="1">
      <c r="A581" s="62"/>
      <c r="B581" s="98"/>
      <c r="C581" s="98"/>
      <c r="D581" s="98"/>
      <c r="E581" s="78"/>
      <c r="F581" s="78"/>
      <c r="G581" s="78"/>
      <c r="H581" s="78"/>
      <c r="I581" s="78"/>
      <c r="J581" s="78"/>
      <c r="K581" s="98"/>
      <c r="L581" s="78"/>
      <c r="M581" s="78"/>
      <c r="N581" s="78"/>
      <c r="O581" s="78"/>
      <c r="P581" s="78"/>
      <c r="Q581" s="78"/>
      <c r="R581" s="98"/>
      <c r="S581" s="78"/>
      <c r="T581" s="78"/>
      <c r="U581" s="78"/>
      <c r="V581" s="78"/>
      <c r="W581" s="78"/>
      <c r="X581" s="78"/>
      <c r="Y581" s="78"/>
      <c r="Z581" s="78"/>
    </row>
    <row r="582" ht="15.75" customHeight="1">
      <c r="A582" s="62"/>
      <c r="B582" s="98"/>
      <c r="C582" s="98"/>
      <c r="D582" s="98"/>
      <c r="E582" s="78"/>
      <c r="F582" s="78"/>
      <c r="G582" s="78"/>
      <c r="H582" s="78"/>
      <c r="I582" s="78"/>
      <c r="J582" s="78"/>
      <c r="K582" s="98"/>
      <c r="L582" s="78"/>
      <c r="M582" s="78"/>
      <c r="N582" s="78"/>
      <c r="O582" s="78"/>
      <c r="P582" s="78"/>
      <c r="Q582" s="78"/>
      <c r="R582" s="98"/>
      <c r="S582" s="78"/>
      <c r="T582" s="78"/>
      <c r="U582" s="78"/>
      <c r="V582" s="78"/>
      <c r="W582" s="78"/>
      <c r="X582" s="78"/>
      <c r="Y582" s="78"/>
      <c r="Z582" s="78"/>
    </row>
    <row r="583" ht="15.75" customHeight="1">
      <c r="A583" s="62"/>
      <c r="B583" s="98"/>
      <c r="C583" s="98"/>
      <c r="D583" s="98"/>
      <c r="E583" s="78"/>
      <c r="F583" s="78"/>
      <c r="G583" s="78"/>
      <c r="H583" s="78"/>
      <c r="I583" s="78"/>
      <c r="J583" s="78"/>
      <c r="K583" s="98"/>
      <c r="L583" s="78"/>
      <c r="M583" s="78"/>
      <c r="N583" s="78"/>
      <c r="O583" s="78"/>
      <c r="P583" s="78"/>
      <c r="Q583" s="78"/>
      <c r="R583" s="98"/>
      <c r="S583" s="78"/>
      <c r="T583" s="78"/>
      <c r="U583" s="78"/>
      <c r="V583" s="78"/>
      <c r="W583" s="78"/>
      <c r="X583" s="78"/>
      <c r="Y583" s="78"/>
      <c r="Z583" s="78"/>
    </row>
    <row r="584" ht="15.75" customHeight="1">
      <c r="A584" s="62"/>
      <c r="B584" s="98"/>
      <c r="C584" s="98"/>
      <c r="D584" s="98"/>
      <c r="E584" s="78"/>
      <c r="F584" s="78"/>
      <c r="G584" s="78"/>
      <c r="H584" s="78"/>
      <c r="I584" s="78"/>
      <c r="J584" s="78"/>
      <c r="K584" s="98"/>
      <c r="L584" s="78"/>
      <c r="M584" s="78"/>
      <c r="N584" s="78"/>
      <c r="O584" s="78"/>
      <c r="P584" s="78"/>
      <c r="Q584" s="78"/>
      <c r="R584" s="98"/>
      <c r="S584" s="78"/>
      <c r="T584" s="78"/>
      <c r="U584" s="78"/>
      <c r="V584" s="78"/>
      <c r="W584" s="78"/>
      <c r="X584" s="78"/>
      <c r="Y584" s="78"/>
      <c r="Z584" s="78"/>
    </row>
    <row r="585" ht="15.75" customHeight="1">
      <c r="A585" s="62"/>
      <c r="B585" s="98"/>
      <c r="C585" s="98"/>
      <c r="D585" s="98"/>
      <c r="E585" s="78"/>
      <c r="F585" s="78"/>
      <c r="G585" s="78"/>
      <c r="H585" s="78"/>
      <c r="I585" s="78"/>
      <c r="J585" s="78"/>
      <c r="K585" s="98"/>
      <c r="L585" s="78"/>
      <c r="M585" s="78"/>
      <c r="N585" s="78"/>
      <c r="O585" s="78"/>
      <c r="P585" s="78"/>
      <c r="Q585" s="78"/>
      <c r="R585" s="98"/>
      <c r="S585" s="78"/>
      <c r="T585" s="78"/>
      <c r="U585" s="78"/>
      <c r="V585" s="78"/>
      <c r="W585" s="78"/>
      <c r="X585" s="78"/>
      <c r="Y585" s="78"/>
      <c r="Z585" s="78"/>
    </row>
    <row r="586" ht="15.75" customHeight="1">
      <c r="A586" s="62"/>
      <c r="B586" s="98"/>
      <c r="C586" s="98"/>
      <c r="D586" s="98"/>
      <c r="E586" s="78"/>
      <c r="F586" s="78"/>
      <c r="G586" s="78"/>
      <c r="H586" s="78"/>
      <c r="I586" s="78"/>
      <c r="J586" s="78"/>
      <c r="K586" s="98"/>
      <c r="L586" s="78"/>
      <c r="M586" s="78"/>
      <c r="N586" s="78"/>
      <c r="O586" s="78"/>
      <c r="P586" s="78"/>
      <c r="Q586" s="78"/>
      <c r="R586" s="98"/>
      <c r="S586" s="78"/>
      <c r="T586" s="78"/>
      <c r="U586" s="78"/>
      <c r="V586" s="78"/>
      <c r="W586" s="78"/>
      <c r="X586" s="78"/>
      <c r="Y586" s="78"/>
      <c r="Z586" s="78"/>
    </row>
    <row r="587" ht="15.75" customHeight="1">
      <c r="A587" s="62"/>
      <c r="B587" s="98"/>
      <c r="C587" s="98"/>
      <c r="D587" s="98"/>
      <c r="E587" s="78"/>
      <c r="F587" s="78"/>
      <c r="G587" s="78"/>
      <c r="H587" s="78"/>
      <c r="I587" s="78"/>
      <c r="J587" s="78"/>
      <c r="K587" s="98"/>
      <c r="L587" s="78"/>
      <c r="M587" s="78"/>
      <c r="N587" s="78"/>
      <c r="O587" s="78"/>
      <c r="P587" s="78"/>
      <c r="Q587" s="78"/>
      <c r="R587" s="98"/>
      <c r="S587" s="78"/>
      <c r="T587" s="78"/>
      <c r="U587" s="78"/>
      <c r="V587" s="78"/>
      <c r="W587" s="78"/>
      <c r="X587" s="78"/>
      <c r="Y587" s="78"/>
      <c r="Z587" s="78"/>
    </row>
    <row r="588" ht="15.75" customHeight="1">
      <c r="A588" s="62"/>
      <c r="B588" s="98"/>
      <c r="C588" s="98"/>
      <c r="D588" s="98"/>
      <c r="E588" s="78"/>
      <c r="F588" s="78"/>
      <c r="G588" s="78"/>
      <c r="H588" s="78"/>
      <c r="I588" s="78"/>
      <c r="J588" s="78"/>
      <c r="K588" s="98"/>
      <c r="L588" s="78"/>
      <c r="M588" s="78"/>
      <c r="N588" s="78"/>
      <c r="O588" s="78"/>
      <c r="P588" s="78"/>
      <c r="Q588" s="78"/>
      <c r="R588" s="98"/>
      <c r="S588" s="78"/>
      <c r="T588" s="78"/>
      <c r="U588" s="78"/>
      <c r="V588" s="78"/>
      <c r="W588" s="78"/>
      <c r="X588" s="78"/>
      <c r="Y588" s="78"/>
      <c r="Z588" s="78"/>
    </row>
    <row r="589" ht="15.75" customHeight="1">
      <c r="A589" s="62"/>
      <c r="B589" s="98"/>
      <c r="C589" s="98"/>
      <c r="D589" s="98"/>
      <c r="E589" s="78"/>
      <c r="F589" s="78"/>
      <c r="G589" s="78"/>
      <c r="H589" s="78"/>
      <c r="I589" s="78"/>
      <c r="J589" s="78"/>
      <c r="K589" s="98"/>
      <c r="L589" s="78"/>
      <c r="M589" s="78"/>
      <c r="N589" s="78"/>
      <c r="O589" s="78"/>
      <c r="P589" s="78"/>
      <c r="Q589" s="78"/>
      <c r="R589" s="98"/>
      <c r="S589" s="78"/>
      <c r="T589" s="78"/>
      <c r="U589" s="78"/>
      <c r="V589" s="78"/>
      <c r="W589" s="78"/>
      <c r="X589" s="78"/>
      <c r="Y589" s="78"/>
      <c r="Z589" s="78"/>
    </row>
    <row r="590" ht="15.75" customHeight="1">
      <c r="A590" s="62"/>
      <c r="B590" s="98"/>
      <c r="C590" s="98"/>
      <c r="D590" s="98"/>
      <c r="E590" s="78"/>
      <c r="F590" s="78"/>
      <c r="G590" s="78"/>
      <c r="H590" s="78"/>
      <c r="I590" s="78"/>
      <c r="J590" s="78"/>
      <c r="K590" s="98"/>
      <c r="L590" s="78"/>
      <c r="M590" s="78"/>
      <c r="N590" s="78"/>
      <c r="O590" s="78"/>
      <c r="P590" s="78"/>
      <c r="Q590" s="78"/>
      <c r="R590" s="98"/>
      <c r="S590" s="78"/>
      <c r="T590" s="78"/>
      <c r="U590" s="78"/>
      <c r="V590" s="78"/>
      <c r="W590" s="78"/>
      <c r="X590" s="78"/>
      <c r="Y590" s="78"/>
      <c r="Z590" s="78"/>
    </row>
    <row r="591" ht="15.75" customHeight="1">
      <c r="A591" s="62"/>
      <c r="B591" s="98"/>
      <c r="C591" s="98"/>
      <c r="D591" s="98"/>
      <c r="E591" s="78"/>
      <c r="F591" s="78"/>
      <c r="G591" s="78"/>
      <c r="H591" s="78"/>
      <c r="I591" s="78"/>
      <c r="J591" s="78"/>
      <c r="K591" s="98"/>
      <c r="L591" s="78"/>
      <c r="M591" s="78"/>
      <c r="N591" s="78"/>
      <c r="O591" s="78"/>
      <c r="P591" s="78"/>
      <c r="Q591" s="78"/>
      <c r="R591" s="98"/>
      <c r="S591" s="78"/>
      <c r="T591" s="78"/>
      <c r="U591" s="78"/>
      <c r="V591" s="78"/>
      <c r="W591" s="78"/>
      <c r="X591" s="78"/>
      <c r="Y591" s="78"/>
      <c r="Z591" s="78"/>
    </row>
    <row r="592" ht="15.75" customHeight="1">
      <c r="A592" s="62"/>
      <c r="B592" s="98"/>
      <c r="C592" s="98"/>
      <c r="D592" s="98"/>
      <c r="E592" s="78"/>
      <c r="F592" s="78"/>
      <c r="G592" s="78"/>
      <c r="H592" s="78"/>
      <c r="I592" s="78"/>
      <c r="J592" s="78"/>
      <c r="K592" s="98"/>
      <c r="L592" s="78"/>
      <c r="M592" s="78"/>
      <c r="N592" s="78"/>
      <c r="O592" s="78"/>
      <c r="P592" s="78"/>
      <c r="Q592" s="78"/>
      <c r="R592" s="98"/>
      <c r="S592" s="78"/>
      <c r="T592" s="78"/>
      <c r="U592" s="78"/>
      <c r="V592" s="78"/>
      <c r="W592" s="78"/>
      <c r="X592" s="78"/>
      <c r="Y592" s="78"/>
      <c r="Z592" s="78"/>
    </row>
    <row r="593" ht="15.75" customHeight="1">
      <c r="A593" s="62"/>
      <c r="B593" s="98"/>
      <c r="C593" s="98"/>
      <c r="D593" s="98"/>
      <c r="E593" s="78"/>
      <c r="F593" s="78"/>
      <c r="G593" s="78"/>
      <c r="H593" s="78"/>
      <c r="I593" s="78"/>
      <c r="J593" s="78"/>
      <c r="K593" s="98"/>
      <c r="L593" s="78"/>
      <c r="M593" s="78"/>
      <c r="N593" s="78"/>
      <c r="O593" s="78"/>
      <c r="P593" s="78"/>
      <c r="Q593" s="78"/>
      <c r="R593" s="98"/>
      <c r="S593" s="78"/>
      <c r="T593" s="78"/>
      <c r="U593" s="78"/>
      <c r="V593" s="78"/>
      <c r="W593" s="78"/>
      <c r="X593" s="78"/>
      <c r="Y593" s="78"/>
      <c r="Z593" s="78"/>
    </row>
    <row r="594" ht="15.75" customHeight="1">
      <c r="A594" s="62"/>
      <c r="B594" s="98"/>
      <c r="C594" s="98"/>
      <c r="D594" s="98"/>
      <c r="E594" s="78"/>
      <c r="F594" s="78"/>
      <c r="G594" s="78"/>
      <c r="H594" s="78"/>
      <c r="I594" s="78"/>
      <c r="J594" s="78"/>
      <c r="K594" s="98"/>
      <c r="L594" s="78"/>
      <c r="M594" s="78"/>
      <c r="N594" s="78"/>
      <c r="O594" s="78"/>
      <c r="P594" s="78"/>
      <c r="Q594" s="78"/>
      <c r="R594" s="98"/>
      <c r="S594" s="78"/>
      <c r="T594" s="78"/>
      <c r="U594" s="78"/>
      <c r="V594" s="78"/>
      <c r="W594" s="78"/>
      <c r="X594" s="78"/>
      <c r="Y594" s="78"/>
      <c r="Z594" s="78"/>
    </row>
    <row r="595" ht="15.75" customHeight="1">
      <c r="A595" s="62"/>
      <c r="B595" s="98"/>
      <c r="C595" s="98"/>
      <c r="D595" s="98"/>
      <c r="E595" s="78"/>
      <c r="F595" s="78"/>
      <c r="G595" s="78"/>
      <c r="H595" s="78"/>
      <c r="I595" s="78"/>
      <c r="J595" s="78"/>
      <c r="K595" s="98"/>
      <c r="L595" s="78"/>
      <c r="M595" s="78"/>
      <c r="N595" s="78"/>
      <c r="O595" s="78"/>
      <c r="P595" s="78"/>
      <c r="Q595" s="78"/>
      <c r="R595" s="98"/>
      <c r="S595" s="78"/>
      <c r="T595" s="78"/>
      <c r="U595" s="78"/>
      <c r="V595" s="78"/>
      <c r="W595" s="78"/>
      <c r="X595" s="78"/>
      <c r="Y595" s="78"/>
      <c r="Z595" s="78"/>
    </row>
    <row r="596" ht="15.75" customHeight="1">
      <c r="A596" s="62"/>
      <c r="B596" s="98"/>
      <c r="C596" s="98"/>
      <c r="D596" s="98"/>
      <c r="E596" s="78"/>
      <c r="F596" s="78"/>
      <c r="G596" s="78"/>
      <c r="H596" s="78"/>
      <c r="I596" s="78"/>
      <c r="J596" s="78"/>
      <c r="K596" s="98"/>
      <c r="L596" s="78"/>
      <c r="M596" s="78"/>
      <c r="N596" s="78"/>
      <c r="O596" s="78"/>
      <c r="P596" s="78"/>
      <c r="Q596" s="78"/>
      <c r="R596" s="98"/>
      <c r="S596" s="78"/>
      <c r="T596" s="78"/>
      <c r="U596" s="78"/>
      <c r="V596" s="78"/>
      <c r="W596" s="78"/>
      <c r="X596" s="78"/>
      <c r="Y596" s="78"/>
      <c r="Z596" s="78"/>
    </row>
    <row r="597" ht="15.75" customHeight="1">
      <c r="A597" s="62"/>
      <c r="B597" s="98"/>
      <c r="C597" s="98"/>
      <c r="D597" s="98"/>
      <c r="E597" s="78"/>
      <c r="F597" s="78"/>
      <c r="G597" s="78"/>
      <c r="H597" s="78"/>
      <c r="I597" s="78"/>
      <c r="J597" s="78"/>
      <c r="K597" s="98"/>
      <c r="L597" s="78"/>
      <c r="M597" s="78"/>
      <c r="N597" s="78"/>
      <c r="O597" s="78"/>
      <c r="P597" s="78"/>
      <c r="Q597" s="78"/>
      <c r="R597" s="98"/>
      <c r="S597" s="78"/>
      <c r="T597" s="78"/>
      <c r="U597" s="78"/>
      <c r="V597" s="78"/>
      <c r="W597" s="78"/>
      <c r="X597" s="78"/>
      <c r="Y597" s="78"/>
      <c r="Z597" s="78"/>
    </row>
    <row r="598" ht="15.75" customHeight="1">
      <c r="A598" s="62"/>
      <c r="B598" s="98"/>
      <c r="C598" s="98"/>
      <c r="D598" s="98"/>
      <c r="E598" s="78"/>
      <c r="F598" s="78"/>
      <c r="G598" s="78"/>
      <c r="H598" s="78"/>
      <c r="I598" s="78"/>
      <c r="J598" s="78"/>
      <c r="K598" s="98"/>
      <c r="L598" s="78"/>
      <c r="M598" s="78"/>
      <c r="N598" s="78"/>
      <c r="O598" s="78"/>
      <c r="P598" s="78"/>
      <c r="Q598" s="78"/>
      <c r="R598" s="98"/>
      <c r="S598" s="78"/>
      <c r="T598" s="78"/>
      <c r="U598" s="78"/>
      <c r="V598" s="78"/>
      <c r="W598" s="78"/>
      <c r="X598" s="78"/>
      <c r="Y598" s="78"/>
      <c r="Z598" s="78"/>
    </row>
    <row r="599" ht="15.75" customHeight="1">
      <c r="A599" s="62"/>
      <c r="B599" s="98"/>
      <c r="C599" s="98"/>
      <c r="D599" s="98"/>
      <c r="E599" s="78"/>
      <c r="F599" s="78"/>
      <c r="G599" s="78"/>
      <c r="H599" s="78"/>
      <c r="I599" s="78"/>
      <c r="J599" s="78"/>
      <c r="K599" s="98"/>
      <c r="L599" s="78"/>
      <c r="M599" s="78"/>
      <c r="N599" s="78"/>
      <c r="O599" s="78"/>
      <c r="P599" s="78"/>
      <c r="Q599" s="78"/>
      <c r="R599" s="98"/>
      <c r="S599" s="78"/>
      <c r="T599" s="78"/>
      <c r="U599" s="78"/>
      <c r="V599" s="78"/>
      <c r="W599" s="78"/>
      <c r="X599" s="78"/>
      <c r="Y599" s="78"/>
      <c r="Z599" s="78"/>
    </row>
    <row r="600" ht="15.75" customHeight="1">
      <c r="A600" s="62"/>
      <c r="B600" s="98"/>
      <c r="C600" s="98"/>
      <c r="D600" s="98"/>
      <c r="E600" s="78"/>
      <c r="F600" s="78"/>
      <c r="G600" s="78"/>
      <c r="H600" s="78"/>
      <c r="I600" s="78"/>
      <c r="J600" s="78"/>
      <c r="K600" s="98"/>
      <c r="L600" s="78"/>
      <c r="M600" s="78"/>
      <c r="N600" s="78"/>
      <c r="O600" s="78"/>
      <c r="P600" s="78"/>
      <c r="Q600" s="78"/>
      <c r="R600" s="98"/>
      <c r="S600" s="78"/>
      <c r="T600" s="78"/>
      <c r="U600" s="78"/>
      <c r="V600" s="78"/>
      <c r="W600" s="78"/>
      <c r="X600" s="78"/>
      <c r="Y600" s="78"/>
      <c r="Z600" s="78"/>
    </row>
    <row r="601" ht="15.75" customHeight="1">
      <c r="A601" s="62"/>
      <c r="B601" s="98"/>
      <c r="C601" s="98"/>
      <c r="D601" s="98"/>
      <c r="E601" s="78"/>
      <c r="F601" s="78"/>
      <c r="G601" s="78"/>
      <c r="H601" s="78"/>
      <c r="I601" s="78"/>
      <c r="J601" s="78"/>
      <c r="K601" s="98"/>
      <c r="L601" s="78"/>
      <c r="M601" s="78"/>
      <c r="N601" s="78"/>
      <c r="O601" s="78"/>
      <c r="P601" s="78"/>
      <c r="Q601" s="78"/>
      <c r="R601" s="98"/>
      <c r="S601" s="78"/>
      <c r="T601" s="78"/>
      <c r="U601" s="78"/>
      <c r="V601" s="78"/>
      <c r="W601" s="78"/>
      <c r="X601" s="78"/>
      <c r="Y601" s="78"/>
      <c r="Z601" s="78"/>
    </row>
    <row r="602" ht="15.75" customHeight="1">
      <c r="A602" s="62"/>
      <c r="B602" s="98"/>
      <c r="C602" s="98"/>
      <c r="D602" s="98"/>
      <c r="E602" s="78"/>
      <c r="F602" s="78"/>
      <c r="G602" s="78"/>
      <c r="H602" s="78"/>
      <c r="I602" s="78"/>
      <c r="J602" s="78"/>
      <c r="K602" s="98"/>
      <c r="L602" s="78"/>
      <c r="M602" s="78"/>
      <c r="N602" s="78"/>
      <c r="O602" s="78"/>
      <c r="P602" s="78"/>
      <c r="Q602" s="78"/>
      <c r="R602" s="98"/>
      <c r="S602" s="78"/>
      <c r="T602" s="78"/>
      <c r="U602" s="78"/>
      <c r="V602" s="78"/>
      <c r="W602" s="78"/>
      <c r="X602" s="78"/>
      <c r="Y602" s="78"/>
      <c r="Z602" s="78"/>
    </row>
    <row r="603" ht="15.75" customHeight="1">
      <c r="A603" s="62"/>
      <c r="B603" s="98"/>
      <c r="C603" s="98"/>
      <c r="D603" s="98"/>
      <c r="E603" s="78"/>
      <c r="F603" s="78"/>
      <c r="G603" s="78"/>
      <c r="H603" s="78"/>
      <c r="I603" s="78"/>
      <c r="J603" s="78"/>
      <c r="K603" s="98"/>
      <c r="L603" s="78"/>
      <c r="M603" s="78"/>
      <c r="N603" s="78"/>
      <c r="O603" s="78"/>
      <c r="P603" s="78"/>
      <c r="Q603" s="78"/>
      <c r="R603" s="98"/>
      <c r="S603" s="78"/>
      <c r="T603" s="78"/>
      <c r="U603" s="78"/>
      <c r="V603" s="78"/>
      <c r="W603" s="78"/>
      <c r="X603" s="78"/>
      <c r="Y603" s="78"/>
      <c r="Z603" s="78"/>
    </row>
    <row r="604" ht="15.75" customHeight="1">
      <c r="A604" s="62"/>
      <c r="B604" s="98"/>
      <c r="C604" s="98"/>
      <c r="D604" s="98"/>
      <c r="E604" s="78"/>
      <c r="F604" s="78"/>
      <c r="G604" s="78"/>
      <c r="H604" s="78"/>
      <c r="I604" s="78"/>
      <c r="J604" s="78"/>
      <c r="K604" s="98"/>
      <c r="L604" s="78"/>
      <c r="M604" s="78"/>
      <c r="N604" s="78"/>
      <c r="O604" s="78"/>
      <c r="P604" s="78"/>
      <c r="Q604" s="78"/>
      <c r="R604" s="98"/>
      <c r="S604" s="78"/>
      <c r="T604" s="78"/>
      <c r="U604" s="78"/>
      <c r="V604" s="78"/>
      <c r="W604" s="78"/>
      <c r="X604" s="78"/>
      <c r="Y604" s="78"/>
      <c r="Z604" s="78"/>
    </row>
    <row r="605" ht="15.75" customHeight="1">
      <c r="A605" s="62"/>
      <c r="B605" s="98"/>
      <c r="C605" s="98"/>
      <c r="D605" s="98"/>
      <c r="E605" s="78"/>
      <c r="F605" s="78"/>
      <c r="G605" s="78"/>
      <c r="H605" s="78"/>
      <c r="I605" s="78"/>
      <c r="J605" s="78"/>
      <c r="K605" s="98"/>
      <c r="L605" s="78"/>
      <c r="M605" s="78"/>
      <c r="N605" s="78"/>
      <c r="O605" s="78"/>
      <c r="P605" s="78"/>
      <c r="Q605" s="78"/>
      <c r="R605" s="98"/>
      <c r="S605" s="78"/>
      <c r="T605" s="78"/>
      <c r="U605" s="78"/>
      <c r="V605" s="78"/>
      <c r="W605" s="78"/>
      <c r="X605" s="78"/>
      <c r="Y605" s="78"/>
      <c r="Z605" s="78"/>
    </row>
    <row r="606" ht="15.75" customHeight="1">
      <c r="A606" s="62"/>
      <c r="B606" s="98"/>
      <c r="C606" s="98"/>
      <c r="D606" s="98"/>
      <c r="E606" s="78"/>
      <c r="F606" s="78"/>
      <c r="G606" s="78"/>
      <c r="H606" s="78"/>
      <c r="I606" s="78"/>
      <c r="J606" s="78"/>
      <c r="K606" s="98"/>
      <c r="L606" s="78"/>
      <c r="M606" s="78"/>
      <c r="N606" s="78"/>
      <c r="O606" s="78"/>
      <c r="P606" s="78"/>
      <c r="Q606" s="78"/>
      <c r="R606" s="98"/>
      <c r="S606" s="78"/>
      <c r="T606" s="78"/>
      <c r="U606" s="78"/>
      <c r="V606" s="78"/>
      <c r="W606" s="78"/>
      <c r="X606" s="78"/>
      <c r="Y606" s="78"/>
      <c r="Z606" s="78"/>
    </row>
    <row r="607" ht="15.75" customHeight="1">
      <c r="A607" s="62"/>
      <c r="B607" s="98"/>
      <c r="C607" s="98"/>
      <c r="D607" s="98"/>
      <c r="E607" s="78"/>
      <c r="F607" s="78"/>
      <c r="G607" s="78"/>
      <c r="H607" s="78"/>
      <c r="I607" s="78"/>
      <c r="J607" s="78"/>
      <c r="K607" s="98"/>
      <c r="L607" s="78"/>
      <c r="M607" s="78"/>
      <c r="N607" s="78"/>
      <c r="O607" s="78"/>
      <c r="P607" s="78"/>
      <c r="Q607" s="78"/>
      <c r="R607" s="98"/>
      <c r="S607" s="78"/>
      <c r="T607" s="78"/>
      <c r="U607" s="78"/>
      <c r="V607" s="78"/>
      <c r="W607" s="78"/>
      <c r="X607" s="78"/>
      <c r="Y607" s="78"/>
      <c r="Z607" s="78"/>
    </row>
    <row r="608" ht="15.75" customHeight="1">
      <c r="A608" s="62"/>
      <c r="B608" s="98"/>
      <c r="C608" s="98"/>
      <c r="D608" s="98"/>
      <c r="E608" s="78"/>
      <c r="F608" s="78"/>
      <c r="G608" s="78"/>
      <c r="H608" s="78"/>
      <c r="I608" s="78"/>
      <c r="J608" s="78"/>
      <c r="K608" s="98"/>
      <c r="L608" s="78"/>
      <c r="M608" s="78"/>
      <c r="N608" s="78"/>
      <c r="O608" s="78"/>
      <c r="P608" s="78"/>
      <c r="Q608" s="78"/>
      <c r="R608" s="98"/>
      <c r="S608" s="78"/>
      <c r="T608" s="78"/>
      <c r="U608" s="78"/>
      <c r="V608" s="78"/>
      <c r="W608" s="78"/>
      <c r="X608" s="78"/>
      <c r="Y608" s="78"/>
      <c r="Z608" s="78"/>
    </row>
    <row r="609" ht="15.75" customHeight="1">
      <c r="A609" s="62"/>
      <c r="B609" s="98"/>
      <c r="C609" s="98"/>
      <c r="D609" s="98"/>
      <c r="E609" s="78"/>
      <c r="F609" s="78"/>
      <c r="G609" s="78"/>
      <c r="H609" s="78"/>
      <c r="I609" s="78"/>
      <c r="J609" s="78"/>
      <c r="K609" s="98"/>
      <c r="L609" s="78"/>
      <c r="M609" s="78"/>
      <c r="N609" s="78"/>
      <c r="O609" s="78"/>
      <c r="P609" s="78"/>
      <c r="Q609" s="78"/>
      <c r="R609" s="98"/>
      <c r="S609" s="78"/>
      <c r="T609" s="78"/>
      <c r="U609" s="78"/>
      <c r="V609" s="78"/>
      <c r="W609" s="78"/>
      <c r="X609" s="78"/>
      <c r="Y609" s="78"/>
      <c r="Z609" s="78"/>
    </row>
    <row r="610" ht="15.75" customHeight="1">
      <c r="A610" s="62"/>
      <c r="B610" s="98"/>
      <c r="C610" s="98"/>
      <c r="D610" s="98"/>
      <c r="E610" s="78"/>
      <c r="F610" s="78"/>
      <c r="G610" s="78"/>
      <c r="H610" s="78"/>
      <c r="I610" s="78"/>
      <c r="J610" s="78"/>
      <c r="K610" s="98"/>
      <c r="L610" s="78"/>
      <c r="M610" s="78"/>
      <c r="N610" s="78"/>
      <c r="O610" s="78"/>
      <c r="P610" s="78"/>
      <c r="Q610" s="78"/>
      <c r="R610" s="98"/>
      <c r="S610" s="78"/>
      <c r="T610" s="78"/>
      <c r="U610" s="78"/>
      <c r="V610" s="78"/>
      <c r="W610" s="78"/>
      <c r="X610" s="78"/>
      <c r="Y610" s="78"/>
      <c r="Z610" s="78"/>
    </row>
    <row r="611" ht="15.75" customHeight="1">
      <c r="A611" s="62"/>
      <c r="B611" s="98"/>
      <c r="C611" s="98"/>
      <c r="D611" s="98"/>
      <c r="E611" s="78"/>
      <c r="F611" s="78"/>
      <c r="G611" s="78"/>
      <c r="H611" s="78"/>
      <c r="I611" s="78"/>
      <c r="J611" s="78"/>
      <c r="K611" s="98"/>
      <c r="L611" s="78"/>
      <c r="M611" s="78"/>
      <c r="N611" s="78"/>
      <c r="O611" s="78"/>
      <c r="P611" s="78"/>
      <c r="Q611" s="78"/>
      <c r="R611" s="98"/>
      <c r="S611" s="78"/>
      <c r="T611" s="78"/>
      <c r="U611" s="78"/>
      <c r="V611" s="78"/>
      <c r="W611" s="78"/>
      <c r="X611" s="78"/>
      <c r="Y611" s="78"/>
      <c r="Z611" s="78"/>
    </row>
    <row r="612" ht="15.75" customHeight="1">
      <c r="A612" s="62"/>
      <c r="B612" s="98"/>
      <c r="C612" s="98"/>
      <c r="D612" s="98"/>
      <c r="E612" s="78"/>
      <c r="F612" s="78"/>
      <c r="G612" s="78"/>
      <c r="H612" s="78"/>
      <c r="I612" s="78"/>
      <c r="J612" s="78"/>
      <c r="K612" s="98"/>
      <c r="L612" s="78"/>
      <c r="M612" s="78"/>
      <c r="N612" s="78"/>
      <c r="O612" s="78"/>
      <c r="P612" s="78"/>
      <c r="Q612" s="78"/>
      <c r="R612" s="98"/>
      <c r="S612" s="78"/>
      <c r="T612" s="78"/>
      <c r="U612" s="78"/>
      <c r="V612" s="78"/>
      <c r="W612" s="78"/>
      <c r="X612" s="78"/>
      <c r="Y612" s="78"/>
      <c r="Z612" s="78"/>
    </row>
    <row r="613" ht="15.75" customHeight="1">
      <c r="A613" s="62"/>
      <c r="B613" s="98"/>
      <c r="C613" s="98"/>
      <c r="D613" s="98"/>
      <c r="E613" s="78"/>
      <c r="F613" s="78"/>
      <c r="G613" s="78"/>
      <c r="H613" s="78"/>
      <c r="I613" s="78"/>
      <c r="J613" s="78"/>
      <c r="K613" s="98"/>
      <c r="L613" s="78"/>
      <c r="M613" s="78"/>
      <c r="N613" s="78"/>
      <c r="O613" s="78"/>
      <c r="P613" s="78"/>
      <c r="Q613" s="78"/>
      <c r="R613" s="98"/>
      <c r="S613" s="78"/>
      <c r="T613" s="78"/>
      <c r="U613" s="78"/>
      <c r="V613" s="78"/>
      <c r="W613" s="78"/>
      <c r="X613" s="78"/>
      <c r="Y613" s="78"/>
      <c r="Z613" s="78"/>
    </row>
    <row r="614" ht="15.75" customHeight="1">
      <c r="A614" s="62"/>
      <c r="B614" s="98"/>
      <c r="C614" s="98"/>
      <c r="D614" s="98"/>
      <c r="E614" s="78"/>
      <c r="F614" s="78"/>
      <c r="G614" s="78"/>
      <c r="H614" s="78"/>
      <c r="I614" s="78"/>
      <c r="J614" s="78"/>
      <c r="K614" s="98"/>
      <c r="L614" s="78"/>
      <c r="M614" s="78"/>
      <c r="N614" s="78"/>
      <c r="O614" s="78"/>
      <c r="P614" s="78"/>
      <c r="Q614" s="78"/>
      <c r="R614" s="98"/>
      <c r="S614" s="78"/>
      <c r="T614" s="78"/>
      <c r="U614" s="78"/>
      <c r="V614" s="78"/>
      <c r="W614" s="78"/>
      <c r="X614" s="78"/>
      <c r="Y614" s="78"/>
      <c r="Z614" s="78"/>
    </row>
    <row r="615" ht="15.75" customHeight="1">
      <c r="A615" s="62"/>
      <c r="B615" s="98"/>
      <c r="C615" s="98"/>
      <c r="D615" s="98"/>
      <c r="E615" s="78"/>
      <c r="F615" s="78"/>
      <c r="G615" s="78"/>
      <c r="H615" s="78"/>
      <c r="I615" s="78"/>
      <c r="J615" s="78"/>
      <c r="K615" s="98"/>
      <c r="L615" s="78"/>
      <c r="M615" s="78"/>
      <c r="N615" s="78"/>
      <c r="O615" s="78"/>
      <c r="P615" s="78"/>
      <c r="Q615" s="78"/>
      <c r="R615" s="98"/>
      <c r="S615" s="78"/>
      <c r="T615" s="78"/>
      <c r="U615" s="78"/>
      <c r="V615" s="78"/>
      <c r="W615" s="78"/>
      <c r="X615" s="78"/>
      <c r="Y615" s="78"/>
      <c r="Z615" s="78"/>
    </row>
    <row r="616" ht="15.75" customHeight="1">
      <c r="A616" s="62"/>
      <c r="B616" s="98"/>
      <c r="C616" s="98"/>
      <c r="D616" s="98"/>
      <c r="E616" s="78"/>
      <c r="F616" s="78"/>
      <c r="G616" s="78"/>
      <c r="H616" s="78"/>
      <c r="I616" s="78"/>
      <c r="J616" s="78"/>
      <c r="K616" s="98"/>
      <c r="L616" s="78"/>
      <c r="M616" s="78"/>
      <c r="N616" s="78"/>
      <c r="O616" s="78"/>
      <c r="P616" s="78"/>
      <c r="Q616" s="78"/>
      <c r="R616" s="98"/>
      <c r="S616" s="78"/>
      <c r="T616" s="78"/>
      <c r="U616" s="78"/>
      <c r="V616" s="78"/>
      <c r="W616" s="78"/>
      <c r="X616" s="78"/>
      <c r="Y616" s="78"/>
      <c r="Z616" s="78"/>
    </row>
    <row r="617" ht="15.75" customHeight="1">
      <c r="A617" s="62"/>
      <c r="B617" s="98"/>
      <c r="C617" s="98"/>
      <c r="D617" s="98"/>
      <c r="E617" s="78"/>
      <c r="F617" s="78"/>
      <c r="G617" s="78"/>
      <c r="H617" s="78"/>
      <c r="I617" s="78"/>
      <c r="J617" s="78"/>
      <c r="K617" s="98"/>
      <c r="L617" s="78"/>
      <c r="M617" s="78"/>
      <c r="N617" s="78"/>
      <c r="O617" s="78"/>
      <c r="P617" s="78"/>
      <c r="Q617" s="78"/>
      <c r="R617" s="98"/>
      <c r="S617" s="78"/>
      <c r="T617" s="78"/>
      <c r="U617" s="78"/>
      <c r="V617" s="78"/>
      <c r="W617" s="78"/>
      <c r="X617" s="78"/>
      <c r="Y617" s="78"/>
      <c r="Z617" s="78"/>
    </row>
    <row r="618" ht="15.75" customHeight="1">
      <c r="A618" s="62"/>
      <c r="B618" s="98"/>
      <c r="C618" s="98"/>
      <c r="D618" s="98"/>
      <c r="E618" s="78"/>
      <c r="F618" s="78"/>
      <c r="G618" s="78"/>
      <c r="H618" s="78"/>
      <c r="I618" s="78"/>
      <c r="J618" s="78"/>
      <c r="K618" s="98"/>
      <c r="L618" s="78"/>
      <c r="M618" s="78"/>
      <c r="N618" s="78"/>
      <c r="O618" s="78"/>
      <c r="P618" s="78"/>
      <c r="Q618" s="78"/>
      <c r="R618" s="98"/>
      <c r="S618" s="78"/>
      <c r="T618" s="78"/>
      <c r="U618" s="78"/>
      <c r="V618" s="78"/>
      <c r="W618" s="78"/>
      <c r="X618" s="78"/>
      <c r="Y618" s="78"/>
      <c r="Z618" s="78"/>
    </row>
    <row r="619" ht="15.75" customHeight="1">
      <c r="A619" s="62"/>
      <c r="B619" s="98"/>
      <c r="C619" s="98"/>
      <c r="D619" s="98"/>
      <c r="E619" s="78"/>
      <c r="F619" s="78"/>
      <c r="G619" s="78"/>
      <c r="H619" s="78"/>
      <c r="I619" s="78"/>
      <c r="J619" s="78"/>
      <c r="K619" s="98"/>
      <c r="L619" s="78"/>
      <c r="M619" s="78"/>
      <c r="N619" s="78"/>
      <c r="O619" s="78"/>
      <c r="P619" s="78"/>
      <c r="Q619" s="78"/>
      <c r="R619" s="98"/>
      <c r="S619" s="78"/>
      <c r="T619" s="78"/>
      <c r="U619" s="78"/>
      <c r="V619" s="78"/>
      <c r="W619" s="78"/>
      <c r="X619" s="78"/>
      <c r="Y619" s="78"/>
      <c r="Z619" s="78"/>
    </row>
    <row r="620" ht="15.75" customHeight="1">
      <c r="A620" s="62"/>
      <c r="B620" s="98"/>
      <c r="C620" s="98"/>
      <c r="D620" s="98"/>
      <c r="E620" s="78"/>
      <c r="F620" s="78"/>
      <c r="G620" s="78"/>
      <c r="H620" s="78"/>
      <c r="I620" s="78"/>
      <c r="J620" s="78"/>
      <c r="K620" s="98"/>
      <c r="L620" s="78"/>
      <c r="M620" s="78"/>
      <c r="N620" s="78"/>
      <c r="O620" s="78"/>
      <c r="P620" s="78"/>
      <c r="Q620" s="78"/>
      <c r="R620" s="98"/>
      <c r="S620" s="78"/>
      <c r="T620" s="78"/>
      <c r="U620" s="78"/>
      <c r="V620" s="78"/>
      <c r="W620" s="78"/>
      <c r="X620" s="78"/>
      <c r="Y620" s="78"/>
      <c r="Z620" s="78"/>
    </row>
    <row r="621" ht="15.75" customHeight="1">
      <c r="A621" s="62"/>
      <c r="B621" s="98"/>
      <c r="C621" s="98"/>
      <c r="D621" s="98"/>
      <c r="E621" s="78"/>
      <c r="F621" s="78"/>
      <c r="G621" s="78"/>
      <c r="H621" s="78"/>
      <c r="I621" s="78"/>
      <c r="J621" s="78"/>
      <c r="K621" s="98"/>
      <c r="L621" s="78"/>
      <c r="M621" s="78"/>
      <c r="N621" s="78"/>
      <c r="O621" s="78"/>
      <c r="P621" s="78"/>
      <c r="Q621" s="78"/>
      <c r="R621" s="98"/>
      <c r="S621" s="78"/>
      <c r="T621" s="78"/>
      <c r="U621" s="78"/>
      <c r="V621" s="78"/>
      <c r="W621" s="78"/>
      <c r="X621" s="78"/>
      <c r="Y621" s="78"/>
      <c r="Z621" s="78"/>
    </row>
    <row r="622" ht="15.75" customHeight="1">
      <c r="A622" s="62"/>
      <c r="B622" s="98"/>
      <c r="C622" s="98"/>
      <c r="D622" s="98"/>
      <c r="E622" s="78"/>
      <c r="F622" s="78"/>
      <c r="G622" s="78"/>
      <c r="H622" s="78"/>
      <c r="I622" s="78"/>
      <c r="J622" s="78"/>
      <c r="K622" s="98"/>
      <c r="L622" s="78"/>
      <c r="M622" s="78"/>
      <c r="N622" s="78"/>
      <c r="O622" s="78"/>
      <c r="P622" s="78"/>
      <c r="Q622" s="78"/>
      <c r="R622" s="98"/>
      <c r="S622" s="78"/>
      <c r="T622" s="78"/>
      <c r="U622" s="78"/>
      <c r="V622" s="78"/>
      <c r="W622" s="78"/>
      <c r="X622" s="78"/>
      <c r="Y622" s="78"/>
      <c r="Z622" s="78"/>
    </row>
    <row r="623" ht="15.75" customHeight="1">
      <c r="A623" s="62"/>
      <c r="B623" s="98"/>
      <c r="C623" s="98"/>
      <c r="D623" s="98"/>
      <c r="E623" s="78"/>
      <c r="F623" s="78"/>
      <c r="G623" s="78"/>
      <c r="H623" s="78"/>
      <c r="I623" s="78"/>
      <c r="J623" s="78"/>
      <c r="K623" s="98"/>
      <c r="L623" s="78"/>
      <c r="M623" s="78"/>
      <c r="N623" s="78"/>
      <c r="O623" s="78"/>
      <c r="P623" s="78"/>
      <c r="Q623" s="78"/>
      <c r="R623" s="98"/>
      <c r="S623" s="78"/>
      <c r="T623" s="78"/>
      <c r="U623" s="78"/>
      <c r="V623" s="78"/>
      <c r="W623" s="78"/>
      <c r="X623" s="78"/>
      <c r="Y623" s="78"/>
      <c r="Z623" s="78"/>
    </row>
    <row r="624" ht="15.75" customHeight="1">
      <c r="A624" s="62"/>
      <c r="B624" s="98"/>
      <c r="C624" s="98"/>
      <c r="D624" s="98"/>
      <c r="E624" s="78"/>
      <c r="F624" s="78"/>
      <c r="G624" s="78"/>
      <c r="H624" s="78"/>
      <c r="I624" s="78"/>
      <c r="J624" s="78"/>
      <c r="K624" s="98"/>
      <c r="L624" s="78"/>
      <c r="M624" s="78"/>
      <c r="N624" s="78"/>
      <c r="O624" s="78"/>
      <c r="P624" s="78"/>
      <c r="Q624" s="78"/>
      <c r="R624" s="98"/>
      <c r="S624" s="78"/>
      <c r="T624" s="78"/>
      <c r="U624" s="78"/>
      <c r="V624" s="78"/>
      <c r="W624" s="78"/>
      <c r="X624" s="78"/>
      <c r="Y624" s="78"/>
      <c r="Z624" s="78"/>
    </row>
    <row r="625" ht="15.75" customHeight="1">
      <c r="A625" s="62"/>
      <c r="B625" s="98"/>
      <c r="C625" s="98"/>
      <c r="D625" s="98"/>
      <c r="E625" s="78"/>
      <c r="F625" s="78"/>
      <c r="G625" s="78"/>
      <c r="H625" s="78"/>
      <c r="I625" s="78"/>
      <c r="J625" s="78"/>
      <c r="K625" s="98"/>
      <c r="L625" s="78"/>
      <c r="M625" s="78"/>
      <c r="N625" s="78"/>
      <c r="O625" s="78"/>
      <c r="P625" s="78"/>
      <c r="Q625" s="78"/>
      <c r="R625" s="98"/>
      <c r="S625" s="78"/>
      <c r="T625" s="78"/>
      <c r="U625" s="78"/>
      <c r="V625" s="78"/>
      <c r="W625" s="78"/>
      <c r="X625" s="78"/>
      <c r="Y625" s="78"/>
      <c r="Z625" s="78"/>
    </row>
    <row r="626" ht="15.75" customHeight="1">
      <c r="A626" s="62"/>
      <c r="B626" s="98"/>
      <c r="C626" s="98"/>
      <c r="D626" s="98"/>
      <c r="E626" s="78"/>
      <c r="F626" s="78"/>
      <c r="G626" s="78"/>
      <c r="H626" s="78"/>
      <c r="I626" s="78"/>
      <c r="J626" s="78"/>
      <c r="K626" s="98"/>
      <c r="L626" s="78"/>
      <c r="M626" s="78"/>
      <c r="N626" s="78"/>
      <c r="O626" s="78"/>
      <c r="P626" s="78"/>
      <c r="Q626" s="78"/>
      <c r="R626" s="98"/>
      <c r="S626" s="78"/>
      <c r="T626" s="78"/>
      <c r="U626" s="78"/>
      <c r="V626" s="78"/>
      <c r="W626" s="78"/>
      <c r="X626" s="78"/>
      <c r="Y626" s="78"/>
      <c r="Z626" s="78"/>
    </row>
    <row r="627" ht="15.75" customHeight="1">
      <c r="A627" s="62"/>
      <c r="B627" s="98"/>
      <c r="C627" s="98"/>
      <c r="D627" s="98"/>
      <c r="E627" s="78"/>
      <c r="F627" s="78"/>
      <c r="G627" s="78"/>
      <c r="H627" s="78"/>
      <c r="I627" s="78"/>
      <c r="J627" s="78"/>
      <c r="K627" s="98"/>
      <c r="L627" s="78"/>
      <c r="M627" s="78"/>
      <c r="N627" s="78"/>
      <c r="O627" s="78"/>
      <c r="P627" s="78"/>
      <c r="Q627" s="78"/>
      <c r="R627" s="98"/>
      <c r="S627" s="78"/>
      <c r="T627" s="78"/>
      <c r="U627" s="78"/>
      <c r="V627" s="78"/>
      <c r="W627" s="78"/>
      <c r="X627" s="78"/>
      <c r="Y627" s="78"/>
      <c r="Z627" s="78"/>
    </row>
    <row r="628" ht="15.75" customHeight="1">
      <c r="A628" s="62"/>
      <c r="B628" s="98"/>
      <c r="C628" s="98"/>
      <c r="D628" s="98"/>
      <c r="E628" s="78"/>
      <c r="F628" s="78"/>
      <c r="G628" s="78"/>
      <c r="H628" s="78"/>
      <c r="I628" s="78"/>
      <c r="J628" s="78"/>
      <c r="K628" s="98"/>
      <c r="L628" s="78"/>
      <c r="M628" s="78"/>
      <c r="N628" s="78"/>
      <c r="O628" s="78"/>
      <c r="P628" s="78"/>
      <c r="Q628" s="78"/>
      <c r="R628" s="98"/>
      <c r="S628" s="78"/>
      <c r="T628" s="78"/>
      <c r="U628" s="78"/>
      <c r="V628" s="78"/>
      <c r="W628" s="78"/>
      <c r="X628" s="78"/>
      <c r="Y628" s="78"/>
      <c r="Z628" s="78"/>
    </row>
    <row r="629" ht="15.75" customHeight="1">
      <c r="A629" s="62"/>
      <c r="B629" s="98"/>
      <c r="C629" s="98"/>
      <c r="D629" s="98"/>
      <c r="E629" s="78"/>
      <c r="F629" s="78"/>
      <c r="G629" s="78"/>
      <c r="H629" s="78"/>
      <c r="I629" s="78"/>
      <c r="J629" s="78"/>
      <c r="K629" s="98"/>
      <c r="L629" s="78"/>
      <c r="M629" s="78"/>
      <c r="N629" s="78"/>
      <c r="O629" s="78"/>
      <c r="P629" s="78"/>
      <c r="Q629" s="78"/>
      <c r="R629" s="98"/>
      <c r="S629" s="78"/>
      <c r="T629" s="78"/>
      <c r="U629" s="78"/>
      <c r="V629" s="78"/>
      <c r="W629" s="78"/>
      <c r="X629" s="78"/>
      <c r="Y629" s="78"/>
      <c r="Z629" s="78"/>
    </row>
    <row r="630" ht="15.75" customHeight="1">
      <c r="A630" s="62"/>
      <c r="B630" s="98"/>
      <c r="C630" s="98"/>
      <c r="D630" s="98"/>
      <c r="E630" s="78"/>
      <c r="F630" s="78"/>
      <c r="G630" s="78"/>
      <c r="H630" s="78"/>
      <c r="I630" s="78"/>
      <c r="J630" s="78"/>
      <c r="K630" s="98"/>
      <c r="L630" s="78"/>
      <c r="M630" s="78"/>
      <c r="N630" s="78"/>
      <c r="O630" s="78"/>
      <c r="P630" s="78"/>
      <c r="Q630" s="78"/>
      <c r="R630" s="98"/>
      <c r="S630" s="78"/>
      <c r="T630" s="78"/>
      <c r="U630" s="78"/>
      <c r="V630" s="78"/>
      <c r="W630" s="78"/>
      <c r="X630" s="78"/>
      <c r="Y630" s="78"/>
      <c r="Z630" s="78"/>
    </row>
    <row r="631" ht="15.75" customHeight="1">
      <c r="A631" s="62"/>
      <c r="B631" s="98"/>
      <c r="C631" s="98"/>
      <c r="D631" s="98"/>
      <c r="E631" s="78"/>
      <c r="F631" s="78"/>
      <c r="G631" s="78"/>
      <c r="H631" s="78"/>
      <c r="I631" s="78"/>
      <c r="J631" s="78"/>
      <c r="K631" s="98"/>
      <c r="L631" s="78"/>
      <c r="M631" s="78"/>
      <c r="N631" s="78"/>
      <c r="O631" s="78"/>
      <c r="P631" s="78"/>
      <c r="Q631" s="78"/>
      <c r="R631" s="98"/>
      <c r="S631" s="78"/>
      <c r="T631" s="78"/>
      <c r="U631" s="78"/>
      <c r="V631" s="78"/>
      <c r="W631" s="78"/>
      <c r="X631" s="78"/>
      <c r="Y631" s="78"/>
      <c r="Z631" s="78"/>
    </row>
    <row r="632" ht="15.75" customHeight="1">
      <c r="A632" s="62"/>
      <c r="B632" s="98"/>
      <c r="C632" s="98"/>
      <c r="D632" s="98"/>
      <c r="E632" s="78"/>
      <c r="F632" s="78"/>
      <c r="G632" s="78"/>
      <c r="H632" s="78"/>
      <c r="I632" s="78"/>
      <c r="J632" s="78"/>
      <c r="K632" s="98"/>
      <c r="L632" s="78"/>
      <c r="M632" s="78"/>
      <c r="N632" s="78"/>
      <c r="O632" s="78"/>
      <c r="P632" s="78"/>
      <c r="Q632" s="78"/>
      <c r="R632" s="98"/>
      <c r="S632" s="78"/>
      <c r="T632" s="78"/>
      <c r="U632" s="78"/>
      <c r="V632" s="78"/>
      <c r="W632" s="78"/>
      <c r="X632" s="78"/>
      <c r="Y632" s="78"/>
      <c r="Z632" s="78"/>
    </row>
    <row r="633" ht="15.75" customHeight="1">
      <c r="A633" s="62"/>
      <c r="B633" s="98"/>
      <c r="C633" s="98"/>
      <c r="D633" s="98"/>
      <c r="E633" s="78"/>
      <c r="F633" s="78"/>
      <c r="G633" s="78"/>
      <c r="H633" s="78"/>
      <c r="I633" s="78"/>
      <c r="J633" s="78"/>
      <c r="K633" s="98"/>
      <c r="L633" s="78"/>
      <c r="M633" s="78"/>
      <c r="N633" s="78"/>
      <c r="O633" s="78"/>
      <c r="P633" s="78"/>
      <c r="Q633" s="78"/>
      <c r="R633" s="98"/>
      <c r="S633" s="78"/>
      <c r="T633" s="78"/>
      <c r="U633" s="78"/>
      <c r="V633" s="78"/>
      <c r="W633" s="78"/>
      <c r="X633" s="78"/>
      <c r="Y633" s="78"/>
      <c r="Z633" s="78"/>
    </row>
    <row r="634" ht="15.75" customHeight="1">
      <c r="A634" s="62"/>
      <c r="B634" s="98"/>
      <c r="C634" s="98"/>
      <c r="D634" s="98"/>
      <c r="E634" s="78"/>
      <c r="F634" s="78"/>
      <c r="G634" s="78"/>
      <c r="H634" s="78"/>
      <c r="I634" s="78"/>
      <c r="J634" s="78"/>
      <c r="K634" s="98"/>
      <c r="L634" s="78"/>
      <c r="M634" s="78"/>
      <c r="N634" s="78"/>
      <c r="O634" s="78"/>
      <c r="P634" s="78"/>
      <c r="Q634" s="78"/>
      <c r="R634" s="98"/>
      <c r="S634" s="78"/>
      <c r="T634" s="78"/>
      <c r="U634" s="78"/>
      <c r="V634" s="78"/>
      <c r="W634" s="78"/>
      <c r="X634" s="78"/>
      <c r="Y634" s="78"/>
      <c r="Z634" s="78"/>
    </row>
    <row r="635" ht="15.75" customHeight="1">
      <c r="A635" s="62"/>
      <c r="B635" s="98"/>
      <c r="C635" s="98"/>
      <c r="D635" s="98"/>
      <c r="E635" s="78"/>
      <c r="F635" s="78"/>
      <c r="G635" s="78"/>
      <c r="H635" s="78"/>
      <c r="I635" s="78"/>
      <c r="J635" s="78"/>
      <c r="K635" s="98"/>
      <c r="L635" s="78"/>
      <c r="M635" s="78"/>
      <c r="N635" s="78"/>
      <c r="O635" s="78"/>
      <c r="P635" s="78"/>
      <c r="Q635" s="78"/>
      <c r="R635" s="98"/>
      <c r="S635" s="78"/>
      <c r="T635" s="78"/>
      <c r="U635" s="78"/>
      <c r="V635" s="78"/>
      <c r="W635" s="78"/>
      <c r="X635" s="78"/>
      <c r="Y635" s="78"/>
      <c r="Z635" s="78"/>
    </row>
    <row r="636" ht="15.75" customHeight="1">
      <c r="A636" s="62"/>
      <c r="B636" s="98"/>
      <c r="C636" s="98"/>
      <c r="D636" s="98"/>
      <c r="E636" s="78"/>
      <c r="F636" s="78"/>
      <c r="G636" s="78"/>
      <c r="H636" s="78"/>
      <c r="I636" s="78"/>
      <c r="J636" s="78"/>
      <c r="K636" s="98"/>
      <c r="L636" s="78"/>
      <c r="M636" s="78"/>
      <c r="N636" s="78"/>
      <c r="O636" s="78"/>
      <c r="P636" s="78"/>
      <c r="Q636" s="78"/>
      <c r="R636" s="98"/>
      <c r="S636" s="78"/>
      <c r="T636" s="78"/>
      <c r="U636" s="78"/>
      <c r="V636" s="78"/>
      <c r="W636" s="78"/>
      <c r="X636" s="78"/>
      <c r="Y636" s="78"/>
      <c r="Z636" s="78"/>
    </row>
    <row r="637" ht="15.75" customHeight="1">
      <c r="A637" s="62"/>
      <c r="B637" s="98"/>
      <c r="C637" s="98"/>
      <c r="D637" s="98"/>
      <c r="E637" s="78"/>
      <c r="F637" s="78"/>
      <c r="G637" s="78"/>
      <c r="H637" s="78"/>
      <c r="I637" s="78"/>
      <c r="J637" s="78"/>
      <c r="K637" s="98"/>
      <c r="L637" s="78"/>
      <c r="M637" s="78"/>
      <c r="N637" s="78"/>
      <c r="O637" s="78"/>
      <c r="P637" s="78"/>
      <c r="Q637" s="78"/>
      <c r="R637" s="98"/>
      <c r="S637" s="78"/>
      <c r="T637" s="78"/>
      <c r="U637" s="78"/>
      <c r="V637" s="78"/>
      <c r="W637" s="78"/>
      <c r="X637" s="78"/>
      <c r="Y637" s="78"/>
      <c r="Z637" s="78"/>
    </row>
    <row r="638" ht="15.75" customHeight="1">
      <c r="A638" s="62"/>
      <c r="B638" s="98"/>
      <c r="C638" s="98"/>
      <c r="D638" s="98"/>
      <c r="E638" s="78"/>
      <c r="F638" s="78"/>
      <c r="G638" s="78"/>
      <c r="H638" s="78"/>
      <c r="I638" s="78"/>
      <c r="J638" s="78"/>
      <c r="K638" s="98"/>
      <c r="L638" s="78"/>
      <c r="M638" s="78"/>
      <c r="N638" s="78"/>
      <c r="O638" s="78"/>
      <c r="P638" s="78"/>
      <c r="Q638" s="78"/>
      <c r="R638" s="98"/>
      <c r="S638" s="78"/>
      <c r="T638" s="78"/>
      <c r="U638" s="78"/>
      <c r="V638" s="78"/>
      <c r="W638" s="78"/>
      <c r="X638" s="78"/>
      <c r="Y638" s="78"/>
      <c r="Z638" s="78"/>
    </row>
    <row r="639" ht="15.75" customHeight="1">
      <c r="A639" s="62"/>
      <c r="B639" s="98"/>
      <c r="C639" s="98"/>
      <c r="D639" s="98"/>
      <c r="E639" s="78"/>
      <c r="F639" s="78"/>
      <c r="G639" s="78"/>
      <c r="H639" s="78"/>
      <c r="I639" s="78"/>
      <c r="J639" s="78"/>
      <c r="K639" s="98"/>
      <c r="L639" s="78"/>
      <c r="M639" s="78"/>
      <c r="N639" s="78"/>
      <c r="O639" s="78"/>
      <c r="P639" s="78"/>
      <c r="Q639" s="78"/>
      <c r="R639" s="98"/>
      <c r="S639" s="78"/>
      <c r="T639" s="78"/>
      <c r="U639" s="78"/>
      <c r="V639" s="78"/>
      <c r="W639" s="78"/>
      <c r="X639" s="78"/>
      <c r="Y639" s="78"/>
      <c r="Z639" s="78"/>
    </row>
    <row r="640" ht="15.75" customHeight="1">
      <c r="A640" s="62"/>
      <c r="B640" s="98"/>
      <c r="C640" s="98"/>
      <c r="D640" s="98"/>
      <c r="E640" s="78"/>
      <c r="F640" s="78"/>
      <c r="G640" s="78"/>
      <c r="H640" s="78"/>
      <c r="I640" s="78"/>
      <c r="J640" s="78"/>
      <c r="K640" s="98"/>
      <c r="L640" s="78"/>
      <c r="M640" s="78"/>
      <c r="N640" s="78"/>
      <c r="O640" s="78"/>
      <c r="P640" s="78"/>
      <c r="Q640" s="78"/>
      <c r="R640" s="98"/>
      <c r="S640" s="78"/>
      <c r="T640" s="78"/>
      <c r="U640" s="78"/>
      <c r="V640" s="78"/>
      <c r="W640" s="78"/>
      <c r="X640" s="78"/>
      <c r="Y640" s="78"/>
      <c r="Z640" s="78"/>
    </row>
    <row r="641" ht="15.75" customHeight="1">
      <c r="A641" s="62"/>
      <c r="B641" s="98"/>
      <c r="C641" s="98"/>
      <c r="D641" s="98"/>
      <c r="E641" s="78"/>
      <c r="F641" s="78"/>
      <c r="G641" s="78"/>
      <c r="H641" s="78"/>
      <c r="I641" s="78"/>
      <c r="J641" s="78"/>
      <c r="K641" s="98"/>
      <c r="L641" s="78"/>
      <c r="M641" s="78"/>
      <c r="N641" s="78"/>
      <c r="O641" s="78"/>
      <c r="P641" s="78"/>
      <c r="Q641" s="78"/>
      <c r="R641" s="98"/>
      <c r="S641" s="78"/>
      <c r="T641" s="78"/>
      <c r="U641" s="78"/>
      <c r="V641" s="78"/>
      <c r="W641" s="78"/>
      <c r="X641" s="78"/>
      <c r="Y641" s="78"/>
      <c r="Z641" s="78"/>
    </row>
    <row r="642" ht="15.75" customHeight="1">
      <c r="A642" s="62"/>
      <c r="B642" s="98"/>
      <c r="C642" s="98"/>
      <c r="D642" s="98"/>
      <c r="E642" s="78"/>
      <c r="F642" s="78"/>
      <c r="G642" s="78"/>
      <c r="H642" s="78"/>
      <c r="I642" s="78"/>
      <c r="J642" s="78"/>
      <c r="K642" s="98"/>
      <c r="L642" s="78"/>
      <c r="M642" s="78"/>
      <c r="N642" s="78"/>
      <c r="O642" s="78"/>
      <c r="P642" s="78"/>
      <c r="Q642" s="78"/>
      <c r="R642" s="98"/>
      <c r="S642" s="78"/>
      <c r="T642" s="78"/>
      <c r="U642" s="78"/>
      <c r="V642" s="78"/>
      <c r="W642" s="78"/>
      <c r="X642" s="78"/>
      <c r="Y642" s="78"/>
      <c r="Z642" s="78"/>
    </row>
    <row r="643" ht="15.75" customHeight="1">
      <c r="A643" s="62"/>
      <c r="B643" s="98"/>
      <c r="C643" s="98"/>
      <c r="D643" s="98"/>
      <c r="E643" s="78"/>
      <c r="F643" s="78"/>
      <c r="G643" s="78"/>
      <c r="H643" s="78"/>
      <c r="I643" s="78"/>
      <c r="J643" s="78"/>
      <c r="K643" s="98"/>
      <c r="L643" s="78"/>
      <c r="M643" s="78"/>
      <c r="N643" s="78"/>
      <c r="O643" s="78"/>
      <c r="P643" s="78"/>
      <c r="Q643" s="78"/>
      <c r="R643" s="98"/>
      <c r="S643" s="78"/>
      <c r="T643" s="78"/>
      <c r="U643" s="78"/>
      <c r="V643" s="78"/>
      <c r="W643" s="78"/>
      <c r="X643" s="78"/>
      <c r="Y643" s="78"/>
      <c r="Z643" s="78"/>
    </row>
    <row r="644" ht="15.75" customHeight="1">
      <c r="A644" s="62"/>
      <c r="B644" s="98"/>
      <c r="C644" s="98"/>
      <c r="D644" s="98"/>
      <c r="E644" s="78"/>
      <c r="F644" s="78"/>
      <c r="G644" s="78"/>
      <c r="H644" s="78"/>
      <c r="I644" s="78"/>
      <c r="J644" s="78"/>
      <c r="K644" s="98"/>
      <c r="L644" s="78"/>
      <c r="M644" s="78"/>
      <c r="N644" s="78"/>
      <c r="O644" s="78"/>
      <c r="P644" s="78"/>
      <c r="Q644" s="78"/>
      <c r="R644" s="98"/>
      <c r="S644" s="78"/>
      <c r="T644" s="78"/>
      <c r="U644" s="78"/>
      <c r="V644" s="78"/>
      <c r="W644" s="78"/>
      <c r="X644" s="78"/>
      <c r="Y644" s="78"/>
      <c r="Z644" s="78"/>
    </row>
    <row r="645" ht="15.75" customHeight="1">
      <c r="A645" s="62"/>
      <c r="B645" s="98"/>
      <c r="C645" s="98"/>
      <c r="D645" s="98"/>
      <c r="E645" s="78"/>
      <c r="F645" s="78"/>
      <c r="G645" s="78"/>
      <c r="H645" s="78"/>
      <c r="I645" s="78"/>
      <c r="J645" s="78"/>
      <c r="K645" s="98"/>
      <c r="L645" s="78"/>
      <c r="M645" s="78"/>
      <c r="N645" s="78"/>
      <c r="O645" s="78"/>
      <c r="P645" s="78"/>
      <c r="Q645" s="78"/>
      <c r="R645" s="98"/>
      <c r="S645" s="78"/>
      <c r="T645" s="78"/>
      <c r="U645" s="78"/>
      <c r="V645" s="78"/>
      <c r="W645" s="78"/>
      <c r="X645" s="78"/>
      <c r="Y645" s="78"/>
      <c r="Z645" s="78"/>
    </row>
    <row r="646" ht="15.75" customHeight="1">
      <c r="A646" s="62"/>
      <c r="B646" s="98"/>
      <c r="C646" s="98"/>
      <c r="D646" s="98"/>
      <c r="E646" s="78"/>
      <c r="F646" s="78"/>
      <c r="G646" s="78"/>
      <c r="H646" s="78"/>
      <c r="I646" s="78"/>
      <c r="J646" s="78"/>
      <c r="K646" s="98"/>
      <c r="L646" s="78"/>
      <c r="M646" s="78"/>
      <c r="N646" s="78"/>
      <c r="O646" s="78"/>
      <c r="P646" s="78"/>
      <c r="Q646" s="78"/>
      <c r="R646" s="98"/>
      <c r="S646" s="78"/>
      <c r="T646" s="78"/>
      <c r="U646" s="78"/>
      <c r="V646" s="78"/>
      <c r="W646" s="78"/>
      <c r="X646" s="78"/>
      <c r="Y646" s="78"/>
      <c r="Z646" s="78"/>
    </row>
    <row r="647" ht="15.75" customHeight="1">
      <c r="A647" s="62"/>
      <c r="B647" s="98"/>
      <c r="C647" s="98"/>
      <c r="D647" s="98"/>
      <c r="E647" s="78"/>
      <c r="F647" s="78"/>
      <c r="G647" s="78"/>
      <c r="H647" s="78"/>
      <c r="I647" s="78"/>
      <c r="J647" s="78"/>
      <c r="K647" s="98"/>
      <c r="L647" s="78"/>
      <c r="M647" s="78"/>
      <c r="N647" s="78"/>
      <c r="O647" s="78"/>
      <c r="P647" s="78"/>
      <c r="Q647" s="78"/>
      <c r="R647" s="98"/>
      <c r="S647" s="78"/>
      <c r="T647" s="78"/>
      <c r="U647" s="78"/>
      <c r="V647" s="78"/>
      <c r="W647" s="78"/>
      <c r="X647" s="78"/>
      <c r="Y647" s="78"/>
      <c r="Z647" s="78"/>
    </row>
    <row r="648" ht="15.75" customHeight="1">
      <c r="A648" s="62"/>
      <c r="B648" s="98"/>
      <c r="C648" s="98"/>
      <c r="D648" s="98"/>
      <c r="E648" s="78"/>
      <c r="F648" s="78"/>
      <c r="G648" s="78"/>
      <c r="H648" s="78"/>
      <c r="I648" s="78"/>
      <c r="J648" s="78"/>
      <c r="K648" s="98"/>
      <c r="L648" s="78"/>
      <c r="M648" s="78"/>
      <c r="N648" s="78"/>
      <c r="O648" s="78"/>
      <c r="P648" s="78"/>
      <c r="Q648" s="78"/>
      <c r="R648" s="98"/>
      <c r="S648" s="78"/>
      <c r="T648" s="78"/>
      <c r="U648" s="78"/>
      <c r="V648" s="78"/>
      <c r="W648" s="78"/>
      <c r="X648" s="78"/>
      <c r="Y648" s="78"/>
      <c r="Z648" s="78"/>
    </row>
    <row r="649" ht="15.75" customHeight="1">
      <c r="A649" s="62"/>
      <c r="B649" s="98"/>
      <c r="C649" s="98"/>
      <c r="D649" s="98"/>
      <c r="E649" s="78"/>
      <c r="F649" s="78"/>
      <c r="G649" s="78"/>
      <c r="H649" s="78"/>
      <c r="I649" s="78"/>
      <c r="J649" s="78"/>
      <c r="K649" s="98"/>
      <c r="L649" s="78"/>
      <c r="M649" s="78"/>
      <c r="N649" s="78"/>
      <c r="O649" s="78"/>
      <c r="P649" s="78"/>
      <c r="Q649" s="78"/>
      <c r="R649" s="98"/>
      <c r="S649" s="78"/>
      <c r="T649" s="78"/>
      <c r="U649" s="78"/>
      <c r="V649" s="78"/>
      <c r="W649" s="78"/>
      <c r="X649" s="78"/>
      <c r="Y649" s="78"/>
      <c r="Z649" s="78"/>
    </row>
    <row r="650" ht="15.75" customHeight="1">
      <c r="A650" s="62"/>
      <c r="B650" s="98"/>
      <c r="C650" s="98"/>
      <c r="D650" s="98"/>
      <c r="E650" s="78"/>
      <c r="F650" s="78"/>
      <c r="G650" s="78"/>
      <c r="H650" s="78"/>
      <c r="I650" s="78"/>
      <c r="J650" s="78"/>
      <c r="K650" s="98"/>
      <c r="L650" s="78"/>
      <c r="M650" s="78"/>
      <c r="N650" s="78"/>
      <c r="O650" s="78"/>
      <c r="P650" s="78"/>
      <c r="Q650" s="78"/>
      <c r="R650" s="98"/>
      <c r="S650" s="78"/>
      <c r="T650" s="78"/>
      <c r="U650" s="78"/>
      <c r="V650" s="78"/>
      <c r="W650" s="78"/>
      <c r="X650" s="78"/>
      <c r="Y650" s="78"/>
      <c r="Z650" s="78"/>
    </row>
    <row r="651" ht="15.75" customHeight="1">
      <c r="A651" s="62"/>
      <c r="B651" s="98"/>
      <c r="C651" s="98"/>
      <c r="D651" s="98"/>
      <c r="E651" s="78"/>
      <c r="F651" s="78"/>
      <c r="G651" s="78"/>
      <c r="H651" s="78"/>
      <c r="I651" s="78"/>
      <c r="J651" s="78"/>
      <c r="K651" s="98"/>
      <c r="L651" s="78"/>
      <c r="M651" s="78"/>
      <c r="N651" s="78"/>
      <c r="O651" s="78"/>
      <c r="P651" s="78"/>
      <c r="Q651" s="78"/>
      <c r="R651" s="98"/>
      <c r="S651" s="78"/>
      <c r="T651" s="78"/>
      <c r="U651" s="78"/>
      <c r="V651" s="78"/>
      <c r="W651" s="78"/>
      <c r="X651" s="78"/>
      <c r="Y651" s="78"/>
      <c r="Z651" s="78"/>
    </row>
    <row r="652" ht="15.75" customHeight="1">
      <c r="A652" s="62"/>
      <c r="B652" s="98"/>
      <c r="C652" s="98"/>
      <c r="D652" s="98"/>
      <c r="E652" s="78"/>
      <c r="F652" s="78"/>
      <c r="G652" s="78"/>
      <c r="H652" s="78"/>
      <c r="I652" s="78"/>
      <c r="J652" s="78"/>
      <c r="K652" s="98"/>
      <c r="L652" s="78"/>
      <c r="M652" s="78"/>
      <c r="N652" s="78"/>
      <c r="O652" s="78"/>
      <c r="P652" s="78"/>
      <c r="Q652" s="78"/>
      <c r="R652" s="98"/>
      <c r="S652" s="78"/>
      <c r="T652" s="78"/>
      <c r="U652" s="78"/>
      <c r="V652" s="78"/>
      <c r="W652" s="78"/>
      <c r="X652" s="78"/>
      <c r="Y652" s="78"/>
      <c r="Z652" s="78"/>
    </row>
    <row r="653" ht="15.75" customHeight="1">
      <c r="A653" s="62"/>
      <c r="B653" s="98"/>
      <c r="C653" s="98"/>
      <c r="D653" s="98"/>
      <c r="E653" s="78"/>
      <c r="F653" s="78"/>
      <c r="G653" s="78"/>
      <c r="H653" s="78"/>
      <c r="I653" s="78"/>
      <c r="J653" s="78"/>
      <c r="K653" s="98"/>
      <c r="L653" s="78"/>
      <c r="M653" s="78"/>
      <c r="N653" s="78"/>
      <c r="O653" s="78"/>
      <c r="P653" s="78"/>
      <c r="Q653" s="78"/>
      <c r="R653" s="98"/>
      <c r="S653" s="78"/>
      <c r="T653" s="78"/>
      <c r="U653" s="78"/>
      <c r="V653" s="78"/>
      <c r="W653" s="78"/>
      <c r="X653" s="78"/>
      <c r="Y653" s="78"/>
      <c r="Z653" s="78"/>
    </row>
    <row r="654" ht="15.75" customHeight="1">
      <c r="A654" s="62"/>
      <c r="B654" s="98"/>
      <c r="C654" s="98"/>
      <c r="D654" s="98"/>
      <c r="E654" s="78"/>
      <c r="F654" s="78"/>
      <c r="G654" s="78"/>
      <c r="H654" s="78"/>
      <c r="I654" s="78"/>
      <c r="J654" s="78"/>
      <c r="K654" s="98"/>
      <c r="L654" s="78"/>
      <c r="M654" s="78"/>
      <c r="N654" s="78"/>
      <c r="O654" s="78"/>
      <c r="P654" s="78"/>
      <c r="Q654" s="78"/>
      <c r="R654" s="98"/>
      <c r="S654" s="78"/>
      <c r="T654" s="78"/>
      <c r="U654" s="78"/>
      <c r="V654" s="78"/>
      <c r="W654" s="78"/>
      <c r="X654" s="78"/>
      <c r="Y654" s="78"/>
      <c r="Z654" s="78"/>
    </row>
    <row r="655" ht="15.75" customHeight="1">
      <c r="A655" s="62"/>
      <c r="B655" s="98"/>
      <c r="C655" s="98"/>
      <c r="D655" s="98"/>
      <c r="E655" s="78"/>
      <c r="F655" s="78"/>
      <c r="G655" s="78"/>
      <c r="H655" s="78"/>
      <c r="I655" s="78"/>
      <c r="J655" s="78"/>
      <c r="K655" s="98"/>
      <c r="L655" s="78"/>
      <c r="M655" s="78"/>
      <c r="N655" s="78"/>
      <c r="O655" s="78"/>
      <c r="P655" s="78"/>
      <c r="Q655" s="78"/>
      <c r="R655" s="98"/>
      <c r="S655" s="78"/>
      <c r="T655" s="78"/>
      <c r="U655" s="78"/>
      <c r="V655" s="78"/>
      <c r="W655" s="78"/>
      <c r="X655" s="78"/>
      <c r="Y655" s="78"/>
      <c r="Z655" s="78"/>
    </row>
    <row r="656" ht="15.75" customHeight="1">
      <c r="A656" s="62"/>
      <c r="B656" s="98"/>
      <c r="C656" s="98"/>
      <c r="D656" s="98"/>
      <c r="E656" s="78"/>
      <c r="F656" s="78"/>
      <c r="G656" s="78"/>
      <c r="H656" s="78"/>
      <c r="I656" s="78"/>
      <c r="J656" s="78"/>
      <c r="K656" s="98"/>
      <c r="L656" s="78"/>
      <c r="M656" s="78"/>
      <c r="N656" s="78"/>
      <c r="O656" s="78"/>
      <c r="P656" s="78"/>
      <c r="Q656" s="78"/>
      <c r="R656" s="98"/>
      <c r="S656" s="78"/>
      <c r="T656" s="78"/>
      <c r="U656" s="78"/>
      <c r="V656" s="78"/>
      <c r="W656" s="78"/>
      <c r="X656" s="78"/>
      <c r="Y656" s="78"/>
      <c r="Z656" s="78"/>
    </row>
    <row r="657" ht="15.75" customHeight="1">
      <c r="A657" s="62"/>
      <c r="B657" s="98"/>
      <c r="C657" s="98"/>
      <c r="D657" s="98"/>
      <c r="E657" s="78"/>
      <c r="F657" s="78"/>
      <c r="G657" s="78"/>
      <c r="H657" s="78"/>
      <c r="I657" s="78"/>
      <c r="J657" s="78"/>
      <c r="K657" s="98"/>
      <c r="L657" s="78"/>
      <c r="M657" s="78"/>
      <c r="N657" s="78"/>
      <c r="O657" s="78"/>
      <c r="P657" s="78"/>
      <c r="Q657" s="78"/>
      <c r="R657" s="98"/>
      <c r="S657" s="78"/>
      <c r="T657" s="78"/>
      <c r="U657" s="78"/>
      <c r="V657" s="78"/>
      <c r="W657" s="78"/>
      <c r="X657" s="78"/>
      <c r="Y657" s="78"/>
      <c r="Z657" s="78"/>
    </row>
    <row r="658" ht="15.75" customHeight="1">
      <c r="A658" s="62"/>
      <c r="B658" s="98"/>
      <c r="C658" s="98"/>
      <c r="D658" s="98"/>
      <c r="E658" s="78"/>
      <c r="F658" s="78"/>
      <c r="G658" s="78"/>
      <c r="H658" s="78"/>
      <c r="I658" s="78"/>
      <c r="J658" s="78"/>
      <c r="K658" s="98"/>
      <c r="L658" s="78"/>
      <c r="M658" s="78"/>
      <c r="N658" s="78"/>
      <c r="O658" s="78"/>
      <c r="P658" s="78"/>
      <c r="Q658" s="78"/>
      <c r="R658" s="98"/>
      <c r="S658" s="78"/>
      <c r="T658" s="78"/>
      <c r="U658" s="78"/>
      <c r="V658" s="78"/>
      <c r="W658" s="78"/>
      <c r="X658" s="78"/>
      <c r="Y658" s="78"/>
      <c r="Z658" s="78"/>
    </row>
    <row r="659" ht="15.75" customHeight="1">
      <c r="A659" s="62"/>
      <c r="B659" s="98"/>
      <c r="C659" s="98"/>
      <c r="D659" s="98"/>
      <c r="E659" s="78"/>
      <c r="F659" s="78"/>
      <c r="G659" s="78"/>
      <c r="H659" s="78"/>
      <c r="I659" s="78"/>
      <c r="J659" s="78"/>
      <c r="K659" s="98"/>
      <c r="L659" s="78"/>
      <c r="M659" s="78"/>
      <c r="N659" s="78"/>
      <c r="O659" s="78"/>
      <c r="P659" s="78"/>
      <c r="Q659" s="78"/>
      <c r="R659" s="98"/>
      <c r="S659" s="78"/>
      <c r="T659" s="78"/>
      <c r="U659" s="78"/>
      <c r="V659" s="78"/>
      <c r="W659" s="78"/>
      <c r="X659" s="78"/>
      <c r="Y659" s="78"/>
      <c r="Z659" s="78"/>
    </row>
    <row r="660" ht="15.75" customHeight="1">
      <c r="A660" s="62"/>
      <c r="B660" s="98"/>
      <c r="C660" s="98"/>
      <c r="D660" s="98"/>
      <c r="E660" s="78"/>
      <c r="F660" s="78"/>
      <c r="G660" s="78"/>
      <c r="H660" s="78"/>
      <c r="I660" s="78"/>
      <c r="J660" s="78"/>
      <c r="K660" s="98"/>
      <c r="L660" s="78"/>
      <c r="M660" s="78"/>
      <c r="N660" s="78"/>
      <c r="O660" s="78"/>
      <c r="P660" s="78"/>
      <c r="Q660" s="78"/>
      <c r="R660" s="98"/>
      <c r="S660" s="78"/>
      <c r="T660" s="78"/>
      <c r="U660" s="78"/>
      <c r="V660" s="78"/>
      <c r="W660" s="78"/>
      <c r="X660" s="78"/>
      <c r="Y660" s="78"/>
      <c r="Z660" s="78"/>
    </row>
    <row r="661" ht="15.75" customHeight="1">
      <c r="A661" s="62"/>
      <c r="B661" s="98"/>
      <c r="C661" s="98"/>
      <c r="D661" s="98"/>
      <c r="E661" s="78"/>
      <c r="F661" s="78"/>
      <c r="G661" s="78"/>
      <c r="H661" s="78"/>
      <c r="I661" s="78"/>
      <c r="J661" s="78"/>
      <c r="K661" s="98"/>
      <c r="L661" s="78"/>
      <c r="M661" s="78"/>
      <c r="N661" s="78"/>
      <c r="O661" s="78"/>
      <c r="P661" s="78"/>
      <c r="Q661" s="78"/>
      <c r="R661" s="98"/>
      <c r="S661" s="78"/>
      <c r="T661" s="78"/>
      <c r="U661" s="78"/>
      <c r="V661" s="78"/>
      <c r="W661" s="78"/>
      <c r="X661" s="78"/>
      <c r="Y661" s="78"/>
      <c r="Z661" s="78"/>
    </row>
    <row r="662" ht="15.75" customHeight="1">
      <c r="A662" s="62"/>
      <c r="B662" s="98"/>
      <c r="C662" s="98"/>
      <c r="D662" s="98"/>
      <c r="E662" s="78"/>
      <c r="F662" s="78"/>
      <c r="G662" s="78"/>
      <c r="H662" s="78"/>
      <c r="I662" s="78"/>
      <c r="J662" s="78"/>
      <c r="K662" s="98"/>
      <c r="L662" s="78"/>
      <c r="M662" s="78"/>
      <c r="N662" s="78"/>
      <c r="O662" s="78"/>
      <c r="P662" s="78"/>
      <c r="Q662" s="78"/>
      <c r="R662" s="98"/>
      <c r="S662" s="78"/>
      <c r="T662" s="78"/>
      <c r="U662" s="78"/>
      <c r="V662" s="78"/>
      <c r="W662" s="78"/>
      <c r="X662" s="78"/>
      <c r="Y662" s="78"/>
      <c r="Z662" s="78"/>
    </row>
    <row r="663" ht="15.75" customHeight="1">
      <c r="A663" s="62"/>
      <c r="B663" s="98"/>
      <c r="C663" s="98"/>
      <c r="D663" s="98"/>
      <c r="E663" s="78"/>
      <c r="F663" s="78"/>
      <c r="G663" s="78"/>
      <c r="H663" s="78"/>
      <c r="I663" s="78"/>
      <c r="J663" s="78"/>
      <c r="K663" s="98"/>
      <c r="L663" s="78"/>
      <c r="M663" s="78"/>
      <c r="N663" s="78"/>
      <c r="O663" s="78"/>
      <c r="P663" s="78"/>
      <c r="Q663" s="78"/>
      <c r="R663" s="98"/>
      <c r="S663" s="78"/>
      <c r="T663" s="78"/>
      <c r="U663" s="78"/>
      <c r="V663" s="78"/>
      <c r="W663" s="78"/>
      <c r="X663" s="78"/>
      <c r="Y663" s="78"/>
      <c r="Z663" s="78"/>
    </row>
    <row r="664" ht="15.75" customHeight="1">
      <c r="A664" s="62"/>
      <c r="B664" s="98"/>
      <c r="C664" s="98"/>
      <c r="D664" s="98"/>
      <c r="E664" s="78"/>
      <c r="F664" s="78"/>
      <c r="G664" s="78"/>
      <c r="H664" s="78"/>
      <c r="I664" s="78"/>
      <c r="J664" s="78"/>
      <c r="K664" s="98"/>
      <c r="L664" s="78"/>
      <c r="M664" s="78"/>
      <c r="N664" s="78"/>
      <c r="O664" s="78"/>
      <c r="P664" s="78"/>
      <c r="Q664" s="78"/>
      <c r="R664" s="98"/>
      <c r="S664" s="78"/>
      <c r="T664" s="78"/>
      <c r="U664" s="78"/>
      <c r="V664" s="78"/>
      <c r="W664" s="78"/>
      <c r="X664" s="78"/>
      <c r="Y664" s="78"/>
      <c r="Z664" s="78"/>
    </row>
    <row r="665" ht="15.75" customHeight="1">
      <c r="A665" s="62"/>
      <c r="B665" s="98"/>
      <c r="C665" s="98"/>
      <c r="D665" s="98"/>
      <c r="E665" s="78"/>
      <c r="F665" s="78"/>
      <c r="G665" s="78"/>
      <c r="H665" s="78"/>
      <c r="I665" s="78"/>
      <c r="J665" s="78"/>
      <c r="K665" s="98"/>
      <c r="L665" s="78"/>
      <c r="M665" s="78"/>
      <c r="N665" s="78"/>
      <c r="O665" s="78"/>
      <c r="P665" s="78"/>
      <c r="Q665" s="78"/>
      <c r="R665" s="98"/>
      <c r="S665" s="78"/>
      <c r="T665" s="78"/>
      <c r="U665" s="78"/>
      <c r="V665" s="78"/>
      <c r="W665" s="78"/>
      <c r="X665" s="78"/>
      <c r="Y665" s="78"/>
      <c r="Z665" s="78"/>
    </row>
    <row r="666" ht="15.75" customHeight="1">
      <c r="A666" s="62"/>
      <c r="B666" s="98"/>
      <c r="C666" s="98"/>
      <c r="D666" s="98"/>
      <c r="E666" s="78"/>
      <c r="F666" s="78"/>
      <c r="G666" s="78"/>
      <c r="H666" s="78"/>
      <c r="I666" s="78"/>
      <c r="J666" s="78"/>
      <c r="K666" s="98"/>
      <c r="L666" s="78"/>
      <c r="M666" s="78"/>
      <c r="N666" s="78"/>
      <c r="O666" s="78"/>
      <c r="P666" s="78"/>
      <c r="Q666" s="78"/>
      <c r="R666" s="98"/>
      <c r="S666" s="78"/>
      <c r="T666" s="78"/>
      <c r="U666" s="78"/>
      <c r="V666" s="78"/>
      <c r="W666" s="78"/>
      <c r="X666" s="78"/>
      <c r="Y666" s="78"/>
      <c r="Z666" s="78"/>
    </row>
    <row r="667" ht="15.75" customHeight="1">
      <c r="A667" s="62"/>
      <c r="B667" s="98"/>
      <c r="C667" s="98"/>
      <c r="D667" s="98"/>
      <c r="E667" s="78"/>
      <c r="F667" s="78"/>
      <c r="G667" s="78"/>
      <c r="H667" s="78"/>
      <c r="I667" s="78"/>
      <c r="J667" s="78"/>
      <c r="K667" s="98"/>
      <c r="L667" s="78"/>
      <c r="M667" s="78"/>
      <c r="N667" s="78"/>
      <c r="O667" s="78"/>
      <c r="P667" s="78"/>
      <c r="Q667" s="78"/>
      <c r="R667" s="98"/>
      <c r="S667" s="78"/>
      <c r="T667" s="78"/>
      <c r="U667" s="78"/>
      <c r="V667" s="78"/>
      <c r="W667" s="78"/>
      <c r="X667" s="78"/>
      <c r="Y667" s="78"/>
      <c r="Z667" s="78"/>
    </row>
    <row r="668" ht="15.75" customHeight="1">
      <c r="A668" s="62"/>
      <c r="B668" s="98"/>
      <c r="C668" s="98"/>
      <c r="D668" s="98"/>
      <c r="E668" s="78"/>
      <c r="F668" s="78"/>
      <c r="G668" s="78"/>
      <c r="H668" s="78"/>
      <c r="I668" s="78"/>
      <c r="J668" s="78"/>
      <c r="K668" s="98"/>
      <c r="L668" s="78"/>
      <c r="M668" s="78"/>
      <c r="N668" s="78"/>
      <c r="O668" s="78"/>
      <c r="P668" s="78"/>
      <c r="Q668" s="78"/>
      <c r="R668" s="98"/>
      <c r="S668" s="78"/>
      <c r="T668" s="78"/>
      <c r="U668" s="78"/>
      <c r="V668" s="78"/>
      <c r="W668" s="78"/>
      <c r="X668" s="78"/>
      <c r="Y668" s="78"/>
      <c r="Z668" s="78"/>
    </row>
    <row r="669" ht="15.75" customHeight="1">
      <c r="A669" s="62"/>
      <c r="B669" s="98"/>
      <c r="C669" s="98"/>
      <c r="D669" s="98"/>
      <c r="E669" s="78"/>
      <c r="F669" s="78"/>
      <c r="G669" s="78"/>
      <c r="H669" s="78"/>
      <c r="I669" s="78"/>
      <c r="J669" s="78"/>
      <c r="K669" s="98"/>
      <c r="L669" s="78"/>
      <c r="M669" s="78"/>
      <c r="N669" s="78"/>
      <c r="O669" s="78"/>
      <c r="P669" s="78"/>
      <c r="Q669" s="78"/>
      <c r="R669" s="98"/>
      <c r="S669" s="78"/>
      <c r="T669" s="78"/>
      <c r="U669" s="78"/>
      <c r="V669" s="78"/>
      <c r="W669" s="78"/>
      <c r="X669" s="78"/>
      <c r="Y669" s="78"/>
      <c r="Z669" s="78"/>
    </row>
    <row r="670" ht="15.75" customHeight="1">
      <c r="A670" s="62"/>
      <c r="B670" s="98"/>
      <c r="C670" s="98"/>
      <c r="D670" s="98"/>
      <c r="E670" s="78"/>
      <c r="F670" s="78"/>
      <c r="G670" s="78"/>
      <c r="H670" s="78"/>
      <c r="I670" s="78"/>
      <c r="J670" s="78"/>
      <c r="K670" s="98"/>
      <c r="L670" s="78"/>
      <c r="M670" s="78"/>
      <c r="N670" s="78"/>
      <c r="O670" s="78"/>
      <c r="P670" s="78"/>
      <c r="Q670" s="78"/>
      <c r="R670" s="98"/>
      <c r="S670" s="78"/>
      <c r="T670" s="78"/>
      <c r="U670" s="78"/>
      <c r="V670" s="78"/>
      <c r="W670" s="78"/>
      <c r="X670" s="78"/>
      <c r="Y670" s="78"/>
      <c r="Z670" s="78"/>
    </row>
    <row r="671" ht="15.75" customHeight="1">
      <c r="A671" s="62"/>
      <c r="B671" s="98"/>
      <c r="C671" s="98"/>
      <c r="D671" s="98"/>
      <c r="E671" s="78"/>
      <c r="F671" s="78"/>
      <c r="G671" s="78"/>
      <c r="H671" s="78"/>
      <c r="I671" s="78"/>
      <c r="J671" s="78"/>
      <c r="K671" s="98"/>
      <c r="L671" s="78"/>
      <c r="M671" s="78"/>
      <c r="N671" s="78"/>
      <c r="O671" s="78"/>
      <c r="P671" s="78"/>
      <c r="Q671" s="78"/>
      <c r="R671" s="98"/>
      <c r="S671" s="78"/>
      <c r="T671" s="78"/>
      <c r="U671" s="78"/>
      <c r="V671" s="78"/>
      <c r="W671" s="78"/>
      <c r="X671" s="78"/>
      <c r="Y671" s="78"/>
      <c r="Z671" s="78"/>
    </row>
    <row r="672" ht="15.75" customHeight="1">
      <c r="A672" s="62"/>
      <c r="B672" s="98"/>
      <c r="C672" s="98"/>
      <c r="D672" s="98"/>
      <c r="E672" s="78"/>
      <c r="F672" s="78"/>
      <c r="G672" s="78"/>
      <c r="H672" s="78"/>
      <c r="I672" s="78"/>
      <c r="J672" s="78"/>
      <c r="K672" s="98"/>
      <c r="L672" s="78"/>
      <c r="M672" s="78"/>
      <c r="N672" s="78"/>
      <c r="O672" s="78"/>
      <c r="P672" s="78"/>
      <c r="Q672" s="78"/>
      <c r="R672" s="98"/>
      <c r="S672" s="78"/>
      <c r="T672" s="78"/>
      <c r="U672" s="78"/>
      <c r="V672" s="78"/>
      <c r="W672" s="78"/>
      <c r="X672" s="78"/>
      <c r="Y672" s="78"/>
      <c r="Z672" s="78"/>
    </row>
    <row r="673" ht="15.75" customHeight="1">
      <c r="A673" s="62"/>
      <c r="B673" s="98"/>
      <c r="C673" s="98"/>
      <c r="D673" s="98"/>
      <c r="E673" s="78"/>
      <c r="F673" s="78"/>
      <c r="G673" s="78"/>
      <c r="H673" s="78"/>
      <c r="I673" s="78"/>
      <c r="J673" s="78"/>
      <c r="K673" s="98"/>
      <c r="L673" s="78"/>
      <c r="M673" s="78"/>
      <c r="N673" s="78"/>
      <c r="O673" s="78"/>
      <c r="P673" s="78"/>
      <c r="Q673" s="78"/>
      <c r="R673" s="98"/>
      <c r="S673" s="78"/>
      <c r="T673" s="78"/>
      <c r="U673" s="78"/>
      <c r="V673" s="78"/>
      <c r="W673" s="78"/>
      <c r="X673" s="78"/>
      <c r="Y673" s="78"/>
      <c r="Z673" s="78"/>
    </row>
    <row r="674" ht="15.75" customHeight="1">
      <c r="A674" s="62"/>
      <c r="B674" s="98"/>
      <c r="C674" s="98"/>
      <c r="D674" s="98"/>
      <c r="E674" s="78"/>
      <c r="F674" s="78"/>
      <c r="G674" s="78"/>
      <c r="H674" s="78"/>
      <c r="I674" s="78"/>
      <c r="J674" s="78"/>
      <c r="K674" s="98"/>
      <c r="L674" s="78"/>
      <c r="M674" s="78"/>
      <c r="N674" s="78"/>
      <c r="O674" s="78"/>
      <c r="P674" s="78"/>
      <c r="Q674" s="78"/>
      <c r="R674" s="98"/>
      <c r="S674" s="78"/>
      <c r="T674" s="78"/>
      <c r="U674" s="78"/>
      <c r="V674" s="78"/>
      <c r="W674" s="78"/>
      <c r="X674" s="78"/>
      <c r="Y674" s="78"/>
      <c r="Z674" s="78"/>
    </row>
    <row r="675" ht="15.75" customHeight="1">
      <c r="A675" s="62"/>
      <c r="B675" s="98"/>
      <c r="C675" s="98"/>
      <c r="D675" s="98"/>
      <c r="E675" s="78"/>
      <c r="F675" s="78"/>
      <c r="G675" s="78"/>
      <c r="H675" s="78"/>
      <c r="I675" s="78"/>
      <c r="J675" s="78"/>
      <c r="K675" s="98"/>
      <c r="L675" s="78"/>
      <c r="M675" s="78"/>
      <c r="N675" s="78"/>
      <c r="O675" s="78"/>
      <c r="P675" s="78"/>
      <c r="Q675" s="78"/>
      <c r="R675" s="98"/>
      <c r="S675" s="78"/>
      <c r="T675" s="78"/>
      <c r="U675" s="78"/>
      <c r="V675" s="78"/>
      <c r="W675" s="78"/>
      <c r="X675" s="78"/>
      <c r="Y675" s="78"/>
      <c r="Z675" s="78"/>
    </row>
    <row r="676" ht="15.75" customHeight="1">
      <c r="A676" s="62"/>
      <c r="B676" s="98"/>
      <c r="C676" s="98"/>
      <c r="D676" s="98"/>
      <c r="E676" s="78"/>
      <c r="F676" s="78"/>
      <c r="G676" s="78"/>
      <c r="H676" s="78"/>
      <c r="I676" s="78"/>
      <c r="J676" s="78"/>
      <c r="K676" s="98"/>
      <c r="L676" s="78"/>
      <c r="M676" s="78"/>
      <c r="N676" s="78"/>
      <c r="O676" s="78"/>
      <c r="P676" s="78"/>
      <c r="Q676" s="78"/>
      <c r="R676" s="98"/>
      <c r="S676" s="78"/>
      <c r="T676" s="78"/>
      <c r="U676" s="78"/>
      <c r="V676" s="78"/>
      <c r="W676" s="78"/>
      <c r="X676" s="78"/>
      <c r="Y676" s="78"/>
      <c r="Z676" s="78"/>
    </row>
    <row r="677" ht="15.75" customHeight="1">
      <c r="A677" s="62"/>
      <c r="B677" s="98"/>
      <c r="C677" s="98"/>
      <c r="D677" s="98"/>
      <c r="E677" s="78"/>
      <c r="F677" s="78"/>
      <c r="G677" s="78"/>
      <c r="H677" s="78"/>
      <c r="I677" s="78"/>
      <c r="J677" s="78"/>
      <c r="K677" s="98"/>
      <c r="L677" s="78"/>
      <c r="M677" s="78"/>
      <c r="N677" s="78"/>
      <c r="O677" s="78"/>
      <c r="P677" s="78"/>
      <c r="Q677" s="78"/>
      <c r="R677" s="98"/>
      <c r="S677" s="78"/>
      <c r="T677" s="78"/>
      <c r="U677" s="78"/>
      <c r="V677" s="78"/>
      <c r="W677" s="78"/>
      <c r="X677" s="78"/>
      <c r="Y677" s="78"/>
      <c r="Z677" s="78"/>
    </row>
    <row r="678" ht="15.75" customHeight="1">
      <c r="A678" s="62"/>
      <c r="B678" s="98"/>
      <c r="C678" s="98"/>
      <c r="D678" s="98"/>
      <c r="E678" s="78"/>
      <c r="F678" s="78"/>
      <c r="G678" s="78"/>
      <c r="H678" s="78"/>
      <c r="I678" s="78"/>
      <c r="J678" s="78"/>
      <c r="K678" s="98"/>
      <c r="L678" s="78"/>
      <c r="M678" s="78"/>
      <c r="N678" s="78"/>
      <c r="O678" s="78"/>
      <c r="P678" s="78"/>
      <c r="Q678" s="78"/>
      <c r="R678" s="98"/>
      <c r="S678" s="78"/>
      <c r="T678" s="78"/>
      <c r="U678" s="78"/>
      <c r="V678" s="78"/>
      <c r="W678" s="78"/>
      <c r="X678" s="78"/>
      <c r="Y678" s="78"/>
      <c r="Z678" s="78"/>
    </row>
    <row r="679" ht="15.75" customHeight="1">
      <c r="A679" s="62"/>
      <c r="B679" s="98"/>
      <c r="C679" s="98"/>
      <c r="D679" s="98"/>
      <c r="E679" s="78"/>
      <c r="F679" s="78"/>
      <c r="G679" s="78"/>
      <c r="H679" s="78"/>
      <c r="I679" s="78"/>
      <c r="J679" s="78"/>
      <c r="K679" s="98"/>
      <c r="L679" s="78"/>
      <c r="M679" s="78"/>
      <c r="N679" s="78"/>
      <c r="O679" s="78"/>
      <c r="P679" s="78"/>
      <c r="Q679" s="78"/>
      <c r="R679" s="98"/>
      <c r="S679" s="78"/>
      <c r="T679" s="78"/>
      <c r="U679" s="78"/>
      <c r="V679" s="78"/>
      <c r="W679" s="78"/>
      <c r="X679" s="78"/>
      <c r="Y679" s="78"/>
      <c r="Z679" s="78"/>
    </row>
    <row r="680" ht="15.75" customHeight="1">
      <c r="A680" s="62"/>
      <c r="B680" s="98"/>
      <c r="C680" s="98"/>
      <c r="D680" s="98"/>
      <c r="E680" s="78"/>
      <c r="F680" s="78"/>
      <c r="G680" s="78"/>
      <c r="H680" s="78"/>
      <c r="I680" s="78"/>
      <c r="J680" s="78"/>
      <c r="K680" s="98"/>
      <c r="L680" s="78"/>
      <c r="M680" s="78"/>
      <c r="N680" s="78"/>
      <c r="O680" s="78"/>
      <c r="P680" s="78"/>
      <c r="Q680" s="78"/>
      <c r="R680" s="98"/>
      <c r="S680" s="78"/>
      <c r="T680" s="78"/>
      <c r="U680" s="78"/>
      <c r="V680" s="78"/>
      <c r="W680" s="78"/>
      <c r="X680" s="78"/>
      <c r="Y680" s="78"/>
      <c r="Z680" s="78"/>
    </row>
    <row r="681" ht="15.75" customHeight="1">
      <c r="A681" s="62"/>
      <c r="B681" s="98"/>
      <c r="C681" s="98"/>
      <c r="D681" s="98"/>
      <c r="E681" s="78"/>
      <c r="F681" s="78"/>
      <c r="G681" s="78"/>
      <c r="H681" s="78"/>
      <c r="I681" s="78"/>
      <c r="J681" s="78"/>
      <c r="K681" s="98"/>
      <c r="L681" s="78"/>
      <c r="M681" s="78"/>
      <c r="N681" s="78"/>
      <c r="O681" s="78"/>
      <c r="P681" s="78"/>
      <c r="Q681" s="78"/>
      <c r="R681" s="98"/>
      <c r="S681" s="78"/>
      <c r="T681" s="78"/>
      <c r="U681" s="78"/>
      <c r="V681" s="78"/>
      <c r="W681" s="78"/>
      <c r="X681" s="78"/>
      <c r="Y681" s="78"/>
      <c r="Z681" s="78"/>
    </row>
    <row r="682" ht="15.75" customHeight="1">
      <c r="A682" s="62"/>
      <c r="B682" s="98"/>
      <c r="C682" s="98"/>
      <c r="D682" s="98"/>
      <c r="E682" s="78"/>
      <c r="F682" s="78"/>
      <c r="G682" s="78"/>
      <c r="H682" s="78"/>
      <c r="I682" s="78"/>
      <c r="J682" s="78"/>
      <c r="K682" s="98"/>
      <c r="L682" s="78"/>
      <c r="M682" s="78"/>
      <c r="N682" s="78"/>
      <c r="O682" s="78"/>
      <c r="P682" s="78"/>
      <c r="Q682" s="78"/>
      <c r="R682" s="98"/>
      <c r="S682" s="78"/>
      <c r="T682" s="78"/>
      <c r="U682" s="78"/>
      <c r="V682" s="78"/>
      <c r="W682" s="78"/>
      <c r="X682" s="78"/>
      <c r="Y682" s="78"/>
      <c r="Z682" s="78"/>
    </row>
    <row r="683" ht="15.75" customHeight="1">
      <c r="A683" s="62"/>
      <c r="B683" s="98"/>
      <c r="C683" s="98"/>
      <c r="D683" s="98"/>
      <c r="E683" s="78"/>
      <c r="F683" s="78"/>
      <c r="G683" s="78"/>
      <c r="H683" s="78"/>
      <c r="I683" s="78"/>
      <c r="J683" s="78"/>
      <c r="K683" s="98"/>
      <c r="L683" s="78"/>
      <c r="M683" s="78"/>
      <c r="N683" s="78"/>
      <c r="O683" s="78"/>
      <c r="P683" s="78"/>
      <c r="Q683" s="78"/>
      <c r="R683" s="98"/>
      <c r="S683" s="78"/>
      <c r="T683" s="78"/>
      <c r="U683" s="78"/>
      <c r="V683" s="78"/>
      <c r="W683" s="78"/>
      <c r="X683" s="78"/>
      <c r="Y683" s="78"/>
      <c r="Z683" s="78"/>
    </row>
    <row r="684" ht="15.75" customHeight="1">
      <c r="A684" s="62"/>
      <c r="B684" s="98"/>
      <c r="C684" s="98"/>
      <c r="D684" s="98"/>
      <c r="E684" s="78"/>
      <c r="F684" s="78"/>
      <c r="G684" s="78"/>
      <c r="H684" s="78"/>
      <c r="I684" s="78"/>
      <c r="J684" s="78"/>
      <c r="K684" s="98"/>
      <c r="L684" s="78"/>
      <c r="M684" s="78"/>
      <c r="N684" s="78"/>
      <c r="O684" s="78"/>
      <c r="P684" s="78"/>
      <c r="Q684" s="78"/>
      <c r="R684" s="98"/>
      <c r="S684" s="78"/>
      <c r="T684" s="78"/>
      <c r="U684" s="78"/>
      <c r="V684" s="78"/>
      <c r="W684" s="78"/>
      <c r="X684" s="78"/>
      <c r="Y684" s="78"/>
      <c r="Z684" s="78"/>
    </row>
    <row r="685" ht="15.75" customHeight="1">
      <c r="A685" s="62"/>
      <c r="B685" s="98"/>
      <c r="C685" s="98"/>
      <c r="D685" s="98"/>
      <c r="E685" s="78"/>
      <c r="F685" s="78"/>
      <c r="G685" s="78"/>
      <c r="H685" s="78"/>
      <c r="I685" s="78"/>
      <c r="J685" s="78"/>
      <c r="K685" s="98"/>
      <c r="L685" s="78"/>
      <c r="M685" s="78"/>
      <c r="N685" s="78"/>
      <c r="O685" s="78"/>
      <c r="P685" s="78"/>
      <c r="Q685" s="78"/>
      <c r="R685" s="98"/>
      <c r="S685" s="78"/>
      <c r="T685" s="78"/>
      <c r="U685" s="78"/>
      <c r="V685" s="78"/>
      <c r="W685" s="78"/>
      <c r="X685" s="78"/>
      <c r="Y685" s="78"/>
      <c r="Z685" s="78"/>
    </row>
    <row r="686" ht="15.75" customHeight="1">
      <c r="A686" s="62"/>
      <c r="B686" s="98"/>
      <c r="C686" s="98"/>
      <c r="D686" s="98"/>
      <c r="E686" s="78"/>
      <c r="F686" s="78"/>
      <c r="G686" s="78"/>
      <c r="H686" s="78"/>
      <c r="I686" s="78"/>
      <c r="J686" s="78"/>
      <c r="K686" s="98"/>
      <c r="L686" s="78"/>
      <c r="M686" s="78"/>
      <c r="N686" s="78"/>
      <c r="O686" s="78"/>
      <c r="P686" s="78"/>
      <c r="Q686" s="78"/>
      <c r="R686" s="98"/>
      <c r="S686" s="78"/>
      <c r="T686" s="78"/>
      <c r="U686" s="78"/>
      <c r="V686" s="78"/>
      <c r="W686" s="78"/>
      <c r="X686" s="78"/>
      <c r="Y686" s="78"/>
      <c r="Z686" s="78"/>
    </row>
    <row r="687" ht="15.75" customHeight="1">
      <c r="A687" s="62"/>
      <c r="B687" s="98"/>
      <c r="C687" s="98"/>
      <c r="D687" s="98"/>
      <c r="E687" s="78"/>
      <c r="F687" s="78"/>
      <c r="G687" s="78"/>
      <c r="H687" s="78"/>
      <c r="I687" s="78"/>
      <c r="J687" s="78"/>
      <c r="K687" s="98"/>
      <c r="L687" s="78"/>
      <c r="M687" s="78"/>
      <c r="N687" s="78"/>
      <c r="O687" s="78"/>
      <c r="P687" s="78"/>
      <c r="Q687" s="78"/>
      <c r="R687" s="98"/>
      <c r="S687" s="78"/>
      <c r="T687" s="78"/>
      <c r="U687" s="78"/>
      <c r="V687" s="78"/>
      <c r="W687" s="78"/>
      <c r="X687" s="78"/>
      <c r="Y687" s="78"/>
      <c r="Z687" s="78"/>
    </row>
    <row r="688" ht="15.75" customHeight="1">
      <c r="A688" s="62"/>
      <c r="B688" s="98"/>
      <c r="C688" s="98"/>
      <c r="D688" s="98"/>
      <c r="E688" s="78"/>
      <c r="F688" s="78"/>
      <c r="G688" s="78"/>
      <c r="H688" s="78"/>
      <c r="I688" s="78"/>
      <c r="J688" s="78"/>
      <c r="K688" s="98"/>
      <c r="L688" s="78"/>
      <c r="M688" s="78"/>
      <c r="N688" s="78"/>
      <c r="O688" s="78"/>
      <c r="P688" s="78"/>
      <c r="Q688" s="78"/>
      <c r="R688" s="98"/>
      <c r="S688" s="78"/>
      <c r="T688" s="78"/>
      <c r="U688" s="78"/>
      <c r="V688" s="78"/>
      <c r="W688" s="78"/>
      <c r="X688" s="78"/>
      <c r="Y688" s="78"/>
      <c r="Z688" s="78"/>
    </row>
    <row r="689" ht="15.75" customHeight="1">
      <c r="A689" s="62"/>
      <c r="B689" s="98"/>
      <c r="C689" s="98"/>
      <c r="D689" s="98"/>
      <c r="E689" s="78"/>
      <c r="F689" s="78"/>
      <c r="G689" s="78"/>
      <c r="H689" s="78"/>
      <c r="I689" s="78"/>
      <c r="J689" s="78"/>
      <c r="K689" s="98"/>
      <c r="L689" s="78"/>
      <c r="M689" s="78"/>
      <c r="N689" s="78"/>
      <c r="O689" s="78"/>
      <c r="P689" s="78"/>
      <c r="Q689" s="78"/>
      <c r="R689" s="98"/>
      <c r="S689" s="78"/>
      <c r="T689" s="78"/>
      <c r="U689" s="78"/>
      <c r="V689" s="78"/>
      <c r="W689" s="78"/>
      <c r="X689" s="78"/>
      <c r="Y689" s="78"/>
      <c r="Z689" s="78"/>
    </row>
    <row r="690" ht="15.75" customHeight="1">
      <c r="A690" s="62"/>
      <c r="B690" s="98"/>
      <c r="C690" s="98"/>
      <c r="D690" s="98"/>
      <c r="E690" s="78"/>
      <c r="F690" s="78"/>
      <c r="G690" s="78"/>
      <c r="H690" s="78"/>
      <c r="I690" s="78"/>
      <c r="J690" s="78"/>
      <c r="K690" s="98"/>
      <c r="L690" s="78"/>
      <c r="M690" s="78"/>
      <c r="N690" s="78"/>
      <c r="O690" s="78"/>
      <c r="P690" s="78"/>
      <c r="Q690" s="78"/>
      <c r="R690" s="98"/>
      <c r="S690" s="78"/>
      <c r="T690" s="78"/>
      <c r="U690" s="78"/>
      <c r="V690" s="78"/>
      <c r="W690" s="78"/>
      <c r="X690" s="78"/>
      <c r="Y690" s="78"/>
      <c r="Z690" s="78"/>
    </row>
    <row r="691" ht="15.75" customHeight="1">
      <c r="A691" s="62"/>
      <c r="B691" s="98"/>
      <c r="C691" s="98"/>
      <c r="D691" s="98"/>
      <c r="E691" s="78"/>
      <c r="F691" s="78"/>
      <c r="G691" s="78"/>
      <c r="H691" s="78"/>
      <c r="I691" s="78"/>
      <c r="J691" s="78"/>
      <c r="K691" s="98"/>
      <c r="L691" s="78"/>
      <c r="M691" s="78"/>
      <c r="N691" s="78"/>
      <c r="O691" s="78"/>
      <c r="P691" s="78"/>
      <c r="Q691" s="78"/>
      <c r="R691" s="98"/>
      <c r="S691" s="78"/>
      <c r="T691" s="78"/>
      <c r="U691" s="78"/>
      <c r="V691" s="78"/>
      <c r="W691" s="78"/>
      <c r="X691" s="78"/>
      <c r="Y691" s="78"/>
      <c r="Z691" s="78"/>
    </row>
    <row r="692" ht="15.75" customHeight="1">
      <c r="A692" s="62"/>
      <c r="B692" s="98"/>
      <c r="C692" s="98"/>
      <c r="D692" s="98"/>
      <c r="E692" s="78"/>
      <c r="F692" s="78"/>
      <c r="G692" s="78"/>
      <c r="H692" s="78"/>
      <c r="I692" s="78"/>
      <c r="J692" s="78"/>
      <c r="K692" s="98"/>
      <c r="L692" s="78"/>
      <c r="M692" s="78"/>
      <c r="N692" s="78"/>
      <c r="O692" s="78"/>
      <c r="P692" s="78"/>
      <c r="Q692" s="78"/>
      <c r="R692" s="98"/>
      <c r="S692" s="78"/>
      <c r="T692" s="78"/>
      <c r="U692" s="78"/>
      <c r="V692" s="78"/>
      <c r="W692" s="78"/>
      <c r="X692" s="78"/>
      <c r="Y692" s="78"/>
      <c r="Z692" s="78"/>
    </row>
    <row r="693" ht="15.75" customHeight="1">
      <c r="A693" s="62"/>
      <c r="B693" s="98"/>
      <c r="C693" s="98"/>
      <c r="D693" s="98"/>
      <c r="E693" s="78"/>
      <c r="F693" s="78"/>
      <c r="G693" s="78"/>
      <c r="H693" s="78"/>
      <c r="I693" s="78"/>
      <c r="J693" s="78"/>
      <c r="K693" s="98"/>
      <c r="L693" s="78"/>
      <c r="M693" s="78"/>
      <c r="N693" s="78"/>
      <c r="O693" s="78"/>
      <c r="P693" s="78"/>
      <c r="Q693" s="78"/>
      <c r="R693" s="98"/>
      <c r="S693" s="78"/>
      <c r="T693" s="78"/>
      <c r="U693" s="78"/>
      <c r="V693" s="78"/>
      <c r="W693" s="78"/>
      <c r="X693" s="78"/>
      <c r="Y693" s="78"/>
      <c r="Z693" s="78"/>
    </row>
    <row r="694" ht="15.75" customHeight="1">
      <c r="A694" s="62"/>
      <c r="B694" s="98"/>
      <c r="C694" s="98"/>
      <c r="D694" s="98"/>
      <c r="E694" s="78"/>
      <c r="F694" s="78"/>
      <c r="G694" s="78"/>
      <c r="H694" s="78"/>
      <c r="I694" s="78"/>
      <c r="J694" s="78"/>
      <c r="K694" s="98"/>
      <c r="L694" s="78"/>
      <c r="M694" s="78"/>
      <c r="N694" s="78"/>
      <c r="O694" s="78"/>
      <c r="P694" s="78"/>
      <c r="Q694" s="78"/>
      <c r="R694" s="98"/>
      <c r="S694" s="78"/>
      <c r="T694" s="78"/>
      <c r="U694" s="78"/>
      <c r="V694" s="78"/>
      <c r="W694" s="78"/>
      <c r="X694" s="78"/>
      <c r="Y694" s="78"/>
      <c r="Z694" s="78"/>
    </row>
    <row r="695" ht="15.75" customHeight="1">
      <c r="A695" s="62"/>
      <c r="B695" s="98"/>
      <c r="C695" s="98"/>
      <c r="D695" s="98"/>
      <c r="E695" s="78"/>
      <c r="F695" s="78"/>
      <c r="G695" s="78"/>
      <c r="H695" s="78"/>
      <c r="I695" s="78"/>
      <c r="J695" s="78"/>
      <c r="K695" s="98"/>
      <c r="L695" s="78"/>
      <c r="M695" s="78"/>
      <c r="N695" s="78"/>
      <c r="O695" s="78"/>
      <c r="P695" s="78"/>
      <c r="Q695" s="78"/>
      <c r="R695" s="98"/>
      <c r="S695" s="78"/>
      <c r="T695" s="78"/>
      <c r="U695" s="78"/>
      <c r="V695" s="78"/>
      <c r="W695" s="78"/>
      <c r="X695" s="78"/>
      <c r="Y695" s="78"/>
      <c r="Z695" s="78"/>
    </row>
    <row r="696" ht="15.75" customHeight="1">
      <c r="A696" s="62"/>
      <c r="B696" s="98"/>
      <c r="C696" s="98"/>
      <c r="D696" s="98"/>
      <c r="E696" s="78"/>
      <c r="F696" s="78"/>
      <c r="G696" s="78"/>
      <c r="H696" s="78"/>
      <c r="I696" s="78"/>
      <c r="J696" s="78"/>
      <c r="K696" s="98"/>
      <c r="L696" s="78"/>
      <c r="M696" s="78"/>
      <c r="N696" s="78"/>
      <c r="O696" s="78"/>
      <c r="P696" s="78"/>
      <c r="Q696" s="78"/>
      <c r="R696" s="98"/>
      <c r="S696" s="78"/>
      <c r="T696" s="78"/>
      <c r="U696" s="78"/>
      <c r="V696" s="78"/>
      <c r="W696" s="78"/>
      <c r="X696" s="78"/>
      <c r="Y696" s="78"/>
      <c r="Z696" s="78"/>
    </row>
    <row r="697" ht="15.75" customHeight="1">
      <c r="A697" s="62"/>
      <c r="B697" s="98"/>
      <c r="C697" s="98"/>
      <c r="D697" s="98"/>
      <c r="E697" s="78"/>
      <c r="F697" s="78"/>
      <c r="G697" s="78"/>
      <c r="H697" s="78"/>
      <c r="I697" s="78"/>
      <c r="J697" s="78"/>
      <c r="K697" s="98"/>
      <c r="L697" s="78"/>
      <c r="M697" s="78"/>
      <c r="N697" s="78"/>
      <c r="O697" s="78"/>
      <c r="P697" s="78"/>
      <c r="Q697" s="78"/>
      <c r="R697" s="98"/>
      <c r="S697" s="78"/>
      <c r="T697" s="78"/>
      <c r="U697" s="78"/>
      <c r="V697" s="78"/>
      <c r="W697" s="78"/>
      <c r="X697" s="78"/>
      <c r="Y697" s="78"/>
      <c r="Z697" s="78"/>
    </row>
    <row r="698" ht="15.75" customHeight="1">
      <c r="A698" s="62"/>
      <c r="B698" s="98"/>
      <c r="C698" s="98"/>
      <c r="D698" s="98"/>
      <c r="E698" s="78"/>
      <c r="F698" s="78"/>
      <c r="G698" s="78"/>
      <c r="H698" s="78"/>
      <c r="I698" s="78"/>
      <c r="J698" s="78"/>
      <c r="K698" s="98"/>
      <c r="L698" s="78"/>
      <c r="M698" s="78"/>
      <c r="N698" s="78"/>
      <c r="O698" s="78"/>
      <c r="P698" s="78"/>
      <c r="Q698" s="78"/>
      <c r="R698" s="98"/>
      <c r="S698" s="78"/>
      <c r="T698" s="78"/>
      <c r="U698" s="78"/>
      <c r="V698" s="78"/>
      <c r="W698" s="78"/>
      <c r="X698" s="78"/>
      <c r="Y698" s="78"/>
      <c r="Z698" s="78"/>
    </row>
    <row r="699" ht="15.75" customHeight="1">
      <c r="A699" s="62"/>
      <c r="B699" s="98"/>
      <c r="C699" s="98"/>
      <c r="D699" s="98"/>
      <c r="E699" s="78"/>
      <c r="F699" s="78"/>
      <c r="G699" s="78"/>
      <c r="H699" s="78"/>
      <c r="I699" s="78"/>
      <c r="J699" s="78"/>
      <c r="K699" s="98"/>
      <c r="L699" s="78"/>
      <c r="M699" s="78"/>
      <c r="N699" s="78"/>
      <c r="O699" s="78"/>
      <c r="P699" s="78"/>
      <c r="Q699" s="78"/>
      <c r="R699" s="98"/>
      <c r="S699" s="78"/>
      <c r="T699" s="78"/>
      <c r="U699" s="78"/>
      <c r="V699" s="78"/>
      <c r="W699" s="78"/>
      <c r="X699" s="78"/>
      <c r="Y699" s="78"/>
      <c r="Z699" s="78"/>
    </row>
    <row r="700" ht="15.75" customHeight="1">
      <c r="A700" s="62"/>
      <c r="B700" s="98"/>
      <c r="C700" s="98"/>
      <c r="D700" s="98"/>
      <c r="E700" s="78"/>
      <c r="F700" s="78"/>
      <c r="G700" s="78"/>
      <c r="H700" s="78"/>
      <c r="I700" s="78"/>
      <c r="J700" s="78"/>
      <c r="K700" s="98"/>
      <c r="L700" s="78"/>
      <c r="M700" s="78"/>
      <c r="N700" s="78"/>
      <c r="O700" s="78"/>
      <c r="P700" s="78"/>
      <c r="Q700" s="78"/>
      <c r="R700" s="98"/>
      <c r="S700" s="78"/>
      <c r="T700" s="78"/>
      <c r="U700" s="78"/>
      <c r="V700" s="78"/>
      <c r="W700" s="78"/>
      <c r="X700" s="78"/>
      <c r="Y700" s="78"/>
      <c r="Z700" s="78"/>
    </row>
    <row r="701" ht="15.75" customHeight="1">
      <c r="A701" s="62"/>
      <c r="B701" s="98"/>
      <c r="C701" s="98"/>
      <c r="D701" s="98"/>
      <c r="E701" s="78"/>
      <c r="F701" s="78"/>
      <c r="G701" s="78"/>
      <c r="H701" s="78"/>
      <c r="I701" s="78"/>
      <c r="J701" s="78"/>
      <c r="K701" s="98"/>
      <c r="L701" s="78"/>
      <c r="M701" s="78"/>
      <c r="N701" s="78"/>
      <c r="O701" s="78"/>
      <c r="P701" s="78"/>
      <c r="Q701" s="78"/>
      <c r="R701" s="98"/>
      <c r="S701" s="78"/>
      <c r="T701" s="78"/>
      <c r="U701" s="78"/>
      <c r="V701" s="78"/>
      <c r="W701" s="78"/>
      <c r="X701" s="78"/>
      <c r="Y701" s="78"/>
      <c r="Z701" s="78"/>
    </row>
    <row r="702" ht="15.75" customHeight="1">
      <c r="A702" s="62"/>
      <c r="B702" s="98"/>
      <c r="C702" s="98"/>
      <c r="D702" s="98"/>
      <c r="E702" s="78"/>
      <c r="F702" s="78"/>
      <c r="G702" s="78"/>
      <c r="H702" s="78"/>
      <c r="I702" s="78"/>
      <c r="J702" s="78"/>
      <c r="K702" s="98"/>
      <c r="L702" s="78"/>
      <c r="M702" s="78"/>
      <c r="N702" s="78"/>
      <c r="O702" s="78"/>
      <c r="P702" s="78"/>
      <c r="Q702" s="78"/>
      <c r="R702" s="98"/>
      <c r="S702" s="78"/>
      <c r="T702" s="78"/>
      <c r="U702" s="78"/>
      <c r="V702" s="78"/>
      <c r="W702" s="78"/>
      <c r="X702" s="78"/>
      <c r="Y702" s="78"/>
      <c r="Z702" s="78"/>
    </row>
    <row r="703" ht="15.75" customHeight="1">
      <c r="A703" s="62"/>
      <c r="B703" s="98"/>
      <c r="C703" s="98"/>
      <c r="D703" s="98"/>
      <c r="E703" s="78"/>
      <c r="F703" s="78"/>
      <c r="G703" s="78"/>
      <c r="H703" s="78"/>
      <c r="I703" s="78"/>
      <c r="J703" s="78"/>
      <c r="K703" s="98"/>
      <c r="L703" s="78"/>
      <c r="M703" s="78"/>
      <c r="N703" s="78"/>
      <c r="O703" s="78"/>
      <c r="P703" s="78"/>
      <c r="Q703" s="78"/>
      <c r="R703" s="98"/>
      <c r="S703" s="78"/>
      <c r="T703" s="78"/>
      <c r="U703" s="78"/>
      <c r="V703" s="78"/>
      <c r="W703" s="78"/>
      <c r="X703" s="78"/>
      <c r="Y703" s="78"/>
      <c r="Z703" s="78"/>
    </row>
    <row r="704" ht="15.75" customHeight="1">
      <c r="A704" s="62"/>
      <c r="B704" s="98"/>
      <c r="C704" s="98"/>
      <c r="D704" s="98"/>
      <c r="E704" s="78"/>
      <c r="F704" s="78"/>
      <c r="G704" s="78"/>
      <c r="H704" s="78"/>
      <c r="I704" s="78"/>
      <c r="J704" s="78"/>
      <c r="K704" s="98"/>
      <c r="L704" s="78"/>
      <c r="M704" s="78"/>
      <c r="N704" s="78"/>
      <c r="O704" s="78"/>
      <c r="P704" s="78"/>
      <c r="Q704" s="78"/>
      <c r="R704" s="98"/>
      <c r="S704" s="78"/>
      <c r="T704" s="78"/>
      <c r="U704" s="78"/>
      <c r="V704" s="78"/>
      <c r="W704" s="78"/>
      <c r="X704" s="78"/>
      <c r="Y704" s="78"/>
      <c r="Z704" s="78"/>
    </row>
    <row r="705" ht="15.75" customHeight="1">
      <c r="A705" s="62"/>
      <c r="B705" s="98"/>
      <c r="C705" s="98"/>
      <c r="D705" s="98"/>
      <c r="E705" s="78"/>
      <c r="F705" s="78"/>
      <c r="G705" s="78"/>
      <c r="H705" s="78"/>
      <c r="I705" s="78"/>
      <c r="J705" s="78"/>
      <c r="K705" s="98"/>
      <c r="L705" s="78"/>
      <c r="M705" s="78"/>
      <c r="N705" s="78"/>
      <c r="O705" s="78"/>
      <c r="P705" s="78"/>
      <c r="Q705" s="78"/>
      <c r="R705" s="98"/>
      <c r="S705" s="78"/>
      <c r="T705" s="78"/>
      <c r="U705" s="78"/>
      <c r="V705" s="78"/>
      <c r="W705" s="78"/>
      <c r="X705" s="78"/>
      <c r="Y705" s="78"/>
      <c r="Z705" s="78"/>
    </row>
    <row r="706" ht="15.75" customHeight="1">
      <c r="A706" s="62"/>
      <c r="B706" s="98"/>
      <c r="C706" s="98"/>
      <c r="D706" s="98"/>
      <c r="E706" s="78"/>
      <c r="F706" s="78"/>
      <c r="G706" s="78"/>
      <c r="H706" s="78"/>
      <c r="I706" s="78"/>
      <c r="J706" s="78"/>
      <c r="K706" s="98"/>
      <c r="L706" s="78"/>
      <c r="M706" s="78"/>
      <c r="N706" s="78"/>
      <c r="O706" s="78"/>
      <c r="P706" s="78"/>
      <c r="Q706" s="78"/>
      <c r="R706" s="98"/>
      <c r="S706" s="78"/>
      <c r="T706" s="78"/>
      <c r="U706" s="78"/>
      <c r="V706" s="78"/>
      <c r="W706" s="78"/>
      <c r="X706" s="78"/>
      <c r="Y706" s="78"/>
      <c r="Z706" s="78"/>
    </row>
    <row r="707" ht="15.75" customHeight="1">
      <c r="A707" s="62"/>
      <c r="B707" s="98"/>
      <c r="C707" s="98"/>
      <c r="D707" s="98"/>
      <c r="E707" s="78"/>
      <c r="F707" s="78"/>
      <c r="G707" s="78"/>
      <c r="H707" s="78"/>
      <c r="I707" s="78"/>
      <c r="J707" s="78"/>
      <c r="K707" s="98"/>
      <c r="L707" s="78"/>
      <c r="M707" s="78"/>
      <c r="N707" s="78"/>
      <c r="O707" s="78"/>
      <c r="P707" s="78"/>
      <c r="Q707" s="78"/>
      <c r="R707" s="98"/>
      <c r="S707" s="78"/>
      <c r="T707" s="78"/>
      <c r="U707" s="78"/>
      <c r="V707" s="78"/>
      <c r="W707" s="78"/>
      <c r="X707" s="78"/>
      <c r="Y707" s="78"/>
      <c r="Z707" s="78"/>
    </row>
    <row r="708" ht="15.75" customHeight="1">
      <c r="A708" s="62"/>
      <c r="B708" s="98"/>
      <c r="C708" s="98"/>
      <c r="D708" s="98"/>
      <c r="E708" s="78"/>
      <c r="F708" s="78"/>
      <c r="G708" s="78"/>
      <c r="H708" s="78"/>
      <c r="I708" s="78"/>
      <c r="J708" s="78"/>
      <c r="K708" s="98"/>
      <c r="L708" s="78"/>
      <c r="M708" s="78"/>
      <c r="N708" s="78"/>
      <c r="O708" s="78"/>
      <c r="P708" s="78"/>
      <c r="Q708" s="78"/>
      <c r="R708" s="98"/>
      <c r="S708" s="78"/>
      <c r="T708" s="78"/>
      <c r="U708" s="78"/>
      <c r="V708" s="78"/>
      <c r="W708" s="78"/>
      <c r="X708" s="78"/>
      <c r="Y708" s="78"/>
      <c r="Z708" s="78"/>
    </row>
    <row r="709" ht="15.75" customHeight="1">
      <c r="A709" s="62"/>
      <c r="B709" s="98"/>
      <c r="C709" s="98"/>
      <c r="D709" s="98"/>
      <c r="E709" s="78"/>
      <c r="F709" s="78"/>
      <c r="G709" s="78"/>
      <c r="H709" s="78"/>
      <c r="I709" s="78"/>
      <c r="J709" s="78"/>
      <c r="K709" s="98"/>
      <c r="L709" s="78"/>
      <c r="M709" s="78"/>
      <c r="N709" s="78"/>
      <c r="O709" s="78"/>
      <c r="P709" s="78"/>
      <c r="Q709" s="78"/>
      <c r="R709" s="98"/>
      <c r="S709" s="78"/>
      <c r="T709" s="78"/>
      <c r="U709" s="78"/>
      <c r="V709" s="78"/>
      <c r="W709" s="78"/>
      <c r="X709" s="78"/>
      <c r="Y709" s="78"/>
      <c r="Z709" s="78"/>
    </row>
    <row r="710" ht="15.75" customHeight="1">
      <c r="A710" s="62"/>
      <c r="B710" s="98"/>
      <c r="C710" s="98"/>
      <c r="D710" s="98"/>
      <c r="E710" s="78"/>
      <c r="F710" s="78"/>
      <c r="G710" s="78"/>
      <c r="H710" s="78"/>
      <c r="I710" s="78"/>
      <c r="J710" s="78"/>
      <c r="K710" s="98"/>
      <c r="L710" s="78"/>
      <c r="M710" s="78"/>
      <c r="N710" s="78"/>
      <c r="O710" s="78"/>
      <c r="P710" s="78"/>
      <c r="Q710" s="78"/>
      <c r="R710" s="98"/>
      <c r="S710" s="78"/>
      <c r="T710" s="78"/>
      <c r="U710" s="78"/>
      <c r="V710" s="78"/>
      <c r="W710" s="78"/>
      <c r="X710" s="78"/>
      <c r="Y710" s="78"/>
      <c r="Z710" s="78"/>
    </row>
    <row r="711" ht="15.75" customHeight="1">
      <c r="A711" s="62"/>
      <c r="B711" s="98"/>
      <c r="C711" s="98"/>
      <c r="D711" s="98"/>
      <c r="E711" s="78"/>
      <c r="F711" s="78"/>
      <c r="G711" s="78"/>
      <c r="H711" s="78"/>
      <c r="I711" s="78"/>
      <c r="J711" s="78"/>
      <c r="K711" s="98"/>
      <c r="L711" s="78"/>
      <c r="M711" s="78"/>
      <c r="N711" s="78"/>
      <c r="O711" s="78"/>
      <c r="P711" s="78"/>
      <c r="Q711" s="78"/>
      <c r="R711" s="98"/>
      <c r="S711" s="78"/>
      <c r="T711" s="78"/>
      <c r="U711" s="78"/>
      <c r="V711" s="78"/>
      <c r="W711" s="78"/>
      <c r="X711" s="78"/>
      <c r="Y711" s="78"/>
      <c r="Z711" s="78"/>
    </row>
    <row r="712" ht="15.75" customHeight="1">
      <c r="A712" s="62"/>
      <c r="B712" s="98"/>
      <c r="C712" s="98"/>
      <c r="D712" s="98"/>
      <c r="E712" s="78"/>
      <c r="F712" s="78"/>
      <c r="G712" s="78"/>
      <c r="H712" s="78"/>
      <c r="I712" s="78"/>
      <c r="J712" s="78"/>
      <c r="K712" s="98"/>
      <c r="L712" s="78"/>
      <c r="M712" s="78"/>
      <c r="N712" s="78"/>
      <c r="O712" s="78"/>
      <c r="P712" s="78"/>
      <c r="Q712" s="78"/>
      <c r="R712" s="98"/>
      <c r="S712" s="78"/>
      <c r="T712" s="78"/>
      <c r="U712" s="78"/>
      <c r="V712" s="78"/>
      <c r="W712" s="78"/>
      <c r="X712" s="78"/>
      <c r="Y712" s="78"/>
      <c r="Z712" s="78"/>
    </row>
    <row r="713" ht="15.75" customHeight="1">
      <c r="A713" s="62"/>
      <c r="B713" s="98"/>
      <c r="C713" s="98"/>
      <c r="D713" s="98"/>
      <c r="E713" s="78"/>
      <c r="F713" s="78"/>
      <c r="G713" s="78"/>
      <c r="H713" s="78"/>
      <c r="I713" s="78"/>
      <c r="J713" s="78"/>
      <c r="K713" s="98"/>
      <c r="L713" s="78"/>
      <c r="M713" s="78"/>
      <c r="N713" s="78"/>
      <c r="O713" s="78"/>
      <c r="P713" s="78"/>
      <c r="Q713" s="78"/>
      <c r="R713" s="98"/>
      <c r="S713" s="78"/>
      <c r="T713" s="78"/>
      <c r="U713" s="78"/>
      <c r="V713" s="78"/>
      <c r="W713" s="78"/>
      <c r="X713" s="78"/>
      <c r="Y713" s="78"/>
      <c r="Z713" s="78"/>
    </row>
    <row r="714" ht="15.75" customHeight="1">
      <c r="A714" s="62"/>
      <c r="B714" s="98"/>
      <c r="C714" s="98"/>
      <c r="D714" s="98"/>
      <c r="E714" s="78"/>
      <c r="F714" s="78"/>
      <c r="G714" s="78"/>
      <c r="H714" s="78"/>
      <c r="I714" s="78"/>
      <c r="J714" s="78"/>
      <c r="K714" s="98"/>
      <c r="L714" s="78"/>
      <c r="M714" s="78"/>
      <c r="N714" s="78"/>
      <c r="O714" s="78"/>
      <c r="P714" s="78"/>
      <c r="Q714" s="78"/>
      <c r="R714" s="98"/>
      <c r="S714" s="78"/>
      <c r="T714" s="78"/>
      <c r="U714" s="78"/>
      <c r="V714" s="78"/>
      <c r="W714" s="78"/>
      <c r="X714" s="78"/>
      <c r="Y714" s="78"/>
      <c r="Z714" s="78"/>
    </row>
    <row r="715" ht="15.75" customHeight="1">
      <c r="A715" s="62"/>
      <c r="B715" s="98"/>
      <c r="C715" s="98"/>
      <c r="D715" s="98"/>
      <c r="E715" s="78"/>
      <c r="F715" s="78"/>
      <c r="G715" s="78"/>
      <c r="H715" s="78"/>
      <c r="I715" s="78"/>
      <c r="J715" s="78"/>
      <c r="K715" s="98"/>
      <c r="L715" s="78"/>
      <c r="M715" s="78"/>
      <c r="N715" s="78"/>
      <c r="O715" s="78"/>
      <c r="P715" s="78"/>
      <c r="Q715" s="78"/>
      <c r="R715" s="98"/>
      <c r="S715" s="78"/>
      <c r="T715" s="78"/>
      <c r="U715" s="78"/>
      <c r="V715" s="78"/>
      <c r="W715" s="78"/>
      <c r="X715" s="78"/>
      <c r="Y715" s="78"/>
      <c r="Z715" s="78"/>
    </row>
    <row r="716" ht="15.75" customHeight="1">
      <c r="A716" s="62"/>
      <c r="B716" s="98"/>
      <c r="C716" s="98"/>
      <c r="D716" s="98"/>
      <c r="E716" s="78"/>
      <c r="F716" s="78"/>
      <c r="G716" s="78"/>
      <c r="H716" s="78"/>
      <c r="I716" s="78"/>
      <c r="J716" s="78"/>
      <c r="K716" s="98"/>
      <c r="L716" s="78"/>
      <c r="M716" s="78"/>
      <c r="N716" s="78"/>
      <c r="O716" s="78"/>
      <c r="P716" s="78"/>
      <c r="Q716" s="78"/>
      <c r="R716" s="98"/>
      <c r="S716" s="78"/>
      <c r="T716" s="78"/>
      <c r="U716" s="78"/>
      <c r="V716" s="78"/>
      <c r="W716" s="78"/>
      <c r="X716" s="78"/>
      <c r="Y716" s="78"/>
      <c r="Z716" s="78"/>
    </row>
    <row r="717" ht="15.75" customHeight="1">
      <c r="A717" s="62"/>
      <c r="B717" s="98"/>
      <c r="C717" s="98"/>
      <c r="D717" s="98"/>
      <c r="E717" s="78"/>
      <c r="F717" s="78"/>
      <c r="G717" s="78"/>
      <c r="H717" s="78"/>
      <c r="I717" s="78"/>
      <c r="J717" s="78"/>
      <c r="K717" s="98"/>
      <c r="L717" s="78"/>
      <c r="M717" s="78"/>
      <c r="N717" s="78"/>
      <c r="O717" s="78"/>
      <c r="P717" s="78"/>
      <c r="Q717" s="78"/>
      <c r="R717" s="98"/>
      <c r="S717" s="78"/>
      <c r="T717" s="78"/>
      <c r="U717" s="78"/>
      <c r="V717" s="78"/>
      <c r="W717" s="78"/>
      <c r="X717" s="78"/>
      <c r="Y717" s="78"/>
      <c r="Z717" s="78"/>
    </row>
    <row r="718" ht="15.75" customHeight="1">
      <c r="A718" s="62"/>
      <c r="B718" s="98"/>
      <c r="C718" s="98"/>
      <c r="D718" s="98"/>
      <c r="E718" s="78"/>
      <c r="F718" s="78"/>
      <c r="G718" s="78"/>
      <c r="H718" s="78"/>
      <c r="I718" s="78"/>
      <c r="J718" s="78"/>
      <c r="K718" s="98"/>
      <c r="L718" s="78"/>
      <c r="M718" s="78"/>
      <c r="N718" s="78"/>
      <c r="O718" s="78"/>
      <c r="P718" s="78"/>
      <c r="Q718" s="78"/>
      <c r="R718" s="98"/>
      <c r="S718" s="78"/>
      <c r="T718" s="78"/>
      <c r="U718" s="78"/>
      <c r="V718" s="78"/>
      <c r="W718" s="78"/>
      <c r="X718" s="78"/>
      <c r="Y718" s="78"/>
      <c r="Z718" s="78"/>
    </row>
    <row r="719" ht="15.75" customHeight="1">
      <c r="A719" s="62"/>
      <c r="B719" s="98"/>
      <c r="C719" s="98"/>
      <c r="D719" s="98"/>
      <c r="E719" s="78"/>
      <c r="F719" s="78"/>
      <c r="G719" s="78"/>
      <c r="H719" s="78"/>
      <c r="I719" s="78"/>
      <c r="J719" s="78"/>
      <c r="K719" s="98"/>
      <c r="L719" s="78"/>
      <c r="M719" s="78"/>
      <c r="N719" s="78"/>
      <c r="O719" s="78"/>
      <c r="P719" s="78"/>
      <c r="Q719" s="78"/>
      <c r="R719" s="98"/>
      <c r="S719" s="78"/>
      <c r="T719" s="78"/>
      <c r="U719" s="78"/>
      <c r="V719" s="78"/>
      <c r="W719" s="78"/>
      <c r="X719" s="78"/>
      <c r="Y719" s="78"/>
      <c r="Z719" s="78"/>
    </row>
    <row r="720" ht="15.75" customHeight="1">
      <c r="A720" s="62"/>
      <c r="B720" s="98"/>
      <c r="C720" s="98"/>
      <c r="D720" s="98"/>
      <c r="E720" s="78"/>
      <c r="F720" s="78"/>
      <c r="G720" s="78"/>
      <c r="H720" s="78"/>
      <c r="I720" s="78"/>
      <c r="J720" s="78"/>
      <c r="K720" s="98"/>
      <c r="L720" s="78"/>
      <c r="M720" s="78"/>
      <c r="N720" s="78"/>
      <c r="O720" s="78"/>
      <c r="P720" s="78"/>
      <c r="Q720" s="78"/>
      <c r="R720" s="98"/>
      <c r="S720" s="78"/>
      <c r="T720" s="78"/>
      <c r="U720" s="78"/>
      <c r="V720" s="78"/>
      <c r="W720" s="78"/>
      <c r="X720" s="78"/>
      <c r="Y720" s="78"/>
      <c r="Z720" s="78"/>
    </row>
    <row r="721" ht="15.75" customHeight="1">
      <c r="A721" s="62"/>
      <c r="B721" s="98"/>
      <c r="C721" s="98"/>
      <c r="D721" s="98"/>
      <c r="E721" s="78"/>
      <c r="F721" s="78"/>
      <c r="G721" s="78"/>
      <c r="H721" s="78"/>
      <c r="I721" s="78"/>
      <c r="J721" s="78"/>
      <c r="K721" s="98"/>
      <c r="L721" s="78"/>
      <c r="M721" s="78"/>
      <c r="N721" s="78"/>
      <c r="O721" s="78"/>
      <c r="P721" s="78"/>
      <c r="Q721" s="78"/>
      <c r="R721" s="98"/>
      <c r="S721" s="78"/>
      <c r="T721" s="78"/>
      <c r="U721" s="78"/>
      <c r="V721" s="78"/>
      <c r="W721" s="78"/>
      <c r="X721" s="78"/>
      <c r="Y721" s="78"/>
      <c r="Z721" s="78"/>
    </row>
    <row r="722" ht="15.75" customHeight="1">
      <c r="A722" s="62"/>
      <c r="B722" s="98"/>
      <c r="C722" s="98"/>
      <c r="D722" s="98"/>
      <c r="E722" s="78"/>
      <c r="F722" s="78"/>
      <c r="G722" s="78"/>
      <c r="H722" s="78"/>
      <c r="I722" s="78"/>
      <c r="J722" s="78"/>
      <c r="K722" s="98"/>
      <c r="L722" s="78"/>
      <c r="M722" s="78"/>
      <c r="N722" s="78"/>
      <c r="O722" s="78"/>
      <c r="P722" s="78"/>
      <c r="Q722" s="78"/>
      <c r="R722" s="98"/>
      <c r="S722" s="78"/>
      <c r="T722" s="78"/>
      <c r="U722" s="78"/>
      <c r="V722" s="78"/>
      <c r="W722" s="78"/>
      <c r="X722" s="78"/>
      <c r="Y722" s="78"/>
      <c r="Z722" s="78"/>
    </row>
    <row r="723" ht="15.75" customHeight="1">
      <c r="A723" s="62"/>
      <c r="B723" s="98"/>
      <c r="C723" s="98"/>
      <c r="D723" s="98"/>
      <c r="E723" s="78"/>
      <c r="F723" s="78"/>
      <c r="G723" s="78"/>
      <c r="H723" s="78"/>
      <c r="I723" s="78"/>
      <c r="J723" s="78"/>
      <c r="K723" s="98"/>
      <c r="L723" s="78"/>
      <c r="M723" s="78"/>
      <c r="N723" s="78"/>
      <c r="O723" s="78"/>
      <c r="P723" s="78"/>
      <c r="Q723" s="78"/>
      <c r="R723" s="98"/>
      <c r="S723" s="78"/>
      <c r="T723" s="78"/>
      <c r="U723" s="78"/>
      <c r="V723" s="78"/>
      <c r="W723" s="78"/>
      <c r="X723" s="78"/>
      <c r="Y723" s="78"/>
      <c r="Z723" s="78"/>
    </row>
    <row r="724" ht="15.75" customHeight="1">
      <c r="A724" s="62"/>
      <c r="B724" s="98"/>
      <c r="C724" s="98"/>
      <c r="D724" s="98"/>
      <c r="E724" s="78"/>
      <c r="F724" s="78"/>
      <c r="G724" s="78"/>
      <c r="H724" s="78"/>
      <c r="I724" s="78"/>
      <c r="J724" s="78"/>
      <c r="K724" s="98"/>
      <c r="L724" s="78"/>
      <c r="M724" s="78"/>
      <c r="N724" s="78"/>
      <c r="O724" s="78"/>
      <c r="P724" s="78"/>
      <c r="Q724" s="78"/>
      <c r="R724" s="98"/>
      <c r="S724" s="78"/>
      <c r="T724" s="78"/>
      <c r="U724" s="78"/>
      <c r="V724" s="78"/>
      <c r="W724" s="78"/>
      <c r="X724" s="78"/>
      <c r="Y724" s="78"/>
      <c r="Z724" s="78"/>
    </row>
    <row r="725" ht="15.75" customHeight="1">
      <c r="A725" s="62"/>
      <c r="B725" s="98"/>
      <c r="C725" s="98"/>
      <c r="D725" s="98"/>
      <c r="E725" s="78"/>
      <c r="F725" s="78"/>
      <c r="G725" s="78"/>
      <c r="H725" s="78"/>
      <c r="I725" s="78"/>
      <c r="J725" s="78"/>
      <c r="K725" s="98"/>
      <c r="L725" s="78"/>
      <c r="M725" s="78"/>
      <c r="N725" s="78"/>
      <c r="O725" s="78"/>
      <c r="P725" s="78"/>
      <c r="Q725" s="78"/>
      <c r="R725" s="98"/>
      <c r="S725" s="78"/>
      <c r="T725" s="78"/>
      <c r="U725" s="78"/>
      <c r="V725" s="78"/>
      <c r="W725" s="78"/>
      <c r="X725" s="78"/>
      <c r="Y725" s="78"/>
      <c r="Z725" s="78"/>
    </row>
    <row r="726" ht="15.75" customHeight="1">
      <c r="A726" s="62"/>
      <c r="B726" s="98"/>
      <c r="C726" s="98"/>
      <c r="D726" s="98"/>
      <c r="E726" s="78"/>
      <c r="F726" s="78"/>
      <c r="G726" s="78"/>
      <c r="H726" s="78"/>
      <c r="I726" s="78"/>
      <c r="J726" s="78"/>
      <c r="K726" s="98"/>
      <c r="L726" s="78"/>
      <c r="M726" s="78"/>
      <c r="N726" s="78"/>
      <c r="O726" s="78"/>
      <c r="P726" s="78"/>
      <c r="Q726" s="78"/>
      <c r="R726" s="98"/>
      <c r="S726" s="78"/>
      <c r="T726" s="78"/>
      <c r="U726" s="78"/>
      <c r="V726" s="78"/>
      <c r="W726" s="78"/>
      <c r="X726" s="78"/>
      <c r="Y726" s="78"/>
      <c r="Z726" s="78"/>
    </row>
    <row r="727" ht="15.75" customHeight="1">
      <c r="A727" s="62"/>
      <c r="B727" s="98"/>
      <c r="C727" s="98"/>
      <c r="D727" s="98"/>
      <c r="E727" s="78"/>
      <c r="F727" s="78"/>
      <c r="G727" s="78"/>
      <c r="H727" s="78"/>
      <c r="I727" s="78"/>
      <c r="J727" s="78"/>
      <c r="K727" s="98"/>
      <c r="L727" s="78"/>
      <c r="M727" s="78"/>
      <c r="N727" s="78"/>
      <c r="O727" s="78"/>
      <c r="P727" s="78"/>
      <c r="Q727" s="78"/>
      <c r="R727" s="98"/>
      <c r="S727" s="78"/>
      <c r="T727" s="78"/>
      <c r="U727" s="78"/>
      <c r="V727" s="78"/>
      <c r="W727" s="78"/>
      <c r="X727" s="78"/>
      <c r="Y727" s="78"/>
      <c r="Z727" s="78"/>
    </row>
    <row r="728" ht="15.75" customHeight="1">
      <c r="A728" s="62"/>
      <c r="B728" s="98"/>
      <c r="C728" s="98"/>
      <c r="D728" s="98"/>
      <c r="E728" s="78"/>
      <c r="F728" s="78"/>
      <c r="G728" s="78"/>
      <c r="H728" s="78"/>
      <c r="I728" s="78"/>
      <c r="J728" s="78"/>
      <c r="K728" s="98"/>
      <c r="L728" s="78"/>
      <c r="M728" s="78"/>
      <c r="N728" s="78"/>
      <c r="O728" s="78"/>
      <c r="P728" s="78"/>
      <c r="Q728" s="78"/>
      <c r="R728" s="98"/>
      <c r="S728" s="78"/>
      <c r="T728" s="78"/>
      <c r="U728" s="78"/>
      <c r="V728" s="78"/>
      <c r="W728" s="78"/>
      <c r="X728" s="78"/>
      <c r="Y728" s="78"/>
      <c r="Z728" s="78"/>
    </row>
    <row r="729" ht="15.75" customHeight="1">
      <c r="A729" s="62"/>
      <c r="B729" s="98"/>
      <c r="C729" s="98"/>
      <c r="D729" s="98"/>
      <c r="E729" s="78"/>
      <c r="F729" s="78"/>
      <c r="G729" s="78"/>
      <c r="H729" s="78"/>
      <c r="I729" s="78"/>
      <c r="J729" s="78"/>
      <c r="K729" s="98"/>
      <c r="L729" s="78"/>
      <c r="M729" s="78"/>
      <c r="N729" s="78"/>
      <c r="O729" s="78"/>
      <c r="P729" s="78"/>
      <c r="Q729" s="78"/>
      <c r="R729" s="98"/>
      <c r="S729" s="78"/>
      <c r="T729" s="78"/>
      <c r="U729" s="78"/>
      <c r="V729" s="78"/>
      <c r="W729" s="78"/>
      <c r="X729" s="78"/>
      <c r="Y729" s="78"/>
      <c r="Z729" s="78"/>
    </row>
    <row r="730" ht="15.75" customHeight="1">
      <c r="A730" s="62"/>
      <c r="B730" s="98"/>
      <c r="C730" s="98"/>
      <c r="D730" s="98"/>
      <c r="E730" s="78"/>
      <c r="F730" s="78"/>
      <c r="G730" s="78"/>
      <c r="H730" s="78"/>
      <c r="I730" s="78"/>
      <c r="J730" s="78"/>
      <c r="K730" s="98"/>
      <c r="L730" s="78"/>
      <c r="M730" s="78"/>
      <c r="N730" s="78"/>
      <c r="O730" s="78"/>
      <c r="P730" s="78"/>
      <c r="Q730" s="78"/>
      <c r="R730" s="98"/>
      <c r="S730" s="78"/>
      <c r="T730" s="78"/>
      <c r="U730" s="78"/>
      <c r="V730" s="78"/>
      <c r="W730" s="78"/>
      <c r="X730" s="78"/>
      <c r="Y730" s="78"/>
      <c r="Z730" s="78"/>
    </row>
    <row r="731" ht="15.75" customHeight="1">
      <c r="A731" s="62"/>
      <c r="B731" s="98"/>
      <c r="C731" s="98"/>
      <c r="D731" s="98"/>
      <c r="E731" s="78"/>
      <c r="F731" s="78"/>
      <c r="G731" s="78"/>
      <c r="H731" s="78"/>
      <c r="I731" s="78"/>
      <c r="J731" s="78"/>
      <c r="K731" s="98"/>
      <c r="L731" s="78"/>
      <c r="M731" s="78"/>
      <c r="N731" s="78"/>
      <c r="O731" s="78"/>
      <c r="P731" s="78"/>
      <c r="Q731" s="78"/>
      <c r="R731" s="98"/>
      <c r="S731" s="78"/>
      <c r="T731" s="78"/>
      <c r="U731" s="78"/>
      <c r="V731" s="78"/>
      <c r="W731" s="78"/>
      <c r="X731" s="78"/>
      <c r="Y731" s="78"/>
      <c r="Z731" s="78"/>
    </row>
    <row r="732" ht="15.75" customHeight="1">
      <c r="A732" s="62"/>
      <c r="B732" s="98"/>
      <c r="C732" s="98"/>
      <c r="D732" s="98"/>
      <c r="E732" s="78"/>
      <c r="F732" s="78"/>
      <c r="G732" s="78"/>
      <c r="H732" s="78"/>
      <c r="I732" s="78"/>
      <c r="J732" s="78"/>
      <c r="K732" s="98"/>
      <c r="L732" s="78"/>
      <c r="M732" s="78"/>
      <c r="N732" s="78"/>
      <c r="O732" s="78"/>
      <c r="P732" s="78"/>
      <c r="Q732" s="78"/>
      <c r="R732" s="98"/>
      <c r="S732" s="78"/>
      <c r="T732" s="78"/>
      <c r="U732" s="78"/>
      <c r="V732" s="78"/>
      <c r="W732" s="78"/>
      <c r="X732" s="78"/>
      <c r="Y732" s="78"/>
      <c r="Z732" s="78"/>
    </row>
    <row r="733" ht="15.75" customHeight="1">
      <c r="A733" s="62"/>
      <c r="B733" s="98"/>
      <c r="C733" s="98"/>
      <c r="D733" s="98"/>
      <c r="E733" s="78"/>
      <c r="F733" s="78"/>
      <c r="G733" s="78"/>
      <c r="H733" s="78"/>
      <c r="I733" s="78"/>
      <c r="J733" s="78"/>
      <c r="K733" s="98"/>
      <c r="L733" s="78"/>
      <c r="M733" s="78"/>
      <c r="N733" s="78"/>
      <c r="O733" s="78"/>
      <c r="P733" s="78"/>
      <c r="Q733" s="78"/>
      <c r="R733" s="98"/>
      <c r="S733" s="78"/>
      <c r="T733" s="78"/>
      <c r="U733" s="78"/>
      <c r="V733" s="78"/>
      <c r="W733" s="78"/>
      <c r="X733" s="78"/>
      <c r="Y733" s="78"/>
      <c r="Z733" s="78"/>
    </row>
    <row r="734" ht="15.75" customHeight="1">
      <c r="A734" s="62"/>
      <c r="B734" s="98"/>
      <c r="C734" s="98"/>
      <c r="D734" s="98"/>
      <c r="E734" s="78"/>
      <c r="F734" s="78"/>
      <c r="G734" s="78"/>
      <c r="H734" s="78"/>
      <c r="I734" s="78"/>
      <c r="J734" s="78"/>
      <c r="K734" s="98"/>
      <c r="L734" s="78"/>
      <c r="M734" s="78"/>
      <c r="N734" s="78"/>
      <c r="O734" s="78"/>
      <c r="P734" s="78"/>
      <c r="Q734" s="78"/>
      <c r="R734" s="98"/>
      <c r="S734" s="78"/>
      <c r="T734" s="78"/>
      <c r="U734" s="78"/>
      <c r="V734" s="78"/>
      <c r="W734" s="78"/>
      <c r="X734" s="78"/>
      <c r="Y734" s="78"/>
      <c r="Z734" s="78"/>
    </row>
    <row r="735" ht="15.75" customHeight="1">
      <c r="A735" s="62"/>
      <c r="B735" s="98"/>
      <c r="C735" s="98"/>
      <c r="D735" s="98"/>
      <c r="E735" s="78"/>
      <c r="F735" s="78"/>
      <c r="G735" s="78"/>
      <c r="H735" s="78"/>
      <c r="I735" s="78"/>
      <c r="J735" s="78"/>
      <c r="K735" s="98"/>
      <c r="L735" s="78"/>
      <c r="M735" s="78"/>
      <c r="N735" s="78"/>
      <c r="O735" s="78"/>
      <c r="P735" s="78"/>
      <c r="Q735" s="78"/>
      <c r="R735" s="98"/>
      <c r="S735" s="78"/>
      <c r="T735" s="78"/>
      <c r="U735" s="78"/>
      <c r="V735" s="78"/>
      <c r="W735" s="78"/>
      <c r="X735" s="78"/>
      <c r="Y735" s="78"/>
      <c r="Z735" s="78"/>
    </row>
    <row r="736" ht="15.75" customHeight="1">
      <c r="A736" s="62"/>
      <c r="B736" s="98"/>
      <c r="C736" s="98"/>
      <c r="D736" s="98"/>
      <c r="E736" s="78"/>
      <c r="F736" s="78"/>
      <c r="G736" s="78"/>
      <c r="H736" s="78"/>
      <c r="I736" s="78"/>
      <c r="J736" s="78"/>
      <c r="K736" s="98"/>
      <c r="L736" s="78"/>
      <c r="M736" s="78"/>
      <c r="N736" s="78"/>
      <c r="O736" s="78"/>
      <c r="P736" s="78"/>
      <c r="Q736" s="78"/>
      <c r="R736" s="98"/>
      <c r="S736" s="78"/>
      <c r="T736" s="78"/>
      <c r="U736" s="78"/>
      <c r="V736" s="78"/>
      <c r="W736" s="78"/>
      <c r="X736" s="78"/>
      <c r="Y736" s="78"/>
      <c r="Z736" s="78"/>
    </row>
    <row r="737" ht="15.75" customHeight="1">
      <c r="A737" s="62"/>
      <c r="B737" s="98"/>
      <c r="C737" s="98"/>
      <c r="D737" s="98"/>
      <c r="E737" s="78"/>
      <c r="F737" s="78"/>
      <c r="G737" s="78"/>
      <c r="H737" s="78"/>
      <c r="I737" s="78"/>
      <c r="J737" s="78"/>
      <c r="K737" s="98"/>
      <c r="L737" s="78"/>
      <c r="M737" s="78"/>
      <c r="N737" s="78"/>
      <c r="O737" s="78"/>
      <c r="P737" s="78"/>
      <c r="Q737" s="78"/>
      <c r="R737" s="98"/>
      <c r="S737" s="78"/>
      <c r="T737" s="78"/>
      <c r="U737" s="78"/>
      <c r="V737" s="78"/>
      <c r="W737" s="78"/>
      <c r="X737" s="78"/>
      <c r="Y737" s="78"/>
      <c r="Z737" s="78"/>
    </row>
    <row r="738" ht="15.75" customHeight="1">
      <c r="A738" s="62"/>
      <c r="B738" s="98"/>
      <c r="C738" s="98"/>
      <c r="D738" s="98"/>
      <c r="E738" s="78"/>
      <c r="F738" s="78"/>
      <c r="G738" s="78"/>
      <c r="H738" s="78"/>
      <c r="I738" s="78"/>
      <c r="J738" s="78"/>
      <c r="K738" s="98"/>
      <c r="L738" s="78"/>
      <c r="M738" s="78"/>
      <c r="N738" s="78"/>
      <c r="O738" s="78"/>
      <c r="P738" s="78"/>
      <c r="Q738" s="78"/>
      <c r="R738" s="98"/>
      <c r="S738" s="78"/>
      <c r="T738" s="78"/>
      <c r="U738" s="78"/>
      <c r="V738" s="78"/>
      <c r="W738" s="78"/>
      <c r="X738" s="78"/>
      <c r="Y738" s="78"/>
      <c r="Z738" s="78"/>
    </row>
    <row r="739" ht="15.75" customHeight="1">
      <c r="A739" s="62"/>
      <c r="B739" s="98"/>
      <c r="C739" s="98"/>
      <c r="D739" s="98"/>
      <c r="E739" s="78"/>
      <c r="F739" s="78"/>
      <c r="G739" s="78"/>
      <c r="H739" s="78"/>
      <c r="I739" s="78"/>
      <c r="J739" s="78"/>
      <c r="K739" s="98"/>
      <c r="L739" s="78"/>
      <c r="M739" s="78"/>
      <c r="N739" s="78"/>
      <c r="O739" s="78"/>
      <c r="P739" s="78"/>
      <c r="Q739" s="78"/>
      <c r="R739" s="98"/>
      <c r="S739" s="78"/>
      <c r="T739" s="78"/>
      <c r="U739" s="78"/>
      <c r="V739" s="78"/>
      <c r="W739" s="78"/>
      <c r="X739" s="78"/>
      <c r="Y739" s="78"/>
      <c r="Z739" s="78"/>
    </row>
    <row r="740" ht="15.75" customHeight="1">
      <c r="A740" s="62"/>
      <c r="B740" s="98"/>
      <c r="C740" s="98"/>
      <c r="D740" s="98"/>
      <c r="E740" s="78"/>
      <c r="F740" s="78"/>
      <c r="G740" s="78"/>
      <c r="H740" s="78"/>
      <c r="I740" s="78"/>
      <c r="J740" s="78"/>
      <c r="K740" s="98"/>
      <c r="L740" s="78"/>
      <c r="M740" s="78"/>
      <c r="N740" s="78"/>
      <c r="O740" s="78"/>
      <c r="P740" s="78"/>
      <c r="Q740" s="78"/>
      <c r="R740" s="98"/>
      <c r="S740" s="78"/>
      <c r="T740" s="78"/>
      <c r="U740" s="78"/>
      <c r="V740" s="78"/>
      <c r="W740" s="78"/>
      <c r="X740" s="78"/>
      <c r="Y740" s="78"/>
      <c r="Z740" s="78"/>
    </row>
    <row r="741" ht="15.75" customHeight="1">
      <c r="A741" s="62"/>
      <c r="B741" s="98"/>
      <c r="C741" s="98"/>
      <c r="D741" s="98"/>
      <c r="E741" s="78"/>
      <c r="F741" s="78"/>
      <c r="G741" s="78"/>
      <c r="H741" s="78"/>
      <c r="I741" s="78"/>
      <c r="J741" s="78"/>
      <c r="K741" s="98"/>
      <c r="L741" s="78"/>
      <c r="M741" s="78"/>
      <c r="N741" s="78"/>
      <c r="O741" s="78"/>
      <c r="P741" s="78"/>
      <c r="Q741" s="78"/>
      <c r="R741" s="98"/>
      <c r="S741" s="78"/>
      <c r="T741" s="78"/>
      <c r="U741" s="78"/>
      <c r="V741" s="78"/>
      <c r="W741" s="78"/>
      <c r="X741" s="78"/>
      <c r="Y741" s="78"/>
      <c r="Z741" s="78"/>
    </row>
    <row r="742" ht="15.75" customHeight="1">
      <c r="A742" s="62"/>
      <c r="B742" s="98"/>
      <c r="C742" s="98"/>
      <c r="D742" s="98"/>
      <c r="E742" s="78"/>
      <c r="F742" s="78"/>
      <c r="G742" s="78"/>
      <c r="H742" s="78"/>
      <c r="I742" s="78"/>
      <c r="J742" s="78"/>
      <c r="K742" s="98"/>
      <c r="L742" s="78"/>
      <c r="M742" s="78"/>
      <c r="N742" s="78"/>
      <c r="O742" s="78"/>
      <c r="P742" s="78"/>
      <c r="Q742" s="78"/>
      <c r="R742" s="98"/>
      <c r="S742" s="78"/>
      <c r="T742" s="78"/>
      <c r="U742" s="78"/>
      <c r="V742" s="78"/>
      <c r="W742" s="78"/>
      <c r="X742" s="78"/>
      <c r="Y742" s="78"/>
      <c r="Z742" s="78"/>
    </row>
    <row r="743" ht="15.75" customHeight="1">
      <c r="A743" s="62"/>
      <c r="B743" s="98"/>
      <c r="C743" s="98"/>
      <c r="D743" s="98"/>
      <c r="E743" s="78"/>
      <c r="F743" s="78"/>
      <c r="G743" s="78"/>
      <c r="H743" s="78"/>
      <c r="I743" s="78"/>
      <c r="J743" s="78"/>
      <c r="K743" s="98"/>
      <c r="L743" s="78"/>
      <c r="M743" s="78"/>
      <c r="N743" s="78"/>
      <c r="O743" s="78"/>
      <c r="P743" s="78"/>
      <c r="Q743" s="78"/>
      <c r="R743" s="98"/>
      <c r="S743" s="78"/>
      <c r="T743" s="78"/>
      <c r="U743" s="78"/>
      <c r="V743" s="78"/>
      <c r="W743" s="78"/>
      <c r="X743" s="78"/>
      <c r="Y743" s="78"/>
      <c r="Z743" s="78"/>
    </row>
    <row r="744" ht="15.75" customHeight="1">
      <c r="A744" s="62"/>
      <c r="B744" s="98"/>
      <c r="C744" s="98"/>
      <c r="D744" s="98"/>
      <c r="E744" s="78"/>
      <c r="F744" s="78"/>
      <c r="G744" s="78"/>
      <c r="H744" s="78"/>
      <c r="I744" s="78"/>
      <c r="J744" s="78"/>
      <c r="K744" s="98"/>
      <c r="L744" s="78"/>
      <c r="M744" s="78"/>
      <c r="N744" s="78"/>
      <c r="O744" s="78"/>
      <c r="P744" s="78"/>
      <c r="Q744" s="78"/>
      <c r="R744" s="98"/>
      <c r="S744" s="78"/>
      <c r="T744" s="78"/>
      <c r="U744" s="78"/>
      <c r="V744" s="78"/>
      <c r="W744" s="78"/>
      <c r="X744" s="78"/>
      <c r="Y744" s="78"/>
      <c r="Z744" s="78"/>
    </row>
    <row r="745" ht="15.75" customHeight="1">
      <c r="A745" s="62"/>
      <c r="B745" s="98"/>
      <c r="C745" s="98"/>
      <c r="D745" s="98"/>
      <c r="E745" s="78"/>
      <c r="F745" s="78"/>
      <c r="G745" s="78"/>
      <c r="H745" s="78"/>
      <c r="I745" s="78"/>
      <c r="J745" s="78"/>
      <c r="K745" s="98"/>
      <c r="L745" s="78"/>
      <c r="M745" s="78"/>
      <c r="N745" s="78"/>
      <c r="O745" s="78"/>
      <c r="P745" s="78"/>
      <c r="Q745" s="78"/>
      <c r="R745" s="98"/>
      <c r="S745" s="78"/>
      <c r="T745" s="78"/>
      <c r="U745" s="78"/>
      <c r="V745" s="78"/>
      <c r="W745" s="78"/>
      <c r="X745" s="78"/>
      <c r="Y745" s="78"/>
      <c r="Z745" s="78"/>
    </row>
    <row r="746" ht="15.75" customHeight="1">
      <c r="A746" s="62"/>
      <c r="B746" s="98"/>
      <c r="C746" s="98"/>
      <c r="D746" s="98"/>
      <c r="E746" s="78"/>
      <c r="F746" s="78"/>
      <c r="G746" s="78"/>
      <c r="H746" s="78"/>
      <c r="I746" s="78"/>
      <c r="J746" s="78"/>
      <c r="K746" s="98"/>
      <c r="L746" s="78"/>
      <c r="M746" s="78"/>
      <c r="N746" s="78"/>
      <c r="O746" s="78"/>
      <c r="P746" s="78"/>
      <c r="Q746" s="78"/>
      <c r="R746" s="98"/>
      <c r="S746" s="78"/>
      <c r="T746" s="78"/>
      <c r="U746" s="78"/>
      <c r="V746" s="78"/>
      <c r="W746" s="78"/>
      <c r="X746" s="78"/>
      <c r="Y746" s="78"/>
      <c r="Z746" s="78"/>
    </row>
    <row r="747" ht="15.75" customHeight="1">
      <c r="A747" s="62"/>
      <c r="B747" s="98"/>
      <c r="C747" s="98"/>
      <c r="D747" s="98"/>
      <c r="E747" s="78"/>
      <c r="F747" s="78"/>
      <c r="G747" s="78"/>
      <c r="H747" s="78"/>
      <c r="I747" s="78"/>
      <c r="J747" s="78"/>
      <c r="K747" s="98"/>
      <c r="L747" s="78"/>
      <c r="M747" s="78"/>
      <c r="N747" s="78"/>
      <c r="O747" s="78"/>
      <c r="P747" s="78"/>
      <c r="Q747" s="78"/>
      <c r="R747" s="98"/>
      <c r="S747" s="78"/>
      <c r="T747" s="78"/>
      <c r="U747" s="78"/>
      <c r="V747" s="78"/>
      <c r="W747" s="78"/>
      <c r="X747" s="78"/>
      <c r="Y747" s="78"/>
      <c r="Z747" s="78"/>
    </row>
    <row r="748" ht="15.75" customHeight="1">
      <c r="A748" s="62"/>
      <c r="B748" s="98"/>
      <c r="C748" s="98"/>
      <c r="D748" s="98"/>
      <c r="E748" s="78"/>
      <c r="F748" s="78"/>
      <c r="G748" s="78"/>
      <c r="H748" s="78"/>
      <c r="I748" s="78"/>
      <c r="J748" s="78"/>
      <c r="K748" s="98"/>
      <c r="L748" s="78"/>
      <c r="M748" s="78"/>
      <c r="N748" s="78"/>
      <c r="O748" s="78"/>
      <c r="P748" s="78"/>
      <c r="Q748" s="78"/>
      <c r="R748" s="98"/>
      <c r="S748" s="78"/>
      <c r="T748" s="78"/>
      <c r="U748" s="78"/>
      <c r="V748" s="78"/>
      <c r="W748" s="78"/>
      <c r="X748" s="78"/>
      <c r="Y748" s="78"/>
      <c r="Z748" s="78"/>
    </row>
    <row r="749" ht="15.75" customHeight="1">
      <c r="A749" s="62"/>
      <c r="B749" s="98"/>
      <c r="C749" s="98"/>
      <c r="D749" s="98"/>
      <c r="E749" s="78"/>
      <c r="F749" s="78"/>
      <c r="G749" s="78"/>
      <c r="H749" s="78"/>
      <c r="I749" s="78"/>
      <c r="J749" s="78"/>
      <c r="K749" s="98"/>
      <c r="L749" s="78"/>
      <c r="M749" s="78"/>
      <c r="N749" s="78"/>
      <c r="O749" s="78"/>
      <c r="P749" s="78"/>
      <c r="Q749" s="78"/>
      <c r="R749" s="98"/>
      <c r="S749" s="78"/>
      <c r="T749" s="78"/>
      <c r="U749" s="78"/>
      <c r="V749" s="78"/>
      <c r="W749" s="78"/>
      <c r="X749" s="78"/>
      <c r="Y749" s="78"/>
      <c r="Z749" s="78"/>
    </row>
    <row r="750" ht="15.75" customHeight="1">
      <c r="A750" s="62"/>
      <c r="B750" s="98"/>
      <c r="C750" s="98"/>
      <c r="D750" s="98"/>
      <c r="E750" s="78"/>
      <c r="F750" s="78"/>
      <c r="G750" s="78"/>
      <c r="H750" s="78"/>
      <c r="I750" s="78"/>
      <c r="J750" s="78"/>
      <c r="K750" s="98"/>
      <c r="L750" s="78"/>
      <c r="M750" s="78"/>
      <c r="N750" s="78"/>
      <c r="O750" s="78"/>
      <c r="P750" s="78"/>
      <c r="Q750" s="78"/>
      <c r="R750" s="98"/>
      <c r="S750" s="78"/>
      <c r="T750" s="78"/>
      <c r="U750" s="78"/>
      <c r="V750" s="78"/>
      <c r="W750" s="78"/>
      <c r="X750" s="78"/>
      <c r="Y750" s="78"/>
      <c r="Z750" s="78"/>
    </row>
    <row r="751" ht="15.75" customHeight="1">
      <c r="A751" s="62"/>
      <c r="B751" s="98"/>
      <c r="C751" s="98"/>
      <c r="D751" s="98"/>
      <c r="E751" s="78"/>
      <c r="F751" s="78"/>
      <c r="G751" s="78"/>
      <c r="H751" s="78"/>
      <c r="I751" s="78"/>
      <c r="J751" s="78"/>
      <c r="K751" s="98"/>
      <c r="L751" s="78"/>
      <c r="M751" s="78"/>
      <c r="N751" s="78"/>
      <c r="O751" s="78"/>
      <c r="P751" s="78"/>
      <c r="Q751" s="78"/>
      <c r="R751" s="98"/>
      <c r="S751" s="78"/>
      <c r="T751" s="78"/>
      <c r="U751" s="78"/>
      <c r="V751" s="78"/>
      <c r="W751" s="78"/>
      <c r="X751" s="78"/>
      <c r="Y751" s="78"/>
      <c r="Z751" s="78"/>
    </row>
    <row r="752" ht="15.75" customHeight="1">
      <c r="A752" s="62"/>
      <c r="B752" s="98"/>
      <c r="C752" s="98"/>
      <c r="D752" s="98"/>
      <c r="E752" s="78"/>
      <c r="F752" s="78"/>
      <c r="G752" s="78"/>
      <c r="H752" s="78"/>
      <c r="I752" s="78"/>
      <c r="J752" s="78"/>
      <c r="K752" s="98"/>
      <c r="L752" s="78"/>
      <c r="M752" s="78"/>
      <c r="N752" s="78"/>
      <c r="O752" s="78"/>
      <c r="P752" s="78"/>
      <c r="Q752" s="78"/>
      <c r="R752" s="98"/>
      <c r="S752" s="78"/>
      <c r="T752" s="78"/>
      <c r="U752" s="78"/>
      <c r="V752" s="78"/>
      <c r="W752" s="78"/>
      <c r="X752" s="78"/>
      <c r="Y752" s="78"/>
      <c r="Z752" s="78"/>
    </row>
    <row r="753" ht="15.75" customHeight="1">
      <c r="A753" s="62"/>
      <c r="B753" s="98"/>
      <c r="C753" s="98"/>
      <c r="D753" s="98"/>
      <c r="E753" s="78"/>
      <c r="F753" s="78"/>
      <c r="G753" s="78"/>
      <c r="H753" s="78"/>
      <c r="I753" s="78"/>
      <c r="J753" s="78"/>
      <c r="K753" s="98"/>
      <c r="L753" s="78"/>
      <c r="M753" s="78"/>
      <c r="N753" s="78"/>
      <c r="O753" s="78"/>
      <c r="P753" s="78"/>
      <c r="Q753" s="78"/>
      <c r="R753" s="98"/>
      <c r="S753" s="78"/>
      <c r="T753" s="78"/>
      <c r="U753" s="78"/>
      <c r="V753" s="78"/>
      <c r="W753" s="78"/>
      <c r="X753" s="78"/>
      <c r="Y753" s="78"/>
      <c r="Z753" s="78"/>
    </row>
    <row r="754" ht="15.75" customHeight="1">
      <c r="A754" s="62"/>
      <c r="B754" s="98"/>
      <c r="C754" s="98"/>
      <c r="D754" s="98"/>
      <c r="E754" s="78"/>
      <c r="F754" s="78"/>
      <c r="G754" s="78"/>
      <c r="H754" s="78"/>
      <c r="I754" s="78"/>
      <c r="J754" s="78"/>
      <c r="K754" s="98"/>
      <c r="L754" s="78"/>
      <c r="M754" s="78"/>
      <c r="N754" s="78"/>
      <c r="O754" s="78"/>
      <c r="P754" s="78"/>
      <c r="Q754" s="78"/>
      <c r="R754" s="98"/>
      <c r="S754" s="78"/>
      <c r="T754" s="78"/>
      <c r="U754" s="78"/>
      <c r="V754" s="78"/>
      <c r="W754" s="78"/>
      <c r="X754" s="78"/>
      <c r="Y754" s="78"/>
      <c r="Z754" s="78"/>
    </row>
    <row r="755" ht="15.75" customHeight="1">
      <c r="A755" s="62"/>
      <c r="B755" s="98"/>
      <c r="C755" s="98"/>
      <c r="D755" s="98"/>
      <c r="E755" s="78"/>
      <c r="F755" s="78"/>
      <c r="G755" s="78"/>
      <c r="H755" s="78"/>
      <c r="I755" s="78"/>
      <c r="J755" s="78"/>
      <c r="K755" s="98"/>
      <c r="L755" s="78"/>
      <c r="M755" s="78"/>
      <c r="N755" s="78"/>
      <c r="O755" s="78"/>
      <c r="P755" s="78"/>
      <c r="Q755" s="78"/>
      <c r="R755" s="98"/>
      <c r="S755" s="78"/>
      <c r="T755" s="78"/>
      <c r="U755" s="78"/>
      <c r="V755" s="78"/>
      <c r="W755" s="78"/>
      <c r="X755" s="78"/>
      <c r="Y755" s="78"/>
      <c r="Z755" s="78"/>
    </row>
    <row r="756" ht="15.75" customHeight="1">
      <c r="A756" s="62"/>
      <c r="B756" s="98"/>
      <c r="C756" s="98"/>
      <c r="D756" s="98"/>
      <c r="E756" s="78"/>
      <c r="F756" s="78"/>
      <c r="G756" s="78"/>
      <c r="H756" s="78"/>
      <c r="I756" s="78"/>
      <c r="J756" s="78"/>
      <c r="K756" s="98"/>
      <c r="L756" s="78"/>
      <c r="M756" s="78"/>
      <c r="N756" s="78"/>
      <c r="O756" s="78"/>
      <c r="P756" s="78"/>
      <c r="Q756" s="78"/>
      <c r="R756" s="98"/>
      <c r="S756" s="78"/>
      <c r="T756" s="78"/>
      <c r="U756" s="78"/>
      <c r="V756" s="78"/>
      <c r="W756" s="78"/>
      <c r="X756" s="78"/>
      <c r="Y756" s="78"/>
      <c r="Z756" s="78"/>
    </row>
    <row r="757" ht="15.75" customHeight="1">
      <c r="A757" s="62"/>
      <c r="B757" s="98"/>
      <c r="C757" s="98"/>
      <c r="D757" s="98"/>
      <c r="E757" s="78"/>
      <c r="F757" s="78"/>
      <c r="G757" s="78"/>
      <c r="H757" s="78"/>
      <c r="I757" s="78"/>
      <c r="J757" s="78"/>
      <c r="K757" s="98"/>
      <c r="L757" s="78"/>
      <c r="M757" s="78"/>
      <c r="N757" s="78"/>
      <c r="O757" s="78"/>
      <c r="P757" s="78"/>
      <c r="Q757" s="78"/>
      <c r="R757" s="98"/>
      <c r="S757" s="78"/>
      <c r="T757" s="78"/>
      <c r="U757" s="78"/>
      <c r="V757" s="78"/>
      <c r="W757" s="78"/>
      <c r="X757" s="78"/>
      <c r="Y757" s="78"/>
      <c r="Z757" s="78"/>
    </row>
    <row r="758" ht="15.75" customHeight="1">
      <c r="A758" s="62"/>
      <c r="B758" s="98"/>
      <c r="C758" s="98"/>
      <c r="D758" s="98"/>
      <c r="E758" s="78"/>
      <c r="F758" s="78"/>
      <c r="G758" s="78"/>
      <c r="H758" s="78"/>
      <c r="I758" s="78"/>
      <c r="J758" s="78"/>
      <c r="K758" s="98"/>
      <c r="L758" s="78"/>
      <c r="M758" s="78"/>
      <c r="N758" s="78"/>
      <c r="O758" s="78"/>
      <c r="P758" s="78"/>
      <c r="Q758" s="78"/>
      <c r="R758" s="98"/>
      <c r="S758" s="78"/>
      <c r="T758" s="78"/>
      <c r="U758" s="78"/>
      <c r="V758" s="78"/>
      <c r="W758" s="78"/>
      <c r="X758" s="78"/>
      <c r="Y758" s="78"/>
      <c r="Z758" s="78"/>
    </row>
    <row r="759" ht="15.75" customHeight="1">
      <c r="A759" s="62"/>
      <c r="B759" s="98"/>
      <c r="C759" s="98"/>
      <c r="D759" s="98"/>
      <c r="E759" s="78"/>
      <c r="F759" s="78"/>
      <c r="G759" s="78"/>
      <c r="H759" s="78"/>
      <c r="I759" s="78"/>
      <c r="J759" s="78"/>
      <c r="K759" s="98"/>
      <c r="L759" s="78"/>
      <c r="M759" s="78"/>
      <c r="N759" s="78"/>
      <c r="O759" s="78"/>
      <c r="P759" s="78"/>
      <c r="Q759" s="78"/>
      <c r="R759" s="98"/>
      <c r="S759" s="78"/>
      <c r="T759" s="78"/>
      <c r="U759" s="78"/>
      <c r="V759" s="78"/>
      <c r="W759" s="78"/>
      <c r="X759" s="78"/>
      <c r="Y759" s="78"/>
      <c r="Z759" s="78"/>
    </row>
    <row r="760" ht="15.75" customHeight="1">
      <c r="A760" s="62"/>
      <c r="B760" s="98"/>
      <c r="C760" s="98"/>
      <c r="D760" s="98"/>
      <c r="E760" s="78"/>
      <c r="F760" s="78"/>
      <c r="G760" s="78"/>
      <c r="H760" s="78"/>
      <c r="I760" s="78"/>
      <c r="J760" s="78"/>
      <c r="K760" s="98"/>
      <c r="L760" s="78"/>
      <c r="M760" s="78"/>
      <c r="N760" s="78"/>
      <c r="O760" s="78"/>
      <c r="P760" s="78"/>
      <c r="Q760" s="78"/>
      <c r="R760" s="98"/>
      <c r="S760" s="78"/>
      <c r="T760" s="78"/>
      <c r="U760" s="78"/>
      <c r="V760" s="78"/>
      <c r="W760" s="78"/>
      <c r="X760" s="78"/>
      <c r="Y760" s="78"/>
      <c r="Z760" s="78"/>
    </row>
    <row r="761" ht="15.75" customHeight="1">
      <c r="A761" s="62"/>
      <c r="B761" s="98"/>
      <c r="C761" s="98"/>
      <c r="D761" s="98"/>
      <c r="E761" s="78"/>
      <c r="F761" s="78"/>
      <c r="G761" s="78"/>
      <c r="H761" s="78"/>
      <c r="I761" s="78"/>
      <c r="J761" s="78"/>
      <c r="K761" s="98"/>
      <c r="L761" s="78"/>
      <c r="M761" s="78"/>
      <c r="N761" s="78"/>
      <c r="O761" s="78"/>
      <c r="P761" s="78"/>
      <c r="Q761" s="78"/>
      <c r="R761" s="98"/>
      <c r="S761" s="78"/>
      <c r="T761" s="78"/>
      <c r="U761" s="78"/>
      <c r="V761" s="78"/>
      <c r="W761" s="78"/>
      <c r="X761" s="78"/>
      <c r="Y761" s="78"/>
      <c r="Z761" s="78"/>
    </row>
    <row r="762" ht="15.75" customHeight="1">
      <c r="A762" s="62"/>
      <c r="B762" s="98"/>
      <c r="C762" s="98"/>
      <c r="D762" s="98"/>
      <c r="E762" s="78"/>
      <c r="F762" s="78"/>
      <c r="G762" s="78"/>
      <c r="H762" s="78"/>
      <c r="I762" s="78"/>
      <c r="J762" s="78"/>
      <c r="K762" s="98"/>
      <c r="L762" s="78"/>
      <c r="M762" s="78"/>
      <c r="N762" s="78"/>
      <c r="O762" s="78"/>
      <c r="P762" s="78"/>
      <c r="Q762" s="78"/>
      <c r="R762" s="98"/>
      <c r="S762" s="78"/>
      <c r="T762" s="78"/>
      <c r="U762" s="78"/>
      <c r="V762" s="78"/>
      <c r="W762" s="78"/>
      <c r="X762" s="78"/>
      <c r="Y762" s="78"/>
      <c r="Z762" s="78"/>
    </row>
    <row r="763" ht="15.75" customHeight="1">
      <c r="A763" s="62"/>
      <c r="B763" s="98"/>
      <c r="C763" s="98"/>
      <c r="D763" s="98"/>
      <c r="E763" s="78"/>
      <c r="F763" s="78"/>
      <c r="G763" s="78"/>
      <c r="H763" s="78"/>
      <c r="I763" s="78"/>
      <c r="J763" s="78"/>
      <c r="K763" s="98"/>
      <c r="L763" s="78"/>
      <c r="M763" s="78"/>
      <c r="N763" s="78"/>
      <c r="O763" s="78"/>
      <c r="P763" s="78"/>
      <c r="Q763" s="78"/>
      <c r="R763" s="98"/>
      <c r="S763" s="78"/>
      <c r="T763" s="78"/>
      <c r="U763" s="78"/>
      <c r="V763" s="78"/>
      <c r="W763" s="78"/>
      <c r="X763" s="78"/>
      <c r="Y763" s="78"/>
      <c r="Z763" s="78"/>
    </row>
    <row r="764" ht="15.75" customHeight="1">
      <c r="A764" s="62"/>
      <c r="B764" s="98"/>
      <c r="C764" s="98"/>
      <c r="D764" s="98"/>
      <c r="E764" s="78"/>
      <c r="F764" s="78"/>
      <c r="G764" s="78"/>
      <c r="H764" s="78"/>
      <c r="I764" s="78"/>
      <c r="J764" s="78"/>
      <c r="K764" s="98"/>
      <c r="L764" s="78"/>
      <c r="M764" s="78"/>
      <c r="N764" s="78"/>
      <c r="O764" s="78"/>
      <c r="P764" s="78"/>
      <c r="Q764" s="78"/>
      <c r="R764" s="98"/>
      <c r="S764" s="78"/>
      <c r="T764" s="78"/>
      <c r="U764" s="78"/>
      <c r="V764" s="78"/>
      <c r="W764" s="78"/>
      <c r="X764" s="78"/>
      <c r="Y764" s="78"/>
      <c r="Z764" s="78"/>
    </row>
    <row r="765" ht="15.75" customHeight="1">
      <c r="A765" s="62"/>
      <c r="B765" s="98"/>
      <c r="C765" s="98"/>
      <c r="D765" s="98"/>
      <c r="E765" s="78"/>
      <c r="F765" s="78"/>
      <c r="G765" s="78"/>
      <c r="H765" s="78"/>
      <c r="I765" s="78"/>
      <c r="J765" s="78"/>
      <c r="K765" s="98"/>
      <c r="L765" s="78"/>
      <c r="M765" s="78"/>
      <c r="N765" s="78"/>
      <c r="O765" s="78"/>
      <c r="P765" s="78"/>
      <c r="Q765" s="78"/>
      <c r="R765" s="98"/>
      <c r="S765" s="78"/>
      <c r="T765" s="78"/>
      <c r="U765" s="78"/>
      <c r="V765" s="78"/>
      <c r="W765" s="78"/>
      <c r="X765" s="78"/>
      <c r="Y765" s="78"/>
      <c r="Z765" s="78"/>
    </row>
    <row r="766" ht="15.75" customHeight="1">
      <c r="A766" s="62"/>
      <c r="B766" s="98"/>
      <c r="C766" s="98"/>
      <c r="D766" s="98"/>
      <c r="E766" s="78"/>
      <c r="F766" s="78"/>
      <c r="G766" s="78"/>
      <c r="H766" s="78"/>
      <c r="I766" s="78"/>
      <c r="J766" s="78"/>
      <c r="K766" s="98"/>
      <c r="L766" s="78"/>
      <c r="M766" s="78"/>
      <c r="N766" s="78"/>
      <c r="O766" s="78"/>
      <c r="P766" s="78"/>
      <c r="Q766" s="78"/>
      <c r="R766" s="98"/>
      <c r="S766" s="78"/>
      <c r="T766" s="78"/>
      <c r="U766" s="78"/>
      <c r="V766" s="78"/>
      <c r="W766" s="78"/>
      <c r="X766" s="78"/>
      <c r="Y766" s="78"/>
      <c r="Z766" s="78"/>
    </row>
    <row r="767" ht="15.75" customHeight="1">
      <c r="A767" s="62"/>
      <c r="B767" s="98"/>
      <c r="C767" s="98"/>
      <c r="D767" s="98"/>
      <c r="E767" s="78"/>
      <c r="F767" s="78"/>
      <c r="G767" s="78"/>
      <c r="H767" s="78"/>
      <c r="I767" s="78"/>
      <c r="J767" s="78"/>
      <c r="K767" s="98"/>
      <c r="L767" s="78"/>
      <c r="M767" s="78"/>
      <c r="N767" s="78"/>
      <c r="O767" s="78"/>
      <c r="P767" s="78"/>
      <c r="Q767" s="78"/>
      <c r="R767" s="98"/>
      <c r="S767" s="78"/>
      <c r="T767" s="78"/>
      <c r="U767" s="78"/>
      <c r="V767" s="78"/>
      <c r="W767" s="78"/>
      <c r="X767" s="78"/>
      <c r="Y767" s="78"/>
      <c r="Z767" s="78"/>
    </row>
    <row r="768" ht="15.75" customHeight="1">
      <c r="A768" s="62"/>
      <c r="B768" s="98"/>
      <c r="C768" s="98"/>
      <c r="D768" s="98"/>
      <c r="E768" s="78"/>
      <c r="F768" s="78"/>
      <c r="G768" s="78"/>
      <c r="H768" s="78"/>
      <c r="I768" s="78"/>
      <c r="J768" s="78"/>
      <c r="K768" s="98"/>
      <c r="L768" s="78"/>
      <c r="M768" s="78"/>
      <c r="N768" s="78"/>
      <c r="O768" s="78"/>
      <c r="P768" s="78"/>
      <c r="Q768" s="78"/>
      <c r="R768" s="98"/>
      <c r="S768" s="78"/>
      <c r="T768" s="78"/>
      <c r="U768" s="78"/>
      <c r="V768" s="78"/>
      <c r="W768" s="78"/>
      <c r="X768" s="78"/>
      <c r="Y768" s="78"/>
      <c r="Z768" s="78"/>
    </row>
    <row r="769" ht="15.75" customHeight="1">
      <c r="A769" s="62"/>
      <c r="B769" s="98"/>
      <c r="C769" s="98"/>
      <c r="D769" s="98"/>
      <c r="E769" s="78"/>
      <c r="F769" s="78"/>
      <c r="G769" s="78"/>
      <c r="H769" s="78"/>
      <c r="I769" s="78"/>
      <c r="J769" s="78"/>
      <c r="K769" s="98"/>
      <c r="L769" s="78"/>
      <c r="M769" s="78"/>
      <c r="N769" s="78"/>
      <c r="O769" s="78"/>
      <c r="P769" s="78"/>
      <c r="Q769" s="78"/>
      <c r="R769" s="98"/>
      <c r="S769" s="78"/>
      <c r="T769" s="78"/>
      <c r="U769" s="78"/>
      <c r="V769" s="78"/>
      <c r="W769" s="78"/>
      <c r="X769" s="78"/>
      <c r="Y769" s="78"/>
      <c r="Z769" s="78"/>
    </row>
    <row r="770" ht="15.75" customHeight="1">
      <c r="A770" s="62"/>
      <c r="B770" s="98"/>
      <c r="C770" s="98"/>
      <c r="D770" s="98"/>
      <c r="E770" s="78"/>
      <c r="F770" s="78"/>
      <c r="G770" s="78"/>
      <c r="H770" s="78"/>
      <c r="I770" s="78"/>
      <c r="J770" s="78"/>
      <c r="K770" s="98"/>
      <c r="L770" s="78"/>
      <c r="M770" s="78"/>
      <c r="N770" s="78"/>
      <c r="O770" s="78"/>
      <c r="P770" s="78"/>
      <c r="Q770" s="78"/>
      <c r="R770" s="98"/>
      <c r="S770" s="78"/>
      <c r="T770" s="78"/>
      <c r="U770" s="78"/>
      <c r="V770" s="78"/>
      <c r="W770" s="78"/>
      <c r="X770" s="78"/>
      <c r="Y770" s="78"/>
      <c r="Z770" s="78"/>
    </row>
    <row r="771" ht="15.75" customHeight="1">
      <c r="A771" s="62"/>
      <c r="B771" s="98"/>
      <c r="C771" s="98"/>
      <c r="D771" s="98"/>
      <c r="E771" s="78"/>
      <c r="F771" s="78"/>
      <c r="G771" s="78"/>
      <c r="H771" s="78"/>
      <c r="I771" s="78"/>
      <c r="J771" s="78"/>
      <c r="K771" s="98"/>
      <c r="L771" s="78"/>
      <c r="M771" s="78"/>
      <c r="N771" s="78"/>
      <c r="O771" s="78"/>
      <c r="P771" s="78"/>
      <c r="Q771" s="78"/>
      <c r="R771" s="98"/>
      <c r="S771" s="78"/>
      <c r="T771" s="78"/>
      <c r="U771" s="78"/>
      <c r="V771" s="78"/>
      <c r="W771" s="78"/>
      <c r="X771" s="78"/>
      <c r="Y771" s="78"/>
      <c r="Z771" s="78"/>
    </row>
    <row r="772" ht="15.75" customHeight="1">
      <c r="A772" s="62"/>
      <c r="B772" s="98"/>
      <c r="C772" s="98"/>
      <c r="D772" s="98"/>
      <c r="E772" s="78"/>
      <c r="F772" s="78"/>
      <c r="G772" s="78"/>
      <c r="H772" s="78"/>
      <c r="I772" s="78"/>
      <c r="J772" s="78"/>
      <c r="K772" s="98"/>
      <c r="L772" s="78"/>
      <c r="M772" s="78"/>
      <c r="N772" s="78"/>
      <c r="O772" s="78"/>
      <c r="P772" s="78"/>
      <c r="Q772" s="78"/>
      <c r="R772" s="98"/>
      <c r="S772" s="78"/>
      <c r="T772" s="78"/>
      <c r="U772" s="78"/>
      <c r="V772" s="78"/>
      <c r="W772" s="78"/>
      <c r="X772" s="78"/>
      <c r="Y772" s="78"/>
      <c r="Z772" s="78"/>
    </row>
    <row r="773" ht="15.75" customHeight="1">
      <c r="A773" s="62"/>
      <c r="B773" s="98"/>
      <c r="C773" s="98"/>
      <c r="D773" s="98"/>
      <c r="E773" s="78"/>
      <c r="F773" s="78"/>
      <c r="G773" s="78"/>
      <c r="H773" s="78"/>
      <c r="I773" s="78"/>
      <c r="J773" s="78"/>
      <c r="K773" s="98"/>
      <c r="L773" s="78"/>
      <c r="M773" s="78"/>
      <c r="N773" s="78"/>
      <c r="O773" s="78"/>
      <c r="P773" s="78"/>
      <c r="Q773" s="78"/>
      <c r="R773" s="98"/>
      <c r="S773" s="78"/>
      <c r="T773" s="78"/>
      <c r="U773" s="78"/>
      <c r="V773" s="78"/>
      <c r="W773" s="78"/>
      <c r="X773" s="78"/>
      <c r="Y773" s="78"/>
      <c r="Z773" s="78"/>
    </row>
    <row r="774" ht="15.75" customHeight="1">
      <c r="A774" s="62"/>
      <c r="B774" s="98"/>
      <c r="C774" s="98"/>
      <c r="D774" s="98"/>
      <c r="E774" s="78"/>
      <c r="F774" s="78"/>
      <c r="G774" s="78"/>
      <c r="H774" s="78"/>
      <c r="I774" s="78"/>
      <c r="J774" s="78"/>
      <c r="K774" s="98"/>
      <c r="L774" s="78"/>
      <c r="M774" s="78"/>
      <c r="N774" s="78"/>
      <c r="O774" s="78"/>
      <c r="P774" s="78"/>
      <c r="Q774" s="78"/>
      <c r="R774" s="98"/>
      <c r="S774" s="78"/>
      <c r="T774" s="78"/>
      <c r="U774" s="78"/>
      <c r="V774" s="78"/>
      <c r="W774" s="78"/>
      <c r="X774" s="78"/>
      <c r="Y774" s="78"/>
      <c r="Z774" s="78"/>
    </row>
    <row r="775" ht="15.75" customHeight="1">
      <c r="A775" s="62"/>
      <c r="B775" s="98"/>
      <c r="C775" s="98"/>
      <c r="D775" s="98"/>
      <c r="E775" s="78"/>
      <c r="F775" s="78"/>
      <c r="G775" s="78"/>
      <c r="H775" s="78"/>
      <c r="I775" s="78"/>
      <c r="J775" s="78"/>
      <c r="K775" s="98"/>
      <c r="L775" s="78"/>
      <c r="M775" s="78"/>
      <c r="N775" s="78"/>
      <c r="O775" s="78"/>
      <c r="P775" s="78"/>
      <c r="Q775" s="78"/>
      <c r="R775" s="98"/>
      <c r="S775" s="78"/>
      <c r="T775" s="78"/>
      <c r="U775" s="78"/>
      <c r="V775" s="78"/>
      <c r="W775" s="78"/>
      <c r="X775" s="78"/>
      <c r="Y775" s="78"/>
      <c r="Z775" s="78"/>
    </row>
    <row r="776" ht="15.75" customHeight="1">
      <c r="A776" s="62"/>
      <c r="B776" s="98"/>
      <c r="C776" s="98"/>
      <c r="D776" s="98"/>
      <c r="E776" s="78"/>
      <c r="F776" s="78"/>
      <c r="G776" s="78"/>
      <c r="H776" s="78"/>
      <c r="I776" s="78"/>
      <c r="J776" s="78"/>
      <c r="K776" s="98"/>
      <c r="L776" s="78"/>
      <c r="M776" s="78"/>
      <c r="N776" s="78"/>
      <c r="O776" s="78"/>
      <c r="P776" s="78"/>
      <c r="Q776" s="78"/>
      <c r="R776" s="98"/>
      <c r="S776" s="78"/>
      <c r="T776" s="78"/>
      <c r="U776" s="78"/>
      <c r="V776" s="78"/>
      <c r="W776" s="78"/>
      <c r="X776" s="78"/>
      <c r="Y776" s="78"/>
      <c r="Z776" s="78"/>
    </row>
    <row r="777" ht="15.75" customHeight="1">
      <c r="A777" s="62"/>
      <c r="B777" s="98"/>
      <c r="C777" s="98"/>
      <c r="D777" s="98"/>
      <c r="E777" s="78"/>
      <c r="F777" s="78"/>
      <c r="G777" s="78"/>
      <c r="H777" s="78"/>
      <c r="I777" s="78"/>
      <c r="J777" s="78"/>
      <c r="K777" s="98"/>
      <c r="L777" s="78"/>
      <c r="M777" s="78"/>
      <c r="N777" s="78"/>
      <c r="O777" s="78"/>
      <c r="P777" s="78"/>
      <c r="Q777" s="78"/>
      <c r="R777" s="98"/>
      <c r="S777" s="78"/>
      <c r="T777" s="78"/>
      <c r="U777" s="78"/>
      <c r="V777" s="78"/>
      <c r="W777" s="78"/>
      <c r="X777" s="78"/>
      <c r="Y777" s="78"/>
      <c r="Z777" s="78"/>
    </row>
    <row r="778" ht="15.75" customHeight="1">
      <c r="A778" s="62"/>
      <c r="B778" s="98"/>
      <c r="C778" s="98"/>
      <c r="D778" s="98"/>
      <c r="E778" s="78"/>
      <c r="F778" s="78"/>
      <c r="G778" s="78"/>
      <c r="H778" s="78"/>
      <c r="I778" s="78"/>
      <c r="J778" s="78"/>
      <c r="K778" s="98"/>
      <c r="L778" s="78"/>
      <c r="M778" s="78"/>
      <c r="N778" s="78"/>
      <c r="O778" s="78"/>
      <c r="P778" s="78"/>
      <c r="Q778" s="78"/>
      <c r="R778" s="98"/>
      <c r="S778" s="78"/>
      <c r="T778" s="78"/>
      <c r="U778" s="78"/>
      <c r="V778" s="78"/>
      <c r="W778" s="78"/>
      <c r="X778" s="78"/>
      <c r="Y778" s="78"/>
      <c r="Z778" s="78"/>
    </row>
    <row r="779" ht="15.75" customHeight="1">
      <c r="A779" s="62"/>
      <c r="B779" s="98"/>
      <c r="C779" s="98"/>
      <c r="D779" s="98"/>
      <c r="E779" s="78"/>
      <c r="F779" s="78"/>
      <c r="G779" s="78"/>
      <c r="H779" s="78"/>
      <c r="I779" s="78"/>
      <c r="J779" s="78"/>
      <c r="K779" s="98"/>
      <c r="L779" s="78"/>
      <c r="M779" s="78"/>
      <c r="N779" s="78"/>
      <c r="O779" s="78"/>
      <c r="P779" s="78"/>
      <c r="Q779" s="78"/>
      <c r="R779" s="98"/>
      <c r="S779" s="78"/>
      <c r="T779" s="78"/>
      <c r="U779" s="78"/>
      <c r="V779" s="78"/>
      <c r="W779" s="78"/>
      <c r="X779" s="78"/>
      <c r="Y779" s="78"/>
      <c r="Z779" s="78"/>
    </row>
    <row r="780" ht="15.75" customHeight="1">
      <c r="A780" s="62"/>
      <c r="B780" s="98"/>
      <c r="C780" s="98"/>
      <c r="D780" s="98"/>
      <c r="E780" s="78"/>
      <c r="F780" s="78"/>
      <c r="G780" s="78"/>
      <c r="H780" s="78"/>
      <c r="I780" s="78"/>
      <c r="J780" s="78"/>
      <c r="K780" s="98"/>
      <c r="L780" s="78"/>
      <c r="M780" s="78"/>
      <c r="N780" s="78"/>
      <c r="O780" s="78"/>
      <c r="P780" s="78"/>
      <c r="Q780" s="78"/>
      <c r="R780" s="98"/>
      <c r="S780" s="78"/>
      <c r="T780" s="78"/>
      <c r="U780" s="78"/>
      <c r="V780" s="78"/>
      <c r="W780" s="78"/>
      <c r="X780" s="78"/>
      <c r="Y780" s="78"/>
      <c r="Z780" s="78"/>
    </row>
    <row r="781" ht="15.75" customHeight="1">
      <c r="A781" s="62"/>
      <c r="B781" s="98"/>
      <c r="C781" s="98"/>
      <c r="D781" s="98"/>
      <c r="E781" s="78"/>
      <c r="F781" s="78"/>
      <c r="G781" s="78"/>
      <c r="H781" s="78"/>
      <c r="I781" s="78"/>
      <c r="J781" s="78"/>
      <c r="K781" s="98"/>
      <c r="L781" s="78"/>
      <c r="M781" s="78"/>
      <c r="N781" s="78"/>
      <c r="O781" s="78"/>
      <c r="P781" s="78"/>
      <c r="Q781" s="78"/>
      <c r="R781" s="98"/>
      <c r="S781" s="78"/>
      <c r="T781" s="78"/>
      <c r="U781" s="78"/>
      <c r="V781" s="78"/>
      <c r="W781" s="78"/>
      <c r="X781" s="78"/>
      <c r="Y781" s="78"/>
      <c r="Z781" s="78"/>
    </row>
    <row r="782" ht="15.75" customHeight="1">
      <c r="A782" s="62"/>
      <c r="B782" s="98"/>
      <c r="C782" s="98"/>
      <c r="D782" s="98"/>
      <c r="E782" s="78"/>
      <c r="F782" s="78"/>
      <c r="G782" s="78"/>
      <c r="H782" s="78"/>
      <c r="I782" s="78"/>
      <c r="J782" s="78"/>
      <c r="K782" s="98"/>
      <c r="L782" s="78"/>
      <c r="M782" s="78"/>
      <c r="N782" s="78"/>
      <c r="O782" s="78"/>
      <c r="P782" s="78"/>
      <c r="Q782" s="78"/>
      <c r="R782" s="98"/>
      <c r="S782" s="78"/>
      <c r="T782" s="78"/>
      <c r="U782" s="78"/>
      <c r="V782" s="78"/>
      <c r="W782" s="78"/>
      <c r="X782" s="78"/>
      <c r="Y782" s="78"/>
      <c r="Z782" s="78"/>
    </row>
    <row r="783" ht="15.75" customHeight="1">
      <c r="A783" s="62"/>
      <c r="B783" s="98"/>
      <c r="C783" s="98"/>
      <c r="D783" s="98"/>
      <c r="E783" s="78"/>
      <c r="F783" s="78"/>
      <c r="G783" s="78"/>
      <c r="H783" s="78"/>
      <c r="I783" s="78"/>
      <c r="J783" s="78"/>
      <c r="K783" s="98"/>
      <c r="L783" s="78"/>
      <c r="M783" s="78"/>
      <c r="N783" s="78"/>
      <c r="O783" s="78"/>
      <c r="P783" s="78"/>
      <c r="Q783" s="78"/>
      <c r="R783" s="98"/>
      <c r="S783" s="78"/>
      <c r="T783" s="78"/>
      <c r="U783" s="78"/>
      <c r="V783" s="78"/>
      <c r="W783" s="78"/>
      <c r="X783" s="78"/>
      <c r="Y783" s="78"/>
      <c r="Z783" s="78"/>
    </row>
    <row r="784" ht="15.75" customHeight="1">
      <c r="A784" s="62"/>
      <c r="B784" s="98"/>
      <c r="C784" s="98"/>
      <c r="D784" s="98"/>
      <c r="E784" s="78"/>
      <c r="F784" s="78"/>
      <c r="G784" s="78"/>
      <c r="H784" s="78"/>
      <c r="I784" s="78"/>
      <c r="J784" s="78"/>
      <c r="K784" s="98"/>
      <c r="L784" s="78"/>
      <c r="M784" s="78"/>
      <c r="N784" s="78"/>
      <c r="O784" s="78"/>
      <c r="P784" s="78"/>
      <c r="Q784" s="78"/>
      <c r="R784" s="98"/>
      <c r="S784" s="78"/>
      <c r="T784" s="78"/>
      <c r="U784" s="78"/>
      <c r="V784" s="78"/>
      <c r="W784" s="78"/>
      <c r="X784" s="78"/>
      <c r="Y784" s="78"/>
      <c r="Z784" s="78"/>
    </row>
    <row r="785" ht="15.75" customHeight="1">
      <c r="A785" s="62"/>
      <c r="B785" s="98"/>
      <c r="C785" s="98"/>
      <c r="D785" s="98"/>
      <c r="E785" s="78"/>
      <c r="F785" s="78"/>
      <c r="G785" s="78"/>
      <c r="H785" s="78"/>
      <c r="I785" s="78"/>
      <c r="J785" s="78"/>
      <c r="K785" s="98"/>
      <c r="L785" s="78"/>
      <c r="M785" s="78"/>
      <c r="N785" s="78"/>
      <c r="O785" s="78"/>
      <c r="P785" s="78"/>
      <c r="Q785" s="78"/>
      <c r="R785" s="98"/>
      <c r="S785" s="78"/>
      <c r="T785" s="78"/>
      <c r="U785" s="78"/>
      <c r="V785" s="78"/>
      <c r="W785" s="78"/>
      <c r="X785" s="78"/>
      <c r="Y785" s="78"/>
      <c r="Z785" s="78"/>
    </row>
    <row r="786" ht="15.75" customHeight="1">
      <c r="A786" s="62"/>
      <c r="B786" s="98"/>
      <c r="C786" s="98"/>
      <c r="D786" s="98"/>
      <c r="E786" s="78"/>
      <c r="F786" s="78"/>
      <c r="G786" s="78"/>
      <c r="H786" s="78"/>
      <c r="I786" s="78"/>
      <c r="J786" s="78"/>
      <c r="K786" s="98"/>
      <c r="L786" s="78"/>
      <c r="M786" s="78"/>
      <c r="N786" s="78"/>
      <c r="O786" s="78"/>
      <c r="P786" s="78"/>
      <c r="Q786" s="78"/>
      <c r="R786" s="98"/>
      <c r="S786" s="78"/>
      <c r="T786" s="78"/>
      <c r="U786" s="78"/>
      <c r="V786" s="78"/>
      <c r="W786" s="78"/>
      <c r="X786" s="78"/>
      <c r="Y786" s="78"/>
      <c r="Z786" s="78"/>
    </row>
    <row r="787" ht="15.75" customHeight="1">
      <c r="A787" s="62"/>
      <c r="B787" s="98"/>
      <c r="C787" s="98"/>
      <c r="D787" s="98"/>
      <c r="E787" s="78"/>
      <c r="F787" s="78"/>
      <c r="G787" s="78"/>
      <c r="H787" s="78"/>
      <c r="I787" s="78"/>
      <c r="J787" s="78"/>
      <c r="K787" s="98"/>
      <c r="L787" s="78"/>
      <c r="M787" s="78"/>
      <c r="N787" s="78"/>
      <c r="O787" s="78"/>
      <c r="P787" s="78"/>
      <c r="Q787" s="78"/>
      <c r="R787" s="98"/>
      <c r="S787" s="78"/>
      <c r="T787" s="78"/>
      <c r="U787" s="78"/>
      <c r="V787" s="78"/>
      <c r="W787" s="78"/>
      <c r="X787" s="78"/>
      <c r="Y787" s="78"/>
      <c r="Z787" s="78"/>
    </row>
    <row r="788" ht="15.75" customHeight="1">
      <c r="A788" s="62"/>
      <c r="B788" s="98"/>
      <c r="C788" s="98"/>
      <c r="D788" s="98"/>
      <c r="E788" s="78"/>
      <c r="F788" s="78"/>
      <c r="G788" s="78"/>
      <c r="H788" s="78"/>
      <c r="I788" s="78"/>
      <c r="J788" s="78"/>
      <c r="K788" s="98"/>
      <c r="L788" s="78"/>
      <c r="M788" s="78"/>
      <c r="N788" s="78"/>
      <c r="O788" s="78"/>
      <c r="P788" s="78"/>
      <c r="Q788" s="78"/>
      <c r="R788" s="98"/>
      <c r="S788" s="78"/>
      <c r="T788" s="78"/>
      <c r="U788" s="78"/>
      <c r="V788" s="78"/>
      <c r="W788" s="78"/>
      <c r="X788" s="78"/>
      <c r="Y788" s="78"/>
      <c r="Z788" s="78"/>
    </row>
    <row r="789" ht="15.75" customHeight="1">
      <c r="A789" s="62"/>
      <c r="B789" s="98"/>
      <c r="C789" s="98"/>
      <c r="D789" s="98"/>
      <c r="E789" s="78"/>
      <c r="F789" s="78"/>
      <c r="G789" s="78"/>
      <c r="H789" s="78"/>
      <c r="I789" s="78"/>
      <c r="J789" s="78"/>
      <c r="K789" s="98"/>
      <c r="L789" s="78"/>
      <c r="M789" s="78"/>
      <c r="N789" s="78"/>
      <c r="O789" s="78"/>
      <c r="P789" s="78"/>
      <c r="Q789" s="78"/>
      <c r="R789" s="98"/>
      <c r="S789" s="78"/>
      <c r="T789" s="78"/>
      <c r="U789" s="78"/>
      <c r="V789" s="78"/>
      <c r="W789" s="78"/>
      <c r="X789" s="78"/>
      <c r="Y789" s="78"/>
      <c r="Z789" s="78"/>
    </row>
    <row r="790" ht="15.75" customHeight="1">
      <c r="A790" s="62"/>
      <c r="B790" s="98"/>
      <c r="C790" s="98"/>
      <c r="D790" s="98"/>
      <c r="E790" s="78"/>
      <c r="F790" s="78"/>
      <c r="G790" s="78"/>
      <c r="H790" s="78"/>
      <c r="I790" s="78"/>
      <c r="J790" s="78"/>
      <c r="K790" s="98"/>
      <c r="L790" s="78"/>
      <c r="M790" s="78"/>
      <c r="N790" s="78"/>
      <c r="O790" s="78"/>
      <c r="P790" s="78"/>
      <c r="Q790" s="78"/>
      <c r="R790" s="98"/>
      <c r="S790" s="78"/>
      <c r="T790" s="78"/>
      <c r="U790" s="78"/>
      <c r="V790" s="78"/>
      <c r="W790" s="78"/>
      <c r="X790" s="78"/>
      <c r="Y790" s="78"/>
      <c r="Z790" s="78"/>
    </row>
    <row r="791" ht="15.75" customHeight="1">
      <c r="A791" s="62"/>
      <c r="B791" s="98"/>
      <c r="C791" s="98"/>
      <c r="D791" s="98"/>
      <c r="E791" s="78"/>
      <c r="F791" s="78"/>
      <c r="G791" s="78"/>
      <c r="H791" s="78"/>
      <c r="I791" s="78"/>
      <c r="J791" s="78"/>
      <c r="K791" s="98"/>
      <c r="L791" s="78"/>
      <c r="M791" s="78"/>
      <c r="N791" s="78"/>
      <c r="O791" s="78"/>
      <c r="P791" s="78"/>
      <c r="Q791" s="78"/>
      <c r="R791" s="98"/>
      <c r="S791" s="78"/>
      <c r="T791" s="78"/>
      <c r="U791" s="78"/>
      <c r="V791" s="78"/>
      <c r="W791" s="78"/>
      <c r="X791" s="78"/>
      <c r="Y791" s="78"/>
      <c r="Z791" s="78"/>
    </row>
    <row r="792" ht="15.75" customHeight="1">
      <c r="A792" s="62"/>
      <c r="B792" s="98"/>
      <c r="C792" s="98"/>
      <c r="D792" s="98"/>
      <c r="E792" s="78"/>
      <c r="F792" s="78"/>
      <c r="G792" s="78"/>
      <c r="H792" s="78"/>
      <c r="I792" s="78"/>
      <c r="J792" s="78"/>
      <c r="K792" s="98"/>
      <c r="L792" s="78"/>
      <c r="M792" s="78"/>
      <c r="N792" s="78"/>
      <c r="O792" s="78"/>
      <c r="P792" s="78"/>
      <c r="Q792" s="78"/>
      <c r="R792" s="98"/>
      <c r="S792" s="78"/>
      <c r="T792" s="78"/>
      <c r="U792" s="78"/>
      <c r="V792" s="78"/>
      <c r="W792" s="78"/>
      <c r="X792" s="78"/>
      <c r="Y792" s="78"/>
      <c r="Z792" s="78"/>
    </row>
    <row r="793" ht="15.75" customHeight="1">
      <c r="A793" s="62"/>
      <c r="B793" s="98"/>
      <c r="C793" s="98"/>
      <c r="D793" s="98"/>
      <c r="E793" s="78"/>
      <c r="F793" s="78"/>
      <c r="G793" s="78"/>
      <c r="H793" s="78"/>
      <c r="I793" s="78"/>
      <c r="J793" s="78"/>
      <c r="K793" s="98"/>
      <c r="L793" s="78"/>
      <c r="M793" s="78"/>
      <c r="N793" s="78"/>
      <c r="O793" s="78"/>
      <c r="P793" s="78"/>
      <c r="Q793" s="78"/>
      <c r="R793" s="98"/>
      <c r="S793" s="78"/>
      <c r="T793" s="78"/>
      <c r="U793" s="78"/>
      <c r="V793" s="78"/>
      <c r="W793" s="78"/>
      <c r="X793" s="78"/>
      <c r="Y793" s="78"/>
      <c r="Z793" s="78"/>
    </row>
    <row r="794" ht="15.75" customHeight="1">
      <c r="A794" s="62"/>
      <c r="B794" s="98"/>
      <c r="C794" s="98"/>
      <c r="D794" s="98"/>
      <c r="E794" s="78"/>
      <c r="F794" s="78"/>
      <c r="G794" s="78"/>
      <c r="H794" s="78"/>
      <c r="I794" s="78"/>
      <c r="J794" s="78"/>
      <c r="K794" s="98"/>
      <c r="L794" s="78"/>
      <c r="M794" s="78"/>
      <c r="N794" s="78"/>
      <c r="O794" s="78"/>
      <c r="P794" s="78"/>
      <c r="Q794" s="78"/>
      <c r="R794" s="98"/>
      <c r="S794" s="78"/>
      <c r="T794" s="78"/>
      <c r="U794" s="78"/>
      <c r="V794" s="78"/>
      <c r="W794" s="78"/>
      <c r="X794" s="78"/>
      <c r="Y794" s="78"/>
      <c r="Z794" s="78"/>
    </row>
    <row r="795" ht="15.75" customHeight="1">
      <c r="A795" s="62"/>
      <c r="B795" s="98"/>
      <c r="C795" s="98"/>
      <c r="D795" s="98"/>
      <c r="E795" s="78"/>
      <c r="F795" s="78"/>
      <c r="G795" s="78"/>
      <c r="H795" s="78"/>
      <c r="I795" s="78"/>
      <c r="J795" s="78"/>
      <c r="K795" s="98"/>
      <c r="L795" s="78"/>
      <c r="M795" s="78"/>
      <c r="N795" s="78"/>
      <c r="O795" s="78"/>
      <c r="P795" s="78"/>
      <c r="Q795" s="78"/>
      <c r="R795" s="98"/>
      <c r="S795" s="78"/>
      <c r="T795" s="78"/>
      <c r="U795" s="78"/>
      <c r="V795" s="78"/>
      <c r="W795" s="78"/>
      <c r="X795" s="78"/>
      <c r="Y795" s="78"/>
      <c r="Z795" s="78"/>
    </row>
    <row r="796" ht="15.75" customHeight="1">
      <c r="A796" s="62"/>
      <c r="B796" s="98"/>
      <c r="C796" s="98"/>
      <c r="D796" s="98"/>
      <c r="E796" s="78"/>
      <c r="F796" s="78"/>
      <c r="G796" s="78"/>
      <c r="H796" s="78"/>
      <c r="I796" s="78"/>
      <c r="J796" s="78"/>
      <c r="K796" s="98"/>
      <c r="L796" s="78"/>
      <c r="M796" s="78"/>
      <c r="N796" s="78"/>
      <c r="O796" s="78"/>
      <c r="P796" s="78"/>
      <c r="Q796" s="78"/>
      <c r="R796" s="98"/>
      <c r="S796" s="78"/>
      <c r="T796" s="78"/>
      <c r="U796" s="78"/>
      <c r="V796" s="78"/>
      <c r="W796" s="78"/>
      <c r="X796" s="78"/>
      <c r="Y796" s="78"/>
      <c r="Z796" s="78"/>
    </row>
    <row r="797" ht="15.75" customHeight="1">
      <c r="A797" s="62"/>
      <c r="B797" s="98"/>
      <c r="C797" s="98"/>
      <c r="D797" s="98"/>
      <c r="E797" s="78"/>
      <c r="F797" s="78"/>
      <c r="G797" s="78"/>
      <c r="H797" s="78"/>
      <c r="I797" s="78"/>
      <c r="J797" s="78"/>
      <c r="K797" s="98"/>
      <c r="L797" s="78"/>
      <c r="M797" s="78"/>
      <c r="N797" s="78"/>
      <c r="O797" s="78"/>
      <c r="P797" s="78"/>
      <c r="Q797" s="78"/>
      <c r="R797" s="98"/>
      <c r="S797" s="78"/>
      <c r="T797" s="78"/>
      <c r="U797" s="78"/>
      <c r="V797" s="78"/>
      <c r="W797" s="78"/>
      <c r="X797" s="78"/>
      <c r="Y797" s="78"/>
      <c r="Z797" s="78"/>
    </row>
    <row r="798" ht="15.75" customHeight="1">
      <c r="A798" s="62"/>
      <c r="B798" s="98"/>
      <c r="C798" s="98"/>
      <c r="D798" s="98"/>
      <c r="E798" s="78"/>
      <c r="F798" s="78"/>
      <c r="G798" s="78"/>
      <c r="H798" s="78"/>
      <c r="I798" s="78"/>
      <c r="J798" s="78"/>
      <c r="K798" s="98"/>
      <c r="L798" s="78"/>
      <c r="M798" s="78"/>
      <c r="N798" s="78"/>
      <c r="O798" s="78"/>
      <c r="P798" s="78"/>
      <c r="Q798" s="78"/>
      <c r="R798" s="98"/>
      <c r="S798" s="78"/>
      <c r="T798" s="78"/>
      <c r="U798" s="78"/>
      <c r="V798" s="78"/>
      <c r="W798" s="78"/>
      <c r="X798" s="78"/>
      <c r="Y798" s="78"/>
      <c r="Z798" s="78"/>
    </row>
    <row r="799" ht="15.75" customHeight="1">
      <c r="A799" s="62"/>
      <c r="B799" s="98"/>
      <c r="C799" s="98"/>
      <c r="D799" s="98"/>
      <c r="E799" s="78"/>
      <c r="F799" s="78"/>
      <c r="G799" s="78"/>
      <c r="H799" s="78"/>
      <c r="I799" s="78"/>
      <c r="J799" s="78"/>
      <c r="K799" s="98"/>
      <c r="L799" s="78"/>
      <c r="M799" s="78"/>
      <c r="N799" s="78"/>
      <c r="O799" s="78"/>
      <c r="P799" s="78"/>
      <c r="Q799" s="78"/>
      <c r="R799" s="98"/>
      <c r="S799" s="78"/>
      <c r="T799" s="78"/>
      <c r="U799" s="78"/>
      <c r="V799" s="78"/>
      <c r="W799" s="78"/>
      <c r="X799" s="78"/>
      <c r="Y799" s="78"/>
      <c r="Z799" s="78"/>
    </row>
    <row r="800" ht="15.75" customHeight="1">
      <c r="A800" s="62"/>
      <c r="B800" s="98"/>
      <c r="C800" s="98"/>
      <c r="D800" s="98"/>
      <c r="E800" s="78"/>
      <c r="F800" s="78"/>
      <c r="G800" s="78"/>
      <c r="H800" s="78"/>
      <c r="I800" s="78"/>
      <c r="J800" s="78"/>
      <c r="K800" s="98"/>
      <c r="L800" s="78"/>
      <c r="M800" s="78"/>
      <c r="N800" s="78"/>
      <c r="O800" s="78"/>
      <c r="P800" s="78"/>
      <c r="Q800" s="78"/>
      <c r="R800" s="98"/>
      <c r="S800" s="78"/>
      <c r="T800" s="78"/>
      <c r="U800" s="78"/>
      <c r="V800" s="78"/>
      <c r="W800" s="78"/>
      <c r="X800" s="78"/>
      <c r="Y800" s="78"/>
      <c r="Z800" s="78"/>
    </row>
    <row r="801" ht="15.75" customHeight="1">
      <c r="A801" s="62"/>
      <c r="B801" s="98"/>
      <c r="C801" s="98"/>
      <c r="D801" s="98"/>
      <c r="E801" s="78"/>
      <c r="F801" s="78"/>
      <c r="G801" s="78"/>
      <c r="H801" s="78"/>
      <c r="I801" s="78"/>
      <c r="J801" s="78"/>
      <c r="K801" s="98"/>
      <c r="L801" s="78"/>
      <c r="M801" s="78"/>
      <c r="N801" s="78"/>
      <c r="O801" s="78"/>
      <c r="P801" s="78"/>
      <c r="Q801" s="78"/>
      <c r="R801" s="98"/>
      <c r="S801" s="78"/>
      <c r="T801" s="78"/>
      <c r="U801" s="78"/>
      <c r="V801" s="78"/>
      <c r="W801" s="78"/>
      <c r="X801" s="78"/>
      <c r="Y801" s="78"/>
      <c r="Z801" s="78"/>
    </row>
    <row r="802" ht="15.75" customHeight="1">
      <c r="A802" s="62"/>
      <c r="B802" s="98"/>
      <c r="C802" s="98"/>
      <c r="D802" s="98"/>
      <c r="E802" s="78"/>
      <c r="F802" s="78"/>
      <c r="G802" s="78"/>
      <c r="H802" s="78"/>
      <c r="I802" s="78"/>
      <c r="J802" s="78"/>
      <c r="K802" s="98"/>
      <c r="L802" s="78"/>
      <c r="M802" s="78"/>
      <c r="N802" s="78"/>
      <c r="O802" s="78"/>
      <c r="P802" s="78"/>
      <c r="Q802" s="78"/>
      <c r="R802" s="98"/>
      <c r="S802" s="78"/>
      <c r="T802" s="78"/>
      <c r="U802" s="78"/>
      <c r="V802" s="78"/>
      <c r="W802" s="78"/>
      <c r="X802" s="78"/>
      <c r="Y802" s="78"/>
      <c r="Z802" s="78"/>
    </row>
    <row r="803" ht="15.75" customHeight="1">
      <c r="A803" s="62"/>
      <c r="B803" s="98"/>
      <c r="C803" s="98"/>
      <c r="D803" s="98"/>
      <c r="E803" s="78"/>
      <c r="F803" s="78"/>
      <c r="G803" s="78"/>
      <c r="H803" s="78"/>
      <c r="I803" s="78"/>
      <c r="J803" s="78"/>
      <c r="K803" s="98"/>
      <c r="L803" s="78"/>
      <c r="M803" s="78"/>
      <c r="N803" s="78"/>
      <c r="O803" s="78"/>
      <c r="P803" s="78"/>
      <c r="Q803" s="78"/>
      <c r="R803" s="98"/>
      <c r="S803" s="78"/>
      <c r="T803" s="78"/>
      <c r="U803" s="78"/>
      <c r="V803" s="78"/>
      <c r="W803" s="78"/>
      <c r="X803" s="78"/>
      <c r="Y803" s="78"/>
      <c r="Z803" s="78"/>
    </row>
    <row r="804" ht="15.75" customHeight="1">
      <c r="A804" s="62"/>
      <c r="B804" s="98"/>
      <c r="C804" s="98"/>
      <c r="D804" s="98"/>
      <c r="E804" s="78"/>
      <c r="F804" s="78"/>
      <c r="G804" s="78"/>
      <c r="H804" s="78"/>
      <c r="I804" s="78"/>
      <c r="J804" s="78"/>
      <c r="K804" s="98"/>
      <c r="L804" s="78"/>
      <c r="M804" s="78"/>
      <c r="N804" s="78"/>
      <c r="O804" s="78"/>
      <c r="P804" s="78"/>
      <c r="Q804" s="78"/>
      <c r="R804" s="98"/>
      <c r="S804" s="78"/>
      <c r="T804" s="78"/>
      <c r="U804" s="78"/>
      <c r="V804" s="78"/>
      <c r="W804" s="78"/>
      <c r="X804" s="78"/>
      <c r="Y804" s="78"/>
      <c r="Z804" s="78"/>
    </row>
    <row r="805" ht="15.75" customHeight="1">
      <c r="A805" s="62"/>
      <c r="B805" s="98"/>
      <c r="C805" s="98"/>
      <c r="D805" s="98"/>
      <c r="E805" s="78"/>
      <c r="F805" s="78"/>
      <c r="G805" s="78"/>
      <c r="H805" s="78"/>
      <c r="I805" s="78"/>
      <c r="J805" s="78"/>
      <c r="K805" s="98"/>
      <c r="L805" s="78"/>
      <c r="M805" s="78"/>
      <c r="N805" s="78"/>
      <c r="O805" s="78"/>
      <c r="P805" s="78"/>
      <c r="Q805" s="78"/>
      <c r="R805" s="98"/>
      <c r="S805" s="78"/>
      <c r="T805" s="78"/>
      <c r="U805" s="78"/>
      <c r="V805" s="78"/>
      <c r="W805" s="78"/>
      <c r="X805" s="78"/>
      <c r="Y805" s="78"/>
      <c r="Z805" s="78"/>
    </row>
    <row r="806" ht="15.75" customHeight="1">
      <c r="A806" s="62"/>
      <c r="B806" s="98"/>
      <c r="C806" s="98"/>
      <c r="D806" s="98"/>
      <c r="E806" s="78"/>
      <c r="F806" s="78"/>
      <c r="G806" s="78"/>
      <c r="H806" s="78"/>
      <c r="I806" s="78"/>
      <c r="J806" s="78"/>
      <c r="K806" s="98"/>
      <c r="L806" s="78"/>
      <c r="M806" s="78"/>
      <c r="N806" s="78"/>
      <c r="O806" s="78"/>
      <c r="P806" s="78"/>
      <c r="Q806" s="78"/>
      <c r="R806" s="98"/>
      <c r="S806" s="78"/>
      <c r="T806" s="78"/>
      <c r="U806" s="78"/>
      <c r="V806" s="78"/>
      <c r="W806" s="78"/>
      <c r="X806" s="78"/>
      <c r="Y806" s="78"/>
      <c r="Z806" s="78"/>
    </row>
    <row r="807" ht="15.75" customHeight="1">
      <c r="A807" s="62"/>
      <c r="B807" s="98"/>
      <c r="C807" s="98"/>
      <c r="D807" s="98"/>
      <c r="E807" s="78"/>
      <c r="F807" s="78"/>
      <c r="G807" s="78"/>
      <c r="H807" s="78"/>
      <c r="I807" s="78"/>
      <c r="J807" s="78"/>
      <c r="K807" s="98"/>
      <c r="L807" s="78"/>
      <c r="M807" s="78"/>
      <c r="N807" s="78"/>
      <c r="O807" s="78"/>
      <c r="P807" s="78"/>
      <c r="Q807" s="78"/>
      <c r="R807" s="98"/>
      <c r="S807" s="78"/>
      <c r="T807" s="78"/>
      <c r="U807" s="78"/>
      <c r="V807" s="78"/>
      <c r="W807" s="78"/>
      <c r="X807" s="78"/>
      <c r="Y807" s="78"/>
      <c r="Z807" s="78"/>
    </row>
    <row r="808" ht="15.75" customHeight="1">
      <c r="A808" s="62"/>
      <c r="B808" s="98"/>
      <c r="C808" s="98"/>
      <c r="D808" s="98"/>
      <c r="E808" s="78"/>
      <c r="F808" s="78"/>
      <c r="G808" s="78"/>
      <c r="H808" s="78"/>
      <c r="I808" s="78"/>
      <c r="J808" s="78"/>
      <c r="K808" s="98"/>
      <c r="L808" s="78"/>
      <c r="M808" s="78"/>
      <c r="N808" s="78"/>
      <c r="O808" s="78"/>
      <c r="P808" s="78"/>
      <c r="Q808" s="78"/>
      <c r="R808" s="98"/>
      <c r="S808" s="78"/>
      <c r="T808" s="78"/>
      <c r="U808" s="78"/>
      <c r="V808" s="78"/>
      <c r="W808" s="78"/>
      <c r="X808" s="78"/>
      <c r="Y808" s="78"/>
      <c r="Z808" s="78"/>
    </row>
    <row r="809" ht="15.75" customHeight="1">
      <c r="A809" s="62"/>
      <c r="B809" s="98"/>
      <c r="C809" s="98"/>
      <c r="D809" s="98"/>
      <c r="E809" s="78"/>
      <c r="F809" s="78"/>
      <c r="G809" s="78"/>
      <c r="H809" s="78"/>
      <c r="I809" s="78"/>
      <c r="J809" s="78"/>
      <c r="K809" s="98"/>
      <c r="L809" s="78"/>
      <c r="M809" s="78"/>
      <c r="N809" s="78"/>
      <c r="O809" s="78"/>
      <c r="P809" s="78"/>
      <c r="Q809" s="78"/>
      <c r="R809" s="98"/>
      <c r="S809" s="78"/>
      <c r="T809" s="78"/>
      <c r="U809" s="78"/>
      <c r="V809" s="78"/>
      <c r="W809" s="78"/>
      <c r="X809" s="78"/>
      <c r="Y809" s="78"/>
      <c r="Z809" s="78"/>
    </row>
    <row r="810" ht="15.75" customHeight="1">
      <c r="A810" s="62"/>
      <c r="B810" s="98"/>
      <c r="C810" s="98"/>
      <c r="D810" s="98"/>
      <c r="E810" s="78"/>
      <c r="F810" s="78"/>
      <c r="G810" s="78"/>
      <c r="H810" s="78"/>
      <c r="I810" s="78"/>
      <c r="J810" s="78"/>
      <c r="K810" s="98"/>
      <c r="L810" s="78"/>
      <c r="M810" s="78"/>
      <c r="N810" s="78"/>
      <c r="O810" s="78"/>
      <c r="P810" s="78"/>
      <c r="Q810" s="78"/>
      <c r="R810" s="98"/>
      <c r="S810" s="78"/>
      <c r="T810" s="78"/>
      <c r="U810" s="78"/>
      <c r="V810" s="78"/>
      <c r="W810" s="78"/>
      <c r="X810" s="78"/>
      <c r="Y810" s="78"/>
      <c r="Z810" s="78"/>
    </row>
    <row r="811" ht="15.75" customHeight="1">
      <c r="A811" s="62"/>
      <c r="B811" s="98"/>
      <c r="C811" s="98"/>
      <c r="D811" s="98"/>
      <c r="E811" s="78"/>
      <c r="F811" s="78"/>
      <c r="G811" s="78"/>
      <c r="H811" s="78"/>
      <c r="I811" s="78"/>
      <c r="J811" s="78"/>
      <c r="K811" s="98"/>
      <c r="L811" s="78"/>
      <c r="M811" s="78"/>
      <c r="N811" s="78"/>
      <c r="O811" s="78"/>
      <c r="P811" s="78"/>
      <c r="Q811" s="78"/>
      <c r="R811" s="98"/>
      <c r="S811" s="78"/>
      <c r="T811" s="78"/>
      <c r="U811" s="78"/>
      <c r="V811" s="78"/>
      <c r="W811" s="78"/>
      <c r="X811" s="78"/>
      <c r="Y811" s="78"/>
      <c r="Z811" s="78"/>
    </row>
    <row r="812" ht="15.75" customHeight="1">
      <c r="A812" s="62"/>
      <c r="B812" s="98"/>
      <c r="C812" s="98"/>
      <c r="D812" s="98"/>
      <c r="E812" s="78"/>
      <c r="F812" s="78"/>
      <c r="G812" s="78"/>
      <c r="H812" s="78"/>
      <c r="I812" s="78"/>
      <c r="J812" s="78"/>
      <c r="K812" s="98"/>
      <c r="L812" s="78"/>
      <c r="M812" s="78"/>
      <c r="N812" s="78"/>
      <c r="O812" s="78"/>
      <c r="P812" s="78"/>
      <c r="Q812" s="78"/>
      <c r="R812" s="98"/>
      <c r="S812" s="78"/>
      <c r="T812" s="78"/>
      <c r="U812" s="78"/>
      <c r="V812" s="78"/>
      <c r="W812" s="78"/>
      <c r="X812" s="78"/>
      <c r="Y812" s="78"/>
      <c r="Z812" s="78"/>
    </row>
    <row r="813" ht="15.75" customHeight="1">
      <c r="A813" s="62"/>
      <c r="B813" s="98"/>
      <c r="C813" s="98"/>
      <c r="D813" s="98"/>
      <c r="E813" s="78"/>
      <c r="F813" s="78"/>
      <c r="G813" s="78"/>
      <c r="H813" s="78"/>
      <c r="I813" s="78"/>
      <c r="J813" s="78"/>
      <c r="K813" s="98"/>
      <c r="L813" s="78"/>
      <c r="M813" s="78"/>
      <c r="N813" s="78"/>
      <c r="O813" s="78"/>
      <c r="P813" s="78"/>
      <c r="Q813" s="78"/>
      <c r="R813" s="98"/>
      <c r="S813" s="78"/>
      <c r="T813" s="78"/>
      <c r="U813" s="78"/>
      <c r="V813" s="78"/>
      <c r="W813" s="78"/>
      <c r="X813" s="78"/>
      <c r="Y813" s="78"/>
      <c r="Z813" s="78"/>
    </row>
    <row r="814" ht="15.75" customHeight="1">
      <c r="A814" s="62"/>
      <c r="B814" s="98"/>
      <c r="C814" s="98"/>
      <c r="D814" s="98"/>
      <c r="E814" s="78"/>
      <c r="F814" s="78"/>
      <c r="G814" s="78"/>
      <c r="H814" s="78"/>
      <c r="I814" s="78"/>
      <c r="J814" s="78"/>
      <c r="K814" s="98"/>
      <c r="L814" s="78"/>
      <c r="M814" s="78"/>
      <c r="N814" s="78"/>
      <c r="O814" s="78"/>
      <c r="P814" s="78"/>
      <c r="Q814" s="78"/>
      <c r="R814" s="98"/>
      <c r="S814" s="78"/>
      <c r="T814" s="78"/>
      <c r="U814" s="78"/>
      <c r="V814" s="78"/>
      <c r="W814" s="78"/>
      <c r="X814" s="78"/>
      <c r="Y814" s="78"/>
      <c r="Z814" s="78"/>
    </row>
    <row r="815" ht="15.75" customHeight="1">
      <c r="A815" s="62"/>
      <c r="B815" s="98"/>
      <c r="C815" s="98"/>
      <c r="D815" s="98"/>
      <c r="E815" s="78"/>
      <c r="F815" s="78"/>
      <c r="G815" s="78"/>
      <c r="H815" s="78"/>
      <c r="I815" s="78"/>
      <c r="J815" s="78"/>
      <c r="K815" s="98"/>
      <c r="L815" s="78"/>
      <c r="M815" s="78"/>
      <c r="N815" s="78"/>
      <c r="O815" s="78"/>
      <c r="P815" s="78"/>
      <c r="Q815" s="78"/>
      <c r="R815" s="98"/>
      <c r="S815" s="78"/>
      <c r="T815" s="78"/>
      <c r="U815" s="78"/>
      <c r="V815" s="78"/>
      <c r="W815" s="78"/>
      <c r="X815" s="78"/>
      <c r="Y815" s="78"/>
      <c r="Z815" s="78"/>
    </row>
    <row r="816" ht="15.75" customHeight="1">
      <c r="A816" s="62"/>
      <c r="B816" s="98"/>
      <c r="C816" s="98"/>
      <c r="D816" s="98"/>
      <c r="E816" s="78"/>
      <c r="F816" s="78"/>
      <c r="G816" s="78"/>
      <c r="H816" s="78"/>
      <c r="I816" s="78"/>
      <c r="J816" s="78"/>
      <c r="K816" s="98"/>
      <c r="L816" s="78"/>
      <c r="M816" s="78"/>
      <c r="N816" s="78"/>
      <c r="O816" s="78"/>
      <c r="P816" s="78"/>
      <c r="Q816" s="78"/>
      <c r="R816" s="98"/>
      <c r="S816" s="78"/>
      <c r="T816" s="78"/>
      <c r="U816" s="78"/>
      <c r="V816" s="78"/>
      <c r="W816" s="78"/>
      <c r="X816" s="78"/>
      <c r="Y816" s="78"/>
      <c r="Z816" s="78"/>
    </row>
    <row r="817" ht="15.75" customHeight="1">
      <c r="A817" s="62"/>
      <c r="B817" s="98"/>
      <c r="C817" s="98"/>
      <c r="D817" s="98"/>
      <c r="E817" s="78"/>
      <c r="F817" s="78"/>
      <c r="G817" s="78"/>
      <c r="H817" s="78"/>
      <c r="I817" s="78"/>
      <c r="J817" s="78"/>
      <c r="K817" s="98"/>
      <c r="L817" s="78"/>
      <c r="M817" s="78"/>
      <c r="N817" s="78"/>
      <c r="O817" s="78"/>
      <c r="P817" s="78"/>
      <c r="Q817" s="78"/>
      <c r="R817" s="98"/>
      <c r="S817" s="78"/>
      <c r="T817" s="78"/>
      <c r="U817" s="78"/>
      <c r="V817" s="78"/>
      <c r="W817" s="78"/>
      <c r="X817" s="78"/>
      <c r="Y817" s="78"/>
      <c r="Z817" s="78"/>
    </row>
    <row r="818" ht="15.75" customHeight="1">
      <c r="A818" s="62"/>
      <c r="B818" s="98"/>
      <c r="C818" s="98"/>
      <c r="D818" s="98"/>
      <c r="E818" s="78"/>
      <c r="F818" s="78"/>
      <c r="G818" s="78"/>
      <c r="H818" s="78"/>
      <c r="I818" s="78"/>
      <c r="J818" s="78"/>
      <c r="K818" s="98"/>
      <c r="L818" s="78"/>
      <c r="M818" s="78"/>
      <c r="N818" s="78"/>
      <c r="O818" s="78"/>
      <c r="P818" s="78"/>
      <c r="Q818" s="78"/>
      <c r="R818" s="98"/>
      <c r="S818" s="78"/>
      <c r="T818" s="78"/>
      <c r="U818" s="78"/>
      <c r="V818" s="78"/>
      <c r="W818" s="78"/>
      <c r="X818" s="78"/>
      <c r="Y818" s="78"/>
      <c r="Z818" s="78"/>
    </row>
    <row r="819" ht="15.75" customHeight="1">
      <c r="A819" s="62"/>
      <c r="B819" s="98"/>
      <c r="C819" s="98"/>
      <c r="D819" s="98"/>
      <c r="E819" s="78"/>
      <c r="F819" s="78"/>
      <c r="G819" s="78"/>
      <c r="H819" s="78"/>
      <c r="I819" s="78"/>
      <c r="J819" s="78"/>
      <c r="K819" s="98"/>
      <c r="L819" s="78"/>
      <c r="M819" s="78"/>
      <c r="N819" s="78"/>
      <c r="O819" s="78"/>
      <c r="P819" s="78"/>
      <c r="Q819" s="78"/>
      <c r="R819" s="98"/>
      <c r="S819" s="78"/>
      <c r="T819" s="78"/>
      <c r="U819" s="78"/>
      <c r="V819" s="78"/>
      <c r="W819" s="78"/>
      <c r="X819" s="78"/>
      <c r="Y819" s="78"/>
      <c r="Z819" s="78"/>
    </row>
    <row r="820" ht="15.75" customHeight="1">
      <c r="A820" s="62"/>
      <c r="B820" s="98"/>
      <c r="C820" s="98"/>
      <c r="D820" s="98"/>
      <c r="E820" s="78"/>
      <c r="F820" s="78"/>
      <c r="G820" s="78"/>
      <c r="H820" s="78"/>
      <c r="I820" s="78"/>
      <c r="J820" s="78"/>
      <c r="K820" s="98"/>
      <c r="L820" s="78"/>
      <c r="M820" s="78"/>
      <c r="N820" s="78"/>
      <c r="O820" s="78"/>
      <c r="P820" s="78"/>
      <c r="Q820" s="78"/>
      <c r="R820" s="98"/>
      <c r="S820" s="78"/>
      <c r="T820" s="78"/>
      <c r="U820" s="78"/>
      <c r="V820" s="78"/>
      <c r="W820" s="78"/>
      <c r="X820" s="78"/>
      <c r="Y820" s="78"/>
      <c r="Z820" s="78"/>
    </row>
    <row r="821" ht="15.75" customHeight="1">
      <c r="A821" s="62"/>
      <c r="B821" s="98"/>
      <c r="C821" s="98"/>
      <c r="D821" s="98"/>
      <c r="E821" s="78"/>
      <c r="F821" s="78"/>
      <c r="G821" s="78"/>
      <c r="H821" s="78"/>
      <c r="I821" s="78"/>
      <c r="J821" s="78"/>
      <c r="K821" s="98"/>
      <c r="L821" s="78"/>
      <c r="M821" s="78"/>
      <c r="N821" s="78"/>
      <c r="O821" s="78"/>
      <c r="P821" s="78"/>
      <c r="Q821" s="78"/>
      <c r="R821" s="98"/>
      <c r="S821" s="78"/>
      <c r="T821" s="78"/>
      <c r="U821" s="78"/>
      <c r="V821" s="78"/>
      <c r="W821" s="78"/>
      <c r="X821" s="78"/>
      <c r="Y821" s="78"/>
      <c r="Z821" s="78"/>
    </row>
    <row r="822" ht="15.75" customHeight="1">
      <c r="A822" s="62"/>
      <c r="B822" s="98"/>
      <c r="C822" s="98"/>
      <c r="D822" s="98"/>
      <c r="E822" s="78"/>
      <c r="F822" s="78"/>
      <c r="G822" s="78"/>
      <c r="H822" s="78"/>
      <c r="I822" s="78"/>
      <c r="J822" s="78"/>
      <c r="K822" s="98"/>
      <c r="L822" s="78"/>
      <c r="M822" s="78"/>
      <c r="N822" s="78"/>
      <c r="O822" s="78"/>
      <c r="P822" s="78"/>
      <c r="Q822" s="78"/>
      <c r="R822" s="98"/>
      <c r="S822" s="78"/>
      <c r="T822" s="78"/>
      <c r="U822" s="78"/>
      <c r="V822" s="78"/>
      <c r="W822" s="78"/>
      <c r="X822" s="78"/>
      <c r="Y822" s="78"/>
      <c r="Z822" s="78"/>
    </row>
    <row r="823" ht="15.75" customHeight="1">
      <c r="A823" s="62"/>
      <c r="B823" s="98"/>
      <c r="C823" s="98"/>
      <c r="D823" s="98"/>
      <c r="E823" s="78"/>
      <c r="F823" s="78"/>
      <c r="G823" s="78"/>
      <c r="H823" s="78"/>
      <c r="I823" s="78"/>
      <c r="J823" s="78"/>
      <c r="K823" s="98"/>
      <c r="L823" s="78"/>
      <c r="M823" s="78"/>
      <c r="N823" s="78"/>
      <c r="O823" s="78"/>
      <c r="P823" s="78"/>
      <c r="Q823" s="78"/>
      <c r="R823" s="98"/>
      <c r="S823" s="78"/>
      <c r="T823" s="78"/>
      <c r="U823" s="78"/>
      <c r="V823" s="78"/>
      <c r="W823" s="78"/>
      <c r="X823" s="78"/>
      <c r="Y823" s="78"/>
      <c r="Z823" s="78"/>
    </row>
    <row r="824" ht="15.75" customHeight="1">
      <c r="A824" s="62"/>
      <c r="B824" s="98"/>
      <c r="C824" s="98"/>
      <c r="D824" s="98"/>
      <c r="E824" s="78"/>
      <c r="F824" s="78"/>
      <c r="G824" s="78"/>
      <c r="H824" s="78"/>
      <c r="I824" s="78"/>
      <c r="J824" s="78"/>
      <c r="K824" s="98"/>
      <c r="L824" s="78"/>
      <c r="M824" s="78"/>
      <c r="N824" s="78"/>
      <c r="O824" s="78"/>
      <c r="P824" s="78"/>
      <c r="Q824" s="78"/>
      <c r="R824" s="98"/>
      <c r="S824" s="78"/>
      <c r="T824" s="78"/>
      <c r="U824" s="78"/>
      <c r="V824" s="78"/>
      <c r="W824" s="78"/>
      <c r="X824" s="78"/>
      <c r="Y824" s="78"/>
      <c r="Z824" s="78"/>
    </row>
    <row r="825" ht="15.75" customHeight="1">
      <c r="A825" s="62"/>
      <c r="B825" s="98"/>
      <c r="C825" s="98"/>
      <c r="D825" s="98"/>
      <c r="E825" s="78"/>
      <c r="F825" s="78"/>
      <c r="G825" s="78"/>
      <c r="H825" s="78"/>
      <c r="I825" s="78"/>
      <c r="J825" s="78"/>
      <c r="K825" s="98"/>
      <c r="L825" s="78"/>
      <c r="M825" s="78"/>
      <c r="N825" s="78"/>
      <c r="O825" s="78"/>
      <c r="P825" s="78"/>
      <c r="Q825" s="78"/>
      <c r="R825" s="98"/>
      <c r="S825" s="78"/>
      <c r="T825" s="78"/>
      <c r="U825" s="78"/>
      <c r="V825" s="78"/>
      <c r="W825" s="78"/>
      <c r="X825" s="78"/>
      <c r="Y825" s="78"/>
      <c r="Z825" s="78"/>
    </row>
    <row r="826" ht="15.75" customHeight="1">
      <c r="A826" s="62"/>
      <c r="B826" s="98"/>
      <c r="C826" s="98"/>
      <c r="D826" s="98"/>
      <c r="E826" s="78"/>
      <c r="F826" s="78"/>
      <c r="G826" s="78"/>
      <c r="H826" s="78"/>
      <c r="I826" s="78"/>
      <c r="J826" s="78"/>
      <c r="K826" s="98"/>
      <c r="L826" s="78"/>
      <c r="M826" s="78"/>
      <c r="N826" s="78"/>
      <c r="O826" s="78"/>
      <c r="P826" s="78"/>
      <c r="Q826" s="78"/>
      <c r="R826" s="98"/>
      <c r="S826" s="78"/>
      <c r="T826" s="78"/>
      <c r="U826" s="78"/>
      <c r="V826" s="78"/>
      <c r="W826" s="78"/>
      <c r="X826" s="78"/>
      <c r="Y826" s="78"/>
      <c r="Z826" s="78"/>
    </row>
    <row r="827" ht="15.75" customHeight="1">
      <c r="A827" s="62"/>
      <c r="B827" s="98"/>
      <c r="C827" s="98"/>
      <c r="D827" s="98"/>
      <c r="E827" s="78"/>
      <c r="F827" s="78"/>
      <c r="G827" s="78"/>
      <c r="H827" s="78"/>
      <c r="I827" s="78"/>
      <c r="J827" s="78"/>
      <c r="K827" s="98"/>
      <c r="L827" s="78"/>
      <c r="M827" s="78"/>
      <c r="N827" s="78"/>
      <c r="O827" s="78"/>
      <c r="P827" s="78"/>
      <c r="Q827" s="78"/>
      <c r="R827" s="98"/>
      <c r="S827" s="78"/>
      <c r="T827" s="78"/>
      <c r="U827" s="78"/>
      <c r="V827" s="78"/>
      <c r="W827" s="78"/>
      <c r="X827" s="78"/>
      <c r="Y827" s="78"/>
      <c r="Z827" s="78"/>
    </row>
    <row r="828" ht="15.75" customHeight="1">
      <c r="A828" s="62"/>
      <c r="B828" s="98"/>
      <c r="C828" s="98"/>
      <c r="D828" s="98"/>
      <c r="E828" s="78"/>
      <c r="F828" s="78"/>
      <c r="G828" s="78"/>
      <c r="H828" s="78"/>
      <c r="I828" s="78"/>
      <c r="J828" s="78"/>
      <c r="K828" s="98"/>
      <c r="L828" s="78"/>
      <c r="M828" s="78"/>
      <c r="N828" s="78"/>
      <c r="O828" s="78"/>
      <c r="P828" s="78"/>
      <c r="Q828" s="78"/>
      <c r="R828" s="98"/>
      <c r="S828" s="78"/>
      <c r="T828" s="78"/>
      <c r="U828" s="78"/>
      <c r="V828" s="78"/>
      <c r="W828" s="78"/>
      <c r="X828" s="78"/>
      <c r="Y828" s="78"/>
      <c r="Z828" s="78"/>
    </row>
    <row r="829" ht="15.75" customHeight="1">
      <c r="A829" s="62"/>
      <c r="B829" s="98"/>
      <c r="C829" s="98"/>
      <c r="D829" s="98"/>
      <c r="E829" s="78"/>
      <c r="F829" s="78"/>
      <c r="G829" s="78"/>
      <c r="H829" s="78"/>
      <c r="I829" s="78"/>
      <c r="J829" s="78"/>
      <c r="K829" s="98"/>
      <c r="L829" s="78"/>
      <c r="M829" s="78"/>
      <c r="N829" s="78"/>
      <c r="O829" s="78"/>
      <c r="P829" s="78"/>
      <c r="Q829" s="78"/>
      <c r="R829" s="98"/>
      <c r="S829" s="78"/>
      <c r="T829" s="78"/>
      <c r="U829" s="78"/>
      <c r="V829" s="78"/>
      <c r="W829" s="78"/>
      <c r="X829" s="78"/>
      <c r="Y829" s="78"/>
      <c r="Z829" s="78"/>
    </row>
    <row r="830" ht="15.75" customHeight="1">
      <c r="A830" s="62"/>
      <c r="B830" s="98"/>
      <c r="C830" s="98"/>
      <c r="D830" s="98"/>
      <c r="E830" s="78"/>
      <c r="F830" s="78"/>
      <c r="G830" s="78"/>
      <c r="H830" s="78"/>
      <c r="I830" s="78"/>
      <c r="J830" s="78"/>
      <c r="K830" s="98"/>
      <c r="L830" s="78"/>
      <c r="M830" s="78"/>
      <c r="N830" s="78"/>
      <c r="O830" s="78"/>
      <c r="P830" s="78"/>
      <c r="Q830" s="78"/>
      <c r="R830" s="98"/>
      <c r="S830" s="78"/>
      <c r="T830" s="78"/>
      <c r="U830" s="78"/>
      <c r="V830" s="78"/>
      <c r="W830" s="78"/>
      <c r="X830" s="78"/>
      <c r="Y830" s="78"/>
      <c r="Z830" s="78"/>
    </row>
    <row r="831" ht="15.75" customHeight="1">
      <c r="A831" s="62"/>
      <c r="B831" s="98"/>
      <c r="C831" s="98"/>
      <c r="D831" s="98"/>
      <c r="E831" s="78"/>
      <c r="F831" s="78"/>
      <c r="G831" s="78"/>
      <c r="H831" s="78"/>
      <c r="I831" s="78"/>
      <c r="J831" s="78"/>
      <c r="K831" s="98"/>
      <c r="L831" s="78"/>
      <c r="M831" s="78"/>
      <c r="N831" s="78"/>
      <c r="O831" s="78"/>
      <c r="P831" s="78"/>
      <c r="Q831" s="78"/>
      <c r="R831" s="98"/>
      <c r="S831" s="78"/>
      <c r="T831" s="78"/>
      <c r="U831" s="78"/>
      <c r="V831" s="78"/>
      <c r="W831" s="78"/>
      <c r="X831" s="78"/>
      <c r="Y831" s="78"/>
      <c r="Z831" s="78"/>
    </row>
    <row r="832" ht="15.75" customHeight="1">
      <c r="A832" s="62"/>
      <c r="B832" s="98"/>
      <c r="C832" s="98"/>
      <c r="D832" s="98"/>
      <c r="E832" s="78"/>
      <c r="F832" s="78"/>
      <c r="G832" s="78"/>
      <c r="H832" s="78"/>
      <c r="I832" s="78"/>
      <c r="J832" s="78"/>
      <c r="K832" s="98"/>
      <c r="L832" s="78"/>
      <c r="M832" s="78"/>
      <c r="N832" s="78"/>
      <c r="O832" s="78"/>
      <c r="P832" s="78"/>
      <c r="Q832" s="78"/>
      <c r="R832" s="98"/>
      <c r="S832" s="78"/>
      <c r="T832" s="78"/>
      <c r="U832" s="78"/>
      <c r="V832" s="78"/>
      <c r="W832" s="78"/>
      <c r="X832" s="78"/>
      <c r="Y832" s="78"/>
      <c r="Z832" s="78"/>
    </row>
    <row r="833" ht="15.75" customHeight="1">
      <c r="A833" s="62"/>
      <c r="B833" s="98"/>
      <c r="C833" s="98"/>
      <c r="D833" s="98"/>
      <c r="E833" s="78"/>
      <c r="F833" s="78"/>
      <c r="G833" s="78"/>
      <c r="H833" s="78"/>
      <c r="I833" s="78"/>
      <c r="J833" s="78"/>
      <c r="K833" s="98"/>
      <c r="L833" s="78"/>
      <c r="M833" s="78"/>
      <c r="N833" s="78"/>
      <c r="O833" s="78"/>
      <c r="P833" s="78"/>
      <c r="Q833" s="78"/>
      <c r="R833" s="98"/>
      <c r="S833" s="78"/>
      <c r="T833" s="78"/>
      <c r="U833" s="78"/>
      <c r="V833" s="78"/>
      <c r="W833" s="78"/>
      <c r="X833" s="78"/>
      <c r="Y833" s="78"/>
      <c r="Z833" s="78"/>
    </row>
    <row r="834" ht="15.75" customHeight="1">
      <c r="A834" s="62"/>
      <c r="B834" s="98"/>
      <c r="C834" s="98"/>
      <c r="D834" s="98"/>
      <c r="E834" s="78"/>
      <c r="F834" s="78"/>
      <c r="G834" s="78"/>
      <c r="H834" s="78"/>
      <c r="I834" s="78"/>
      <c r="J834" s="78"/>
      <c r="K834" s="98"/>
      <c r="L834" s="78"/>
      <c r="M834" s="78"/>
      <c r="N834" s="78"/>
      <c r="O834" s="78"/>
      <c r="P834" s="78"/>
      <c r="Q834" s="78"/>
      <c r="R834" s="98"/>
      <c r="S834" s="78"/>
      <c r="T834" s="78"/>
      <c r="U834" s="78"/>
      <c r="V834" s="78"/>
      <c r="W834" s="78"/>
      <c r="X834" s="78"/>
      <c r="Y834" s="78"/>
      <c r="Z834" s="78"/>
    </row>
    <row r="835" ht="15.75" customHeight="1">
      <c r="A835" s="62"/>
      <c r="B835" s="98"/>
      <c r="C835" s="98"/>
      <c r="D835" s="98"/>
      <c r="E835" s="78"/>
      <c r="F835" s="78"/>
      <c r="G835" s="78"/>
      <c r="H835" s="78"/>
      <c r="I835" s="78"/>
      <c r="J835" s="78"/>
      <c r="K835" s="98"/>
      <c r="L835" s="78"/>
      <c r="M835" s="78"/>
      <c r="N835" s="78"/>
      <c r="O835" s="78"/>
      <c r="P835" s="78"/>
      <c r="Q835" s="78"/>
      <c r="R835" s="98"/>
      <c r="S835" s="78"/>
      <c r="T835" s="78"/>
      <c r="U835" s="78"/>
      <c r="V835" s="78"/>
      <c r="W835" s="78"/>
      <c r="X835" s="78"/>
      <c r="Y835" s="78"/>
      <c r="Z835" s="78"/>
    </row>
    <row r="836" ht="15.75" customHeight="1">
      <c r="A836" s="62"/>
      <c r="B836" s="98"/>
      <c r="C836" s="98"/>
      <c r="D836" s="98"/>
      <c r="E836" s="78"/>
      <c r="F836" s="78"/>
      <c r="G836" s="78"/>
      <c r="H836" s="78"/>
      <c r="I836" s="78"/>
      <c r="J836" s="78"/>
      <c r="K836" s="98"/>
      <c r="L836" s="78"/>
      <c r="M836" s="78"/>
      <c r="N836" s="78"/>
      <c r="O836" s="78"/>
      <c r="P836" s="78"/>
      <c r="Q836" s="78"/>
      <c r="R836" s="98"/>
      <c r="S836" s="78"/>
      <c r="T836" s="78"/>
      <c r="U836" s="78"/>
      <c r="V836" s="78"/>
      <c r="W836" s="78"/>
      <c r="X836" s="78"/>
      <c r="Y836" s="78"/>
      <c r="Z836" s="78"/>
    </row>
    <row r="837" ht="15.75" customHeight="1">
      <c r="A837" s="62"/>
      <c r="B837" s="98"/>
      <c r="C837" s="98"/>
      <c r="D837" s="98"/>
      <c r="E837" s="78"/>
      <c r="F837" s="78"/>
      <c r="G837" s="78"/>
      <c r="H837" s="78"/>
      <c r="I837" s="78"/>
      <c r="J837" s="78"/>
      <c r="K837" s="98"/>
      <c r="L837" s="78"/>
      <c r="M837" s="78"/>
      <c r="N837" s="78"/>
      <c r="O837" s="78"/>
      <c r="P837" s="78"/>
      <c r="Q837" s="78"/>
      <c r="R837" s="98"/>
      <c r="S837" s="78"/>
      <c r="T837" s="78"/>
      <c r="U837" s="78"/>
      <c r="V837" s="78"/>
      <c r="W837" s="78"/>
      <c r="X837" s="78"/>
      <c r="Y837" s="78"/>
      <c r="Z837" s="78"/>
    </row>
    <row r="838" ht="15.75" customHeight="1">
      <c r="A838" s="62"/>
      <c r="B838" s="98"/>
      <c r="C838" s="98"/>
      <c r="D838" s="98"/>
      <c r="E838" s="78"/>
      <c r="F838" s="78"/>
      <c r="G838" s="78"/>
      <c r="H838" s="78"/>
      <c r="I838" s="78"/>
      <c r="J838" s="78"/>
      <c r="K838" s="98"/>
      <c r="L838" s="78"/>
      <c r="M838" s="78"/>
      <c r="N838" s="78"/>
      <c r="O838" s="78"/>
      <c r="P838" s="78"/>
      <c r="Q838" s="78"/>
      <c r="R838" s="98"/>
      <c r="S838" s="78"/>
      <c r="T838" s="78"/>
      <c r="U838" s="78"/>
      <c r="V838" s="78"/>
      <c r="W838" s="78"/>
      <c r="X838" s="78"/>
      <c r="Y838" s="78"/>
      <c r="Z838" s="78"/>
    </row>
    <row r="839" ht="15.75" customHeight="1">
      <c r="A839" s="62"/>
      <c r="B839" s="98"/>
      <c r="C839" s="98"/>
      <c r="D839" s="98"/>
      <c r="E839" s="78"/>
      <c r="F839" s="78"/>
      <c r="G839" s="78"/>
      <c r="H839" s="78"/>
      <c r="I839" s="78"/>
      <c r="J839" s="78"/>
      <c r="K839" s="98"/>
      <c r="L839" s="78"/>
      <c r="M839" s="78"/>
      <c r="N839" s="78"/>
      <c r="O839" s="78"/>
      <c r="P839" s="78"/>
      <c r="Q839" s="78"/>
      <c r="R839" s="98"/>
      <c r="S839" s="78"/>
      <c r="T839" s="78"/>
      <c r="U839" s="78"/>
      <c r="V839" s="78"/>
      <c r="W839" s="78"/>
      <c r="X839" s="78"/>
      <c r="Y839" s="78"/>
      <c r="Z839" s="78"/>
    </row>
    <row r="840" ht="15.75" customHeight="1">
      <c r="A840" s="62"/>
      <c r="B840" s="98"/>
      <c r="C840" s="98"/>
      <c r="D840" s="98"/>
      <c r="E840" s="78"/>
      <c r="F840" s="78"/>
      <c r="G840" s="78"/>
      <c r="H840" s="78"/>
      <c r="I840" s="78"/>
      <c r="J840" s="78"/>
      <c r="K840" s="98"/>
      <c r="L840" s="78"/>
      <c r="M840" s="78"/>
      <c r="N840" s="78"/>
      <c r="O840" s="78"/>
      <c r="P840" s="78"/>
      <c r="Q840" s="78"/>
      <c r="R840" s="98"/>
      <c r="S840" s="78"/>
      <c r="T840" s="78"/>
      <c r="U840" s="78"/>
      <c r="V840" s="78"/>
      <c r="W840" s="78"/>
      <c r="X840" s="78"/>
      <c r="Y840" s="78"/>
      <c r="Z840" s="78"/>
    </row>
    <row r="841" ht="15.75" customHeight="1">
      <c r="A841" s="62"/>
      <c r="B841" s="98"/>
      <c r="C841" s="98"/>
      <c r="D841" s="98"/>
      <c r="E841" s="78"/>
      <c r="F841" s="78"/>
      <c r="G841" s="78"/>
      <c r="H841" s="78"/>
      <c r="I841" s="78"/>
      <c r="J841" s="78"/>
      <c r="K841" s="98"/>
      <c r="L841" s="78"/>
      <c r="M841" s="78"/>
      <c r="N841" s="78"/>
      <c r="O841" s="78"/>
      <c r="P841" s="78"/>
      <c r="Q841" s="78"/>
      <c r="R841" s="98"/>
      <c r="S841" s="78"/>
      <c r="T841" s="78"/>
      <c r="U841" s="78"/>
      <c r="V841" s="78"/>
      <c r="W841" s="78"/>
      <c r="X841" s="78"/>
      <c r="Y841" s="78"/>
      <c r="Z841" s="78"/>
    </row>
    <row r="842" ht="15.75" customHeight="1">
      <c r="A842" s="62"/>
      <c r="B842" s="98"/>
      <c r="C842" s="98"/>
      <c r="D842" s="98"/>
      <c r="E842" s="78"/>
      <c r="F842" s="78"/>
      <c r="G842" s="78"/>
      <c r="H842" s="78"/>
      <c r="I842" s="78"/>
      <c r="J842" s="78"/>
      <c r="K842" s="98"/>
      <c r="L842" s="78"/>
      <c r="M842" s="78"/>
      <c r="N842" s="78"/>
      <c r="O842" s="78"/>
      <c r="P842" s="78"/>
      <c r="Q842" s="78"/>
      <c r="R842" s="98"/>
      <c r="S842" s="78"/>
      <c r="T842" s="78"/>
      <c r="U842" s="78"/>
      <c r="V842" s="78"/>
      <c r="W842" s="78"/>
      <c r="X842" s="78"/>
      <c r="Y842" s="78"/>
      <c r="Z842" s="78"/>
    </row>
    <row r="843" ht="15.75" customHeight="1">
      <c r="A843" s="62"/>
      <c r="B843" s="98"/>
      <c r="C843" s="98"/>
      <c r="D843" s="98"/>
      <c r="E843" s="78"/>
      <c r="F843" s="78"/>
      <c r="G843" s="78"/>
      <c r="H843" s="78"/>
      <c r="I843" s="78"/>
      <c r="J843" s="78"/>
      <c r="K843" s="98"/>
      <c r="L843" s="78"/>
      <c r="M843" s="78"/>
      <c r="N843" s="78"/>
      <c r="O843" s="78"/>
      <c r="P843" s="78"/>
      <c r="Q843" s="78"/>
      <c r="R843" s="98"/>
      <c r="S843" s="78"/>
      <c r="T843" s="78"/>
      <c r="U843" s="78"/>
      <c r="V843" s="78"/>
      <c r="W843" s="78"/>
      <c r="X843" s="78"/>
      <c r="Y843" s="78"/>
      <c r="Z843" s="78"/>
    </row>
    <row r="844" ht="15.75" customHeight="1">
      <c r="A844" s="62"/>
      <c r="B844" s="98"/>
      <c r="C844" s="98"/>
      <c r="D844" s="98"/>
      <c r="E844" s="78"/>
      <c r="F844" s="78"/>
      <c r="G844" s="78"/>
      <c r="H844" s="78"/>
      <c r="I844" s="78"/>
      <c r="J844" s="78"/>
      <c r="K844" s="98"/>
      <c r="L844" s="78"/>
      <c r="M844" s="78"/>
      <c r="N844" s="78"/>
      <c r="O844" s="78"/>
      <c r="P844" s="78"/>
      <c r="Q844" s="78"/>
      <c r="R844" s="98"/>
      <c r="S844" s="78"/>
      <c r="T844" s="78"/>
      <c r="U844" s="78"/>
      <c r="V844" s="78"/>
      <c r="W844" s="78"/>
      <c r="X844" s="78"/>
      <c r="Y844" s="78"/>
      <c r="Z844" s="78"/>
    </row>
    <row r="845" ht="15.75" customHeight="1">
      <c r="A845" s="62"/>
      <c r="B845" s="98"/>
      <c r="C845" s="98"/>
      <c r="D845" s="98"/>
      <c r="E845" s="78"/>
      <c r="F845" s="78"/>
      <c r="G845" s="78"/>
      <c r="H845" s="78"/>
      <c r="I845" s="78"/>
      <c r="J845" s="78"/>
      <c r="K845" s="98"/>
      <c r="L845" s="78"/>
      <c r="M845" s="78"/>
      <c r="N845" s="78"/>
      <c r="O845" s="78"/>
      <c r="P845" s="78"/>
      <c r="Q845" s="78"/>
      <c r="R845" s="98"/>
      <c r="S845" s="78"/>
      <c r="T845" s="78"/>
      <c r="U845" s="78"/>
      <c r="V845" s="78"/>
      <c r="W845" s="78"/>
      <c r="X845" s="78"/>
      <c r="Y845" s="78"/>
      <c r="Z845" s="78"/>
    </row>
    <row r="846" ht="15.75" customHeight="1">
      <c r="A846" s="62"/>
      <c r="B846" s="98"/>
      <c r="C846" s="98"/>
      <c r="D846" s="98"/>
      <c r="E846" s="78"/>
      <c r="F846" s="78"/>
      <c r="G846" s="78"/>
      <c r="H846" s="78"/>
      <c r="I846" s="78"/>
      <c r="J846" s="78"/>
      <c r="K846" s="98"/>
      <c r="L846" s="78"/>
      <c r="M846" s="78"/>
      <c r="N846" s="78"/>
      <c r="O846" s="78"/>
      <c r="P846" s="78"/>
      <c r="Q846" s="78"/>
      <c r="R846" s="98"/>
      <c r="S846" s="78"/>
      <c r="T846" s="78"/>
      <c r="U846" s="78"/>
      <c r="V846" s="78"/>
      <c r="W846" s="78"/>
      <c r="X846" s="78"/>
      <c r="Y846" s="78"/>
      <c r="Z846" s="78"/>
    </row>
    <row r="847" ht="15.75" customHeight="1">
      <c r="A847" s="62"/>
      <c r="B847" s="98"/>
      <c r="C847" s="98"/>
      <c r="D847" s="98"/>
      <c r="E847" s="78"/>
      <c r="F847" s="78"/>
      <c r="G847" s="78"/>
      <c r="H847" s="78"/>
      <c r="I847" s="78"/>
      <c r="J847" s="78"/>
      <c r="K847" s="98"/>
      <c r="L847" s="78"/>
      <c r="M847" s="78"/>
      <c r="N847" s="78"/>
      <c r="O847" s="78"/>
      <c r="P847" s="78"/>
      <c r="Q847" s="78"/>
      <c r="R847" s="98"/>
      <c r="S847" s="78"/>
      <c r="T847" s="78"/>
      <c r="U847" s="78"/>
      <c r="V847" s="78"/>
      <c r="W847" s="78"/>
      <c r="X847" s="78"/>
      <c r="Y847" s="78"/>
      <c r="Z847" s="78"/>
    </row>
    <row r="848" ht="15.75" customHeight="1">
      <c r="A848" s="62"/>
      <c r="B848" s="98"/>
      <c r="C848" s="98"/>
      <c r="D848" s="98"/>
      <c r="E848" s="78"/>
      <c r="F848" s="78"/>
      <c r="G848" s="78"/>
      <c r="H848" s="78"/>
      <c r="I848" s="78"/>
      <c r="J848" s="78"/>
      <c r="K848" s="98"/>
      <c r="L848" s="78"/>
      <c r="M848" s="78"/>
      <c r="N848" s="78"/>
      <c r="O848" s="78"/>
      <c r="P848" s="78"/>
      <c r="Q848" s="78"/>
      <c r="R848" s="98"/>
      <c r="S848" s="78"/>
      <c r="T848" s="78"/>
      <c r="U848" s="78"/>
      <c r="V848" s="78"/>
      <c r="W848" s="78"/>
      <c r="X848" s="78"/>
      <c r="Y848" s="78"/>
      <c r="Z848" s="78"/>
    </row>
    <row r="849" ht="15.75" customHeight="1">
      <c r="A849" s="62"/>
      <c r="B849" s="98"/>
      <c r="C849" s="98"/>
      <c r="D849" s="98"/>
      <c r="E849" s="78"/>
      <c r="F849" s="78"/>
      <c r="G849" s="78"/>
      <c r="H849" s="78"/>
      <c r="I849" s="78"/>
      <c r="J849" s="78"/>
      <c r="K849" s="98"/>
      <c r="L849" s="78"/>
      <c r="M849" s="78"/>
      <c r="N849" s="78"/>
      <c r="O849" s="78"/>
      <c r="P849" s="78"/>
      <c r="Q849" s="78"/>
      <c r="R849" s="98"/>
      <c r="S849" s="78"/>
      <c r="T849" s="78"/>
      <c r="U849" s="78"/>
      <c r="V849" s="78"/>
      <c r="W849" s="78"/>
      <c r="X849" s="78"/>
      <c r="Y849" s="78"/>
      <c r="Z849" s="78"/>
    </row>
    <row r="850" ht="15.75" customHeight="1">
      <c r="A850" s="62"/>
      <c r="B850" s="98"/>
      <c r="C850" s="98"/>
      <c r="D850" s="98"/>
      <c r="E850" s="78"/>
      <c r="F850" s="78"/>
      <c r="G850" s="78"/>
      <c r="H850" s="78"/>
      <c r="I850" s="78"/>
      <c r="J850" s="78"/>
      <c r="K850" s="98"/>
      <c r="L850" s="78"/>
      <c r="M850" s="78"/>
      <c r="N850" s="78"/>
      <c r="O850" s="78"/>
      <c r="P850" s="78"/>
      <c r="Q850" s="78"/>
      <c r="R850" s="98"/>
      <c r="S850" s="78"/>
      <c r="T850" s="78"/>
      <c r="U850" s="78"/>
      <c r="V850" s="78"/>
      <c r="W850" s="78"/>
      <c r="X850" s="78"/>
      <c r="Y850" s="78"/>
      <c r="Z850" s="78"/>
    </row>
    <row r="851" ht="15.75" customHeight="1">
      <c r="A851" s="62"/>
      <c r="B851" s="98"/>
      <c r="C851" s="98"/>
      <c r="D851" s="98"/>
      <c r="E851" s="78"/>
      <c r="F851" s="78"/>
      <c r="G851" s="78"/>
      <c r="H851" s="78"/>
      <c r="I851" s="78"/>
      <c r="J851" s="78"/>
      <c r="K851" s="98"/>
      <c r="L851" s="78"/>
      <c r="M851" s="78"/>
      <c r="N851" s="78"/>
      <c r="O851" s="78"/>
      <c r="P851" s="78"/>
      <c r="Q851" s="78"/>
      <c r="R851" s="98"/>
      <c r="S851" s="78"/>
      <c r="T851" s="78"/>
      <c r="U851" s="78"/>
      <c r="V851" s="78"/>
      <c r="W851" s="78"/>
      <c r="X851" s="78"/>
      <c r="Y851" s="78"/>
      <c r="Z851" s="78"/>
    </row>
    <row r="852" ht="15.75" customHeight="1">
      <c r="A852" s="62"/>
      <c r="B852" s="98"/>
      <c r="C852" s="98"/>
      <c r="D852" s="98"/>
      <c r="E852" s="78"/>
      <c r="F852" s="78"/>
      <c r="G852" s="78"/>
      <c r="H852" s="78"/>
      <c r="I852" s="78"/>
      <c r="J852" s="78"/>
      <c r="K852" s="98"/>
      <c r="L852" s="78"/>
      <c r="M852" s="78"/>
      <c r="N852" s="78"/>
      <c r="O852" s="78"/>
      <c r="P852" s="78"/>
      <c r="Q852" s="78"/>
      <c r="R852" s="98"/>
      <c r="S852" s="78"/>
      <c r="T852" s="78"/>
      <c r="U852" s="78"/>
      <c r="V852" s="78"/>
      <c r="W852" s="78"/>
      <c r="X852" s="78"/>
      <c r="Y852" s="78"/>
      <c r="Z852" s="78"/>
    </row>
    <row r="853" ht="15.75" customHeight="1">
      <c r="A853" s="62"/>
      <c r="B853" s="98"/>
      <c r="C853" s="98"/>
      <c r="D853" s="98"/>
      <c r="E853" s="78"/>
      <c r="F853" s="78"/>
      <c r="G853" s="78"/>
      <c r="H853" s="78"/>
      <c r="I853" s="78"/>
      <c r="J853" s="78"/>
      <c r="K853" s="98"/>
      <c r="L853" s="78"/>
      <c r="M853" s="78"/>
      <c r="N853" s="78"/>
      <c r="O853" s="78"/>
      <c r="P853" s="78"/>
      <c r="Q853" s="78"/>
      <c r="R853" s="98"/>
      <c r="S853" s="78"/>
      <c r="T853" s="78"/>
      <c r="U853" s="78"/>
      <c r="V853" s="78"/>
      <c r="W853" s="78"/>
      <c r="X853" s="78"/>
      <c r="Y853" s="78"/>
      <c r="Z853" s="78"/>
    </row>
    <row r="854" ht="15.75" customHeight="1">
      <c r="A854" s="62"/>
      <c r="B854" s="98"/>
      <c r="C854" s="98"/>
      <c r="D854" s="98"/>
      <c r="E854" s="78"/>
      <c r="F854" s="78"/>
      <c r="G854" s="78"/>
      <c r="H854" s="78"/>
      <c r="I854" s="78"/>
      <c r="J854" s="78"/>
      <c r="K854" s="98"/>
      <c r="L854" s="78"/>
      <c r="M854" s="78"/>
      <c r="N854" s="78"/>
      <c r="O854" s="78"/>
      <c r="P854" s="78"/>
      <c r="Q854" s="78"/>
      <c r="R854" s="98"/>
      <c r="S854" s="78"/>
      <c r="T854" s="78"/>
      <c r="U854" s="78"/>
      <c r="V854" s="78"/>
      <c r="W854" s="78"/>
      <c r="X854" s="78"/>
      <c r="Y854" s="78"/>
      <c r="Z854" s="78"/>
    </row>
    <row r="855" ht="15.75" customHeight="1">
      <c r="A855" s="62"/>
      <c r="B855" s="98"/>
      <c r="C855" s="98"/>
      <c r="D855" s="98"/>
      <c r="E855" s="78"/>
      <c r="F855" s="78"/>
      <c r="G855" s="78"/>
      <c r="H855" s="78"/>
      <c r="I855" s="78"/>
      <c r="J855" s="78"/>
      <c r="K855" s="98"/>
      <c r="L855" s="78"/>
      <c r="M855" s="78"/>
      <c r="N855" s="78"/>
      <c r="O855" s="78"/>
      <c r="P855" s="78"/>
      <c r="Q855" s="78"/>
      <c r="R855" s="98"/>
      <c r="S855" s="78"/>
      <c r="T855" s="78"/>
      <c r="U855" s="78"/>
      <c r="V855" s="78"/>
      <c r="W855" s="78"/>
      <c r="X855" s="78"/>
      <c r="Y855" s="78"/>
      <c r="Z855" s="78"/>
    </row>
    <row r="856" ht="15.75" customHeight="1">
      <c r="A856" s="62"/>
      <c r="B856" s="98"/>
      <c r="C856" s="98"/>
      <c r="D856" s="98"/>
      <c r="E856" s="78"/>
      <c r="F856" s="78"/>
      <c r="G856" s="78"/>
      <c r="H856" s="78"/>
      <c r="I856" s="78"/>
      <c r="J856" s="78"/>
      <c r="K856" s="98"/>
      <c r="L856" s="78"/>
      <c r="M856" s="78"/>
      <c r="N856" s="78"/>
      <c r="O856" s="78"/>
      <c r="P856" s="78"/>
      <c r="Q856" s="78"/>
      <c r="R856" s="98"/>
      <c r="S856" s="78"/>
      <c r="T856" s="78"/>
      <c r="U856" s="78"/>
      <c r="V856" s="78"/>
      <c r="W856" s="78"/>
      <c r="X856" s="78"/>
      <c r="Y856" s="78"/>
      <c r="Z856" s="78"/>
    </row>
    <row r="857" ht="15.75" customHeight="1">
      <c r="A857" s="62"/>
      <c r="B857" s="98"/>
      <c r="C857" s="98"/>
      <c r="D857" s="98"/>
      <c r="E857" s="78"/>
      <c r="F857" s="78"/>
      <c r="G857" s="78"/>
      <c r="H857" s="78"/>
      <c r="I857" s="78"/>
      <c r="J857" s="78"/>
      <c r="K857" s="98"/>
      <c r="L857" s="78"/>
      <c r="M857" s="78"/>
      <c r="N857" s="78"/>
      <c r="O857" s="78"/>
      <c r="P857" s="78"/>
      <c r="Q857" s="78"/>
      <c r="R857" s="98"/>
      <c r="S857" s="78"/>
      <c r="T857" s="78"/>
      <c r="U857" s="78"/>
      <c r="V857" s="78"/>
      <c r="W857" s="78"/>
      <c r="X857" s="78"/>
      <c r="Y857" s="78"/>
      <c r="Z857" s="78"/>
    </row>
    <row r="858" ht="15.75" customHeight="1">
      <c r="A858" s="62"/>
      <c r="B858" s="98"/>
      <c r="C858" s="98"/>
      <c r="D858" s="98"/>
      <c r="E858" s="78"/>
      <c r="F858" s="78"/>
      <c r="G858" s="78"/>
      <c r="H858" s="78"/>
      <c r="I858" s="78"/>
      <c r="J858" s="78"/>
      <c r="K858" s="98"/>
      <c r="L858" s="78"/>
      <c r="M858" s="78"/>
      <c r="N858" s="78"/>
      <c r="O858" s="78"/>
      <c r="P858" s="78"/>
      <c r="Q858" s="78"/>
      <c r="R858" s="98"/>
      <c r="S858" s="78"/>
      <c r="T858" s="78"/>
      <c r="U858" s="78"/>
      <c r="V858" s="78"/>
      <c r="W858" s="78"/>
      <c r="X858" s="78"/>
      <c r="Y858" s="78"/>
      <c r="Z858" s="78"/>
    </row>
    <row r="859" ht="15.75" customHeight="1">
      <c r="A859" s="62"/>
      <c r="B859" s="98"/>
      <c r="C859" s="98"/>
      <c r="D859" s="98"/>
      <c r="E859" s="78"/>
      <c r="F859" s="78"/>
      <c r="G859" s="78"/>
      <c r="H859" s="78"/>
      <c r="I859" s="78"/>
      <c r="J859" s="78"/>
      <c r="K859" s="98"/>
      <c r="L859" s="78"/>
      <c r="M859" s="78"/>
      <c r="N859" s="78"/>
      <c r="O859" s="78"/>
      <c r="P859" s="78"/>
      <c r="Q859" s="78"/>
      <c r="R859" s="98"/>
      <c r="S859" s="78"/>
      <c r="T859" s="78"/>
      <c r="U859" s="78"/>
      <c r="V859" s="78"/>
      <c r="W859" s="78"/>
      <c r="X859" s="78"/>
      <c r="Y859" s="78"/>
      <c r="Z859" s="78"/>
    </row>
    <row r="860" ht="15.75" customHeight="1">
      <c r="A860" s="62"/>
      <c r="B860" s="98"/>
      <c r="C860" s="98"/>
      <c r="D860" s="98"/>
      <c r="E860" s="78"/>
      <c r="F860" s="78"/>
      <c r="G860" s="78"/>
      <c r="H860" s="78"/>
      <c r="I860" s="78"/>
      <c r="J860" s="78"/>
      <c r="K860" s="98"/>
      <c r="L860" s="78"/>
      <c r="M860" s="78"/>
      <c r="N860" s="78"/>
      <c r="O860" s="78"/>
      <c r="P860" s="78"/>
      <c r="Q860" s="78"/>
      <c r="R860" s="98"/>
      <c r="S860" s="78"/>
      <c r="T860" s="78"/>
      <c r="U860" s="78"/>
      <c r="V860" s="78"/>
      <c r="W860" s="78"/>
      <c r="X860" s="78"/>
      <c r="Y860" s="78"/>
      <c r="Z860" s="78"/>
    </row>
    <row r="861" ht="15.75" customHeight="1">
      <c r="A861" s="62"/>
      <c r="B861" s="98"/>
      <c r="C861" s="98"/>
      <c r="D861" s="98"/>
      <c r="E861" s="78"/>
      <c r="F861" s="78"/>
      <c r="G861" s="78"/>
      <c r="H861" s="78"/>
      <c r="I861" s="78"/>
      <c r="J861" s="78"/>
      <c r="K861" s="98"/>
      <c r="L861" s="78"/>
      <c r="M861" s="78"/>
      <c r="N861" s="78"/>
      <c r="O861" s="78"/>
      <c r="P861" s="78"/>
      <c r="Q861" s="78"/>
      <c r="R861" s="98"/>
      <c r="S861" s="78"/>
      <c r="T861" s="78"/>
      <c r="U861" s="78"/>
      <c r="V861" s="78"/>
      <c r="W861" s="78"/>
      <c r="X861" s="78"/>
      <c r="Y861" s="78"/>
      <c r="Z861" s="78"/>
    </row>
    <row r="862" ht="15.75" customHeight="1">
      <c r="A862" s="62"/>
      <c r="B862" s="98"/>
      <c r="C862" s="98"/>
      <c r="D862" s="98"/>
      <c r="E862" s="78"/>
      <c r="F862" s="78"/>
      <c r="G862" s="78"/>
      <c r="H862" s="78"/>
      <c r="I862" s="78"/>
      <c r="J862" s="78"/>
      <c r="K862" s="98"/>
      <c r="L862" s="78"/>
      <c r="M862" s="78"/>
      <c r="N862" s="78"/>
      <c r="O862" s="78"/>
      <c r="P862" s="78"/>
      <c r="Q862" s="78"/>
      <c r="R862" s="98"/>
      <c r="S862" s="78"/>
      <c r="T862" s="78"/>
      <c r="U862" s="78"/>
      <c r="V862" s="78"/>
      <c r="W862" s="78"/>
      <c r="X862" s="78"/>
      <c r="Y862" s="78"/>
      <c r="Z862" s="78"/>
    </row>
    <row r="863" ht="15.75" customHeight="1">
      <c r="A863" s="62"/>
      <c r="B863" s="98"/>
      <c r="C863" s="98"/>
      <c r="D863" s="98"/>
      <c r="E863" s="78"/>
      <c r="F863" s="78"/>
      <c r="G863" s="78"/>
      <c r="H863" s="78"/>
      <c r="I863" s="78"/>
      <c r="J863" s="78"/>
      <c r="K863" s="98"/>
      <c r="L863" s="78"/>
      <c r="M863" s="78"/>
      <c r="N863" s="78"/>
      <c r="O863" s="78"/>
      <c r="P863" s="78"/>
      <c r="Q863" s="78"/>
      <c r="R863" s="98"/>
      <c r="S863" s="78"/>
      <c r="T863" s="78"/>
      <c r="U863" s="78"/>
      <c r="V863" s="78"/>
      <c r="W863" s="78"/>
      <c r="X863" s="78"/>
      <c r="Y863" s="78"/>
      <c r="Z863" s="78"/>
    </row>
    <row r="864" ht="15.75" customHeight="1">
      <c r="A864" s="62"/>
      <c r="B864" s="98"/>
      <c r="C864" s="98"/>
      <c r="D864" s="98"/>
      <c r="E864" s="78"/>
      <c r="F864" s="78"/>
      <c r="G864" s="78"/>
      <c r="H864" s="78"/>
      <c r="I864" s="78"/>
      <c r="J864" s="78"/>
      <c r="K864" s="98"/>
      <c r="L864" s="78"/>
      <c r="M864" s="78"/>
      <c r="N864" s="78"/>
      <c r="O864" s="78"/>
      <c r="P864" s="78"/>
      <c r="Q864" s="78"/>
      <c r="R864" s="98"/>
      <c r="S864" s="78"/>
      <c r="T864" s="78"/>
      <c r="U864" s="78"/>
      <c r="V864" s="78"/>
      <c r="W864" s="78"/>
      <c r="X864" s="78"/>
      <c r="Y864" s="78"/>
      <c r="Z864" s="78"/>
    </row>
    <row r="865" ht="15.75" customHeight="1">
      <c r="A865" s="62"/>
      <c r="B865" s="98"/>
      <c r="C865" s="98"/>
      <c r="D865" s="98"/>
      <c r="E865" s="78"/>
      <c r="F865" s="78"/>
      <c r="G865" s="78"/>
      <c r="H865" s="78"/>
      <c r="I865" s="78"/>
      <c r="J865" s="78"/>
      <c r="K865" s="98"/>
      <c r="L865" s="78"/>
      <c r="M865" s="78"/>
      <c r="N865" s="78"/>
      <c r="O865" s="78"/>
      <c r="P865" s="78"/>
      <c r="Q865" s="78"/>
      <c r="R865" s="98"/>
      <c r="S865" s="78"/>
      <c r="T865" s="78"/>
      <c r="U865" s="78"/>
      <c r="V865" s="78"/>
      <c r="W865" s="78"/>
      <c r="X865" s="78"/>
      <c r="Y865" s="78"/>
      <c r="Z865" s="78"/>
    </row>
    <row r="866" ht="15.75" customHeight="1">
      <c r="A866" s="62"/>
      <c r="B866" s="98"/>
      <c r="C866" s="98"/>
      <c r="D866" s="98"/>
      <c r="E866" s="78"/>
      <c r="F866" s="78"/>
      <c r="G866" s="78"/>
      <c r="H866" s="78"/>
      <c r="I866" s="78"/>
      <c r="J866" s="78"/>
      <c r="K866" s="98"/>
      <c r="L866" s="78"/>
      <c r="M866" s="78"/>
      <c r="N866" s="78"/>
      <c r="O866" s="78"/>
      <c r="P866" s="78"/>
      <c r="Q866" s="78"/>
      <c r="R866" s="98"/>
      <c r="S866" s="78"/>
      <c r="T866" s="78"/>
      <c r="U866" s="78"/>
      <c r="V866" s="78"/>
      <c r="W866" s="78"/>
      <c r="X866" s="78"/>
      <c r="Y866" s="78"/>
      <c r="Z866" s="78"/>
    </row>
    <row r="867" ht="15.75" customHeight="1">
      <c r="A867" s="62"/>
      <c r="B867" s="98"/>
      <c r="C867" s="98"/>
      <c r="D867" s="98"/>
      <c r="E867" s="78"/>
      <c r="F867" s="78"/>
      <c r="G867" s="78"/>
      <c r="H867" s="78"/>
      <c r="I867" s="78"/>
      <c r="J867" s="78"/>
      <c r="K867" s="98"/>
      <c r="L867" s="78"/>
      <c r="M867" s="78"/>
      <c r="N867" s="78"/>
      <c r="O867" s="78"/>
      <c r="P867" s="78"/>
      <c r="Q867" s="78"/>
      <c r="R867" s="98"/>
      <c r="S867" s="78"/>
      <c r="T867" s="78"/>
      <c r="U867" s="78"/>
      <c r="V867" s="78"/>
      <c r="W867" s="78"/>
      <c r="X867" s="78"/>
      <c r="Y867" s="78"/>
      <c r="Z867" s="78"/>
    </row>
    <row r="868" ht="15.75" customHeight="1">
      <c r="A868" s="62"/>
      <c r="B868" s="98"/>
      <c r="C868" s="98"/>
      <c r="D868" s="98"/>
      <c r="E868" s="78"/>
      <c r="F868" s="78"/>
      <c r="G868" s="78"/>
      <c r="H868" s="78"/>
      <c r="I868" s="78"/>
      <c r="J868" s="78"/>
      <c r="K868" s="98"/>
      <c r="L868" s="78"/>
      <c r="M868" s="78"/>
      <c r="N868" s="78"/>
      <c r="O868" s="78"/>
      <c r="P868" s="78"/>
      <c r="Q868" s="78"/>
      <c r="R868" s="98"/>
      <c r="S868" s="78"/>
      <c r="T868" s="78"/>
      <c r="U868" s="78"/>
      <c r="V868" s="78"/>
      <c r="W868" s="78"/>
      <c r="X868" s="78"/>
      <c r="Y868" s="78"/>
      <c r="Z868" s="78"/>
    </row>
    <row r="869" ht="15.75" customHeight="1">
      <c r="A869" s="62"/>
      <c r="B869" s="98"/>
      <c r="C869" s="98"/>
      <c r="D869" s="98"/>
      <c r="E869" s="78"/>
      <c r="F869" s="78"/>
      <c r="G869" s="78"/>
      <c r="H869" s="78"/>
      <c r="I869" s="78"/>
      <c r="J869" s="78"/>
      <c r="K869" s="98"/>
      <c r="L869" s="78"/>
      <c r="M869" s="78"/>
      <c r="N869" s="78"/>
      <c r="O869" s="78"/>
      <c r="P869" s="78"/>
      <c r="Q869" s="78"/>
      <c r="R869" s="98"/>
      <c r="S869" s="78"/>
      <c r="T869" s="78"/>
      <c r="U869" s="78"/>
      <c r="V869" s="78"/>
      <c r="W869" s="78"/>
      <c r="X869" s="78"/>
      <c r="Y869" s="78"/>
      <c r="Z869" s="78"/>
    </row>
    <row r="870" ht="15.75" customHeight="1">
      <c r="A870" s="62"/>
      <c r="B870" s="98"/>
      <c r="C870" s="98"/>
      <c r="D870" s="98"/>
      <c r="E870" s="78"/>
      <c r="F870" s="78"/>
      <c r="G870" s="78"/>
      <c r="H870" s="78"/>
      <c r="I870" s="78"/>
      <c r="J870" s="78"/>
      <c r="K870" s="98"/>
      <c r="L870" s="78"/>
      <c r="M870" s="78"/>
      <c r="N870" s="78"/>
      <c r="O870" s="78"/>
      <c r="P870" s="78"/>
      <c r="Q870" s="78"/>
      <c r="R870" s="98"/>
      <c r="S870" s="78"/>
      <c r="T870" s="78"/>
      <c r="U870" s="78"/>
      <c r="V870" s="78"/>
      <c r="W870" s="78"/>
      <c r="X870" s="78"/>
      <c r="Y870" s="78"/>
      <c r="Z870" s="78"/>
    </row>
    <row r="871" ht="15.75" customHeight="1">
      <c r="A871" s="62"/>
      <c r="B871" s="98"/>
      <c r="C871" s="98"/>
      <c r="D871" s="98"/>
      <c r="E871" s="78"/>
      <c r="F871" s="78"/>
      <c r="G871" s="78"/>
      <c r="H871" s="78"/>
      <c r="I871" s="78"/>
      <c r="J871" s="78"/>
      <c r="K871" s="98"/>
      <c r="L871" s="78"/>
      <c r="M871" s="78"/>
      <c r="N871" s="78"/>
      <c r="O871" s="78"/>
      <c r="P871" s="78"/>
      <c r="Q871" s="78"/>
      <c r="R871" s="98"/>
      <c r="S871" s="78"/>
      <c r="T871" s="78"/>
      <c r="U871" s="78"/>
      <c r="V871" s="78"/>
      <c r="W871" s="78"/>
      <c r="X871" s="78"/>
      <c r="Y871" s="78"/>
      <c r="Z871" s="78"/>
    </row>
    <row r="872" ht="15.75" customHeight="1">
      <c r="A872" s="62"/>
      <c r="B872" s="98"/>
      <c r="C872" s="98"/>
      <c r="D872" s="98"/>
      <c r="E872" s="78"/>
      <c r="F872" s="78"/>
      <c r="G872" s="78"/>
      <c r="H872" s="78"/>
      <c r="I872" s="78"/>
      <c r="J872" s="78"/>
      <c r="K872" s="98"/>
      <c r="L872" s="78"/>
      <c r="M872" s="78"/>
      <c r="N872" s="78"/>
      <c r="O872" s="78"/>
      <c r="P872" s="78"/>
      <c r="Q872" s="78"/>
      <c r="R872" s="98"/>
      <c r="S872" s="78"/>
      <c r="T872" s="78"/>
      <c r="U872" s="78"/>
      <c r="V872" s="78"/>
      <c r="W872" s="78"/>
      <c r="X872" s="78"/>
      <c r="Y872" s="78"/>
      <c r="Z872" s="78"/>
    </row>
    <row r="873" ht="15.75" customHeight="1">
      <c r="A873" s="62"/>
      <c r="B873" s="98"/>
      <c r="C873" s="98"/>
      <c r="D873" s="98"/>
      <c r="E873" s="78"/>
      <c r="F873" s="78"/>
      <c r="G873" s="78"/>
      <c r="H873" s="78"/>
      <c r="I873" s="78"/>
      <c r="J873" s="78"/>
      <c r="K873" s="98"/>
      <c r="L873" s="78"/>
      <c r="M873" s="78"/>
      <c r="N873" s="78"/>
      <c r="O873" s="78"/>
      <c r="P873" s="78"/>
      <c r="Q873" s="78"/>
      <c r="R873" s="98"/>
      <c r="S873" s="78"/>
      <c r="T873" s="78"/>
      <c r="U873" s="78"/>
      <c r="V873" s="78"/>
      <c r="W873" s="78"/>
      <c r="X873" s="78"/>
      <c r="Y873" s="78"/>
      <c r="Z873" s="78"/>
    </row>
    <row r="874" ht="15.75" customHeight="1">
      <c r="A874" s="62"/>
      <c r="B874" s="98"/>
      <c r="C874" s="98"/>
      <c r="D874" s="98"/>
      <c r="E874" s="78"/>
      <c r="F874" s="78"/>
      <c r="G874" s="78"/>
      <c r="H874" s="78"/>
      <c r="I874" s="78"/>
      <c r="J874" s="78"/>
      <c r="K874" s="98"/>
      <c r="L874" s="78"/>
      <c r="M874" s="78"/>
      <c r="N874" s="78"/>
      <c r="O874" s="78"/>
      <c r="P874" s="78"/>
      <c r="Q874" s="78"/>
      <c r="R874" s="98"/>
      <c r="S874" s="78"/>
      <c r="T874" s="78"/>
      <c r="U874" s="78"/>
      <c r="V874" s="78"/>
      <c r="W874" s="78"/>
      <c r="X874" s="78"/>
      <c r="Y874" s="78"/>
      <c r="Z874" s="78"/>
    </row>
    <row r="875" ht="15.75" customHeight="1">
      <c r="A875" s="62"/>
      <c r="B875" s="98"/>
      <c r="C875" s="98"/>
      <c r="D875" s="98"/>
      <c r="E875" s="78"/>
      <c r="F875" s="78"/>
      <c r="G875" s="78"/>
      <c r="H875" s="78"/>
      <c r="I875" s="78"/>
      <c r="J875" s="78"/>
      <c r="K875" s="98"/>
      <c r="L875" s="78"/>
      <c r="M875" s="78"/>
      <c r="N875" s="78"/>
      <c r="O875" s="78"/>
      <c r="P875" s="78"/>
      <c r="Q875" s="78"/>
      <c r="R875" s="98"/>
      <c r="S875" s="78"/>
      <c r="T875" s="78"/>
      <c r="U875" s="78"/>
      <c r="V875" s="78"/>
      <c r="W875" s="78"/>
      <c r="X875" s="78"/>
      <c r="Y875" s="78"/>
      <c r="Z875" s="78"/>
    </row>
    <row r="876" ht="15.75" customHeight="1">
      <c r="A876" s="62"/>
      <c r="B876" s="98"/>
      <c r="C876" s="98"/>
      <c r="D876" s="98"/>
      <c r="E876" s="78"/>
      <c r="F876" s="78"/>
      <c r="G876" s="78"/>
      <c r="H876" s="78"/>
      <c r="I876" s="78"/>
      <c r="J876" s="78"/>
      <c r="K876" s="98"/>
      <c r="L876" s="78"/>
      <c r="M876" s="78"/>
      <c r="N876" s="78"/>
      <c r="O876" s="78"/>
      <c r="P876" s="78"/>
      <c r="Q876" s="78"/>
      <c r="R876" s="98"/>
      <c r="S876" s="78"/>
      <c r="T876" s="78"/>
      <c r="U876" s="78"/>
      <c r="V876" s="78"/>
      <c r="W876" s="78"/>
      <c r="X876" s="78"/>
      <c r="Y876" s="78"/>
      <c r="Z876" s="78"/>
    </row>
    <row r="877" ht="15.75" customHeight="1">
      <c r="A877" s="62"/>
      <c r="B877" s="98"/>
      <c r="C877" s="98"/>
      <c r="D877" s="98"/>
      <c r="E877" s="78"/>
      <c r="F877" s="78"/>
      <c r="G877" s="78"/>
      <c r="H877" s="78"/>
      <c r="I877" s="78"/>
      <c r="J877" s="78"/>
      <c r="K877" s="98"/>
      <c r="L877" s="78"/>
      <c r="M877" s="78"/>
      <c r="N877" s="78"/>
      <c r="O877" s="78"/>
      <c r="P877" s="78"/>
      <c r="Q877" s="78"/>
      <c r="R877" s="98"/>
      <c r="S877" s="78"/>
      <c r="T877" s="78"/>
      <c r="U877" s="78"/>
      <c r="V877" s="78"/>
      <c r="W877" s="78"/>
      <c r="X877" s="78"/>
      <c r="Y877" s="78"/>
      <c r="Z877" s="78"/>
    </row>
    <row r="878" ht="15.75" customHeight="1">
      <c r="A878" s="62"/>
      <c r="B878" s="98"/>
      <c r="C878" s="98"/>
      <c r="D878" s="98"/>
      <c r="E878" s="78"/>
      <c r="F878" s="78"/>
      <c r="G878" s="78"/>
      <c r="H878" s="78"/>
      <c r="I878" s="78"/>
      <c r="J878" s="78"/>
      <c r="K878" s="98"/>
      <c r="L878" s="78"/>
      <c r="M878" s="78"/>
      <c r="N878" s="78"/>
      <c r="O878" s="78"/>
      <c r="P878" s="78"/>
      <c r="Q878" s="78"/>
      <c r="R878" s="98"/>
      <c r="S878" s="78"/>
      <c r="T878" s="78"/>
      <c r="U878" s="78"/>
      <c r="V878" s="78"/>
      <c r="W878" s="78"/>
      <c r="X878" s="78"/>
      <c r="Y878" s="78"/>
      <c r="Z878" s="78"/>
    </row>
    <row r="879" ht="15.75" customHeight="1">
      <c r="A879" s="62"/>
      <c r="B879" s="98"/>
      <c r="C879" s="98"/>
      <c r="D879" s="98"/>
      <c r="E879" s="78"/>
      <c r="F879" s="78"/>
      <c r="G879" s="78"/>
      <c r="H879" s="78"/>
      <c r="I879" s="78"/>
      <c r="J879" s="78"/>
      <c r="K879" s="98"/>
      <c r="L879" s="78"/>
      <c r="M879" s="78"/>
      <c r="N879" s="78"/>
      <c r="O879" s="78"/>
      <c r="P879" s="78"/>
      <c r="Q879" s="78"/>
      <c r="R879" s="98"/>
      <c r="S879" s="78"/>
      <c r="T879" s="78"/>
      <c r="U879" s="78"/>
      <c r="V879" s="78"/>
      <c r="W879" s="78"/>
      <c r="X879" s="78"/>
      <c r="Y879" s="78"/>
      <c r="Z879" s="78"/>
    </row>
    <row r="880" ht="15.75" customHeight="1">
      <c r="A880" s="62"/>
      <c r="B880" s="98"/>
      <c r="C880" s="98"/>
      <c r="D880" s="98"/>
      <c r="E880" s="78"/>
      <c r="F880" s="78"/>
      <c r="G880" s="78"/>
      <c r="H880" s="78"/>
      <c r="I880" s="78"/>
      <c r="J880" s="78"/>
      <c r="K880" s="98"/>
      <c r="L880" s="78"/>
      <c r="M880" s="78"/>
      <c r="N880" s="78"/>
      <c r="O880" s="78"/>
      <c r="P880" s="78"/>
      <c r="Q880" s="78"/>
      <c r="R880" s="98"/>
      <c r="S880" s="78"/>
      <c r="T880" s="78"/>
      <c r="U880" s="78"/>
      <c r="V880" s="78"/>
      <c r="W880" s="78"/>
      <c r="X880" s="78"/>
      <c r="Y880" s="78"/>
      <c r="Z880" s="78"/>
    </row>
    <row r="881" ht="15.75" customHeight="1">
      <c r="A881" s="62"/>
      <c r="B881" s="98"/>
      <c r="C881" s="98"/>
      <c r="D881" s="98"/>
      <c r="E881" s="78"/>
      <c r="F881" s="78"/>
      <c r="G881" s="78"/>
      <c r="H881" s="78"/>
      <c r="I881" s="78"/>
      <c r="J881" s="78"/>
      <c r="K881" s="98"/>
      <c r="L881" s="78"/>
      <c r="M881" s="78"/>
      <c r="N881" s="78"/>
      <c r="O881" s="78"/>
      <c r="P881" s="78"/>
      <c r="Q881" s="78"/>
      <c r="R881" s="98"/>
      <c r="S881" s="78"/>
      <c r="T881" s="78"/>
      <c r="U881" s="78"/>
      <c r="V881" s="78"/>
      <c r="W881" s="78"/>
      <c r="X881" s="78"/>
      <c r="Y881" s="78"/>
      <c r="Z881" s="78"/>
    </row>
    <row r="882" ht="15.75" customHeight="1">
      <c r="A882" s="62"/>
      <c r="B882" s="98"/>
      <c r="C882" s="98"/>
      <c r="D882" s="98"/>
      <c r="E882" s="78"/>
      <c r="F882" s="78"/>
      <c r="G882" s="78"/>
      <c r="H882" s="78"/>
      <c r="I882" s="78"/>
      <c r="J882" s="78"/>
      <c r="K882" s="98"/>
      <c r="L882" s="78"/>
      <c r="M882" s="78"/>
      <c r="N882" s="78"/>
      <c r="O882" s="78"/>
      <c r="P882" s="78"/>
      <c r="Q882" s="78"/>
      <c r="R882" s="98"/>
      <c r="S882" s="78"/>
      <c r="T882" s="78"/>
      <c r="U882" s="78"/>
      <c r="V882" s="78"/>
      <c r="W882" s="78"/>
      <c r="X882" s="78"/>
      <c r="Y882" s="78"/>
      <c r="Z882" s="78"/>
    </row>
    <row r="883" ht="15.75" customHeight="1">
      <c r="A883" s="62"/>
      <c r="B883" s="98"/>
      <c r="C883" s="98"/>
      <c r="D883" s="98"/>
      <c r="E883" s="78"/>
      <c r="F883" s="78"/>
      <c r="G883" s="78"/>
      <c r="H883" s="78"/>
      <c r="I883" s="78"/>
      <c r="J883" s="78"/>
      <c r="K883" s="98"/>
      <c r="L883" s="78"/>
      <c r="M883" s="78"/>
      <c r="N883" s="78"/>
      <c r="O883" s="78"/>
      <c r="P883" s="78"/>
      <c r="Q883" s="78"/>
      <c r="R883" s="98"/>
      <c r="S883" s="78"/>
      <c r="T883" s="78"/>
      <c r="U883" s="78"/>
      <c r="V883" s="78"/>
      <c r="W883" s="78"/>
      <c r="X883" s="78"/>
      <c r="Y883" s="78"/>
      <c r="Z883" s="78"/>
    </row>
    <row r="884" ht="15.75" customHeight="1">
      <c r="A884" s="62"/>
      <c r="B884" s="98"/>
      <c r="C884" s="98"/>
      <c r="D884" s="98"/>
      <c r="E884" s="78"/>
      <c r="F884" s="78"/>
      <c r="G884" s="78"/>
      <c r="H884" s="78"/>
      <c r="I884" s="78"/>
      <c r="J884" s="78"/>
      <c r="K884" s="98"/>
      <c r="L884" s="78"/>
      <c r="M884" s="78"/>
      <c r="N884" s="78"/>
      <c r="O884" s="78"/>
      <c r="P884" s="78"/>
      <c r="Q884" s="78"/>
      <c r="R884" s="98"/>
      <c r="S884" s="78"/>
      <c r="T884" s="78"/>
      <c r="U884" s="78"/>
      <c r="V884" s="78"/>
      <c r="W884" s="78"/>
      <c r="X884" s="78"/>
      <c r="Y884" s="78"/>
      <c r="Z884" s="78"/>
    </row>
    <row r="885" ht="15.75" customHeight="1">
      <c r="A885" s="62"/>
      <c r="B885" s="98"/>
      <c r="C885" s="98"/>
      <c r="D885" s="98"/>
      <c r="E885" s="78"/>
      <c r="F885" s="78"/>
      <c r="G885" s="78"/>
      <c r="H885" s="78"/>
      <c r="I885" s="78"/>
      <c r="J885" s="78"/>
      <c r="K885" s="98"/>
      <c r="L885" s="78"/>
      <c r="M885" s="78"/>
      <c r="N885" s="78"/>
      <c r="O885" s="78"/>
      <c r="P885" s="78"/>
      <c r="Q885" s="78"/>
      <c r="R885" s="98"/>
      <c r="S885" s="78"/>
      <c r="T885" s="78"/>
      <c r="U885" s="78"/>
      <c r="V885" s="78"/>
      <c r="W885" s="78"/>
      <c r="X885" s="78"/>
      <c r="Y885" s="78"/>
      <c r="Z885" s="78"/>
    </row>
    <row r="886" ht="15.75" customHeight="1">
      <c r="A886" s="62"/>
      <c r="B886" s="98"/>
      <c r="C886" s="98"/>
      <c r="D886" s="98"/>
      <c r="E886" s="78"/>
      <c r="F886" s="78"/>
      <c r="G886" s="78"/>
      <c r="H886" s="78"/>
      <c r="I886" s="78"/>
      <c r="J886" s="78"/>
      <c r="K886" s="98"/>
      <c r="L886" s="78"/>
      <c r="M886" s="78"/>
      <c r="N886" s="78"/>
      <c r="O886" s="78"/>
      <c r="P886" s="78"/>
      <c r="Q886" s="78"/>
      <c r="R886" s="98"/>
      <c r="S886" s="78"/>
      <c r="T886" s="78"/>
      <c r="U886" s="78"/>
      <c r="V886" s="78"/>
      <c r="W886" s="78"/>
      <c r="X886" s="78"/>
      <c r="Y886" s="78"/>
      <c r="Z886" s="78"/>
    </row>
    <row r="887" ht="15.75" customHeight="1">
      <c r="A887" s="62"/>
      <c r="B887" s="98"/>
      <c r="C887" s="98"/>
      <c r="D887" s="98"/>
      <c r="E887" s="78"/>
      <c r="F887" s="78"/>
      <c r="G887" s="78"/>
      <c r="H887" s="78"/>
      <c r="I887" s="78"/>
      <c r="J887" s="78"/>
      <c r="K887" s="98"/>
      <c r="L887" s="78"/>
      <c r="M887" s="78"/>
      <c r="N887" s="78"/>
      <c r="O887" s="78"/>
      <c r="P887" s="78"/>
      <c r="Q887" s="78"/>
      <c r="R887" s="98"/>
      <c r="S887" s="78"/>
      <c r="T887" s="78"/>
      <c r="U887" s="78"/>
      <c r="V887" s="78"/>
      <c r="W887" s="78"/>
      <c r="X887" s="78"/>
      <c r="Y887" s="78"/>
      <c r="Z887" s="78"/>
    </row>
    <row r="888" ht="15.75" customHeight="1">
      <c r="A888" s="62"/>
      <c r="B888" s="98"/>
      <c r="C888" s="98"/>
      <c r="D888" s="98"/>
      <c r="E888" s="78"/>
      <c r="F888" s="78"/>
      <c r="G888" s="78"/>
      <c r="H888" s="78"/>
      <c r="I888" s="78"/>
      <c r="J888" s="78"/>
      <c r="K888" s="98"/>
      <c r="L888" s="78"/>
      <c r="M888" s="78"/>
      <c r="N888" s="78"/>
      <c r="O888" s="78"/>
      <c r="P888" s="78"/>
      <c r="Q888" s="78"/>
      <c r="R888" s="98"/>
      <c r="S888" s="78"/>
      <c r="T888" s="78"/>
      <c r="U888" s="78"/>
      <c r="V888" s="78"/>
      <c r="W888" s="78"/>
      <c r="X888" s="78"/>
      <c r="Y888" s="78"/>
      <c r="Z888" s="78"/>
    </row>
    <row r="889" ht="15.75" customHeight="1">
      <c r="A889" s="62"/>
      <c r="B889" s="98"/>
      <c r="C889" s="98"/>
      <c r="D889" s="98"/>
      <c r="E889" s="78"/>
      <c r="F889" s="78"/>
      <c r="G889" s="78"/>
      <c r="H889" s="78"/>
      <c r="I889" s="78"/>
      <c r="J889" s="78"/>
      <c r="K889" s="98"/>
      <c r="L889" s="78"/>
      <c r="M889" s="78"/>
      <c r="N889" s="78"/>
      <c r="O889" s="78"/>
      <c r="P889" s="78"/>
      <c r="Q889" s="78"/>
      <c r="R889" s="98"/>
      <c r="S889" s="78"/>
      <c r="T889" s="78"/>
      <c r="U889" s="78"/>
      <c r="V889" s="78"/>
      <c r="W889" s="78"/>
      <c r="X889" s="78"/>
      <c r="Y889" s="78"/>
      <c r="Z889" s="78"/>
    </row>
    <row r="890" ht="15.75" customHeight="1">
      <c r="A890" s="62"/>
      <c r="B890" s="98"/>
      <c r="C890" s="98"/>
      <c r="D890" s="98"/>
      <c r="E890" s="78"/>
      <c r="F890" s="78"/>
      <c r="G890" s="78"/>
      <c r="H890" s="78"/>
      <c r="I890" s="78"/>
      <c r="J890" s="78"/>
      <c r="K890" s="98"/>
      <c r="L890" s="78"/>
      <c r="M890" s="78"/>
      <c r="N890" s="78"/>
      <c r="O890" s="78"/>
      <c r="P890" s="78"/>
      <c r="Q890" s="78"/>
      <c r="R890" s="98"/>
      <c r="S890" s="78"/>
      <c r="T890" s="78"/>
      <c r="U890" s="78"/>
      <c r="V890" s="78"/>
      <c r="W890" s="78"/>
      <c r="X890" s="78"/>
      <c r="Y890" s="78"/>
      <c r="Z890" s="78"/>
    </row>
    <row r="891" ht="15.75" customHeight="1">
      <c r="A891" s="62"/>
      <c r="B891" s="98"/>
      <c r="C891" s="98"/>
      <c r="D891" s="98"/>
      <c r="E891" s="78"/>
      <c r="F891" s="78"/>
      <c r="G891" s="78"/>
      <c r="H891" s="78"/>
      <c r="I891" s="78"/>
      <c r="J891" s="78"/>
      <c r="K891" s="98"/>
      <c r="L891" s="78"/>
      <c r="M891" s="78"/>
      <c r="N891" s="78"/>
      <c r="O891" s="78"/>
      <c r="P891" s="78"/>
      <c r="Q891" s="78"/>
      <c r="R891" s="98"/>
      <c r="S891" s="78"/>
      <c r="T891" s="78"/>
      <c r="U891" s="78"/>
      <c r="V891" s="78"/>
      <c r="W891" s="78"/>
      <c r="X891" s="78"/>
      <c r="Y891" s="78"/>
      <c r="Z891" s="78"/>
    </row>
    <row r="892" ht="15.75" customHeight="1">
      <c r="A892" s="62"/>
      <c r="B892" s="98"/>
      <c r="C892" s="98"/>
      <c r="D892" s="98"/>
      <c r="E892" s="78"/>
      <c r="F892" s="78"/>
      <c r="G892" s="78"/>
      <c r="H892" s="78"/>
      <c r="I892" s="78"/>
      <c r="J892" s="78"/>
      <c r="K892" s="98"/>
      <c r="L892" s="78"/>
      <c r="M892" s="78"/>
      <c r="N892" s="78"/>
      <c r="O892" s="78"/>
      <c r="P892" s="78"/>
      <c r="Q892" s="78"/>
      <c r="R892" s="98"/>
      <c r="S892" s="78"/>
      <c r="T892" s="78"/>
      <c r="U892" s="78"/>
      <c r="V892" s="78"/>
      <c r="W892" s="78"/>
      <c r="X892" s="78"/>
      <c r="Y892" s="78"/>
      <c r="Z892" s="78"/>
    </row>
    <row r="893" ht="15.75" customHeight="1">
      <c r="A893" s="62"/>
      <c r="B893" s="98"/>
      <c r="C893" s="98"/>
      <c r="D893" s="98"/>
      <c r="E893" s="78"/>
      <c r="F893" s="78"/>
      <c r="G893" s="78"/>
      <c r="H893" s="78"/>
      <c r="I893" s="78"/>
      <c r="J893" s="78"/>
      <c r="K893" s="98"/>
      <c r="L893" s="78"/>
      <c r="M893" s="78"/>
      <c r="N893" s="78"/>
      <c r="O893" s="78"/>
      <c r="P893" s="78"/>
      <c r="Q893" s="78"/>
      <c r="R893" s="98"/>
      <c r="S893" s="78"/>
      <c r="T893" s="78"/>
      <c r="U893" s="78"/>
      <c r="V893" s="78"/>
      <c r="W893" s="78"/>
      <c r="X893" s="78"/>
      <c r="Y893" s="78"/>
      <c r="Z893" s="78"/>
    </row>
    <row r="894" ht="15.75" customHeight="1">
      <c r="A894" s="62"/>
      <c r="B894" s="98"/>
      <c r="C894" s="98"/>
      <c r="D894" s="98"/>
      <c r="E894" s="78"/>
      <c r="F894" s="78"/>
      <c r="G894" s="78"/>
      <c r="H894" s="78"/>
      <c r="I894" s="78"/>
      <c r="J894" s="78"/>
      <c r="K894" s="98"/>
      <c r="L894" s="78"/>
      <c r="M894" s="78"/>
      <c r="N894" s="78"/>
      <c r="O894" s="78"/>
      <c r="P894" s="78"/>
      <c r="Q894" s="78"/>
      <c r="R894" s="98"/>
      <c r="S894" s="78"/>
      <c r="T894" s="78"/>
      <c r="U894" s="78"/>
      <c r="V894" s="78"/>
      <c r="W894" s="78"/>
      <c r="X894" s="78"/>
      <c r="Y894" s="78"/>
      <c r="Z894" s="78"/>
    </row>
    <row r="895" ht="15.75" customHeight="1">
      <c r="A895" s="62"/>
      <c r="B895" s="98"/>
      <c r="C895" s="98"/>
      <c r="D895" s="98"/>
      <c r="E895" s="78"/>
      <c r="F895" s="78"/>
      <c r="G895" s="78"/>
      <c r="H895" s="78"/>
      <c r="I895" s="78"/>
      <c r="J895" s="78"/>
      <c r="K895" s="98"/>
      <c r="L895" s="78"/>
      <c r="M895" s="78"/>
      <c r="N895" s="78"/>
      <c r="O895" s="78"/>
      <c r="P895" s="78"/>
      <c r="Q895" s="78"/>
      <c r="R895" s="98"/>
      <c r="S895" s="78"/>
      <c r="T895" s="78"/>
      <c r="U895" s="78"/>
      <c r="V895" s="78"/>
      <c r="W895" s="78"/>
      <c r="X895" s="78"/>
      <c r="Y895" s="78"/>
      <c r="Z895" s="78"/>
    </row>
    <row r="896" ht="15.75" customHeight="1">
      <c r="A896" s="62"/>
      <c r="B896" s="98"/>
      <c r="C896" s="98"/>
      <c r="D896" s="98"/>
      <c r="E896" s="78"/>
      <c r="F896" s="78"/>
      <c r="G896" s="78"/>
      <c r="H896" s="78"/>
      <c r="I896" s="78"/>
      <c r="J896" s="78"/>
      <c r="K896" s="98"/>
      <c r="L896" s="78"/>
      <c r="M896" s="78"/>
      <c r="N896" s="78"/>
      <c r="O896" s="78"/>
      <c r="P896" s="78"/>
      <c r="Q896" s="78"/>
      <c r="R896" s="98"/>
      <c r="S896" s="78"/>
      <c r="T896" s="78"/>
      <c r="U896" s="78"/>
      <c r="V896" s="78"/>
      <c r="W896" s="78"/>
      <c r="X896" s="78"/>
      <c r="Y896" s="78"/>
      <c r="Z896" s="78"/>
    </row>
    <row r="897" ht="15.75" customHeight="1">
      <c r="A897" s="62"/>
      <c r="B897" s="98"/>
      <c r="C897" s="98"/>
      <c r="D897" s="98"/>
      <c r="E897" s="78"/>
      <c r="F897" s="78"/>
      <c r="G897" s="78"/>
      <c r="H897" s="78"/>
      <c r="I897" s="78"/>
      <c r="J897" s="78"/>
      <c r="K897" s="98"/>
      <c r="L897" s="78"/>
      <c r="M897" s="78"/>
      <c r="N897" s="78"/>
      <c r="O897" s="78"/>
      <c r="P897" s="78"/>
      <c r="Q897" s="78"/>
      <c r="R897" s="98"/>
      <c r="S897" s="78"/>
      <c r="T897" s="78"/>
      <c r="U897" s="78"/>
      <c r="V897" s="78"/>
      <c r="W897" s="78"/>
      <c r="X897" s="78"/>
      <c r="Y897" s="78"/>
      <c r="Z897" s="78"/>
    </row>
    <row r="898" ht="15.75" customHeight="1">
      <c r="A898" s="62"/>
      <c r="B898" s="98"/>
      <c r="C898" s="98"/>
      <c r="D898" s="98"/>
      <c r="E898" s="78"/>
      <c r="F898" s="78"/>
      <c r="G898" s="78"/>
      <c r="H898" s="78"/>
      <c r="I898" s="78"/>
      <c r="J898" s="78"/>
      <c r="K898" s="98"/>
      <c r="L898" s="78"/>
      <c r="M898" s="78"/>
      <c r="N898" s="78"/>
      <c r="O898" s="78"/>
      <c r="P898" s="78"/>
      <c r="Q898" s="78"/>
      <c r="R898" s="98"/>
      <c r="S898" s="78"/>
      <c r="T898" s="78"/>
      <c r="U898" s="78"/>
      <c r="V898" s="78"/>
      <c r="W898" s="78"/>
      <c r="X898" s="78"/>
      <c r="Y898" s="78"/>
      <c r="Z898" s="78"/>
    </row>
    <row r="899" ht="15.75" customHeight="1">
      <c r="A899" s="62"/>
      <c r="B899" s="98"/>
      <c r="C899" s="98"/>
      <c r="D899" s="98"/>
      <c r="E899" s="78"/>
      <c r="F899" s="78"/>
      <c r="G899" s="78"/>
      <c r="H899" s="78"/>
      <c r="I899" s="78"/>
      <c r="J899" s="78"/>
      <c r="K899" s="98"/>
      <c r="L899" s="78"/>
      <c r="M899" s="78"/>
      <c r="N899" s="78"/>
      <c r="O899" s="78"/>
      <c r="P899" s="78"/>
      <c r="Q899" s="78"/>
      <c r="R899" s="98"/>
      <c r="S899" s="78"/>
      <c r="T899" s="78"/>
      <c r="U899" s="78"/>
      <c r="V899" s="78"/>
      <c r="W899" s="78"/>
      <c r="X899" s="78"/>
      <c r="Y899" s="78"/>
      <c r="Z899" s="78"/>
    </row>
    <row r="900" ht="15.75" customHeight="1">
      <c r="A900" s="62"/>
      <c r="B900" s="98"/>
      <c r="C900" s="98"/>
      <c r="D900" s="98"/>
      <c r="E900" s="78"/>
      <c r="F900" s="78"/>
      <c r="G900" s="78"/>
      <c r="H900" s="78"/>
      <c r="I900" s="78"/>
      <c r="J900" s="78"/>
      <c r="K900" s="98"/>
      <c r="L900" s="78"/>
      <c r="M900" s="78"/>
      <c r="N900" s="78"/>
      <c r="O900" s="78"/>
      <c r="P900" s="78"/>
      <c r="Q900" s="78"/>
      <c r="R900" s="98"/>
      <c r="S900" s="78"/>
      <c r="T900" s="78"/>
      <c r="U900" s="78"/>
      <c r="V900" s="78"/>
      <c r="W900" s="78"/>
      <c r="X900" s="78"/>
      <c r="Y900" s="78"/>
      <c r="Z900" s="78"/>
    </row>
    <row r="901" ht="15.75" customHeight="1">
      <c r="A901" s="62"/>
      <c r="B901" s="98"/>
      <c r="C901" s="98"/>
      <c r="D901" s="98"/>
      <c r="E901" s="78"/>
      <c r="F901" s="78"/>
      <c r="G901" s="78"/>
      <c r="H901" s="78"/>
      <c r="I901" s="78"/>
      <c r="J901" s="78"/>
      <c r="K901" s="98"/>
      <c r="L901" s="78"/>
      <c r="M901" s="78"/>
      <c r="N901" s="78"/>
      <c r="O901" s="78"/>
      <c r="P901" s="78"/>
      <c r="Q901" s="78"/>
      <c r="R901" s="98"/>
      <c r="S901" s="78"/>
      <c r="T901" s="78"/>
      <c r="U901" s="78"/>
      <c r="V901" s="78"/>
      <c r="W901" s="78"/>
      <c r="X901" s="78"/>
      <c r="Y901" s="78"/>
      <c r="Z901" s="78"/>
    </row>
    <row r="902" ht="15.75" customHeight="1">
      <c r="A902" s="62"/>
      <c r="B902" s="98"/>
      <c r="C902" s="98"/>
      <c r="D902" s="98"/>
      <c r="E902" s="78"/>
      <c r="F902" s="78"/>
      <c r="G902" s="78"/>
      <c r="H902" s="78"/>
      <c r="I902" s="78"/>
      <c r="J902" s="78"/>
      <c r="K902" s="98"/>
      <c r="L902" s="78"/>
      <c r="M902" s="78"/>
      <c r="N902" s="78"/>
      <c r="O902" s="78"/>
      <c r="P902" s="78"/>
      <c r="Q902" s="78"/>
      <c r="R902" s="98"/>
      <c r="S902" s="78"/>
      <c r="T902" s="78"/>
      <c r="U902" s="78"/>
      <c r="V902" s="78"/>
      <c r="W902" s="78"/>
      <c r="X902" s="78"/>
      <c r="Y902" s="78"/>
      <c r="Z902" s="78"/>
    </row>
    <row r="903" ht="15.75" customHeight="1">
      <c r="A903" s="62"/>
      <c r="B903" s="98"/>
      <c r="C903" s="98"/>
      <c r="D903" s="98"/>
      <c r="E903" s="78"/>
      <c r="F903" s="78"/>
      <c r="G903" s="78"/>
      <c r="H903" s="78"/>
      <c r="I903" s="78"/>
      <c r="J903" s="78"/>
      <c r="K903" s="98"/>
      <c r="L903" s="78"/>
      <c r="M903" s="78"/>
      <c r="N903" s="78"/>
      <c r="O903" s="78"/>
      <c r="P903" s="78"/>
      <c r="Q903" s="78"/>
      <c r="R903" s="98"/>
      <c r="S903" s="78"/>
      <c r="T903" s="78"/>
      <c r="U903" s="78"/>
      <c r="V903" s="78"/>
      <c r="W903" s="78"/>
      <c r="X903" s="78"/>
      <c r="Y903" s="78"/>
      <c r="Z903" s="78"/>
    </row>
    <row r="904" ht="15.75" customHeight="1">
      <c r="A904" s="62"/>
      <c r="B904" s="98"/>
      <c r="C904" s="98"/>
      <c r="D904" s="98"/>
      <c r="E904" s="78"/>
      <c r="F904" s="78"/>
      <c r="G904" s="78"/>
      <c r="H904" s="78"/>
      <c r="I904" s="78"/>
      <c r="J904" s="78"/>
      <c r="K904" s="98"/>
      <c r="L904" s="78"/>
      <c r="M904" s="78"/>
      <c r="N904" s="78"/>
      <c r="O904" s="78"/>
      <c r="P904" s="78"/>
      <c r="Q904" s="78"/>
      <c r="R904" s="98"/>
      <c r="S904" s="78"/>
      <c r="T904" s="78"/>
      <c r="U904" s="78"/>
      <c r="V904" s="78"/>
      <c r="W904" s="78"/>
      <c r="X904" s="78"/>
      <c r="Y904" s="78"/>
      <c r="Z904" s="78"/>
    </row>
    <row r="905" ht="15.75" customHeight="1">
      <c r="A905" s="62"/>
      <c r="B905" s="98"/>
      <c r="C905" s="98"/>
      <c r="D905" s="98"/>
      <c r="E905" s="78"/>
      <c r="F905" s="78"/>
      <c r="G905" s="78"/>
      <c r="H905" s="78"/>
      <c r="I905" s="78"/>
      <c r="J905" s="78"/>
      <c r="K905" s="98"/>
      <c r="L905" s="78"/>
      <c r="M905" s="78"/>
      <c r="N905" s="78"/>
      <c r="O905" s="78"/>
      <c r="P905" s="78"/>
      <c r="Q905" s="78"/>
      <c r="R905" s="98"/>
      <c r="S905" s="78"/>
      <c r="T905" s="78"/>
      <c r="U905" s="78"/>
      <c r="V905" s="78"/>
      <c r="W905" s="78"/>
      <c r="X905" s="78"/>
      <c r="Y905" s="78"/>
      <c r="Z905" s="78"/>
    </row>
    <row r="906" ht="15.75" customHeight="1">
      <c r="A906" s="62"/>
      <c r="B906" s="98"/>
      <c r="C906" s="98"/>
      <c r="D906" s="98"/>
      <c r="E906" s="78"/>
      <c r="F906" s="78"/>
      <c r="G906" s="78"/>
      <c r="H906" s="78"/>
      <c r="I906" s="78"/>
      <c r="J906" s="78"/>
      <c r="K906" s="98"/>
      <c r="L906" s="78"/>
      <c r="M906" s="78"/>
      <c r="N906" s="78"/>
      <c r="O906" s="78"/>
      <c r="P906" s="78"/>
      <c r="Q906" s="78"/>
      <c r="R906" s="98"/>
      <c r="S906" s="78"/>
      <c r="T906" s="78"/>
      <c r="U906" s="78"/>
      <c r="V906" s="78"/>
      <c r="W906" s="78"/>
      <c r="X906" s="78"/>
      <c r="Y906" s="78"/>
      <c r="Z906" s="78"/>
    </row>
    <row r="907" ht="15.75" customHeight="1">
      <c r="A907" s="62"/>
      <c r="B907" s="98"/>
      <c r="C907" s="98"/>
      <c r="D907" s="98"/>
      <c r="E907" s="78"/>
      <c r="F907" s="78"/>
      <c r="G907" s="78"/>
      <c r="H907" s="78"/>
      <c r="I907" s="78"/>
      <c r="J907" s="78"/>
      <c r="K907" s="98"/>
      <c r="L907" s="78"/>
      <c r="M907" s="78"/>
      <c r="N907" s="78"/>
      <c r="O907" s="78"/>
      <c r="P907" s="78"/>
      <c r="Q907" s="78"/>
      <c r="R907" s="98"/>
      <c r="S907" s="78"/>
      <c r="T907" s="78"/>
      <c r="U907" s="78"/>
      <c r="V907" s="78"/>
      <c r="W907" s="78"/>
      <c r="X907" s="78"/>
      <c r="Y907" s="78"/>
      <c r="Z907" s="78"/>
    </row>
    <row r="908" ht="15.75" customHeight="1">
      <c r="A908" s="62"/>
      <c r="B908" s="98"/>
      <c r="C908" s="98"/>
      <c r="D908" s="98"/>
      <c r="E908" s="78"/>
      <c r="F908" s="78"/>
      <c r="G908" s="78"/>
      <c r="H908" s="78"/>
      <c r="I908" s="78"/>
      <c r="J908" s="78"/>
      <c r="K908" s="98"/>
      <c r="L908" s="78"/>
      <c r="M908" s="78"/>
      <c r="N908" s="78"/>
      <c r="O908" s="78"/>
      <c r="P908" s="78"/>
      <c r="Q908" s="78"/>
      <c r="R908" s="98"/>
      <c r="S908" s="78"/>
      <c r="T908" s="78"/>
      <c r="U908" s="78"/>
      <c r="V908" s="78"/>
      <c r="W908" s="78"/>
      <c r="X908" s="78"/>
      <c r="Y908" s="78"/>
      <c r="Z908" s="78"/>
    </row>
    <row r="909" ht="15.75" customHeight="1">
      <c r="A909" s="62"/>
      <c r="B909" s="98"/>
      <c r="C909" s="98"/>
      <c r="D909" s="98"/>
      <c r="E909" s="78"/>
      <c r="F909" s="78"/>
      <c r="G909" s="78"/>
      <c r="H909" s="78"/>
      <c r="I909" s="78"/>
      <c r="J909" s="78"/>
      <c r="K909" s="98"/>
      <c r="L909" s="78"/>
      <c r="M909" s="78"/>
      <c r="N909" s="78"/>
      <c r="O909" s="78"/>
      <c r="P909" s="78"/>
      <c r="Q909" s="78"/>
      <c r="R909" s="98"/>
      <c r="S909" s="78"/>
      <c r="T909" s="78"/>
      <c r="U909" s="78"/>
      <c r="V909" s="78"/>
      <c r="W909" s="78"/>
      <c r="X909" s="78"/>
      <c r="Y909" s="78"/>
      <c r="Z909" s="78"/>
    </row>
    <row r="910" ht="15.75" customHeight="1">
      <c r="A910" s="62"/>
      <c r="B910" s="98"/>
      <c r="C910" s="98"/>
      <c r="D910" s="98"/>
      <c r="E910" s="78"/>
      <c r="F910" s="78"/>
      <c r="G910" s="78"/>
      <c r="H910" s="78"/>
      <c r="I910" s="78"/>
      <c r="J910" s="78"/>
      <c r="K910" s="98"/>
      <c r="L910" s="78"/>
      <c r="M910" s="78"/>
      <c r="N910" s="78"/>
      <c r="O910" s="78"/>
      <c r="P910" s="78"/>
      <c r="Q910" s="78"/>
      <c r="R910" s="98"/>
      <c r="S910" s="78"/>
      <c r="T910" s="78"/>
      <c r="U910" s="78"/>
      <c r="V910" s="78"/>
      <c r="W910" s="78"/>
      <c r="X910" s="78"/>
      <c r="Y910" s="78"/>
      <c r="Z910" s="78"/>
    </row>
    <row r="911" ht="15.75" customHeight="1">
      <c r="A911" s="62"/>
      <c r="B911" s="98"/>
      <c r="C911" s="98"/>
      <c r="D911" s="98"/>
      <c r="E911" s="78"/>
      <c r="F911" s="78"/>
      <c r="G911" s="78"/>
      <c r="H911" s="78"/>
      <c r="I911" s="78"/>
      <c r="J911" s="78"/>
      <c r="K911" s="98"/>
      <c r="L911" s="78"/>
      <c r="M911" s="78"/>
      <c r="N911" s="78"/>
      <c r="O911" s="78"/>
      <c r="P911" s="78"/>
      <c r="Q911" s="78"/>
      <c r="R911" s="98"/>
      <c r="S911" s="78"/>
      <c r="T911" s="78"/>
      <c r="U911" s="78"/>
      <c r="V911" s="78"/>
      <c r="W911" s="78"/>
      <c r="X911" s="78"/>
      <c r="Y911" s="78"/>
      <c r="Z911" s="78"/>
    </row>
    <row r="912" ht="15.75" customHeight="1">
      <c r="A912" s="62"/>
      <c r="B912" s="98"/>
      <c r="C912" s="98"/>
      <c r="D912" s="98"/>
      <c r="E912" s="78"/>
      <c r="F912" s="78"/>
      <c r="G912" s="78"/>
      <c r="H912" s="78"/>
      <c r="I912" s="78"/>
      <c r="J912" s="78"/>
      <c r="K912" s="98"/>
      <c r="L912" s="78"/>
      <c r="M912" s="78"/>
      <c r="N912" s="78"/>
      <c r="O912" s="78"/>
      <c r="P912" s="78"/>
      <c r="Q912" s="78"/>
      <c r="R912" s="98"/>
      <c r="S912" s="78"/>
      <c r="T912" s="78"/>
      <c r="U912" s="78"/>
      <c r="V912" s="78"/>
      <c r="W912" s="78"/>
      <c r="X912" s="78"/>
      <c r="Y912" s="78"/>
      <c r="Z912" s="78"/>
    </row>
    <row r="913" ht="15.75" customHeight="1">
      <c r="A913" s="62"/>
      <c r="B913" s="98"/>
      <c r="C913" s="98"/>
      <c r="D913" s="98"/>
      <c r="E913" s="78"/>
      <c r="F913" s="78"/>
      <c r="G913" s="78"/>
      <c r="H913" s="78"/>
      <c r="I913" s="78"/>
      <c r="J913" s="78"/>
      <c r="K913" s="98"/>
      <c r="L913" s="78"/>
      <c r="M913" s="78"/>
      <c r="N913" s="78"/>
      <c r="O913" s="78"/>
      <c r="P913" s="78"/>
      <c r="Q913" s="78"/>
      <c r="R913" s="98"/>
      <c r="S913" s="78"/>
      <c r="T913" s="78"/>
      <c r="U913" s="78"/>
      <c r="V913" s="78"/>
      <c r="W913" s="78"/>
      <c r="X913" s="78"/>
      <c r="Y913" s="78"/>
      <c r="Z913" s="78"/>
    </row>
    <row r="914" ht="15.75" customHeight="1">
      <c r="A914" s="62"/>
      <c r="B914" s="98"/>
      <c r="C914" s="98"/>
      <c r="D914" s="98"/>
      <c r="E914" s="78"/>
      <c r="F914" s="78"/>
      <c r="G914" s="78"/>
      <c r="H914" s="78"/>
      <c r="I914" s="78"/>
      <c r="J914" s="78"/>
      <c r="K914" s="98"/>
      <c r="L914" s="78"/>
      <c r="M914" s="78"/>
      <c r="N914" s="78"/>
      <c r="O914" s="78"/>
      <c r="P914" s="78"/>
      <c r="Q914" s="78"/>
      <c r="R914" s="98"/>
      <c r="S914" s="78"/>
      <c r="T914" s="78"/>
      <c r="U914" s="78"/>
      <c r="V914" s="78"/>
      <c r="W914" s="78"/>
      <c r="X914" s="78"/>
      <c r="Y914" s="78"/>
      <c r="Z914" s="78"/>
    </row>
    <row r="915" ht="15.75" customHeight="1">
      <c r="A915" s="62"/>
      <c r="B915" s="98"/>
      <c r="C915" s="98"/>
      <c r="D915" s="98"/>
      <c r="E915" s="78"/>
      <c r="F915" s="78"/>
      <c r="G915" s="78"/>
      <c r="H915" s="78"/>
      <c r="I915" s="78"/>
      <c r="J915" s="78"/>
      <c r="K915" s="98"/>
      <c r="L915" s="78"/>
      <c r="M915" s="78"/>
      <c r="N915" s="78"/>
      <c r="O915" s="78"/>
      <c r="P915" s="78"/>
      <c r="Q915" s="78"/>
      <c r="R915" s="98"/>
      <c r="S915" s="78"/>
      <c r="T915" s="78"/>
      <c r="U915" s="78"/>
      <c r="V915" s="78"/>
      <c r="W915" s="78"/>
      <c r="X915" s="78"/>
      <c r="Y915" s="78"/>
      <c r="Z915" s="78"/>
    </row>
    <row r="916" ht="15.75" customHeight="1">
      <c r="A916" s="62"/>
      <c r="B916" s="98"/>
      <c r="C916" s="98"/>
      <c r="D916" s="98"/>
      <c r="E916" s="78"/>
      <c r="F916" s="78"/>
      <c r="G916" s="78"/>
      <c r="H916" s="78"/>
      <c r="I916" s="78"/>
      <c r="J916" s="78"/>
      <c r="K916" s="98"/>
      <c r="L916" s="78"/>
      <c r="M916" s="78"/>
      <c r="N916" s="78"/>
      <c r="O916" s="78"/>
      <c r="P916" s="78"/>
      <c r="Q916" s="78"/>
      <c r="R916" s="98"/>
      <c r="S916" s="78"/>
      <c r="T916" s="78"/>
      <c r="U916" s="78"/>
      <c r="V916" s="78"/>
      <c r="W916" s="78"/>
      <c r="X916" s="78"/>
      <c r="Y916" s="78"/>
      <c r="Z916" s="78"/>
    </row>
    <row r="917" ht="15.75" customHeight="1">
      <c r="A917" s="62"/>
      <c r="B917" s="98"/>
      <c r="C917" s="98"/>
      <c r="D917" s="98"/>
      <c r="E917" s="78"/>
      <c r="F917" s="78"/>
      <c r="G917" s="78"/>
      <c r="H917" s="78"/>
      <c r="I917" s="78"/>
      <c r="J917" s="78"/>
      <c r="K917" s="98"/>
      <c r="L917" s="78"/>
      <c r="M917" s="78"/>
      <c r="N917" s="78"/>
      <c r="O917" s="78"/>
      <c r="P917" s="78"/>
      <c r="Q917" s="78"/>
      <c r="R917" s="98"/>
      <c r="S917" s="78"/>
      <c r="T917" s="78"/>
      <c r="U917" s="78"/>
      <c r="V917" s="78"/>
      <c r="W917" s="78"/>
      <c r="X917" s="78"/>
      <c r="Y917" s="78"/>
      <c r="Z917" s="78"/>
    </row>
    <row r="918" ht="15.75" customHeight="1">
      <c r="A918" s="62"/>
      <c r="B918" s="98"/>
      <c r="C918" s="98"/>
      <c r="D918" s="98"/>
      <c r="E918" s="78"/>
      <c r="F918" s="78"/>
      <c r="G918" s="78"/>
      <c r="H918" s="78"/>
      <c r="I918" s="78"/>
      <c r="J918" s="78"/>
      <c r="K918" s="98"/>
      <c r="L918" s="78"/>
      <c r="M918" s="78"/>
      <c r="N918" s="78"/>
      <c r="O918" s="78"/>
      <c r="P918" s="78"/>
      <c r="Q918" s="78"/>
      <c r="R918" s="98"/>
      <c r="S918" s="78"/>
      <c r="T918" s="78"/>
      <c r="U918" s="78"/>
      <c r="V918" s="78"/>
      <c r="W918" s="78"/>
      <c r="X918" s="78"/>
      <c r="Y918" s="78"/>
      <c r="Z918" s="78"/>
    </row>
    <row r="919" ht="15.75" customHeight="1">
      <c r="A919" s="62"/>
      <c r="B919" s="98"/>
      <c r="C919" s="98"/>
      <c r="D919" s="98"/>
      <c r="E919" s="78"/>
      <c r="F919" s="78"/>
      <c r="G919" s="78"/>
      <c r="H919" s="78"/>
      <c r="I919" s="78"/>
      <c r="J919" s="78"/>
      <c r="K919" s="98"/>
      <c r="L919" s="78"/>
      <c r="M919" s="78"/>
      <c r="N919" s="78"/>
      <c r="O919" s="78"/>
      <c r="P919" s="78"/>
      <c r="Q919" s="78"/>
      <c r="R919" s="98"/>
      <c r="S919" s="78"/>
      <c r="T919" s="78"/>
      <c r="U919" s="78"/>
      <c r="V919" s="78"/>
      <c r="W919" s="78"/>
      <c r="X919" s="78"/>
      <c r="Y919" s="78"/>
      <c r="Z919" s="78"/>
    </row>
    <row r="920" ht="15.75" customHeight="1">
      <c r="A920" s="62"/>
      <c r="B920" s="98"/>
      <c r="C920" s="98"/>
      <c r="D920" s="98"/>
      <c r="E920" s="78"/>
      <c r="F920" s="78"/>
      <c r="G920" s="78"/>
      <c r="H920" s="78"/>
      <c r="I920" s="78"/>
      <c r="J920" s="78"/>
      <c r="K920" s="98"/>
      <c r="L920" s="78"/>
      <c r="M920" s="78"/>
      <c r="N920" s="78"/>
      <c r="O920" s="78"/>
      <c r="P920" s="78"/>
      <c r="Q920" s="78"/>
      <c r="R920" s="98"/>
      <c r="S920" s="78"/>
      <c r="T920" s="78"/>
      <c r="U920" s="78"/>
      <c r="V920" s="78"/>
      <c r="W920" s="78"/>
      <c r="X920" s="78"/>
      <c r="Y920" s="78"/>
      <c r="Z920" s="78"/>
    </row>
    <row r="921" ht="15.75" customHeight="1">
      <c r="A921" s="62"/>
      <c r="B921" s="98"/>
      <c r="C921" s="98"/>
      <c r="D921" s="98"/>
      <c r="E921" s="78"/>
      <c r="F921" s="78"/>
      <c r="G921" s="78"/>
      <c r="H921" s="78"/>
      <c r="I921" s="78"/>
      <c r="J921" s="78"/>
      <c r="K921" s="98"/>
      <c r="L921" s="78"/>
      <c r="M921" s="78"/>
      <c r="N921" s="78"/>
      <c r="O921" s="78"/>
      <c r="P921" s="78"/>
      <c r="Q921" s="78"/>
      <c r="R921" s="98"/>
      <c r="S921" s="78"/>
      <c r="T921" s="78"/>
      <c r="U921" s="78"/>
      <c r="V921" s="78"/>
      <c r="W921" s="78"/>
      <c r="X921" s="78"/>
      <c r="Y921" s="78"/>
      <c r="Z921" s="78"/>
    </row>
    <row r="922" ht="15.75" customHeight="1">
      <c r="A922" s="62"/>
      <c r="B922" s="98"/>
      <c r="C922" s="98"/>
      <c r="D922" s="98"/>
      <c r="E922" s="78"/>
      <c r="F922" s="78"/>
      <c r="G922" s="78"/>
      <c r="H922" s="78"/>
      <c r="I922" s="78"/>
      <c r="J922" s="78"/>
      <c r="K922" s="98"/>
      <c r="L922" s="78"/>
      <c r="M922" s="78"/>
      <c r="N922" s="78"/>
      <c r="O922" s="78"/>
      <c r="P922" s="78"/>
      <c r="Q922" s="78"/>
      <c r="R922" s="98"/>
      <c r="S922" s="78"/>
      <c r="T922" s="78"/>
      <c r="U922" s="78"/>
      <c r="V922" s="78"/>
      <c r="W922" s="78"/>
      <c r="X922" s="78"/>
      <c r="Y922" s="78"/>
      <c r="Z922" s="78"/>
    </row>
    <row r="923" ht="15.75" customHeight="1">
      <c r="A923" s="62"/>
      <c r="B923" s="98"/>
      <c r="C923" s="98"/>
      <c r="D923" s="98"/>
      <c r="E923" s="78"/>
      <c r="F923" s="78"/>
      <c r="G923" s="78"/>
      <c r="H923" s="78"/>
      <c r="I923" s="78"/>
      <c r="J923" s="78"/>
      <c r="K923" s="98"/>
      <c r="L923" s="78"/>
      <c r="M923" s="78"/>
      <c r="N923" s="78"/>
      <c r="O923" s="78"/>
      <c r="P923" s="78"/>
      <c r="Q923" s="78"/>
      <c r="R923" s="98"/>
      <c r="S923" s="78"/>
      <c r="T923" s="78"/>
      <c r="U923" s="78"/>
      <c r="V923" s="78"/>
      <c r="W923" s="78"/>
      <c r="X923" s="78"/>
      <c r="Y923" s="78"/>
      <c r="Z923" s="78"/>
    </row>
    <row r="924" ht="15.75" customHeight="1">
      <c r="A924" s="62"/>
      <c r="B924" s="98"/>
      <c r="C924" s="98"/>
      <c r="D924" s="98"/>
      <c r="E924" s="78"/>
      <c r="F924" s="78"/>
      <c r="G924" s="78"/>
      <c r="H924" s="78"/>
      <c r="I924" s="78"/>
      <c r="J924" s="78"/>
      <c r="K924" s="98"/>
      <c r="L924" s="78"/>
      <c r="M924" s="78"/>
      <c r="N924" s="78"/>
      <c r="O924" s="78"/>
      <c r="P924" s="78"/>
      <c r="Q924" s="78"/>
      <c r="R924" s="98"/>
      <c r="S924" s="78"/>
      <c r="T924" s="78"/>
      <c r="U924" s="78"/>
      <c r="V924" s="78"/>
      <c r="W924" s="78"/>
      <c r="X924" s="78"/>
      <c r="Y924" s="78"/>
      <c r="Z924" s="78"/>
    </row>
    <row r="925" ht="15.75" customHeight="1">
      <c r="A925" s="62"/>
      <c r="B925" s="98"/>
      <c r="C925" s="98"/>
      <c r="D925" s="98"/>
      <c r="E925" s="78"/>
      <c r="F925" s="78"/>
      <c r="G925" s="78"/>
      <c r="H925" s="78"/>
      <c r="I925" s="78"/>
      <c r="J925" s="78"/>
      <c r="K925" s="98"/>
      <c r="L925" s="78"/>
      <c r="M925" s="78"/>
      <c r="N925" s="78"/>
      <c r="O925" s="78"/>
      <c r="P925" s="78"/>
      <c r="Q925" s="78"/>
      <c r="R925" s="98"/>
      <c r="S925" s="78"/>
      <c r="T925" s="78"/>
      <c r="U925" s="78"/>
      <c r="V925" s="78"/>
      <c r="W925" s="78"/>
      <c r="X925" s="78"/>
      <c r="Y925" s="78"/>
      <c r="Z925" s="78"/>
    </row>
    <row r="926" ht="15.75" customHeight="1">
      <c r="A926" s="62"/>
      <c r="B926" s="98"/>
      <c r="C926" s="98"/>
      <c r="D926" s="98"/>
      <c r="E926" s="78"/>
      <c r="F926" s="78"/>
      <c r="G926" s="78"/>
      <c r="H926" s="78"/>
      <c r="I926" s="78"/>
      <c r="J926" s="78"/>
      <c r="K926" s="98"/>
      <c r="L926" s="78"/>
      <c r="M926" s="78"/>
      <c r="N926" s="78"/>
      <c r="O926" s="78"/>
      <c r="P926" s="78"/>
      <c r="Q926" s="78"/>
      <c r="R926" s="98"/>
      <c r="S926" s="78"/>
      <c r="T926" s="78"/>
      <c r="U926" s="78"/>
      <c r="V926" s="78"/>
      <c r="W926" s="78"/>
      <c r="X926" s="78"/>
      <c r="Y926" s="78"/>
      <c r="Z926" s="78"/>
    </row>
    <row r="927" ht="15.75" customHeight="1">
      <c r="A927" s="62"/>
      <c r="B927" s="98"/>
      <c r="C927" s="98"/>
      <c r="D927" s="98"/>
      <c r="E927" s="78"/>
      <c r="F927" s="78"/>
      <c r="G927" s="78"/>
      <c r="H927" s="78"/>
      <c r="I927" s="78"/>
      <c r="J927" s="78"/>
      <c r="K927" s="98"/>
      <c r="L927" s="78"/>
      <c r="M927" s="78"/>
      <c r="N927" s="78"/>
      <c r="O927" s="78"/>
      <c r="P927" s="78"/>
      <c r="Q927" s="78"/>
      <c r="R927" s="98"/>
      <c r="S927" s="78"/>
      <c r="T927" s="78"/>
      <c r="U927" s="78"/>
      <c r="V927" s="78"/>
      <c r="W927" s="78"/>
      <c r="X927" s="78"/>
      <c r="Y927" s="78"/>
      <c r="Z927" s="78"/>
    </row>
    <row r="928" ht="15.75" customHeight="1">
      <c r="A928" s="62"/>
      <c r="B928" s="98"/>
      <c r="C928" s="98"/>
      <c r="D928" s="98"/>
      <c r="E928" s="78"/>
      <c r="F928" s="78"/>
      <c r="G928" s="78"/>
      <c r="H928" s="78"/>
      <c r="I928" s="78"/>
      <c r="J928" s="78"/>
      <c r="K928" s="98"/>
      <c r="L928" s="78"/>
      <c r="M928" s="78"/>
      <c r="N928" s="78"/>
      <c r="O928" s="78"/>
      <c r="P928" s="78"/>
      <c r="Q928" s="78"/>
      <c r="R928" s="98"/>
      <c r="S928" s="78"/>
      <c r="T928" s="78"/>
      <c r="U928" s="78"/>
      <c r="V928" s="78"/>
      <c r="W928" s="78"/>
      <c r="X928" s="78"/>
      <c r="Y928" s="78"/>
      <c r="Z928" s="78"/>
    </row>
    <row r="929" ht="15.75" customHeight="1">
      <c r="A929" s="62"/>
      <c r="B929" s="98"/>
      <c r="C929" s="98"/>
      <c r="D929" s="98"/>
      <c r="E929" s="78"/>
      <c r="F929" s="78"/>
      <c r="G929" s="78"/>
      <c r="H929" s="78"/>
      <c r="I929" s="78"/>
      <c r="J929" s="78"/>
      <c r="K929" s="98"/>
      <c r="L929" s="78"/>
      <c r="M929" s="78"/>
      <c r="N929" s="78"/>
      <c r="O929" s="78"/>
      <c r="P929" s="78"/>
      <c r="Q929" s="78"/>
      <c r="R929" s="98"/>
      <c r="S929" s="78"/>
      <c r="T929" s="78"/>
      <c r="U929" s="78"/>
      <c r="V929" s="78"/>
      <c r="W929" s="78"/>
      <c r="X929" s="78"/>
      <c r="Y929" s="78"/>
      <c r="Z929" s="78"/>
    </row>
    <row r="930" ht="15.75" customHeight="1">
      <c r="A930" s="62"/>
      <c r="B930" s="98"/>
      <c r="C930" s="98"/>
      <c r="D930" s="98"/>
      <c r="E930" s="78"/>
      <c r="F930" s="78"/>
      <c r="G930" s="78"/>
      <c r="H930" s="78"/>
      <c r="I930" s="78"/>
      <c r="J930" s="78"/>
      <c r="K930" s="98"/>
      <c r="L930" s="78"/>
      <c r="M930" s="78"/>
      <c r="N930" s="78"/>
      <c r="O930" s="78"/>
      <c r="P930" s="78"/>
      <c r="Q930" s="78"/>
      <c r="R930" s="98"/>
      <c r="S930" s="78"/>
      <c r="T930" s="78"/>
      <c r="U930" s="78"/>
      <c r="V930" s="78"/>
      <c r="W930" s="78"/>
      <c r="X930" s="78"/>
      <c r="Y930" s="78"/>
      <c r="Z930" s="78"/>
    </row>
    <row r="931" ht="15.75" customHeight="1">
      <c r="A931" s="62"/>
      <c r="B931" s="98"/>
      <c r="C931" s="98"/>
      <c r="D931" s="98"/>
      <c r="E931" s="78"/>
      <c r="F931" s="78"/>
      <c r="G931" s="78"/>
      <c r="H931" s="78"/>
      <c r="I931" s="78"/>
      <c r="J931" s="78"/>
      <c r="K931" s="98"/>
      <c r="L931" s="78"/>
      <c r="M931" s="78"/>
      <c r="N931" s="78"/>
      <c r="O931" s="78"/>
      <c r="P931" s="78"/>
      <c r="Q931" s="78"/>
      <c r="R931" s="98"/>
      <c r="S931" s="78"/>
      <c r="T931" s="78"/>
      <c r="U931" s="78"/>
      <c r="V931" s="78"/>
      <c r="W931" s="78"/>
      <c r="X931" s="78"/>
      <c r="Y931" s="78"/>
      <c r="Z931" s="78"/>
    </row>
    <row r="932" ht="15.75" customHeight="1">
      <c r="A932" s="62"/>
      <c r="B932" s="98"/>
      <c r="C932" s="98"/>
      <c r="D932" s="98"/>
      <c r="E932" s="78"/>
      <c r="F932" s="78"/>
      <c r="G932" s="78"/>
      <c r="H932" s="78"/>
      <c r="I932" s="78"/>
      <c r="J932" s="78"/>
      <c r="K932" s="98"/>
      <c r="L932" s="78"/>
      <c r="M932" s="78"/>
      <c r="N932" s="78"/>
      <c r="O932" s="78"/>
      <c r="P932" s="78"/>
      <c r="Q932" s="78"/>
      <c r="R932" s="98"/>
      <c r="S932" s="78"/>
      <c r="T932" s="78"/>
      <c r="U932" s="78"/>
      <c r="V932" s="78"/>
      <c r="W932" s="78"/>
      <c r="X932" s="78"/>
      <c r="Y932" s="78"/>
      <c r="Z932" s="78"/>
    </row>
    <row r="933" ht="15.75" customHeight="1">
      <c r="A933" s="62"/>
      <c r="B933" s="98"/>
      <c r="C933" s="98"/>
      <c r="D933" s="98"/>
      <c r="E933" s="78"/>
      <c r="F933" s="78"/>
      <c r="G933" s="78"/>
      <c r="H933" s="78"/>
      <c r="I933" s="78"/>
      <c r="J933" s="78"/>
      <c r="K933" s="98"/>
      <c r="L933" s="78"/>
      <c r="M933" s="78"/>
      <c r="N933" s="78"/>
      <c r="O933" s="78"/>
      <c r="P933" s="78"/>
      <c r="Q933" s="78"/>
      <c r="R933" s="98"/>
      <c r="S933" s="78"/>
      <c r="T933" s="78"/>
      <c r="U933" s="78"/>
      <c r="V933" s="78"/>
      <c r="W933" s="78"/>
      <c r="X933" s="78"/>
      <c r="Y933" s="78"/>
      <c r="Z933" s="78"/>
    </row>
    <row r="934" ht="15.75" customHeight="1">
      <c r="A934" s="62"/>
      <c r="B934" s="98"/>
      <c r="C934" s="98"/>
      <c r="D934" s="98"/>
      <c r="E934" s="78"/>
      <c r="F934" s="78"/>
      <c r="G934" s="78"/>
      <c r="H934" s="78"/>
      <c r="I934" s="78"/>
      <c r="J934" s="78"/>
      <c r="K934" s="98"/>
      <c r="L934" s="78"/>
      <c r="M934" s="78"/>
      <c r="N934" s="78"/>
      <c r="O934" s="78"/>
      <c r="P934" s="78"/>
      <c r="Q934" s="78"/>
      <c r="R934" s="98"/>
      <c r="S934" s="78"/>
      <c r="T934" s="78"/>
      <c r="U934" s="78"/>
      <c r="V934" s="78"/>
      <c r="W934" s="78"/>
      <c r="X934" s="78"/>
      <c r="Y934" s="78"/>
      <c r="Z934" s="78"/>
    </row>
    <row r="935" ht="15.75" customHeight="1">
      <c r="A935" s="62"/>
      <c r="B935" s="98"/>
      <c r="C935" s="98"/>
      <c r="D935" s="98"/>
      <c r="E935" s="78"/>
      <c r="F935" s="78"/>
      <c r="G935" s="78"/>
      <c r="H935" s="78"/>
      <c r="I935" s="78"/>
      <c r="J935" s="78"/>
      <c r="K935" s="98"/>
      <c r="L935" s="78"/>
      <c r="M935" s="78"/>
      <c r="N935" s="78"/>
      <c r="O935" s="78"/>
      <c r="P935" s="78"/>
      <c r="Q935" s="78"/>
      <c r="R935" s="98"/>
      <c r="S935" s="78"/>
      <c r="T935" s="78"/>
      <c r="U935" s="78"/>
      <c r="V935" s="78"/>
      <c r="W935" s="78"/>
      <c r="X935" s="78"/>
      <c r="Y935" s="78"/>
      <c r="Z935" s="78"/>
    </row>
    <row r="936" ht="15.75" customHeight="1">
      <c r="A936" s="62"/>
      <c r="B936" s="98"/>
      <c r="C936" s="98"/>
      <c r="D936" s="98"/>
      <c r="E936" s="78"/>
      <c r="F936" s="78"/>
      <c r="G936" s="78"/>
      <c r="H936" s="78"/>
      <c r="I936" s="78"/>
      <c r="J936" s="78"/>
      <c r="K936" s="98"/>
      <c r="L936" s="78"/>
      <c r="M936" s="78"/>
      <c r="N936" s="78"/>
      <c r="O936" s="78"/>
      <c r="P936" s="78"/>
      <c r="Q936" s="78"/>
      <c r="R936" s="98"/>
      <c r="S936" s="78"/>
      <c r="T936" s="78"/>
      <c r="U936" s="78"/>
      <c r="V936" s="78"/>
      <c r="W936" s="78"/>
      <c r="X936" s="78"/>
      <c r="Y936" s="78"/>
      <c r="Z936" s="78"/>
    </row>
    <row r="937" ht="15.75" customHeight="1">
      <c r="A937" s="62"/>
      <c r="B937" s="98"/>
      <c r="C937" s="98"/>
      <c r="D937" s="98"/>
      <c r="E937" s="78"/>
      <c r="F937" s="78"/>
      <c r="G937" s="78"/>
      <c r="H937" s="78"/>
      <c r="I937" s="78"/>
      <c r="J937" s="78"/>
      <c r="K937" s="98"/>
      <c r="L937" s="78"/>
      <c r="M937" s="78"/>
      <c r="N937" s="78"/>
      <c r="O937" s="78"/>
      <c r="P937" s="78"/>
      <c r="Q937" s="78"/>
      <c r="R937" s="98"/>
      <c r="S937" s="78"/>
      <c r="T937" s="78"/>
      <c r="U937" s="78"/>
      <c r="V937" s="78"/>
      <c r="W937" s="78"/>
      <c r="X937" s="78"/>
      <c r="Y937" s="78"/>
      <c r="Z937" s="78"/>
    </row>
    <row r="938" ht="15.75" customHeight="1">
      <c r="A938" s="62"/>
      <c r="B938" s="98"/>
      <c r="C938" s="98"/>
      <c r="D938" s="98"/>
      <c r="E938" s="78"/>
      <c r="F938" s="78"/>
      <c r="G938" s="78"/>
      <c r="H938" s="78"/>
      <c r="I938" s="78"/>
      <c r="J938" s="78"/>
      <c r="K938" s="98"/>
      <c r="L938" s="78"/>
      <c r="M938" s="78"/>
      <c r="N938" s="78"/>
      <c r="O938" s="78"/>
      <c r="P938" s="78"/>
      <c r="Q938" s="78"/>
      <c r="R938" s="98"/>
      <c r="S938" s="78"/>
      <c r="T938" s="78"/>
      <c r="U938" s="78"/>
      <c r="V938" s="78"/>
      <c r="W938" s="78"/>
      <c r="X938" s="78"/>
      <c r="Y938" s="78"/>
      <c r="Z938" s="78"/>
    </row>
    <row r="939" ht="15.75" customHeight="1">
      <c r="A939" s="62"/>
      <c r="B939" s="98"/>
      <c r="C939" s="98"/>
      <c r="D939" s="98"/>
      <c r="E939" s="78"/>
      <c r="F939" s="78"/>
      <c r="G939" s="78"/>
      <c r="H939" s="78"/>
      <c r="I939" s="78"/>
      <c r="J939" s="78"/>
      <c r="K939" s="98"/>
      <c r="L939" s="78"/>
      <c r="M939" s="78"/>
      <c r="N939" s="78"/>
      <c r="O939" s="78"/>
      <c r="P939" s="78"/>
      <c r="Q939" s="78"/>
      <c r="R939" s="98"/>
      <c r="S939" s="78"/>
      <c r="T939" s="78"/>
      <c r="U939" s="78"/>
      <c r="V939" s="78"/>
      <c r="W939" s="78"/>
      <c r="X939" s="78"/>
      <c r="Y939" s="78"/>
      <c r="Z939" s="78"/>
    </row>
    <row r="940" ht="15.75" customHeight="1">
      <c r="A940" s="62"/>
      <c r="B940" s="98"/>
      <c r="C940" s="98"/>
      <c r="D940" s="98"/>
      <c r="E940" s="78"/>
      <c r="F940" s="78"/>
      <c r="G940" s="78"/>
      <c r="H940" s="78"/>
      <c r="I940" s="78"/>
      <c r="J940" s="78"/>
      <c r="K940" s="98"/>
      <c r="L940" s="78"/>
      <c r="M940" s="78"/>
      <c r="N940" s="78"/>
      <c r="O940" s="78"/>
      <c r="P940" s="78"/>
      <c r="Q940" s="78"/>
      <c r="R940" s="98"/>
      <c r="S940" s="78"/>
      <c r="T940" s="78"/>
      <c r="U940" s="78"/>
      <c r="V940" s="78"/>
      <c r="W940" s="78"/>
      <c r="X940" s="78"/>
      <c r="Y940" s="78"/>
      <c r="Z940" s="78"/>
    </row>
    <row r="941" ht="15.75" customHeight="1">
      <c r="A941" s="62"/>
      <c r="B941" s="98"/>
      <c r="C941" s="98"/>
      <c r="D941" s="98"/>
      <c r="E941" s="78"/>
      <c r="F941" s="78"/>
      <c r="G941" s="78"/>
      <c r="H941" s="78"/>
      <c r="I941" s="78"/>
      <c r="J941" s="78"/>
      <c r="K941" s="98"/>
      <c r="L941" s="78"/>
      <c r="M941" s="78"/>
      <c r="N941" s="78"/>
      <c r="O941" s="78"/>
      <c r="P941" s="78"/>
      <c r="Q941" s="78"/>
      <c r="R941" s="98"/>
      <c r="S941" s="78"/>
      <c r="T941" s="78"/>
      <c r="U941" s="78"/>
      <c r="V941" s="78"/>
      <c r="W941" s="78"/>
      <c r="X941" s="78"/>
      <c r="Y941" s="78"/>
      <c r="Z941" s="78"/>
    </row>
    <row r="942" ht="15.75" customHeight="1">
      <c r="A942" s="62"/>
      <c r="B942" s="98"/>
      <c r="C942" s="98"/>
      <c r="D942" s="98"/>
      <c r="E942" s="78"/>
      <c r="F942" s="78"/>
      <c r="G942" s="78"/>
      <c r="H942" s="78"/>
      <c r="I942" s="78"/>
      <c r="J942" s="78"/>
      <c r="K942" s="98"/>
      <c r="L942" s="78"/>
      <c r="M942" s="78"/>
      <c r="N942" s="78"/>
      <c r="O942" s="78"/>
      <c r="P942" s="78"/>
      <c r="Q942" s="78"/>
      <c r="R942" s="98"/>
      <c r="S942" s="78"/>
      <c r="T942" s="78"/>
      <c r="U942" s="78"/>
      <c r="V942" s="78"/>
      <c r="W942" s="78"/>
      <c r="X942" s="78"/>
      <c r="Y942" s="78"/>
      <c r="Z942" s="78"/>
    </row>
    <row r="943" ht="15.75" customHeight="1">
      <c r="A943" s="62"/>
      <c r="B943" s="98"/>
      <c r="C943" s="98"/>
      <c r="D943" s="98"/>
      <c r="E943" s="78"/>
      <c r="F943" s="78"/>
      <c r="G943" s="78"/>
      <c r="H943" s="78"/>
      <c r="I943" s="78"/>
      <c r="J943" s="78"/>
      <c r="K943" s="98"/>
      <c r="L943" s="78"/>
      <c r="M943" s="78"/>
      <c r="N943" s="78"/>
      <c r="O943" s="78"/>
      <c r="P943" s="78"/>
      <c r="Q943" s="78"/>
      <c r="R943" s="98"/>
      <c r="S943" s="78"/>
      <c r="T943" s="78"/>
      <c r="U943" s="78"/>
      <c r="V943" s="78"/>
      <c r="W943" s="78"/>
      <c r="X943" s="78"/>
      <c r="Y943" s="78"/>
      <c r="Z943" s="78"/>
    </row>
    <row r="944" ht="15.75" customHeight="1">
      <c r="A944" s="62"/>
      <c r="B944" s="98"/>
      <c r="C944" s="98"/>
      <c r="D944" s="98"/>
      <c r="E944" s="78"/>
      <c r="F944" s="78"/>
      <c r="G944" s="78"/>
      <c r="H944" s="78"/>
      <c r="I944" s="78"/>
      <c r="J944" s="78"/>
      <c r="K944" s="98"/>
      <c r="L944" s="78"/>
      <c r="M944" s="78"/>
      <c r="N944" s="78"/>
      <c r="O944" s="78"/>
      <c r="P944" s="78"/>
      <c r="Q944" s="78"/>
      <c r="R944" s="98"/>
      <c r="S944" s="78"/>
      <c r="T944" s="78"/>
      <c r="U944" s="78"/>
      <c r="V944" s="78"/>
      <c r="W944" s="78"/>
      <c r="X944" s="78"/>
      <c r="Y944" s="78"/>
      <c r="Z944" s="78"/>
    </row>
    <row r="945" ht="15.75" customHeight="1">
      <c r="A945" s="62"/>
      <c r="B945" s="98"/>
      <c r="C945" s="98"/>
      <c r="D945" s="98"/>
      <c r="E945" s="78"/>
      <c r="F945" s="78"/>
      <c r="G945" s="78"/>
      <c r="H945" s="78"/>
      <c r="I945" s="78"/>
      <c r="J945" s="78"/>
      <c r="K945" s="98"/>
      <c r="L945" s="78"/>
      <c r="M945" s="78"/>
      <c r="N945" s="78"/>
      <c r="O945" s="78"/>
      <c r="P945" s="78"/>
      <c r="Q945" s="78"/>
      <c r="R945" s="98"/>
      <c r="S945" s="78"/>
      <c r="T945" s="78"/>
      <c r="U945" s="78"/>
      <c r="V945" s="78"/>
      <c r="W945" s="78"/>
      <c r="X945" s="78"/>
      <c r="Y945" s="78"/>
      <c r="Z945" s="78"/>
    </row>
    <row r="946" ht="15.75" customHeight="1">
      <c r="A946" s="62"/>
      <c r="B946" s="98"/>
      <c r="C946" s="98"/>
      <c r="D946" s="98"/>
      <c r="E946" s="78"/>
      <c r="F946" s="78"/>
      <c r="G946" s="78"/>
      <c r="H946" s="78"/>
      <c r="I946" s="78"/>
      <c r="J946" s="78"/>
      <c r="K946" s="98"/>
      <c r="L946" s="78"/>
      <c r="M946" s="78"/>
      <c r="N946" s="78"/>
      <c r="O946" s="78"/>
      <c r="P946" s="78"/>
      <c r="Q946" s="78"/>
      <c r="R946" s="98"/>
      <c r="S946" s="78"/>
      <c r="T946" s="78"/>
      <c r="U946" s="78"/>
      <c r="V946" s="78"/>
      <c r="W946" s="78"/>
      <c r="X946" s="78"/>
      <c r="Y946" s="78"/>
      <c r="Z946" s="78"/>
    </row>
    <row r="947" ht="15.75" customHeight="1">
      <c r="A947" s="62"/>
      <c r="B947" s="98"/>
      <c r="C947" s="98"/>
      <c r="D947" s="98"/>
      <c r="E947" s="78"/>
      <c r="F947" s="78"/>
      <c r="G947" s="78"/>
      <c r="H947" s="78"/>
      <c r="I947" s="78"/>
      <c r="J947" s="78"/>
      <c r="K947" s="98"/>
      <c r="L947" s="78"/>
      <c r="M947" s="78"/>
      <c r="N947" s="78"/>
      <c r="O947" s="78"/>
      <c r="P947" s="78"/>
      <c r="Q947" s="78"/>
      <c r="R947" s="98"/>
      <c r="S947" s="78"/>
      <c r="T947" s="78"/>
      <c r="U947" s="78"/>
      <c r="V947" s="78"/>
      <c r="W947" s="78"/>
      <c r="X947" s="78"/>
      <c r="Y947" s="78"/>
      <c r="Z947" s="78"/>
    </row>
    <row r="948" ht="15.75" customHeight="1">
      <c r="A948" s="62"/>
      <c r="B948" s="98"/>
      <c r="C948" s="98"/>
      <c r="D948" s="98"/>
      <c r="E948" s="78"/>
      <c r="F948" s="78"/>
      <c r="G948" s="78"/>
      <c r="H948" s="78"/>
      <c r="I948" s="78"/>
      <c r="J948" s="78"/>
      <c r="K948" s="98"/>
      <c r="L948" s="78"/>
      <c r="M948" s="78"/>
      <c r="N948" s="78"/>
      <c r="O948" s="78"/>
      <c r="P948" s="78"/>
      <c r="Q948" s="78"/>
      <c r="R948" s="98"/>
      <c r="S948" s="78"/>
      <c r="T948" s="78"/>
      <c r="U948" s="78"/>
      <c r="V948" s="78"/>
      <c r="W948" s="78"/>
      <c r="X948" s="78"/>
      <c r="Y948" s="78"/>
      <c r="Z948" s="78"/>
    </row>
    <row r="949" ht="15.75" customHeight="1">
      <c r="A949" s="62"/>
      <c r="B949" s="98"/>
      <c r="C949" s="98"/>
      <c r="D949" s="98"/>
      <c r="E949" s="78"/>
      <c r="F949" s="78"/>
      <c r="G949" s="78"/>
      <c r="H949" s="78"/>
      <c r="I949" s="78"/>
      <c r="J949" s="78"/>
      <c r="K949" s="98"/>
      <c r="L949" s="78"/>
      <c r="M949" s="78"/>
      <c r="N949" s="78"/>
      <c r="O949" s="78"/>
      <c r="P949" s="78"/>
      <c r="Q949" s="78"/>
      <c r="R949" s="98"/>
      <c r="S949" s="78"/>
      <c r="T949" s="78"/>
      <c r="U949" s="78"/>
      <c r="V949" s="78"/>
      <c r="W949" s="78"/>
      <c r="X949" s="78"/>
      <c r="Y949" s="78"/>
      <c r="Z949" s="78"/>
    </row>
    <row r="950" ht="15.75" customHeight="1">
      <c r="A950" s="62"/>
      <c r="B950" s="98"/>
      <c r="C950" s="98"/>
      <c r="D950" s="98"/>
      <c r="E950" s="78"/>
      <c r="F950" s="78"/>
      <c r="G950" s="78"/>
      <c r="H950" s="78"/>
      <c r="I950" s="78"/>
      <c r="J950" s="78"/>
      <c r="K950" s="98"/>
      <c r="L950" s="78"/>
      <c r="M950" s="78"/>
      <c r="N950" s="78"/>
      <c r="O950" s="78"/>
      <c r="P950" s="78"/>
      <c r="Q950" s="78"/>
      <c r="R950" s="98"/>
      <c r="S950" s="78"/>
      <c r="T950" s="78"/>
      <c r="U950" s="78"/>
      <c r="V950" s="78"/>
      <c r="W950" s="78"/>
      <c r="X950" s="78"/>
      <c r="Y950" s="78"/>
      <c r="Z950" s="78"/>
    </row>
    <row r="951" ht="15.75" customHeight="1">
      <c r="A951" s="62"/>
      <c r="B951" s="98"/>
      <c r="C951" s="98"/>
      <c r="D951" s="98"/>
      <c r="E951" s="78"/>
      <c r="F951" s="78"/>
      <c r="G951" s="78"/>
      <c r="H951" s="78"/>
      <c r="I951" s="78"/>
      <c r="J951" s="78"/>
      <c r="K951" s="98"/>
      <c r="L951" s="78"/>
      <c r="M951" s="78"/>
      <c r="N951" s="78"/>
      <c r="O951" s="78"/>
      <c r="P951" s="78"/>
      <c r="Q951" s="78"/>
      <c r="R951" s="98"/>
      <c r="S951" s="78"/>
      <c r="T951" s="78"/>
      <c r="U951" s="78"/>
      <c r="V951" s="78"/>
      <c r="W951" s="78"/>
      <c r="X951" s="78"/>
      <c r="Y951" s="78"/>
      <c r="Z951" s="78"/>
    </row>
    <row r="952" ht="15.75" customHeight="1">
      <c r="A952" s="62"/>
      <c r="B952" s="98"/>
      <c r="C952" s="98"/>
      <c r="D952" s="98"/>
      <c r="E952" s="78"/>
      <c r="F952" s="78"/>
      <c r="G952" s="78"/>
      <c r="H952" s="78"/>
      <c r="I952" s="78"/>
      <c r="J952" s="78"/>
      <c r="K952" s="98"/>
      <c r="L952" s="78"/>
      <c r="M952" s="78"/>
      <c r="N952" s="78"/>
      <c r="O952" s="78"/>
      <c r="P952" s="78"/>
      <c r="Q952" s="78"/>
      <c r="R952" s="98"/>
      <c r="S952" s="78"/>
      <c r="T952" s="78"/>
      <c r="U952" s="78"/>
      <c r="V952" s="78"/>
      <c r="W952" s="78"/>
      <c r="X952" s="78"/>
      <c r="Y952" s="78"/>
      <c r="Z952" s="78"/>
    </row>
    <row r="953" ht="15.75" customHeight="1">
      <c r="A953" s="62"/>
      <c r="B953" s="98"/>
      <c r="C953" s="98"/>
      <c r="D953" s="98"/>
      <c r="E953" s="78"/>
      <c r="F953" s="78"/>
      <c r="G953" s="78"/>
      <c r="H953" s="78"/>
      <c r="I953" s="78"/>
      <c r="J953" s="78"/>
      <c r="K953" s="98"/>
      <c r="L953" s="78"/>
      <c r="M953" s="78"/>
      <c r="N953" s="78"/>
      <c r="O953" s="78"/>
      <c r="P953" s="78"/>
      <c r="Q953" s="78"/>
      <c r="R953" s="98"/>
      <c r="S953" s="78"/>
      <c r="T953" s="78"/>
      <c r="U953" s="78"/>
      <c r="V953" s="78"/>
      <c r="W953" s="78"/>
      <c r="X953" s="78"/>
      <c r="Y953" s="78"/>
      <c r="Z953" s="78"/>
    </row>
    <row r="954" ht="15.75" customHeight="1">
      <c r="A954" s="62"/>
      <c r="B954" s="98"/>
      <c r="C954" s="98"/>
      <c r="D954" s="98"/>
      <c r="E954" s="78"/>
      <c r="F954" s="78"/>
      <c r="G954" s="78"/>
      <c r="H954" s="78"/>
      <c r="I954" s="78"/>
      <c r="J954" s="78"/>
      <c r="K954" s="98"/>
      <c r="L954" s="78"/>
      <c r="M954" s="78"/>
      <c r="N954" s="78"/>
      <c r="O954" s="78"/>
      <c r="P954" s="78"/>
      <c r="Q954" s="78"/>
      <c r="R954" s="98"/>
      <c r="S954" s="78"/>
      <c r="T954" s="78"/>
      <c r="U954" s="78"/>
      <c r="V954" s="78"/>
      <c r="W954" s="78"/>
      <c r="X954" s="78"/>
      <c r="Y954" s="78"/>
      <c r="Z954" s="78"/>
    </row>
    <row r="955" ht="15.75" customHeight="1">
      <c r="A955" s="62"/>
      <c r="B955" s="98"/>
      <c r="C955" s="98"/>
      <c r="D955" s="98"/>
      <c r="E955" s="78"/>
      <c r="F955" s="78"/>
      <c r="G955" s="78"/>
      <c r="H955" s="78"/>
      <c r="I955" s="78"/>
      <c r="J955" s="78"/>
      <c r="K955" s="98"/>
      <c r="L955" s="78"/>
      <c r="M955" s="78"/>
      <c r="N955" s="78"/>
      <c r="O955" s="78"/>
      <c r="P955" s="78"/>
      <c r="Q955" s="78"/>
      <c r="R955" s="98"/>
      <c r="S955" s="78"/>
      <c r="T955" s="78"/>
      <c r="U955" s="78"/>
      <c r="V955" s="78"/>
      <c r="W955" s="78"/>
      <c r="X955" s="78"/>
      <c r="Y955" s="78"/>
      <c r="Z955" s="78"/>
    </row>
    <row r="956" ht="15.75" customHeight="1">
      <c r="A956" s="62"/>
      <c r="B956" s="98"/>
      <c r="C956" s="98"/>
      <c r="D956" s="98"/>
      <c r="E956" s="78"/>
      <c r="F956" s="78"/>
      <c r="G956" s="78"/>
      <c r="H956" s="78"/>
      <c r="I956" s="78"/>
      <c r="J956" s="78"/>
      <c r="K956" s="98"/>
      <c r="L956" s="78"/>
      <c r="M956" s="78"/>
      <c r="N956" s="78"/>
      <c r="O956" s="78"/>
      <c r="P956" s="78"/>
      <c r="Q956" s="78"/>
      <c r="R956" s="98"/>
      <c r="S956" s="78"/>
      <c r="T956" s="78"/>
      <c r="U956" s="78"/>
      <c r="V956" s="78"/>
      <c r="W956" s="78"/>
      <c r="X956" s="78"/>
      <c r="Y956" s="78"/>
      <c r="Z956" s="78"/>
    </row>
    <row r="957" ht="15.75" customHeight="1">
      <c r="A957" s="62"/>
      <c r="B957" s="98"/>
      <c r="C957" s="98"/>
      <c r="D957" s="98"/>
      <c r="E957" s="78"/>
      <c r="F957" s="78"/>
      <c r="G957" s="78"/>
      <c r="H957" s="78"/>
      <c r="I957" s="78"/>
      <c r="J957" s="78"/>
      <c r="K957" s="98"/>
      <c r="L957" s="78"/>
      <c r="M957" s="78"/>
      <c r="N957" s="78"/>
      <c r="O957" s="78"/>
      <c r="P957" s="78"/>
      <c r="Q957" s="78"/>
      <c r="R957" s="98"/>
      <c r="S957" s="78"/>
      <c r="T957" s="78"/>
      <c r="U957" s="78"/>
      <c r="V957" s="78"/>
      <c r="W957" s="78"/>
      <c r="X957" s="78"/>
      <c r="Y957" s="78"/>
      <c r="Z957" s="78"/>
    </row>
    <row r="958" ht="15.75" customHeight="1">
      <c r="A958" s="62"/>
      <c r="B958" s="98"/>
      <c r="C958" s="98"/>
      <c r="D958" s="98"/>
      <c r="E958" s="78"/>
      <c r="F958" s="78"/>
      <c r="G958" s="78"/>
      <c r="H958" s="78"/>
      <c r="I958" s="78"/>
      <c r="J958" s="78"/>
      <c r="K958" s="98"/>
      <c r="L958" s="78"/>
      <c r="M958" s="78"/>
      <c r="N958" s="78"/>
      <c r="O958" s="78"/>
      <c r="P958" s="78"/>
      <c r="Q958" s="78"/>
      <c r="R958" s="98"/>
      <c r="S958" s="78"/>
      <c r="T958" s="78"/>
      <c r="U958" s="78"/>
      <c r="V958" s="78"/>
      <c r="W958" s="78"/>
      <c r="X958" s="78"/>
      <c r="Y958" s="78"/>
      <c r="Z958" s="78"/>
    </row>
    <row r="959" ht="15.75" customHeight="1">
      <c r="A959" s="62"/>
      <c r="B959" s="98"/>
      <c r="C959" s="98"/>
      <c r="D959" s="98"/>
      <c r="E959" s="78"/>
      <c r="F959" s="78"/>
      <c r="G959" s="78"/>
      <c r="H959" s="78"/>
      <c r="I959" s="78"/>
      <c r="J959" s="78"/>
      <c r="K959" s="98"/>
      <c r="L959" s="78"/>
      <c r="M959" s="78"/>
      <c r="N959" s="78"/>
      <c r="O959" s="78"/>
      <c r="P959" s="78"/>
      <c r="Q959" s="78"/>
      <c r="R959" s="98"/>
      <c r="S959" s="78"/>
      <c r="T959" s="78"/>
      <c r="U959" s="78"/>
      <c r="V959" s="78"/>
      <c r="W959" s="78"/>
      <c r="X959" s="78"/>
      <c r="Y959" s="78"/>
      <c r="Z959" s="78"/>
    </row>
    <row r="960" ht="15.75" customHeight="1">
      <c r="A960" s="62"/>
      <c r="B960" s="98"/>
      <c r="C960" s="98"/>
      <c r="D960" s="98"/>
      <c r="E960" s="78"/>
      <c r="F960" s="78"/>
      <c r="G960" s="78"/>
      <c r="H960" s="78"/>
      <c r="I960" s="78"/>
      <c r="J960" s="78"/>
      <c r="K960" s="98"/>
      <c r="L960" s="78"/>
      <c r="M960" s="78"/>
      <c r="N960" s="78"/>
      <c r="O960" s="78"/>
      <c r="P960" s="78"/>
      <c r="Q960" s="78"/>
      <c r="R960" s="98"/>
      <c r="S960" s="78"/>
      <c r="T960" s="78"/>
      <c r="U960" s="78"/>
      <c r="V960" s="78"/>
      <c r="W960" s="78"/>
      <c r="X960" s="78"/>
      <c r="Y960" s="78"/>
      <c r="Z960" s="78"/>
    </row>
    <row r="961" ht="15.75" customHeight="1">
      <c r="A961" s="62"/>
      <c r="B961" s="98"/>
      <c r="C961" s="98"/>
      <c r="D961" s="98"/>
      <c r="E961" s="78"/>
      <c r="F961" s="78"/>
      <c r="G961" s="78"/>
      <c r="H961" s="78"/>
      <c r="I961" s="78"/>
      <c r="J961" s="78"/>
      <c r="K961" s="98"/>
      <c r="L961" s="78"/>
      <c r="M961" s="78"/>
      <c r="N961" s="78"/>
      <c r="O961" s="78"/>
      <c r="P961" s="78"/>
      <c r="Q961" s="78"/>
      <c r="R961" s="98"/>
      <c r="S961" s="78"/>
      <c r="T961" s="78"/>
      <c r="U961" s="78"/>
      <c r="V961" s="78"/>
      <c r="W961" s="78"/>
      <c r="X961" s="78"/>
      <c r="Y961" s="78"/>
      <c r="Z961" s="78"/>
    </row>
    <row r="962" ht="15.75" customHeight="1">
      <c r="A962" s="62"/>
      <c r="B962" s="98"/>
      <c r="C962" s="98"/>
      <c r="D962" s="98"/>
      <c r="E962" s="78"/>
      <c r="F962" s="78"/>
      <c r="G962" s="78"/>
      <c r="H962" s="78"/>
      <c r="I962" s="78"/>
      <c r="J962" s="78"/>
      <c r="K962" s="98"/>
      <c r="L962" s="78"/>
      <c r="M962" s="78"/>
      <c r="N962" s="78"/>
      <c r="O962" s="78"/>
      <c r="P962" s="78"/>
      <c r="Q962" s="78"/>
      <c r="R962" s="98"/>
      <c r="S962" s="78"/>
      <c r="T962" s="78"/>
      <c r="U962" s="78"/>
      <c r="V962" s="78"/>
      <c r="W962" s="78"/>
      <c r="X962" s="78"/>
      <c r="Y962" s="78"/>
      <c r="Z962" s="78"/>
    </row>
    <row r="963" ht="15.75" customHeight="1">
      <c r="A963" s="62"/>
      <c r="B963" s="98"/>
      <c r="C963" s="98"/>
      <c r="D963" s="98"/>
      <c r="E963" s="78"/>
      <c r="F963" s="78"/>
      <c r="G963" s="78"/>
      <c r="H963" s="78"/>
      <c r="I963" s="78"/>
      <c r="J963" s="78"/>
      <c r="K963" s="98"/>
      <c r="L963" s="78"/>
      <c r="M963" s="78"/>
      <c r="N963" s="78"/>
      <c r="O963" s="78"/>
      <c r="P963" s="78"/>
      <c r="Q963" s="78"/>
      <c r="R963" s="98"/>
      <c r="S963" s="78"/>
      <c r="T963" s="78"/>
      <c r="U963" s="78"/>
      <c r="V963" s="78"/>
      <c r="W963" s="78"/>
      <c r="X963" s="78"/>
      <c r="Y963" s="78"/>
      <c r="Z963" s="78"/>
    </row>
    <row r="964" ht="15.75" customHeight="1">
      <c r="A964" s="62"/>
      <c r="B964" s="98"/>
      <c r="C964" s="98"/>
      <c r="D964" s="98"/>
      <c r="E964" s="78"/>
      <c r="F964" s="78"/>
      <c r="G964" s="78"/>
      <c r="H964" s="78"/>
      <c r="I964" s="78"/>
      <c r="J964" s="78"/>
      <c r="K964" s="98"/>
      <c r="L964" s="78"/>
      <c r="M964" s="78"/>
      <c r="N964" s="78"/>
      <c r="O964" s="78"/>
      <c r="P964" s="78"/>
      <c r="Q964" s="78"/>
      <c r="R964" s="98"/>
      <c r="S964" s="78"/>
      <c r="T964" s="78"/>
      <c r="U964" s="78"/>
      <c r="V964" s="78"/>
      <c r="W964" s="78"/>
      <c r="X964" s="78"/>
      <c r="Y964" s="78"/>
      <c r="Z964" s="78"/>
    </row>
    <row r="965" ht="15.75" customHeight="1">
      <c r="A965" s="62"/>
      <c r="B965" s="98"/>
      <c r="C965" s="98"/>
      <c r="D965" s="98"/>
      <c r="E965" s="78"/>
      <c r="F965" s="78"/>
      <c r="G965" s="78"/>
      <c r="H965" s="78"/>
      <c r="I965" s="78"/>
      <c r="J965" s="78"/>
      <c r="K965" s="98"/>
      <c r="L965" s="78"/>
      <c r="M965" s="78"/>
      <c r="N965" s="78"/>
      <c r="O965" s="78"/>
      <c r="P965" s="78"/>
      <c r="Q965" s="78"/>
      <c r="R965" s="98"/>
      <c r="S965" s="78"/>
      <c r="T965" s="78"/>
      <c r="U965" s="78"/>
      <c r="V965" s="78"/>
      <c r="W965" s="78"/>
      <c r="X965" s="78"/>
      <c r="Y965" s="78"/>
      <c r="Z965" s="78"/>
    </row>
    <row r="966" ht="15.75" customHeight="1">
      <c r="A966" s="62"/>
      <c r="B966" s="98"/>
      <c r="C966" s="98"/>
      <c r="D966" s="98"/>
      <c r="E966" s="78"/>
      <c r="F966" s="78"/>
      <c r="G966" s="78"/>
      <c r="H966" s="78"/>
      <c r="I966" s="78"/>
      <c r="J966" s="78"/>
      <c r="K966" s="98"/>
      <c r="L966" s="78"/>
      <c r="M966" s="78"/>
      <c r="N966" s="78"/>
      <c r="O966" s="78"/>
      <c r="P966" s="78"/>
      <c r="Q966" s="78"/>
      <c r="R966" s="98"/>
      <c r="S966" s="78"/>
      <c r="T966" s="78"/>
      <c r="U966" s="78"/>
      <c r="V966" s="78"/>
      <c r="W966" s="78"/>
      <c r="X966" s="78"/>
      <c r="Y966" s="78"/>
      <c r="Z966" s="78"/>
    </row>
    <row r="967" ht="15.75" customHeight="1">
      <c r="A967" s="62"/>
      <c r="B967" s="98"/>
      <c r="C967" s="98"/>
      <c r="D967" s="98"/>
      <c r="E967" s="78"/>
      <c r="F967" s="78"/>
      <c r="G967" s="78"/>
      <c r="H967" s="78"/>
      <c r="I967" s="78"/>
      <c r="J967" s="78"/>
      <c r="K967" s="98"/>
      <c r="L967" s="78"/>
      <c r="M967" s="78"/>
      <c r="N967" s="78"/>
      <c r="O967" s="78"/>
      <c r="P967" s="78"/>
      <c r="Q967" s="78"/>
      <c r="R967" s="98"/>
      <c r="S967" s="78"/>
      <c r="T967" s="78"/>
      <c r="U967" s="78"/>
      <c r="V967" s="78"/>
      <c r="W967" s="78"/>
      <c r="X967" s="78"/>
      <c r="Y967" s="78"/>
      <c r="Z967" s="78"/>
    </row>
    <row r="968" ht="15.75" customHeight="1">
      <c r="A968" s="62"/>
      <c r="B968" s="98"/>
      <c r="C968" s="98"/>
      <c r="D968" s="98"/>
      <c r="E968" s="78"/>
      <c r="F968" s="78"/>
      <c r="G968" s="78"/>
      <c r="H968" s="78"/>
      <c r="I968" s="78"/>
      <c r="J968" s="78"/>
      <c r="K968" s="98"/>
      <c r="L968" s="78"/>
      <c r="M968" s="78"/>
      <c r="N968" s="78"/>
      <c r="O968" s="78"/>
      <c r="P968" s="78"/>
      <c r="Q968" s="78"/>
      <c r="R968" s="98"/>
      <c r="S968" s="78"/>
      <c r="T968" s="78"/>
      <c r="U968" s="78"/>
      <c r="V968" s="78"/>
      <c r="W968" s="78"/>
      <c r="X968" s="78"/>
      <c r="Y968" s="78"/>
      <c r="Z968" s="78"/>
    </row>
    <row r="969" ht="15.75" customHeight="1">
      <c r="A969" s="62"/>
      <c r="B969" s="98"/>
      <c r="C969" s="98"/>
      <c r="D969" s="98"/>
      <c r="E969" s="78"/>
      <c r="F969" s="78"/>
      <c r="G969" s="78"/>
      <c r="H969" s="78"/>
      <c r="I969" s="78"/>
      <c r="J969" s="78"/>
      <c r="K969" s="98"/>
      <c r="L969" s="78"/>
      <c r="M969" s="78"/>
      <c r="N969" s="78"/>
      <c r="O969" s="78"/>
      <c r="P969" s="78"/>
      <c r="Q969" s="78"/>
      <c r="R969" s="98"/>
      <c r="S969" s="78"/>
      <c r="T969" s="78"/>
      <c r="U969" s="78"/>
      <c r="V969" s="78"/>
      <c r="W969" s="78"/>
      <c r="X969" s="78"/>
      <c r="Y969" s="78"/>
      <c r="Z969" s="78"/>
    </row>
    <row r="970" ht="15.75" customHeight="1">
      <c r="A970" s="62"/>
      <c r="B970" s="98"/>
      <c r="C970" s="98"/>
      <c r="D970" s="98"/>
      <c r="E970" s="78"/>
      <c r="F970" s="78"/>
      <c r="G970" s="78"/>
      <c r="H970" s="78"/>
      <c r="I970" s="78"/>
      <c r="J970" s="78"/>
      <c r="K970" s="98"/>
      <c r="L970" s="78"/>
      <c r="M970" s="78"/>
      <c r="N970" s="78"/>
      <c r="O970" s="78"/>
      <c r="P970" s="78"/>
      <c r="Q970" s="78"/>
      <c r="R970" s="98"/>
      <c r="S970" s="78"/>
      <c r="T970" s="78"/>
      <c r="U970" s="78"/>
      <c r="V970" s="78"/>
      <c r="W970" s="78"/>
      <c r="X970" s="78"/>
      <c r="Y970" s="78"/>
      <c r="Z970" s="78"/>
    </row>
    <row r="971" ht="15.75" customHeight="1">
      <c r="A971" s="62"/>
      <c r="B971" s="98"/>
      <c r="C971" s="98"/>
      <c r="D971" s="98"/>
      <c r="E971" s="78"/>
      <c r="F971" s="78"/>
      <c r="G971" s="78"/>
      <c r="H971" s="78"/>
      <c r="I971" s="78"/>
      <c r="J971" s="78"/>
      <c r="K971" s="98"/>
      <c r="L971" s="78"/>
      <c r="M971" s="78"/>
      <c r="N971" s="78"/>
      <c r="O971" s="78"/>
      <c r="P971" s="78"/>
      <c r="Q971" s="78"/>
      <c r="R971" s="98"/>
      <c r="S971" s="78"/>
      <c r="T971" s="78"/>
      <c r="U971" s="78"/>
      <c r="V971" s="78"/>
      <c r="W971" s="78"/>
      <c r="X971" s="78"/>
      <c r="Y971" s="78"/>
      <c r="Z971" s="78"/>
    </row>
    <row r="972" ht="15.75" customHeight="1">
      <c r="A972" s="62"/>
      <c r="B972" s="98"/>
      <c r="C972" s="98"/>
      <c r="D972" s="98"/>
      <c r="E972" s="78"/>
      <c r="F972" s="78"/>
      <c r="G972" s="78"/>
      <c r="H972" s="78"/>
      <c r="I972" s="78"/>
      <c r="J972" s="78"/>
      <c r="K972" s="98"/>
      <c r="L972" s="78"/>
      <c r="M972" s="78"/>
      <c r="N972" s="78"/>
      <c r="O972" s="78"/>
      <c r="P972" s="78"/>
      <c r="Q972" s="78"/>
      <c r="R972" s="98"/>
      <c r="S972" s="78"/>
      <c r="T972" s="78"/>
      <c r="U972" s="78"/>
      <c r="V972" s="78"/>
      <c r="W972" s="78"/>
      <c r="X972" s="78"/>
      <c r="Y972" s="78"/>
      <c r="Z972" s="78"/>
    </row>
    <row r="973" ht="15.75" customHeight="1">
      <c r="A973" s="62"/>
      <c r="B973" s="98"/>
      <c r="C973" s="98"/>
      <c r="D973" s="98"/>
      <c r="E973" s="78"/>
      <c r="F973" s="78"/>
      <c r="G973" s="78"/>
      <c r="H973" s="78"/>
      <c r="I973" s="78"/>
      <c r="J973" s="78"/>
      <c r="K973" s="98"/>
      <c r="L973" s="78"/>
      <c r="M973" s="78"/>
      <c r="N973" s="78"/>
      <c r="O973" s="78"/>
      <c r="P973" s="78"/>
      <c r="Q973" s="78"/>
      <c r="R973" s="98"/>
      <c r="S973" s="78"/>
      <c r="T973" s="78"/>
      <c r="U973" s="78"/>
      <c r="V973" s="78"/>
      <c r="W973" s="78"/>
      <c r="X973" s="78"/>
      <c r="Y973" s="78"/>
      <c r="Z973" s="78"/>
    </row>
    <row r="974" ht="15.75" customHeight="1">
      <c r="A974" s="62"/>
      <c r="B974" s="98"/>
      <c r="C974" s="98"/>
      <c r="D974" s="98"/>
      <c r="E974" s="78"/>
      <c r="F974" s="78"/>
      <c r="G974" s="78"/>
      <c r="H974" s="78"/>
      <c r="I974" s="78"/>
      <c r="J974" s="78"/>
      <c r="K974" s="98"/>
      <c r="L974" s="78"/>
      <c r="M974" s="78"/>
      <c r="N974" s="78"/>
      <c r="O974" s="78"/>
      <c r="P974" s="78"/>
      <c r="Q974" s="78"/>
      <c r="R974" s="98"/>
      <c r="S974" s="78"/>
      <c r="T974" s="78"/>
      <c r="U974" s="78"/>
      <c r="V974" s="78"/>
      <c r="W974" s="78"/>
      <c r="X974" s="78"/>
      <c r="Y974" s="78"/>
      <c r="Z974" s="78"/>
    </row>
    <row r="975" ht="15.75" customHeight="1">
      <c r="A975" s="62"/>
      <c r="B975" s="98"/>
      <c r="C975" s="98"/>
      <c r="D975" s="98"/>
      <c r="E975" s="78"/>
      <c r="F975" s="78"/>
      <c r="G975" s="78"/>
      <c r="H975" s="78"/>
      <c r="I975" s="78"/>
      <c r="J975" s="78"/>
      <c r="K975" s="98"/>
      <c r="L975" s="78"/>
      <c r="M975" s="78"/>
      <c r="N975" s="78"/>
      <c r="O975" s="78"/>
      <c r="P975" s="78"/>
      <c r="Q975" s="78"/>
      <c r="R975" s="98"/>
      <c r="S975" s="78"/>
      <c r="T975" s="78"/>
      <c r="U975" s="78"/>
      <c r="V975" s="78"/>
      <c r="W975" s="78"/>
      <c r="X975" s="78"/>
      <c r="Y975" s="78"/>
      <c r="Z975" s="78"/>
    </row>
    <row r="976" ht="15.75" customHeight="1">
      <c r="A976" s="62"/>
      <c r="B976" s="98"/>
      <c r="C976" s="98"/>
      <c r="D976" s="98"/>
      <c r="E976" s="78"/>
      <c r="F976" s="78"/>
      <c r="G976" s="78"/>
      <c r="H976" s="78"/>
      <c r="I976" s="78"/>
      <c r="J976" s="78"/>
      <c r="K976" s="98"/>
      <c r="L976" s="78"/>
      <c r="M976" s="78"/>
      <c r="N976" s="78"/>
      <c r="O976" s="78"/>
      <c r="P976" s="78"/>
      <c r="Q976" s="78"/>
      <c r="R976" s="98"/>
      <c r="S976" s="78"/>
      <c r="T976" s="78"/>
      <c r="U976" s="78"/>
      <c r="V976" s="78"/>
      <c r="W976" s="78"/>
      <c r="X976" s="78"/>
      <c r="Y976" s="78"/>
      <c r="Z976" s="78"/>
    </row>
    <row r="977" ht="15.75" customHeight="1">
      <c r="A977" s="62"/>
      <c r="B977" s="98"/>
      <c r="C977" s="98"/>
      <c r="D977" s="98"/>
      <c r="E977" s="78"/>
      <c r="F977" s="78"/>
      <c r="G977" s="78"/>
      <c r="H977" s="78"/>
      <c r="I977" s="78"/>
      <c r="J977" s="78"/>
      <c r="K977" s="98"/>
      <c r="L977" s="78"/>
      <c r="M977" s="78"/>
      <c r="N977" s="78"/>
      <c r="O977" s="78"/>
      <c r="P977" s="78"/>
      <c r="Q977" s="78"/>
      <c r="R977" s="98"/>
      <c r="S977" s="78"/>
      <c r="T977" s="78"/>
      <c r="U977" s="78"/>
      <c r="V977" s="78"/>
      <c r="W977" s="78"/>
      <c r="X977" s="78"/>
      <c r="Y977" s="78"/>
      <c r="Z977" s="78"/>
    </row>
    <row r="978" ht="15.75" customHeight="1">
      <c r="A978" s="62"/>
      <c r="B978" s="98"/>
      <c r="C978" s="98"/>
      <c r="D978" s="98"/>
      <c r="E978" s="78"/>
      <c r="F978" s="78"/>
      <c r="G978" s="78"/>
      <c r="H978" s="78"/>
      <c r="I978" s="78"/>
      <c r="J978" s="78"/>
      <c r="K978" s="98"/>
      <c r="L978" s="78"/>
      <c r="M978" s="78"/>
      <c r="N978" s="78"/>
      <c r="O978" s="78"/>
      <c r="P978" s="78"/>
      <c r="Q978" s="78"/>
      <c r="R978" s="98"/>
      <c r="S978" s="78"/>
      <c r="T978" s="78"/>
      <c r="U978" s="78"/>
      <c r="V978" s="78"/>
      <c r="W978" s="78"/>
      <c r="X978" s="78"/>
      <c r="Y978" s="78"/>
      <c r="Z978" s="78"/>
    </row>
    <row r="979" ht="15.75" customHeight="1">
      <c r="A979" s="62"/>
      <c r="B979" s="98"/>
      <c r="C979" s="98"/>
      <c r="D979" s="98"/>
      <c r="E979" s="78"/>
      <c r="F979" s="78"/>
      <c r="G979" s="78"/>
      <c r="H979" s="78"/>
      <c r="I979" s="78"/>
      <c r="J979" s="78"/>
      <c r="K979" s="98"/>
      <c r="L979" s="78"/>
      <c r="M979" s="78"/>
      <c r="N979" s="78"/>
      <c r="O979" s="78"/>
      <c r="P979" s="78"/>
      <c r="Q979" s="78"/>
      <c r="R979" s="98"/>
      <c r="S979" s="78"/>
      <c r="T979" s="78"/>
      <c r="U979" s="78"/>
      <c r="V979" s="78"/>
      <c r="W979" s="78"/>
      <c r="X979" s="78"/>
      <c r="Y979" s="78"/>
      <c r="Z979" s="78"/>
    </row>
    <row r="980" ht="15.75" customHeight="1">
      <c r="A980" s="62"/>
      <c r="B980" s="98"/>
      <c r="C980" s="98"/>
      <c r="D980" s="98"/>
      <c r="E980" s="78"/>
      <c r="F980" s="78"/>
      <c r="G980" s="78"/>
      <c r="H980" s="78"/>
      <c r="I980" s="78"/>
      <c r="J980" s="78"/>
      <c r="K980" s="98"/>
      <c r="L980" s="78"/>
      <c r="M980" s="78"/>
      <c r="N980" s="78"/>
      <c r="O980" s="78"/>
      <c r="P980" s="78"/>
      <c r="Q980" s="78"/>
      <c r="R980" s="98"/>
      <c r="S980" s="78"/>
      <c r="T980" s="78"/>
      <c r="U980" s="78"/>
      <c r="V980" s="78"/>
      <c r="W980" s="78"/>
      <c r="X980" s="78"/>
      <c r="Y980" s="78"/>
      <c r="Z980" s="78"/>
    </row>
    <row r="981" ht="15.75" customHeight="1">
      <c r="A981" s="62"/>
      <c r="B981" s="98"/>
      <c r="C981" s="98"/>
      <c r="D981" s="98"/>
      <c r="E981" s="78"/>
      <c r="F981" s="78"/>
      <c r="G981" s="78"/>
      <c r="H981" s="78"/>
      <c r="I981" s="78"/>
      <c r="J981" s="78"/>
      <c r="K981" s="98"/>
      <c r="L981" s="78"/>
      <c r="M981" s="78"/>
      <c r="N981" s="78"/>
      <c r="O981" s="78"/>
      <c r="P981" s="78"/>
      <c r="Q981" s="78"/>
      <c r="R981" s="98"/>
      <c r="S981" s="78"/>
      <c r="T981" s="78"/>
      <c r="U981" s="78"/>
      <c r="V981" s="78"/>
      <c r="W981" s="78"/>
      <c r="X981" s="78"/>
      <c r="Y981" s="78"/>
      <c r="Z981" s="78"/>
    </row>
    <row r="982" ht="15.75" customHeight="1">
      <c r="A982" s="62"/>
      <c r="B982" s="98"/>
      <c r="C982" s="98"/>
      <c r="D982" s="98"/>
      <c r="E982" s="78"/>
      <c r="F982" s="78"/>
      <c r="G982" s="78"/>
      <c r="H982" s="78"/>
      <c r="I982" s="78"/>
      <c r="J982" s="78"/>
      <c r="K982" s="98"/>
      <c r="L982" s="78"/>
      <c r="M982" s="78"/>
      <c r="N982" s="78"/>
      <c r="O982" s="78"/>
      <c r="P982" s="78"/>
      <c r="Q982" s="78"/>
      <c r="R982" s="98"/>
      <c r="S982" s="78"/>
      <c r="T982" s="78"/>
      <c r="U982" s="78"/>
      <c r="V982" s="78"/>
      <c r="W982" s="78"/>
      <c r="X982" s="78"/>
      <c r="Y982" s="78"/>
      <c r="Z982" s="78"/>
    </row>
    <row r="983" ht="15.75" customHeight="1">
      <c r="A983" s="62"/>
      <c r="B983" s="98"/>
      <c r="C983" s="98"/>
      <c r="D983" s="98"/>
      <c r="E983" s="78"/>
      <c r="F983" s="78"/>
      <c r="G983" s="78"/>
      <c r="H983" s="78"/>
      <c r="I983" s="78"/>
      <c r="J983" s="78"/>
      <c r="K983" s="98"/>
      <c r="L983" s="78"/>
      <c r="M983" s="78"/>
      <c r="N983" s="78"/>
      <c r="O983" s="78"/>
      <c r="P983" s="78"/>
      <c r="Q983" s="78"/>
      <c r="R983" s="98"/>
      <c r="S983" s="78"/>
      <c r="T983" s="78"/>
      <c r="U983" s="78"/>
      <c r="V983" s="78"/>
      <c r="W983" s="78"/>
      <c r="X983" s="78"/>
      <c r="Y983" s="78"/>
      <c r="Z983" s="78"/>
    </row>
    <row r="984" ht="15.75" customHeight="1">
      <c r="A984" s="62"/>
      <c r="B984" s="98"/>
      <c r="C984" s="98"/>
      <c r="D984" s="98"/>
      <c r="E984" s="78"/>
      <c r="F984" s="78"/>
      <c r="G984" s="78"/>
      <c r="H984" s="78"/>
      <c r="I984" s="78"/>
      <c r="J984" s="78"/>
      <c r="K984" s="98"/>
      <c r="L984" s="78"/>
      <c r="M984" s="78"/>
      <c r="N984" s="78"/>
      <c r="O984" s="78"/>
      <c r="P984" s="78"/>
      <c r="Q984" s="78"/>
      <c r="R984" s="98"/>
      <c r="S984" s="78"/>
      <c r="T984" s="78"/>
      <c r="U984" s="78"/>
      <c r="V984" s="78"/>
      <c r="W984" s="78"/>
      <c r="X984" s="78"/>
      <c r="Y984" s="78"/>
      <c r="Z984" s="78"/>
    </row>
    <row r="985" ht="15.75" customHeight="1">
      <c r="A985" s="62"/>
      <c r="B985" s="98"/>
      <c r="C985" s="98"/>
      <c r="D985" s="98"/>
      <c r="E985" s="78"/>
      <c r="F985" s="78"/>
      <c r="G985" s="78"/>
      <c r="H985" s="78"/>
      <c r="I985" s="78"/>
      <c r="J985" s="78"/>
      <c r="K985" s="98"/>
      <c r="L985" s="78"/>
      <c r="M985" s="78"/>
      <c r="N985" s="78"/>
      <c r="O985" s="78"/>
      <c r="P985" s="78"/>
      <c r="Q985" s="78"/>
      <c r="R985" s="98"/>
      <c r="S985" s="78"/>
      <c r="T985" s="78"/>
      <c r="U985" s="78"/>
      <c r="V985" s="78"/>
      <c r="W985" s="78"/>
      <c r="X985" s="78"/>
      <c r="Y985" s="78"/>
      <c r="Z985" s="78"/>
    </row>
    <row r="986" ht="15.75" customHeight="1">
      <c r="A986" s="62"/>
      <c r="B986" s="98"/>
      <c r="C986" s="98"/>
      <c r="D986" s="98"/>
      <c r="E986" s="78"/>
      <c r="F986" s="78"/>
      <c r="G986" s="78"/>
      <c r="H986" s="78"/>
      <c r="I986" s="78"/>
      <c r="J986" s="78"/>
      <c r="K986" s="98"/>
      <c r="L986" s="78"/>
      <c r="M986" s="78"/>
      <c r="N986" s="78"/>
      <c r="O986" s="78"/>
      <c r="P986" s="78"/>
      <c r="Q986" s="78"/>
      <c r="R986" s="98"/>
      <c r="S986" s="78"/>
      <c r="T986" s="78"/>
      <c r="U986" s="78"/>
      <c r="V986" s="78"/>
      <c r="W986" s="78"/>
      <c r="X986" s="78"/>
      <c r="Y986" s="78"/>
      <c r="Z986" s="78"/>
    </row>
    <row r="987" ht="15.75" customHeight="1">
      <c r="A987" s="62"/>
      <c r="B987" s="98"/>
      <c r="C987" s="98"/>
      <c r="D987" s="98"/>
      <c r="E987" s="78"/>
      <c r="F987" s="78"/>
      <c r="G987" s="78"/>
      <c r="H987" s="78"/>
      <c r="I987" s="78"/>
      <c r="J987" s="78"/>
      <c r="K987" s="98"/>
      <c r="L987" s="78"/>
      <c r="M987" s="78"/>
      <c r="N987" s="78"/>
      <c r="O987" s="78"/>
      <c r="P987" s="78"/>
      <c r="Q987" s="78"/>
      <c r="R987" s="98"/>
      <c r="S987" s="78"/>
      <c r="T987" s="78"/>
      <c r="U987" s="78"/>
      <c r="V987" s="78"/>
      <c r="W987" s="78"/>
      <c r="X987" s="78"/>
      <c r="Y987" s="78"/>
      <c r="Z987" s="78"/>
    </row>
    <row r="988" ht="15.75" customHeight="1">
      <c r="A988" s="62"/>
      <c r="B988" s="98"/>
      <c r="C988" s="98"/>
      <c r="D988" s="98"/>
      <c r="E988" s="78"/>
      <c r="F988" s="78"/>
      <c r="G988" s="78"/>
      <c r="H988" s="78"/>
      <c r="I988" s="78"/>
      <c r="J988" s="78"/>
      <c r="K988" s="98"/>
      <c r="L988" s="78"/>
      <c r="M988" s="78"/>
      <c r="N988" s="78"/>
      <c r="O988" s="78"/>
      <c r="P988" s="78"/>
      <c r="Q988" s="78"/>
      <c r="R988" s="98"/>
      <c r="S988" s="78"/>
      <c r="T988" s="78"/>
      <c r="U988" s="78"/>
      <c r="V988" s="78"/>
      <c r="W988" s="78"/>
      <c r="X988" s="78"/>
      <c r="Y988" s="78"/>
      <c r="Z988" s="78"/>
    </row>
    <row r="989" ht="15.75" customHeight="1">
      <c r="A989" s="62"/>
      <c r="B989" s="98"/>
      <c r="C989" s="98"/>
      <c r="D989" s="98"/>
      <c r="E989" s="78"/>
      <c r="F989" s="78"/>
      <c r="G989" s="78"/>
      <c r="H989" s="78"/>
      <c r="I989" s="78"/>
      <c r="J989" s="78"/>
      <c r="K989" s="98"/>
      <c r="L989" s="78"/>
      <c r="M989" s="78"/>
      <c r="N989" s="78"/>
      <c r="O989" s="78"/>
      <c r="P989" s="78"/>
      <c r="Q989" s="78"/>
      <c r="R989" s="98"/>
      <c r="S989" s="78"/>
      <c r="T989" s="78"/>
      <c r="U989" s="78"/>
      <c r="V989" s="78"/>
      <c r="W989" s="78"/>
      <c r="X989" s="78"/>
      <c r="Y989" s="78"/>
      <c r="Z989" s="78"/>
    </row>
    <row r="990" ht="15.75" customHeight="1">
      <c r="A990" s="62"/>
      <c r="B990" s="98"/>
      <c r="C990" s="98"/>
      <c r="D990" s="98"/>
      <c r="E990" s="78"/>
      <c r="F990" s="78"/>
      <c r="G990" s="78"/>
      <c r="H990" s="78"/>
      <c r="I990" s="78"/>
      <c r="J990" s="78"/>
      <c r="K990" s="98"/>
      <c r="L990" s="78"/>
      <c r="M990" s="78"/>
      <c r="N990" s="78"/>
      <c r="O990" s="78"/>
      <c r="P990" s="78"/>
      <c r="Q990" s="78"/>
      <c r="R990" s="98"/>
      <c r="S990" s="78"/>
      <c r="T990" s="78"/>
      <c r="U990" s="78"/>
      <c r="V990" s="78"/>
      <c r="W990" s="78"/>
      <c r="X990" s="78"/>
      <c r="Y990" s="78"/>
      <c r="Z990" s="78"/>
    </row>
    <row r="991" ht="15.75" customHeight="1">
      <c r="A991" s="62"/>
      <c r="B991" s="98"/>
      <c r="C991" s="98"/>
      <c r="D991" s="98"/>
      <c r="E991" s="78"/>
      <c r="F991" s="78"/>
      <c r="G991" s="78"/>
      <c r="H991" s="78"/>
      <c r="I991" s="78"/>
      <c r="J991" s="78"/>
      <c r="K991" s="98"/>
      <c r="L991" s="78"/>
      <c r="M991" s="78"/>
      <c r="N991" s="78"/>
      <c r="O991" s="78"/>
      <c r="P991" s="78"/>
      <c r="Q991" s="78"/>
      <c r="R991" s="98"/>
      <c r="S991" s="78"/>
      <c r="T991" s="78"/>
      <c r="U991" s="78"/>
      <c r="V991" s="78"/>
      <c r="W991" s="78"/>
      <c r="X991" s="78"/>
      <c r="Y991" s="78"/>
      <c r="Z991" s="78"/>
    </row>
    <row r="992" ht="15.75" customHeight="1">
      <c r="A992" s="62"/>
      <c r="B992" s="98"/>
      <c r="C992" s="98"/>
      <c r="D992" s="98"/>
      <c r="E992" s="78"/>
      <c r="F992" s="78"/>
      <c r="G992" s="78"/>
      <c r="H992" s="78"/>
      <c r="I992" s="78"/>
      <c r="J992" s="78"/>
      <c r="K992" s="98"/>
      <c r="L992" s="78"/>
      <c r="M992" s="78"/>
      <c r="N992" s="78"/>
      <c r="O992" s="78"/>
      <c r="P992" s="78"/>
      <c r="Q992" s="78"/>
      <c r="R992" s="98"/>
      <c r="S992" s="78"/>
      <c r="T992" s="78"/>
      <c r="U992" s="78"/>
      <c r="V992" s="78"/>
      <c r="W992" s="78"/>
      <c r="X992" s="78"/>
      <c r="Y992" s="78"/>
      <c r="Z992" s="78"/>
    </row>
    <row r="993" ht="15.75" customHeight="1">
      <c r="A993" s="62"/>
      <c r="B993" s="98"/>
      <c r="C993" s="98"/>
      <c r="D993" s="98"/>
      <c r="E993" s="78"/>
      <c r="F993" s="78"/>
      <c r="G993" s="78"/>
      <c r="H993" s="78"/>
      <c r="I993" s="78"/>
      <c r="J993" s="78"/>
      <c r="K993" s="98"/>
      <c r="L993" s="78"/>
      <c r="M993" s="78"/>
      <c r="N993" s="78"/>
      <c r="O993" s="78"/>
      <c r="P993" s="78"/>
      <c r="Q993" s="78"/>
      <c r="R993" s="98"/>
      <c r="S993" s="78"/>
      <c r="T993" s="78"/>
      <c r="U993" s="78"/>
      <c r="V993" s="78"/>
      <c r="W993" s="78"/>
      <c r="X993" s="78"/>
      <c r="Y993" s="78"/>
      <c r="Z993" s="78"/>
    </row>
    <row r="994" ht="15.75" customHeight="1">
      <c r="A994" s="62"/>
      <c r="B994" s="98"/>
      <c r="C994" s="98"/>
      <c r="D994" s="98"/>
      <c r="E994" s="78"/>
      <c r="F994" s="78"/>
      <c r="G994" s="78"/>
      <c r="H994" s="78"/>
      <c r="I994" s="78"/>
      <c r="J994" s="78"/>
      <c r="K994" s="98"/>
      <c r="L994" s="78"/>
      <c r="M994" s="78"/>
      <c r="N994" s="78"/>
      <c r="O994" s="78"/>
      <c r="P994" s="78"/>
      <c r="Q994" s="78"/>
      <c r="R994" s="98"/>
      <c r="S994" s="78"/>
      <c r="T994" s="78"/>
      <c r="U994" s="78"/>
      <c r="V994" s="78"/>
      <c r="W994" s="78"/>
      <c r="X994" s="78"/>
      <c r="Y994" s="78"/>
      <c r="Z994" s="78"/>
    </row>
    <row r="995" ht="15.75" customHeight="1">
      <c r="A995" s="62"/>
      <c r="B995" s="98"/>
      <c r="C995" s="98"/>
      <c r="D995" s="98"/>
      <c r="E995" s="78"/>
      <c r="F995" s="78"/>
      <c r="G995" s="78"/>
      <c r="H995" s="78"/>
      <c r="I995" s="78"/>
      <c r="J995" s="78"/>
      <c r="K995" s="98"/>
      <c r="L995" s="78"/>
      <c r="M995" s="78"/>
      <c r="N995" s="78"/>
      <c r="O995" s="78"/>
      <c r="P995" s="78"/>
      <c r="Q995" s="78"/>
      <c r="R995" s="98"/>
      <c r="S995" s="78"/>
      <c r="T995" s="78"/>
      <c r="U995" s="78"/>
      <c r="V995" s="78"/>
      <c r="W995" s="78"/>
      <c r="X995" s="78"/>
      <c r="Y995" s="78"/>
      <c r="Z995" s="78"/>
    </row>
    <row r="996" ht="15.75" customHeight="1">
      <c r="A996" s="62"/>
      <c r="B996" s="98"/>
      <c r="C996" s="98"/>
      <c r="D996" s="98"/>
      <c r="E996" s="78"/>
      <c r="F996" s="78"/>
      <c r="G996" s="78"/>
      <c r="H996" s="78"/>
      <c r="I996" s="78"/>
      <c r="J996" s="78"/>
      <c r="K996" s="98"/>
      <c r="L996" s="78"/>
      <c r="M996" s="78"/>
      <c r="N996" s="78"/>
      <c r="O996" s="78"/>
      <c r="P996" s="78"/>
      <c r="Q996" s="78"/>
      <c r="R996" s="98"/>
      <c r="S996" s="78"/>
      <c r="T996" s="78"/>
      <c r="U996" s="78"/>
      <c r="V996" s="78"/>
      <c r="W996" s="78"/>
      <c r="X996" s="78"/>
      <c r="Y996" s="78"/>
      <c r="Z996" s="78"/>
    </row>
    <row r="997" ht="15.75" customHeight="1">
      <c r="A997" s="62"/>
      <c r="B997" s="98"/>
      <c r="C997" s="98"/>
      <c r="D997" s="98"/>
      <c r="E997" s="78"/>
      <c r="F997" s="78"/>
      <c r="G997" s="78"/>
      <c r="H997" s="78"/>
      <c r="I997" s="78"/>
      <c r="J997" s="78"/>
      <c r="K997" s="98"/>
      <c r="L997" s="78"/>
      <c r="M997" s="78"/>
      <c r="N997" s="78"/>
      <c r="O997" s="78"/>
      <c r="P997" s="78"/>
      <c r="Q997" s="78"/>
      <c r="R997" s="98"/>
      <c r="S997" s="78"/>
      <c r="T997" s="78"/>
      <c r="U997" s="78"/>
      <c r="V997" s="78"/>
      <c r="W997" s="78"/>
      <c r="X997" s="78"/>
      <c r="Y997" s="78"/>
      <c r="Z997" s="78"/>
    </row>
    <row r="998" ht="15.75" customHeight="1">
      <c r="A998" s="62"/>
      <c r="B998" s="98"/>
      <c r="C998" s="98"/>
      <c r="D998" s="98"/>
      <c r="E998" s="78"/>
      <c r="F998" s="78"/>
      <c r="G998" s="78"/>
      <c r="H998" s="78"/>
      <c r="I998" s="78"/>
      <c r="J998" s="78"/>
      <c r="K998" s="98"/>
      <c r="L998" s="78"/>
      <c r="M998" s="78"/>
      <c r="N998" s="78"/>
      <c r="O998" s="78"/>
      <c r="P998" s="78"/>
      <c r="Q998" s="78"/>
      <c r="R998" s="98"/>
      <c r="S998" s="78"/>
      <c r="T998" s="78"/>
      <c r="U998" s="78"/>
      <c r="V998" s="78"/>
      <c r="W998" s="78"/>
      <c r="X998" s="78"/>
      <c r="Y998" s="78"/>
      <c r="Z998" s="78"/>
    </row>
    <row r="999" ht="15.75" customHeight="1">
      <c r="A999" s="62"/>
      <c r="B999" s="98"/>
      <c r="C999" s="98"/>
      <c r="D999" s="98"/>
      <c r="E999" s="78"/>
      <c r="F999" s="78"/>
      <c r="G999" s="78"/>
      <c r="H999" s="78"/>
      <c r="I999" s="78"/>
      <c r="J999" s="78"/>
      <c r="K999" s="98"/>
      <c r="L999" s="78"/>
      <c r="M999" s="78"/>
      <c r="N999" s="78"/>
      <c r="O999" s="78"/>
      <c r="P999" s="78"/>
      <c r="Q999" s="78"/>
      <c r="R999" s="98"/>
      <c r="S999" s="78"/>
      <c r="T999" s="78"/>
      <c r="U999" s="78"/>
      <c r="V999" s="78"/>
      <c r="W999" s="78"/>
      <c r="X999" s="78"/>
      <c r="Y999" s="78"/>
      <c r="Z999" s="78"/>
    </row>
    <row r="1000" ht="15.75" customHeight="1">
      <c r="A1000" s="62"/>
      <c r="B1000" s="98"/>
      <c r="C1000" s="98"/>
      <c r="D1000" s="98"/>
      <c r="E1000" s="78"/>
      <c r="F1000" s="78"/>
      <c r="G1000" s="78"/>
      <c r="H1000" s="78"/>
      <c r="I1000" s="78"/>
      <c r="J1000" s="78"/>
      <c r="K1000" s="98"/>
      <c r="L1000" s="78"/>
      <c r="M1000" s="78"/>
      <c r="N1000" s="78"/>
      <c r="O1000" s="78"/>
      <c r="P1000" s="78"/>
      <c r="Q1000" s="78"/>
      <c r="R1000" s="98"/>
      <c r="S1000" s="78"/>
      <c r="T1000" s="78"/>
      <c r="U1000" s="78"/>
      <c r="V1000" s="78"/>
      <c r="W1000" s="78"/>
      <c r="X1000" s="78"/>
      <c r="Y1000" s="78"/>
      <c r="Z1000" s="78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>
      <pane xSplit="6.0" ySplit="4.0" topLeftCell="G5" activePane="bottomRight" state="frozen"/>
      <selection activeCell="G1" sqref="G1" pane="topRight"/>
      <selection activeCell="A5" sqref="A5" pane="bottomLeft"/>
      <selection activeCell="G5" sqref="G5" pane="bottomRight"/>
    </sheetView>
  </sheetViews>
  <sheetFormatPr customHeight="1" defaultColWidth="11.22" defaultRowHeight="15.0"/>
  <cols>
    <col customWidth="1" min="1" max="2" width="6.89"/>
    <col customWidth="1" min="3" max="3" width="3.56"/>
    <col customWidth="1" hidden="1" min="4" max="4" width="3.56"/>
    <col customWidth="1" min="5" max="6" width="3.56"/>
    <col customWidth="1" min="7" max="7" width="6.22"/>
    <col customWidth="1" min="8" max="8" width="7.89"/>
    <col customWidth="1" min="9" max="22" width="6.22"/>
    <col customWidth="1" min="23" max="26" width="6.11"/>
  </cols>
  <sheetData>
    <row r="1">
      <c r="A1" s="99" t="s">
        <v>95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96</v>
      </c>
      <c r="G2" s="2"/>
      <c r="H2" s="2"/>
      <c r="I2" s="2"/>
      <c r="J2" s="2"/>
      <c r="K2" s="100" t="s">
        <v>97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101">
        <v>0.0225</v>
      </c>
      <c r="L3" s="2">
        <f>Code!$K$4</f>
        <v>2</v>
      </c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102" t="s">
        <v>98</v>
      </c>
      <c r="E4" s="103" t="s">
        <v>99</v>
      </c>
      <c r="F4" s="104" t="s">
        <v>77</v>
      </c>
      <c r="G4" s="105" t="s">
        <v>100</v>
      </c>
      <c r="H4" s="106" t="s">
        <v>101</v>
      </c>
      <c r="I4" s="107" t="s">
        <v>102</v>
      </c>
      <c r="J4" s="107" t="s">
        <v>103</v>
      </c>
      <c r="K4" s="107" t="s">
        <v>104</v>
      </c>
      <c r="L4" s="107" t="s">
        <v>105</v>
      </c>
      <c r="M4" s="107" t="s">
        <v>106</v>
      </c>
      <c r="N4" s="106" t="s">
        <v>107</v>
      </c>
      <c r="O4" s="107" t="s">
        <v>108</v>
      </c>
      <c r="P4" s="107" t="s">
        <v>109</v>
      </c>
      <c r="Q4" s="107" t="s">
        <v>110</v>
      </c>
      <c r="R4" s="107" t="s">
        <v>111</v>
      </c>
      <c r="S4" s="107" t="s">
        <v>112</v>
      </c>
      <c r="T4" s="107" t="s">
        <v>113</v>
      </c>
      <c r="U4" s="106" t="s">
        <v>114</v>
      </c>
      <c r="V4" s="108" t="s">
        <v>115</v>
      </c>
      <c r="W4" s="2"/>
      <c r="X4" s="2"/>
      <c r="Y4" s="2"/>
      <c r="Z4" s="2"/>
    </row>
    <row r="5">
      <c r="A5" s="109" t="s">
        <v>116</v>
      </c>
      <c r="B5" s="110"/>
      <c r="C5" s="2"/>
      <c r="D5" s="102">
        <v>0.0</v>
      </c>
      <c r="E5" s="111">
        <f t="shared" ref="E5:E116" si="1">IF(D5&lt;=$B$10,D5,"")</f>
        <v>0</v>
      </c>
      <c r="F5" s="112">
        <f t="shared" ref="F5:F116" si="2">IF(E5="","",E5+$B$7)</f>
        <v>65</v>
      </c>
      <c r="G5" s="113">
        <f>IF(E5="","",IF(E5=$B$10,0,VLOOKUP(F5,Life!$A$3:$R$113,7,FALSE)))</f>
        <v>22165.18997</v>
      </c>
      <c r="H5" s="114">
        <f>IF(E5="","",IF($F5=111,0,VLOOKUP(F5,Life!$A$3:$R$113,8,FALSE)))</f>
        <v>2085365.768</v>
      </c>
      <c r="I5" s="114">
        <f t="shared" ref="I5:I116" si="3">IF(E5&gt;=$B$10,"",ROUND(IF(E5&lt;$B$9,FV(1%,$E5+1,-1,0,1)*$B$12,(1+2.25%)^(E5-$B$9+1)*$B$11),0))</f>
        <v>453</v>
      </c>
      <c r="J5" s="114">
        <f t="shared" ref="J5:J116" si="4">IF(E5&gt;=$B$10,"",IF(E5&lt;$B$9,0,$B$12*$B$9*1.03))</f>
        <v>0</v>
      </c>
      <c r="K5" s="114">
        <f t="shared" ref="K5:K116" si="5">IF(E5&gt;=$B$10,"",IF(F5&lt;16,IF($K$3=0,MIN(E5+1,$B$9),((1+$K$3)^MIN(E5+1,$B$9)-1)/$K$3*(1+$K$3)^(MAX(E5+1-$B$9,0)+0.5)),0)*$B$12)</f>
        <v>0</v>
      </c>
      <c r="L5" s="114">
        <f t="shared" ref="L5:L116" si="6">IF(E5&gt;=$B$10,"",IF(AND($L$3=1,E5+1&lt;=$B$9),0.5*$B$12,0))</f>
        <v>0</v>
      </c>
      <c r="M5" s="114" t="str">
        <f t="shared" ref="M5:M115" si="7">IF(E5&gt;=$B$10,"",IF(F5&lt;16,K5,IFERROR(MAX(I5,IF(E5&lt;$B$9,0,J5),V5),0)+L5))</f>
        <v>#REF!</v>
      </c>
      <c r="N5" s="114">
        <f t="shared" ref="N5:N116" si="8">IF(E5="","",IF(E5=$B$10,I4,0))</f>
        <v>0</v>
      </c>
      <c r="O5" s="114">
        <f t="shared" ref="O5:O116" si="9">IF(E5="","",0)</f>
        <v>0</v>
      </c>
      <c r="P5" s="114">
        <f t="shared" ref="P5:P116" si="10">IF(E5="","",SUM(O$5:O5))</f>
        <v>0</v>
      </c>
      <c r="Q5" s="114" t="str">
        <f t="shared" ref="Q5:Q116" si="11">IF(E5="","",IF($F5=111,$N5,(SUMPRODUCT(G5:G$116,M5:M$116)+SUMPRODUCT(H5:H$116,N5:N$116))/H5))</f>
        <v>#REF!</v>
      </c>
      <c r="R5" s="114">
        <f t="shared" ref="R5:R116" si="12">IF(E5="","",IF($F5=111,$O5,SUMPRODUCT(H5:H$116,O5:O$116)/H5))</f>
        <v>0</v>
      </c>
      <c r="S5" s="114" t="str">
        <f t="shared" ref="S5:S116" si="13">IF(E5="","",IF(E5&gt;=$B$9,0,IF(E5=0,$B$23,IF(E5&lt;$B$32,$B$24,$B$25))))</f>
        <v>#REF!</v>
      </c>
      <c r="T5" s="114" t="str">
        <f t="shared" ref="T5:T116" si="14">IF(E5="","",IF($F5=111,0,SUMPRODUCT(H5:H$116,S5:S$116)/H5))</f>
        <v>#REF!</v>
      </c>
      <c r="U5" s="114" t="str">
        <f t="shared" ref="U5:U116" si="15">IF(E5="","",ROUND(Q5+R5-T5,0))</f>
        <v>#REF!</v>
      </c>
      <c r="V5" s="115" t="str">
        <f t="shared" ref="V5:V116" si="16">IF(E5&gt;=$B$10,"",(U5+S5-N5-O5+U6)/2)</f>
        <v>#REF!</v>
      </c>
      <c r="W5" s="2"/>
      <c r="X5" s="2"/>
      <c r="Y5" s="2"/>
      <c r="Z5" s="2"/>
    </row>
    <row r="6">
      <c r="A6" s="116" t="s">
        <v>117</v>
      </c>
      <c r="B6" s="117">
        <f>Code!$B$4</f>
        <v>2</v>
      </c>
      <c r="C6" s="2"/>
      <c r="D6" s="102">
        <v>1.0</v>
      </c>
      <c r="E6" s="41">
        <f t="shared" si="1"/>
        <v>1</v>
      </c>
      <c r="F6" s="118">
        <f t="shared" si="2"/>
        <v>66</v>
      </c>
      <c r="G6" s="119">
        <f>IF(E6="","",IF(E6=$B$10,0,VLOOKUP(F6,Life!$A$3:$R$113,7,FALSE)))</f>
        <v>23577.71946</v>
      </c>
      <c r="H6" s="120">
        <f>IF(E6="","",IF($F6=111,0,VLOOKUP(F6,Life!$A$3:$R$113,8,FALSE)))</f>
        <v>2017557.561</v>
      </c>
      <c r="I6" s="120">
        <f t="shared" si="3"/>
        <v>912</v>
      </c>
      <c r="J6" s="120">
        <f t="shared" si="4"/>
        <v>0</v>
      </c>
      <c r="K6" s="120">
        <f t="shared" si="5"/>
        <v>0</v>
      </c>
      <c r="L6" s="120">
        <f t="shared" si="6"/>
        <v>0</v>
      </c>
      <c r="M6" s="120">
        <f t="shared" si="7"/>
        <v>0</v>
      </c>
      <c r="N6" s="120">
        <f t="shared" si="8"/>
        <v>0</v>
      </c>
      <c r="O6" s="120">
        <f t="shared" si="9"/>
        <v>0</v>
      </c>
      <c r="P6" s="120">
        <f t="shared" si="10"/>
        <v>0</v>
      </c>
      <c r="Q6" s="120" t="str">
        <f t="shared" si="11"/>
        <v>#REF!</v>
      </c>
      <c r="R6" s="120">
        <f t="shared" si="12"/>
        <v>0</v>
      </c>
      <c r="S6" s="120" t="str">
        <f t="shared" si="13"/>
        <v>#REF!</v>
      </c>
      <c r="T6" s="120" t="str">
        <f t="shared" si="14"/>
        <v>#REF!</v>
      </c>
      <c r="U6" s="120" t="str">
        <f t="shared" si="15"/>
        <v>#REF!</v>
      </c>
      <c r="V6" s="121" t="str">
        <f t="shared" si="16"/>
        <v>#REF!</v>
      </c>
      <c r="W6" s="2"/>
      <c r="X6" s="2"/>
      <c r="Y6" s="2"/>
      <c r="Z6" s="2"/>
    </row>
    <row r="7">
      <c r="A7" s="122" t="s">
        <v>118</v>
      </c>
      <c r="B7" s="123">
        <f t="array" ref="B7">INDEX(Code!$C$6:$C$85,Code!$C$4)</f>
        <v>65</v>
      </c>
      <c r="C7" s="2"/>
      <c r="D7" s="102">
        <v>2.0</v>
      </c>
      <c r="E7" s="41">
        <f t="shared" si="1"/>
        <v>2</v>
      </c>
      <c r="F7" s="118">
        <f t="shared" si="2"/>
        <v>67</v>
      </c>
      <c r="G7" s="119">
        <f>IF(E7="","",IF(E7=$B$10,0,VLOOKUP(F7,Life!$A$3:$R$113,7,FALSE)))</f>
        <v>25082.37406</v>
      </c>
      <c r="H7" s="120">
        <f>IF(E7="","",IF($F7=111,0,VLOOKUP(F7,Life!$A$3:$R$113,8,FALSE)))</f>
        <v>1949844.565</v>
      </c>
      <c r="I7" s="120">
        <f t="shared" si="3"/>
        <v>1374</v>
      </c>
      <c r="J7" s="120">
        <f t="shared" si="4"/>
        <v>0</v>
      </c>
      <c r="K7" s="120">
        <f t="shared" si="5"/>
        <v>0</v>
      </c>
      <c r="L7" s="120">
        <f t="shared" si="6"/>
        <v>0</v>
      </c>
      <c r="M7" s="120" t="str">
        <f t="shared" si="7"/>
        <v>#REF!</v>
      </c>
      <c r="N7" s="120">
        <f t="shared" si="8"/>
        <v>0</v>
      </c>
      <c r="O7" s="120">
        <f t="shared" si="9"/>
        <v>0</v>
      </c>
      <c r="P7" s="120">
        <f t="shared" si="10"/>
        <v>0</v>
      </c>
      <c r="Q7" s="120" t="str">
        <f t="shared" si="11"/>
        <v>#REF!</v>
      </c>
      <c r="R7" s="120">
        <f t="shared" si="12"/>
        <v>0</v>
      </c>
      <c r="S7" s="120" t="str">
        <f t="shared" si="13"/>
        <v>#REF!</v>
      </c>
      <c r="T7" s="120" t="str">
        <f t="shared" si="14"/>
        <v>#REF!</v>
      </c>
      <c r="U7" s="120" t="str">
        <f t="shared" si="15"/>
        <v>#REF!</v>
      </c>
      <c r="V7" s="121" t="str">
        <f t="shared" si="16"/>
        <v>#REF!</v>
      </c>
      <c r="W7" s="2"/>
      <c r="X7" s="2"/>
      <c r="Y7" s="2"/>
      <c r="Z7" s="2"/>
    </row>
    <row r="8">
      <c r="A8" s="122" t="s">
        <v>119</v>
      </c>
      <c r="B8" s="123">
        <f>Code!$D$4</f>
        <v>4</v>
      </c>
      <c r="C8" s="2"/>
      <c r="D8" s="102">
        <v>3.0</v>
      </c>
      <c r="E8" s="41">
        <f t="shared" si="1"/>
        <v>3</v>
      </c>
      <c r="F8" s="118">
        <f t="shared" si="2"/>
        <v>68</v>
      </c>
      <c r="G8" s="119">
        <f>IF(E8="","",IF(E8=$B$10,0,VLOOKUP(F8,Life!$A$3:$R$113,7,FALSE)))</f>
        <v>26692.34653</v>
      </c>
      <c r="H8" s="120">
        <f>IF(E8="","",IF($F8=111,0,VLOOKUP(F8,Life!$A$3:$R$113,8,FALSE)))</f>
        <v>1882133.579</v>
      </c>
      <c r="I8" s="120">
        <f t="shared" si="3"/>
        <v>1841</v>
      </c>
      <c r="J8" s="120">
        <f t="shared" si="4"/>
        <v>0</v>
      </c>
      <c r="K8" s="120">
        <f t="shared" si="5"/>
        <v>0</v>
      </c>
      <c r="L8" s="120">
        <f t="shared" si="6"/>
        <v>0</v>
      </c>
      <c r="M8" s="120" t="str">
        <f t="shared" si="7"/>
        <v>#REF!</v>
      </c>
      <c r="N8" s="120">
        <f t="shared" si="8"/>
        <v>0</v>
      </c>
      <c r="O8" s="120">
        <f t="shared" si="9"/>
        <v>0</v>
      </c>
      <c r="P8" s="120">
        <f t="shared" si="10"/>
        <v>0</v>
      </c>
      <c r="Q8" s="120" t="str">
        <f t="shared" si="11"/>
        <v>#REF!</v>
      </c>
      <c r="R8" s="120">
        <f t="shared" si="12"/>
        <v>0</v>
      </c>
      <c r="S8" s="120" t="str">
        <f t="shared" si="13"/>
        <v>#REF!</v>
      </c>
      <c r="T8" s="120" t="str">
        <f t="shared" si="14"/>
        <v>#REF!</v>
      </c>
      <c r="U8" s="120" t="str">
        <f t="shared" si="15"/>
        <v>#REF!</v>
      </c>
      <c r="V8" s="121" t="str">
        <f t="shared" si="16"/>
        <v>#REF!</v>
      </c>
      <c r="W8" s="2"/>
      <c r="X8" s="2"/>
      <c r="Y8" s="2"/>
      <c r="Z8" s="2"/>
    </row>
    <row r="9">
      <c r="A9" s="122" t="s">
        <v>120</v>
      </c>
      <c r="B9" s="123">
        <f t="array" ref="B9">INDEX(Set!$6:$6,$B$8+1)-IF(INDEX(Set!$7:$7,$B$8+1),0,B$7)</f>
        <v>20</v>
      </c>
      <c r="C9" s="2"/>
      <c r="D9" s="102">
        <v>4.0</v>
      </c>
      <c r="E9" s="41">
        <f t="shared" si="1"/>
        <v>4</v>
      </c>
      <c r="F9" s="118">
        <f t="shared" si="2"/>
        <v>69</v>
      </c>
      <c r="G9" s="119">
        <f>IF(E9="","",IF(E9=$B$10,0,VLOOKUP(F9,Life!$A$3:$R$113,7,FALSE)))</f>
        <v>28401.44254</v>
      </c>
      <c r="H9" s="120">
        <f>IF(E9="","",IF($F9=111,0,VLOOKUP(F9,Life!$A$3:$R$113,8,FALSE)))</f>
        <v>1814320.405</v>
      </c>
      <c r="I9" s="120">
        <f t="shared" si="3"/>
        <v>2313</v>
      </c>
      <c r="J9" s="120">
        <f t="shared" si="4"/>
        <v>0</v>
      </c>
      <c r="K9" s="120">
        <f t="shared" si="5"/>
        <v>0</v>
      </c>
      <c r="L9" s="120">
        <f t="shared" si="6"/>
        <v>0</v>
      </c>
      <c r="M9" s="120" t="str">
        <f t="shared" si="7"/>
        <v>#REF!</v>
      </c>
      <c r="N9" s="120">
        <f t="shared" si="8"/>
        <v>0</v>
      </c>
      <c r="O9" s="120">
        <f t="shared" si="9"/>
        <v>0</v>
      </c>
      <c r="P9" s="120">
        <f t="shared" si="10"/>
        <v>0</v>
      </c>
      <c r="Q9" s="120" t="str">
        <f t="shared" si="11"/>
        <v>#REF!</v>
      </c>
      <c r="R9" s="120">
        <f t="shared" si="12"/>
        <v>0</v>
      </c>
      <c r="S9" s="120" t="str">
        <f t="shared" si="13"/>
        <v>#REF!</v>
      </c>
      <c r="T9" s="120" t="str">
        <f t="shared" si="14"/>
        <v>#REF!</v>
      </c>
      <c r="U9" s="120" t="str">
        <f t="shared" si="15"/>
        <v>#REF!</v>
      </c>
      <c r="V9" s="121" t="str">
        <f t="shared" si="16"/>
        <v>#REF!</v>
      </c>
      <c r="W9" s="2"/>
      <c r="X9" s="2"/>
      <c r="Y9" s="2"/>
      <c r="Z9" s="2"/>
    </row>
    <row r="10">
      <c r="A10" s="122" t="s">
        <v>121</v>
      </c>
      <c r="B10" s="123">
        <f t="array" ref="B10">INDEX(Set!$8:$8,$B$8+1)-IF(INDEX(Set!$9:$9,2),0,B$7)</f>
        <v>45</v>
      </c>
      <c r="C10" s="2"/>
      <c r="D10" s="102">
        <v>5.0</v>
      </c>
      <c r="E10" s="124">
        <f t="shared" si="1"/>
        <v>5</v>
      </c>
      <c r="F10" s="125">
        <f t="shared" si="2"/>
        <v>70</v>
      </c>
      <c r="G10" s="126">
        <f>IF(E10="","",IF(E10=$B$10,0,VLOOKUP(F10,Life!$A$3:$R$113,7,FALSE)))</f>
        <v>30201.34579</v>
      </c>
      <c r="H10" s="127">
        <f>IF(E10="","",IF($F10=111,0,VLOOKUP(F10,Life!$A$3:$R$113,8,FALSE)))</f>
        <v>1746309.265</v>
      </c>
      <c r="I10" s="127">
        <f t="shared" si="3"/>
        <v>2790</v>
      </c>
      <c r="J10" s="127">
        <f t="shared" si="4"/>
        <v>0</v>
      </c>
      <c r="K10" s="127">
        <f t="shared" si="5"/>
        <v>0</v>
      </c>
      <c r="L10" s="127">
        <f t="shared" si="6"/>
        <v>0</v>
      </c>
      <c r="M10" s="127" t="str">
        <f t="shared" si="7"/>
        <v>#REF!</v>
      </c>
      <c r="N10" s="127">
        <f t="shared" si="8"/>
        <v>0</v>
      </c>
      <c r="O10" s="127">
        <f t="shared" si="9"/>
        <v>0</v>
      </c>
      <c r="P10" s="127">
        <f t="shared" si="10"/>
        <v>0</v>
      </c>
      <c r="Q10" s="127" t="str">
        <f t="shared" si="11"/>
        <v>#REF!</v>
      </c>
      <c r="R10" s="127">
        <f t="shared" si="12"/>
        <v>0</v>
      </c>
      <c r="S10" s="127" t="str">
        <f t="shared" si="13"/>
        <v>#REF!</v>
      </c>
      <c r="T10" s="127" t="str">
        <f t="shared" si="14"/>
        <v>#REF!</v>
      </c>
      <c r="U10" s="127" t="str">
        <f t="shared" si="15"/>
        <v>#REF!</v>
      </c>
      <c r="V10" s="128" t="str">
        <f t="shared" si="16"/>
        <v>#REF!</v>
      </c>
      <c r="W10" s="2"/>
      <c r="X10" s="2"/>
      <c r="Y10" s="2"/>
      <c r="Z10" s="2"/>
    </row>
    <row r="11">
      <c r="A11" s="122" t="s">
        <v>122</v>
      </c>
      <c r="B11" s="123">
        <v>10000.0</v>
      </c>
      <c r="C11" s="2"/>
      <c r="D11" s="102">
        <v>6.0</v>
      </c>
      <c r="E11" s="41">
        <f t="shared" si="1"/>
        <v>6</v>
      </c>
      <c r="F11" s="118">
        <f t="shared" si="2"/>
        <v>71</v>
      </c>
      <c r="G11" s="119">
        <f>IF(E11="","",IF(E11=$B$10,0,VLOOKUP(F11,Life!$A$3:$R$113,7,FALSE)))</f>
        <v>32077.58989</v>
      </c>
      <c r="H11" s="120">
        <f>IF(E11="","",IF($F11=111,0,VLOOKUP(F11,Life!$A$3:$R$113,8,FALSE)))</f>
        <v>1678014.713</v>
      </c>
      <c r="I11" s="120">
        <f t="shared" si="3"/>
        <v>3271</v>
      </c>
      <c r="J11" s="120">
        <f t="shared" si="4"/>
        <v>0</v>
      </c>
      <c r="K11" s="120">
        <f t="shared" si="5"/>
        <v>0</v>
      </c>
      <c r="L11" s="120">
        <f t="shared" si="6"/>
        <v>0</v>
      </c>
      <c r="M11" s="120" t="str">
        <f t="shared" si="7"/>
        <v>#REF!</v>
      </c>
      <c r="N11" s="120">
        <f t="shared" si="8"/>
        <v>0</v>
      </c>
      <c r="O11" s="120">
        <f t="shared" si="9"/>
        <v>0</v>
      </c>
      <c r="P11" s="120">
        <f t="shared" si="10"/>
        <v>0</v>
      </c>
      <c r="Q11" s="120" t="str">
        <f t="shared" si="11"/>
        <v>#REF!</v>
      </c>
      <c r="R11" s="120">
        <f t="shared" si="12"/>
        <v>0</v>
      </c>
      <c r="S11" s="120" t="str">
        <f t="shared" si="13"/>
        <v>#REF!</v>
      </c>
      <c r="T11" s="120" t="str">
        <f t="shared" si="14"/>
        <v>#REF!</v>
      </c>
      <c r="U11" s="120" t="str">
        <f t="shared" si="15"/>
        <v>#REF!</v>
      </c>
      <c r="V11" s="121" t="str">
        <f t="shared" si="16"/>
        <v>#REF!</v>
      </c>
      <c r="W11" s="2"/>
      <c r="X11" s="2"/>
      <c r="Y11" s="2"/>
      <c r="Z11" s="2"/>
    </row>
    <row r="12">
      <c r="A12" s="122" t="s">
        <v>123</v>
      </c>
      <c r="B12" s="123">
        <f t="array" ref="B12">IFERROR(IF($B$17=1,ROUND($B$22/(1-$B$21),0),IF($B$17=2,VLOOKUP($B$7,GP!$A$6:$K$85,2*$B$8+$B$6-1),ROUND(PMT($B$13,$B$9,0,-INDEX($U$6:$U$116,$B$9),1),0))),0)</f>
        <v>449</v>
      </c>
      <c r="C12" s="2"/>
      <c r="D12" s="102">
        <v>7.0</v>
      </c>
      <c r="E12" s="41">
        <f t="shared" si="1"/>
        <v>7</v>
      </c>
      <c r="F12" s="118">
        <f t="shared" si="2"/>
        <v>72</v>
      </c>
      <c r="G12" s="119">
        <f>IF(E12="","",IF(E12=$B$10,0,VLOOKUP(F12,Life!$A$3:$R$113,7,FALSE)))</f>
        <v>34012.45447</v>
      </c>
      <c r="H12" s="120">
        <f>IF(E12="","",IF($F12=111,0,VLOOKUP(F12,Life!$A$3:$R$113,8,FALSE)))</f>
        <v>1609367.489</v>
      </c>
      <c r="I12" s="120">
        <f t="shared" si="3"/>
        <v>3757</v>
      </c>
      <c r="J12" s="120">
        <f t="shared" si="4"/>
        <v>0</v>
      </c>
      <c r="K12" s="120">
        <f t="shared" si="5"/>
        <v>0</v>
      </c>
      <c r="L12" s="120">
        <f t="shared" si="6"/>
        <v>0</v>
      </c>
      <c r="M12" s="120" t="str">
        <f t="shared" si="7"/>
        <v>#REF!</v>
      </c>
      <c r="N12" s="120">
        <f t="shared" si="8"/>
        <v>0</v>
      </c>
      <c r="O12" s="120">
        <f t="shared" si="9"/>
        <v>0</v>
      </c>
      <c r="P12" s="120">
        <f t="shared" si="10"/>
        <v>0</v>
      </c>
      <c r="Q12" s="120" t="str">
        <f t="shared" si="11"/>
        <v>#REF!</v>
      </c>
      <c r="R12" s="120">
        <f t="shared" si="12"/>
        <v>0</v>
      </c>
      <c r="S12" s="120" t="str">
        <f t="shared" si="13"/>
        <v>#REF!</v>
      </c>
      <c r="T12" s="120" t="str">
        <f t="shared" si="14"/>
        <v>#REF!</v>
      </c>
      <c r="U12" s="120" t="str">
        <f t="shared" si="15"/>
        <v>#REF!</v>
      </c>
      <c r="V12" s="121" t="str">
        <f t="shared" si="16"/>
        <v>#REF!</v>
      </c>
      <c r="W12" s="2"/>
      <c r="X12" s="2"/>
      <c r="Y12" s="2"/>
      <c r="Z12" s="2"/>
    </row>
    <row r="13">
      <c r="A13" s="129" t="s">
        <v>124</v>
      </c>
      <c r="B13" s="130" t="str">
        <f t="array" ref="B13">IF(B17=3,VLOOKUP($B$7,IRR!$A$6:$K$85,2*$B$8+$B$6-1),INDEX(Change!$K$5:$K$116,$B$9+1))</f>
        <v>#REF!</v>
      </c>
      <c r="C13" s="2"/>
      <c r="D13" s="102">
        <v>8.0</v>
      </c>
      <c r="E13" s="41">
        <f t="shared" si="1"/>
        <v>8</v>
      </c>
      <c r="F13" s="118">
        <f t="shared" si="2"/>
        <v>73</v>
      </c>
      <c r="G13" s="119">
        <f>IF(E13="","",IF(E13=$B$10,0,VLOOKUP(F13,Life!$A$3:$R$113,7,FALSE)))</f>
        <v>35984.60198</v>
      </c>
      <c r="H13" s="120">
        <f>IF(E13="","",IF($F13=111,0,VLOOKUP(F13,Life!$A$3:$R$113,8,FALSE)))</f>
        <v>1540317.382</v>
      </c>
      <c r="I13" s="120">
        <f t="shared" si="3"/>
        <v>4249</v>
      </c>
      <c r="J13" s="120">
        <f t="shared" si="4"/>
        <v>0</v>
      </c>
      <c r="K13" s="120">
        <f t="shared" si="5"/>
        <v>0</v>
      </c>
      <c r="L13" s="120">
        <f t="shared" si="6"/>
        <v>0</v>
      </c>
      <c r="M13" s="120" t="str">
        <f t="shared" si="7"/>
        <v>#REF!</v>
      </c>
      <c r="N13" s="120">
        <f t="shared" si="8"/>
        <v>0</v>
      </c>
      <c r="O13" s="120">
        <f t="shared" si="9"/>
        <v>0</v>
      </c>
      <c r="P13" s="120">
        <f t="shared" si="10"/>
        <v>0</v>
      </c>
      <c r="Q13" s="120" t="str">
        <f t="shared" si="11"/>
        <v>#REF!</v>
      </c>
      <c r="R13" s="120">
        <f t="shared" si="12"/>
        <v>0</v>
      </c>
      <c r="S13" s="120" t="str">
        <f t="shared" si="13"/>
        <v>#REF!</v>
      </c>
      <c r="T13" s="120" t="str">
        <f t="shared" si="14"/>
        <v>#REF!</v>
      </c>
      <c r="U13" s="120" t="str">
        <f t="shared" si="15"/>
        <v>#REF!</v>
      </c>
      <c r="V13" s="121" t="str">
        <f t="shared" si="16"/>
        <v>#REF!</v>
      </c>
      <c r="W13" s="2"/>
      <c r="X13" s="2"/>
      <c r="Y13" s="2"/>
      <c r="Z13" s="2"/>
    </row>
    <row r="14">
      <c r="A14" s="129" t="s">
        <v>125</v>
      </c>
      <c r="B14" s="130" t="str">
        <f>AssetShare_Cal!B17</f>
        <v>#REF!</v>
      </c>
      <c r="C14" s="2"/>
      <c r="D14" s="102">
        <v>9.0</v>
      </c>
      <c r="E14" s="41">
        <f t="shared" si="1"/>
        <v>9</v>
      </c>
      <c r="F14" s="118">
        <f t="shared" si="2"/>
        <v>74</v>
      </c>
      <c r="G14" s="119">
        <f>IF(E14="","",IF(E14=$B$10,0,VLOOKUP(F14,Life!$A$3:$R$113,7,FALSE)))</f>
        <v>37984.98826</v>
      </c>
      <c r="H14" s="120">
        <f>IF(E14="","",IF($F14=111,0,VLOOKUP(F14,Life!$A$3:$R$113,8,FALSE)))</f>
        <v>1470836.386</v>
      </c>
      <c r="I14" s="120">
        <f t="shared" si="3"/>
        <v>4745</v>
      </c>
      <c r="J14" s="120">
        <f t="shared" si="4"/>
        <v>0</v>
      </c>
      <c r="K14" s="120">
        <f t="shared" si="5"/>
        <v>0</v>
      </c>
      <c r="L14" s="120">
        <f t="shared" si="6"/>
        <v>0</v>
      </c>
      <c r="M14" s="120" t="str">
        <f t="shared" si="7"/>
        <v>#REF!</v>
      </c>
      <c r="N14" s="120">
        <f t="shared" si="8"/>
        <v>0</v>
      </c>
      <c r="O14" s="120">
        <f t="shared" si="9"/>
        <v>0</v>
      </c>
      <c r="P14" s="120">
        <f t="shared" si="10"/>
        <v>0</v>
      </c>
      <c r="Q14" s="120" t="str">
        <f t="shared" si="11"/>
        <v>#REF!</v>
      </c>
      <c r="R14" s="120">
        <f t="shared" si="12"/>
        <v>0</v>
      </c>
      <c r="S14" s="120" t="str">
        <f t="shared" si="13"/>
        <v>#REF!</v>
      </c>
      <c r="T14" s="120" t="str">
        <f t="shared" si="14"/>
        <v>#REF!</v>
      </c>
      <c r="U14" s="120" t="str">
        <f t="shared" si="15"/>
        <v>#REF!</v>
      </c>
      <c r="V14" s="121" t="str">
        <f t="shared" si="16"/>
        <v>#REF!</v>
      </c>
      <c r="W14" s="2"/>
      <c r="X14" s="2"/>
      <c r="Y14" s="2"/>
      <c r="Z14" s="2"/>
    </row>
    <row r="15">
      <c r="A15" s="129" t="s">
        <v>126</v>
      </c>
      <c r="B15" s="130" t="str">
        <f>AssetShare_Cal!D17</f>
        <v>#REF!</v>
      </c>
      <c r="C15" s="2"/>
      <c r="D15" s="102">
        <v>10.0</v>
      </c>
      <c r="E15" s="124">
        <f t="shared" si="1"/>
        <v>10</v>
      </c>
      <c r="F15" s="125">
        <f t="shared" si="2"/>
        <v>75</v>
      </c>
      <c r="G15" s="126">
        <f>IF(E15="","",IF(E15=$B$10,0,VLOOKUP(F15,Life!$A$3:$R$113,7,FALSE)))</f>
        <v>39998.27052</v>
      </c>
      <c r="H15" s="127">
        <f>IF(E15="","",IF($F15=111,0,VLOOKUP(F15,Life!$A$3:$R$113,8,FALSE)))</f>
        <v>1400906.057</v>
      </c>
      <c r="I15" s="127">
        <f t="shared" si="3"/>
        <v>5245</v>
      </c>
      <c r="J15" s="127">
        <f t="shared" si="4"/>
        <v>0</v>
      </c>
      <c r="K15" s="127">
        <f t="shared" si="5"/>
        <v>0</v>
      </c>
      <c r="L15" s="127">
        <f t="shared" si="6"/>
        <v>0</v>
      </c>
      <c r="M15" s="127" t="str">
        <f t="shared" si="7"/>
        <v>#REF!</v>
      </c>
      <c r="N15" s="127">
        <f t="shared" si="8"/>
        <v>0</v>
      </c>
      <c r="O15" s="127">
        <f t="shared" si="9"/>
        <v>0</v>
      </c>
      <c r="P15" s="127">
        <f t="shared" si="10"/>
        <v>0</v>
      </c>
      <c r="Q15" s="127" t="str">
        <f t="shared" si="11"/>
        <v>#REF!</v>
      </c>
      <c r="R15" s="127">
        <f t="shared" si="12"/>
        <v>0</v>
      </c>
      <c r="S15" s="127" t="str">
        <f t="shared" si="13"/>
        <v>#REF!</v>
      </c>
      <c r="T15" s="127" t="str">
        <f t="shared" si="14"/>
        <v>#REF!</v>
      </c>
      <c r="U15" s="127" t="str">
        <f t="shared" si="15"/>
        <v>#REF!</v>
      </c>
      <c r="V15" s="128" t="str">
        <f t="shared" si="16"/>
        <v>#REF!</v>
      </c>
      <c r="W15" s="2"/>
      <c r="X15" s="2"/>
      <c r="Y15" s="2"/>
      <c r="Z15" s="2"/>
    </row>
    <row r="16">
      <c r="A16" s="131" t="s">
        <v>127</v>
      </c>
      <c r="B16" s="132" t="str">
        <f>(SUMPRODUCT($E$5:$E$116,$G$5:$G$116,$M$5:$M$116)+0.5*SUMPRODUCT($G$5:$G$116,$M$5:$M$116)+SUMPRODUCT($E$5:$E$116,$H$5:$H$116,$N$5:$N$116)+SUMPRODUCT($E$5:$E$116,$H$5:$H$116,$O$5:$O$116))/(SUMPRODUCT($G$5:$G$116,$M$5:$M$116)+SUMPRODUCT($H$5:$H$116,$N$5:$N$116)+SUMPRODUCT($H$5:$H$116,$O$5:$O$116))</f>
        <v>#REF!</v>
      </c>
      <c r="C16" s="2"/>
      <c r="D16" s="102">
        <v>11.0</v>
      </c>
      <c r="E16" s="41">
        <f t="shared" si="1"/>
        <v>11</v>
      </c>
      <c r="F16" s="118">
        <f t="shared" si="2"/>
        <v>76</v>
      </c>
      <c r="G16" s="119">
        <f>IF(E16="","",IF(E16=$B$10,0,VLOOKUP(F16,Life!$A$3:$R$113,7,FALSE)))</f>
        <v>41999.7097</v>
      </c>
      <c r="H16" s="120">
        <f>IF(E16="","",IF($F16=111,0,VLOOKUP(F16,Life!$A$3:$R$113,8,FALSE)))</f>
        <v>1330523.53</v>
      </c>
      <c r="I16" s="120">
        <f t="shared" si="3"/>
        <v>5751</v>
      </c>
      <c r="J16" s="120">
        <f t="shared" si="4"/>
        <v>0</v>
      </c>
      <c r="K16" s="120">
        <f t="shared" si="5"/>
        <v>0</v>
      </c>
      <c r="L16" s="120">
        <f t="shared" si="6"/>
        <v>0</v>
      </c>
      <c r="M16" s="120" t="str">
        <f t="shared" si="7"/>
        <v>#REF!</v>
      </c>
      <c r="N16" s="120">
        <f t="shared" si="8"/>
        <v>0</v>
      </c>
      <c r="O16" s="120">
        <f t="shared" si="9"/>
        <v>0</v>
      </c>
      <c r="P16" s="120">
        <f t="shared" si="10"/>
        <v>0</v>
      </c>
      <c r="Q16" s="120" t="str">
        <f t="shared" si="11"/>
        <v>#REF!</v>
      </c>
      <c r="R16" s="120">
        <f t="shared" si="12"/>
        <v>0</v>
      </c>
      <c r="S16" s="120" t="str">
        <f t="shared" si="13"/>
        <v>#REF!</v>
      </c>
      <c r="T16" s="120" t="str">
        <f t="shared" si="14"/>
        <v>#REF!</v>
      </c>
      <c r="U16" s="120" t="str">
        <f t="shared" si="15"/>
        <v>#REF!</v>
      </c>
      <c r="V16" s="121" t="str">
        <f t="shared" si="16"/>
        <v>#REF!</v>
      </c>
      <c r="W16" s="2"/>
      <c r="X16" s="2"/>
      <c r="Y16" s="2"/>
      <c r="Z16" s="2"/>
    </row>
    <row r="17">
      <c r="A17" s="2" t="s">
        <v>128</v>
      </c>
      <c r="B17" s="2">
        <f>Code!$J$4</f>
        <v>2</v>
      </c>
      <c r="C17" s="2"/>
      <c r="D17" s="102">
        <v>12.0</v>
      </c>
      <c r="E17" s="41">
        <f t="shared" si="1"/>
        <v>12</v>
      </c>
      <c r="F17" s="118">
        <f t="shared" si="2"/>
        <v>77</v>
      </c>
      <c r="G17" s="119">
        <f>IF(E17="","",IF(E17=$B$10,0,VLOOKUP(F17,Life!$A$3:$R$113,7,FALSE)))</f>
        <v>43959.83862</v>
      </c>
      <c r="H17" s="120">
        <f>IF(E17="","",IF($F17=111,0,VLOOKUP(F17,Life!$A$3:$R$113,8,FALSE)))</f>
        <v>1259710.466</v>
      </c>
      <c r="I17" s="120">
        <f t="shared" si="3"/>
        <v>6262</v>
      </c>
      <c r="J17" s="120">
        <f t="shared" si="4"/>
        <v>0</v>
      </c>
      <c r="K17" s="120">
        <f t="shared" si="5"/>
        <v>0</v>
      </c>
      <c r="L17" s="120">
        <f t="shared" si="6"/>
        <v>0</v>
      </c>
      <c r="M17" s="120" t="str">
        <f t="shared" si="7"/>
        <v>#REF!</v>
      </c>
      <c r="N17" s="120">
        <f t="shared" si="8"/>
        <v>0</v>
      </c>
      <c r="O17" s="120">
        <f t="shared" si="9"/>
        <v>0</v>
      </c>
      <c r="P17" s="120">
        <f t="shared" si="10"/>
        <v>0</v>
      </c>
      <c r="Q17" s="120" t="str">
        <f t="shared" si="11"/>
        <v>#REF!</v>
      </c>
      <c r="R17" s="120">
        <f t="shared" si="12"/>
        <v>0</v>
      </c>
      <c r="S17" s="120" t="str">
        <f t="shared" si="13"/>
        <v>#REF!</v>
      </c>
      <c r="T17" s="120" t="str">
        <f t="shared" si="14"/>
        <v>#REF!</v>
      </c>
      <c r="U17" s="120" t="str">
        <f t="shared" si="15"/>
        <v>#REF!</v>
      </c>
      <c r="V17" s="121" t="str">
        <f t="shared" si="16"/>
        <v>#REF!</v>
      </c>
      <c r="W17" s="2"/>
      <c r="X17" s="2"/>
      <c r="Y17" s="2"/>
      <c r="Z17" s="2"/>
    </row>
    <row r="18">
      <c r="A18" s="4" t="s">
        <v>129</v>
      </c>
      <c r="B18" s="6" t="s">
        <v>130</v>
      </c>
      <c r="C18" s="2"/>
      <c r="D18" s="102">
        <v>13.0</v>
      </c>
      <c r="E18" s="41">
        <f t="shared" si="1"/>
        <v>13</v>
      </c>
      <c r="F18" s="118">
        <f t="shared" si="2"/>
        <v>78</v>
      </c>
      <c r="G18" s="119">
        <f>IF(E18="","",IF(E18=$B$10,0,VLOOKUP(F18,Life!$A$3:$R$113,7,FALSE)))</f>
        <v>45843.18017</v>
      </c>
      <c r="H18" s="120">
        <f>IF(E18="","",IF($F18=111,0,VLOOKUP(F18,Life!$A$3:$R$113,8,FALSE)))</f>
        <v>1188517.194</v>
      </c>
      <c r="I18" s="120">
        <f t="shared" si="3"/>
        <v>6779</v>
      </c>
      <c r="J18" s="120">
        <f t="shared" si="4"/>
        <v>0</v>
      </c>
      <c r="K18" s="120">
        <f t="shared" si="5"/>
        <v>0</v>
      </c>
      <c r="L18" s="120">
        <f t="shared" si="6"/>
        <v>0</v>
      </c>
      <c r="M18" s="120" t="str">
        <f t="shared" si="7"/>
        <v>#REF!</v>
      </c>
      <c r="N18" s="120">
        <f t="shared" si="8"/>
        <v>0</v>
      </c>
      <c r="O18" s="120">
        <f t="shared" si="9"/>
        <v>0</v>
      </c>
      <c r="P18" s="120">
        <f t="shared" si="10"/>
        <v>0</v>
      </c>
      <c r="Q18" s="120" t="str">
        <f t="shared" si="11"/>
        <v>#REF!</v>
      </c>
      <c r="R18" s="120">
        <f t="shared" si="12"/>
        <v>0</v>
      </c>
      <c r="S18" s="120" t="str">
        <f t="shared" si="13"/>
        <v>#REF!</v>
      </c>
      <c r="T18" s="120" t="str">
        <f t="shared" si="14"/>
        <v>#REF!</v>
      </c>
      <c r="U18" s="120" t="str">
        <f t="shared" si="15"/>
        <v>#REF!</v>
      </c>
      <c r="V18" s="121" t="str">
        <f t="shared" si="16"/>
        <v>#REF!</v>
      </c>
      <c r="W18" s="2"/>
      <c r="X18" s="2"/>
      <c r="Y18" s="2"/>
      <c r="Z18" s="2"/>
    </row>
    <row r="19">
      <c r="A19" s="133" t="s">
        <v>131</v>
      </c>
      <c r="B19" s="134">
        <f t="array" ref="B19">INDEX(Set!$12:$12,$B$8+1)</f>
        <v>0.0225</v>
      </c>
      <c r="C19" s="2"/>
      <c r="D19" s="102">
        <v>14.0</v>
      </c>
      <c r="E19" s="41">
        <f t="shared" si="1"/>
        <v>14</v>
      </c>
      <c r="F19" s="118">
        <f t="shared" si="2"/>
        <v>79</v>
      </c>
      <c r="G19" s="119">
        <f>IF(E19="","",IF(E19=$B$10,0,VLOOKUP(F19,Life!$A$3:$R$113,7,FALSE)))</f>
        <v>47618.25787</v>
      </c>
      <c r="H19" s="120">
        <f>IF(E19="","",IF($F19=111,0,VLOOKUP(F19,Life!$A$3:$R$113,8,FALSE)))</f>
        <v>1117028.016</v>
      </c>
      <c r="I19" s="120">
        <f t="shared" si="3"/>
        <v>7300</v>
      </c>
      <c r="J19" s="120">
        <f t="shared" si="4"/>
        <v>0</v>
      </c>
      <c r="K19" s="120">
        <f t="shared" si="5"/>
        <v>0</v>
      </c>
      <c r="L19" s="120">
        <f t="shared" si="6"/>
        <v>0</v>
      </c>
      <c r="M19" s="120" t="str">
        <f t="shared" si="7"/>
        <v>#REF!</v>
      </c>
      <c r="N19" s="120">
        <f t="shared" si="8"/>
        <v>0</v>
      </c>
      <c r="O19" s="120">
        <f t="shared" si="9"/>
        <v>0</v>
      </c>
      <c r="P19" s="120">
        <f t="shared" si="10"/>
        <v>0</v>
      </c>
      <c r="Q19" s="120" t="str">
        <f t="shared" si="11"/>
        <v>#REF!</v>
      </c>
      <c r="R19" s="120">
        <f t="shared" si="12"/>
        <v>0</v>
      </c>
      <c r="S19" s="120" t="str">
        <f t="shared" si="13"/>
        <v>#REF!</v>
      </c>
      <c r="T19" s="120" t="str">
        <f t="shared" si="14"/>
        <v>#REF!</v>
      </c>
      <c r="U19" s="120" t="str">
        <f t="shared" si="15"/>
        <v>#REF!</v>
      </c>
      <c r="V19" s="121" t="str">
        <f t="shared" si="16"/>
        <v>#REF!</v>
      </c>
      <c r="W19" s="2"/>
      <c r="X19" s="2"/>
      <c r="Y19" s="2"/>
      <c r="Z19" s="2"/>
    </row>
    <row r="20">
      <c r="A20" s="135" t="s">
        <v>132</v>
      </c>
      <c r="B20" s="136">
        <f t="array" ref="B20">INDEX(Set!$13:$13,$B$8+1)</f>
        <v>0.9</v>
      </c>
      <c r="C20" s="2"/>
      <c r="D20" s="102">
        <v>15.0</v>
      </c>
      <c r="E20" s="124">
        <f t="shared" si="1"/>
        <v>15</v>
      </c>
      <c r="F20" s="125">
        <f t="shared" si="2"/>
        <v>80</v>
      </c>
      <c r="G20" s="126">
        <f>IF(E20="","",IF(E20=$B$10,0,VLOOKUP(F20,Life!$A$3:$R$113,7,FALSE)))</f>
        <v>49248.49076</v>
      </c>
      <c r="H20" s="127">
        <f>IF(E20="","",IF($F20=111,0,VLOOKUP(F20,Life!$A$3:$R$113,8,FALSE)))</f>
        <v>1045356.511</v>
      </c>
      <c r="I20" s="127">
        <f t="shared" si="3"/>
        <v>7826</v>
      </c>
      <c r="J20" s="127">
        <f t="shared" si="4"/>
        <v>0</v>
      </c>
      <c r="K20" s="127">
        <f t="shared" si="5"/>
        <v>0</v>
      </c>
      <c r="L20" s="127">
        <f t="shared" si="6"/>
        <v>0</v>
      </c>
      <c r="M20" s="127" t="str">
        <f t="shared" si="7"/>
        <v>#REF!</v>
      </c>
      <c r="N20" s="127">
        <f t="shared" si="8"/>
        <v>0</v>
      </c>
      <c r="O20" s="127">
        <f t="shared" si="9"/>
        <v>0</v>
      </c>
      <c r="P20" s="127">
        <f t="shared" si="10"/>
        <v>0</v>
      </c>
      <c r="Q20" s="127" t="str">
        <f t="shared" si="11"/>
        <v>#REF!</v>
      </c>
      <c r="R20" s="127">
        <f t="shared" si="12"/>
        <v>0</v>
      </c>
      <c r="S20" s="127" t="str">
        <f t="shared" si="13"/>
        <v>#REF!</v>
      </c>
      <c r="T20" s="127" t="str">
        <f t="shared" si="14"/>
        <v>#REF!</v>
      </c>
      <c r="U20" s="127" t="str">
        <f t="shared" si="15"/>
        <v>#REF!</v>
      </c>
      <c r="V20" s="128" t="str">
        <f t="shared" si="16"/>
        <v>#REF!</v>
      </c>
      <c r="W20" s="2"/>
      <c r="X20" s="2"/>
      <c r="Y20" s="2"/>
      <c r="Z20" s="2"/>
    </row>
    <row r="21" ht="15.75" customHeight="1">
      <c r="A21" s="135" t="s">
        <v>133</v>
      </c>
      <c r="B21" s="136" t="str">
        <f>IF($B$17=1,VLOOKUP($B$7,EL!$A$6:$I$85,2*$B$8+$B$6-1),1-$B$22/$B$12)</f>
        <v>#REF!</v>
      </c>
      <c r="C21" s="2"/>
      <c r="D21" s="102">
        <v>16.0</v>
      </c>
      <c r="E21" s="41">
        <f t="shared" si="1"/>
        <v>16</v>
      </c>
      <c r="F21" s="118">
        <f t="shared" si="2"/>
        <v>81</v>
      </c>
      <c r="G21" s="119">
        <f>IF(E21="","",IF(E21=$B$10,0,VLOOKUP(F21,Life!$A$3:$R$113,7,FALSE)))</f>
        <v>50686.06319</v>
      </c>
      <c r="H21" s="120">
        <f>IF(E21="","",IF($F21=111,0,VLOOKUP(F21,Life!$A$3:$R$113,8,FALSE)))</f>
        <v>973649.9335</v>
      </c>
      <c r="I21" s="120">
        <f t="shared" si="3"/>
        <v>8358</v>
      </c>
      <c r="J21" s="120">
        <f t="shared" si="4"/>
        <v>0</v>
      </c>
      <c r="K21" s="120">
        <f t="shared" si="5"/>
        <v>0</v>
      </c>
      <c r="L21" s="120">
        <f t="shared" si="6"/>
        <v>0</v>
      </c>
      <c r="M21" s="120" t="str">
        <f t="shared" si="7"/>
        <v>#REF!</v>
      </c>
      <c r="N21" s="120">
        <f t="shared" si="8"/>
        <v>0</v>
      </c>
      <c r="O21" s="120">
        <f t="shared" si="9"/>
        <v>0</v>
      </c>
      <c r="P21" s="120">
        <f t="shared" si="10"/>
        <v>0</v>
      </c>
      <c r="Q21" s="120" t="str">
        <f t="shared" si="11"/>
        <v>#REF!</v>
      </c>
      <c r="R21" s="120">
        <f t="shared" si="12"/>
        <v>0</v>
      </c>
      <c r="S21" s="120" t="str">
        <f t="shared" si="13"/>
        <v>#REF!</v>
      </c>
      <c r="T21" s="120" t="str">
        <f t="shared" si="14"/>
        <v>#REF!</v>
      </c>
      <c r="U21" s="120" t="str">
        <f t="shared" si="15"/>
        <v>#REF!</v>
      </c>
      <c r="V21" s="121" t="str">
        <f t="shared" si="16"/>
        <v>#REF!</v>
      </c>
      <c r="W21" s="2"/>
      <c r="X21" s="2"/>
      <c r="Y21" s="2"/>
      <c r="Z21" s="2"/>
    </row>
    <row r="22" ht="15.75" customHeight="1">
      <c r="A22" s="135" t="s">
        <v>134</v>
      </c>
      <c r="B22" s="137" t="str">
        <f>B27+B37</f>
        <v>#REF!</v>
      </c>
      <c r="C22" s="2"/>
      <c r="D22" s="102">
        <v>17.0</v>
      </c>
      <c r="E22" s="41">
        <f t="shared" si="1"/>
        <v>17</v>
      </c>
      <c r="F22" s="118">
        <f t="shared" si="2"/>
        <v>82</v>
      </c>
      <c r="G22" s="119">
        <f>IF(E22="","",IF(E22=$B$10,0,VLOOKUP(F22,Life!$A$3:$R$113,7,FALSE)))</f>
        <v>51879.08932</v>
      </c>
      <c r="H22" s="120">
        <f>IF(E22="","",IF($F22=111,0,VLOOKUP(F22,Life!$A$3:$R$113,8,FALSE)))</f>
        <v>902099.5834</v>
      </c>
      <c r="I22" s="120">
        <f t="shared" si="3"/>
        <v>8895</v>
      </c>
      <c r="J22" s="120">
        <f t="shared" si="4"/>
        <v>0</v>
      </c>
      <c r="K22" s="120">
        <f t="shared" si="5"/>
        <v>0</v>
      </c>
      <c r="L22" s="120">
        <f t="shared" si="6"/>
        <v>0</v>
      </c>
      <c r="M22" s="120" t="str">
        <f t="shared" si="7"/>
        <v>#REF!</v>
      </c>
      <c r="N22" s="120">
        <f t="shared" si="8"/>
        <v>0</v>
      </c>
      <c r="O22" s="120">
        <f t="shared" si="9"/>
        <v>0</v>
      </c>
      <c r="P22" s="120">
        <f t="shared" si="10"/>
        <v>0</v>
      </c>
      <c r="Q22" s="120" t="str">
        <f t="shared" si="11"/>
        <v>#REF!</v>
      </c>
      <c r="R22" s="120">
        <f t="shared" si="12"/>
        <v>0</v>
      </c>
      <c r="S22" s="120" t="str">
        <f t="shared" si="13"/>
        <v>#REF!</v>
      </c>
      <c r="T22" s="120" t="str">
        <f t="shared" si="14"/>
        <v>#REF!</v>
      </c>
      <c r="U22" s="120" t="str">
        <f t="shared" si="15"/>
        <v>#REF!</v>
      </c>
      <c r="V22" s="121" t="str">
        <f t="shared" si="16"/>
        <v>#REF!</v>
      </c>
      <c r="W22" s="2"/>
      <c r="X22" s="2"/>
      <c r="Y22" s="2"/>
      <c r="Z22" s="2"/>
    </row>
    <row r="23" ht="15.75" customHeight="1">
      <c r="A23" s="135" t="s">
        <v>135</v>
      </c>
      <c r="B23" s="137" t="str">
        <f>B33+B37</f>
        <v>#REF!</v>
      </c>
      <c r="C23" s="2"/>
      <c r="D23" s="102">
        <v>18.0</v>
      </c>
      <c r="E23" s="41">
        <f t="shared" si="1"/>
        <v>18</v>
      </c>
      <c r="F23" s="118">
        <f t="shared" si="2"/>
        <v>83</v>
      </c>
      <c r="G23" s="119">
        <f>IF(E23="","",IF(E23=$B$10,0,VLOOKUP(F23,Life!$A$3:$R$113,7,FALSE)))</f>
        <v>52773.08557</v>
      </c>
      <c r="H23" s="120">
        <f>IF(E23="","",IF($F23=111,0,VLOOKUP(F23,Life!$A$3:$R$113,8,FALSE)))</f>
        <v>830943.8639</v>
      </c>
      <c r="I23" s="120">
        <f t="shared" si="3"/>
        <v>9438</v>
      </c>
      <c r="J23" s="120">
        <f t="shared" si="4"/>
        <v>0</v>
      </c>
      <c r="K23" s="120">
        <f t="shared" si="5"/>
        <v>0</v>
      </c>
      <c r="L23" s="120">
        <f t="shared" si="6"/>
        <v>0</v>
      </c>
      <c r="M23" s="120" t="str">
        <f t="shared" si="7"/>
        <v>#REF!</v>
      </c>
      <c r="N23" s="120">
        <f t="shared" si="8"/>
        <v>0</v>
      </c>
      <c r="O23" s="120">
        <f t="shared" si="9"/>
        <v>0</v>
      </c>
      <c r="P23" s="120">
        <f t="shared" si="10"/>
        <v>0</v>
      </c>
      <c r="Q23" s="120" t="str">
        <f t="shared" si="11"/>
        <v>#REF!</v>
      </c>
      <c r="R23" s="120">
        <f t="shared" si="12"/>
        <v>0</v>
      </c>
      <c r="S23" s="120" t="str">
        <f t="shared" si="13"/>
        <v>#REF!</v>
      </c>
      <c r="T23" s="120" t="str">
        <f t="shared" si="14"/>
        <v>#REF!</v>
      </c>
      <c r="U23" s="120" t="str">
        <f t="shared" si="15"/>
        <v>#REF!</v>
      </c>
      <c r="V23" s="121" t="str">
        <f t="shared" si="16"/>
        <v>#REF!</v>
      </c>
      <c r="W23" s="2"/>
      <c r="X23" s="2"/>
      <c r="Y23" s="2"/>
      <c r="Z23" s="2"/>
    </row>
    <row r="24" ht="15.75" customHeight="1">
      <c r="A24" s="135" t="s">
        <v>136</v>
      </c>
      <c r="B24" s="137" t="str">
        <f>B34+B37</f>
        <v>#REF!</v>
      </c>
      <c r="C24" s="2"/>
      <c r="D24" s="102">
        <v>19.0</v>
      </c>
      <c r="E24" s="41">
        <f t="shared" si="1"/>
        <v>19</v>
      </c>
      <c r="F24" s="118">
        <f t="shared" si="2"/>
        <v>84</v>
      </c>
      <c r="G24" s="119">
        <f>IF(E24="","",IF(E24=$B$10,0,VLOOKUP(F24,Life!$A$3:$R$113,7,FALSE)))</f>
        <v>53320.98497</v>
      </c>
      <c r="H24" s="120">
        <f>IF(E24="","",IF($F24=111,0,VLOOKUP(F24,Life!$A$3:$R$113,8,FALSE)))</f>
        <v>760469.8129</v>
      </c>
      <c r="I24" s="120">
        <f t="shared" si="3"/>
        <v>9985</v>
      </c>
      <c r="J24" s="120">
        <f t="shared" si="4"/>
        <v>0</v>
      </c>
      <c r="K24" s="120">
        <f t="shared" si="5"/>
        <v>0</v>
      </c>
      <c r="L24" s="120">
        <f t="shared" si="6"/>
        <v>0</v>
      </c>
      <c r="M24" s="120" t="str">
        <f t="shared" si="7"/>
        <v>#REF!</v>
      </c>
      <c r="N24" s="120">
        <f t="shared" si="8"/>
        <v>0</v>
      </c>
      <c r="O24" s="120">
        <f t="shared" si="9"/>
        <v>0</v>
      </c>
      <c r="P24" s="120">
        <f t="shared" si="10"/>
        <v>0</v>
      </c>
      <c r="Q24" s="120" t="str">
        <f t="shared" si="11"/>
        <v>#REF!</v>
      </c>
      <c r="R24" s="120">
        <f t="shared" si="12"/>
        <v>0</v>
      </c>
      <c r="S24" s="120" t="str">
        <f t="shared" si="13"/>
        <v>#REF!</v>
      </c>
      <c r="T24" s="120" t="str">
        <f t="shared" si="14"/>
        <v>#REF!</v>
      </c>
      <c r="U24" s="120" t="str">
        <f t="shared" si="15"/>
        <v>#REF!</v>
      </c>
      <c r="V24" s="121" t="str">
        <f t="shared" si="16"/>
        <v>#REF!</v>
      </c>
      <c r="W24" s="2"/>
      <c r="X24" s="2"/>
      <c r="Y24" s="2"/>
      <c r="Z24" s="2"/>
    </row>
    <row r="25" ht="15.75" customHeight="1">
      <c r="A25" s="138" t="s">
        <v>137</v>
      </c>
      <c r="B25" s="139" t="str">
        <f>B35+B37</f>
        <v>#REF!</v>
      </c>
      <c r="C25" s="2"/>
      <c r="D25" s="102">
        <v>20.0</v>
      </c>
      <c r="E25" s="124">
        <f t="shared" si="1"/>
        <v>20</v>
      </c>
      <c r="F25" s="125">
        <f t="shared" si="2"/>
        <v>85</v>
      </c>
      <c r="G25" s="126">
        <f>IF(E25="","",IF(E25=$B$10,0,VLOOKUP(F25,Life!$A$3:$R$113,7,FALSE)))</f>
        <v>53473.8059</v>
      </c>
      <c r="H25" s="127">
        <f>IF(E25="","",IF($F25=111,0,VLOOKUP(F25,Life!$A$3:$R$113,8,FALSE)))</f>
        <v>691004.6979</v>
      </c>
      <c r="I25" s="127">
        <f t="shared" si="3"/>
        <v>10225</v>
      </c>
      <c r="J25" s="127">
        <f t="shared" si="4"/>
        <v>9249.4</v>
      </c>
      <c r="K25" s="127">
        <f t="shared" si="5"/>
        <v>0</v>
      </c>
      <c r="L25" s="127">
        <f t="shared" si="6"/>
        <v>0</v>
      </c>
      <c r="M25" s="127" t="str">
        <f t="shared" si="7"/>
        <v>#REF!</v>
      </c>
      <c r="N25" s="127">
        <f t="shared" si="8"/>
        <v>0</v>
      </c>
      <c r="O25" s="127">
        <f t="shared" si="9"/>
        <v>0</v>
      </c>
      <c r="P25" s="127">
        <f t="shared" si="10"/>
        <v>0</v>
      </c>
      <c r="Q25" s="127" t="str">
        <f t="shared" si="11"/>
        <v>#REF!</v>
      </c>
      <c r="R25" s="127">
        <f t="shared" si="12"/>
        <v>0</v>
      </c>
      <c r="S25" s="127">
        <f t="shared" si="13"/>
        <v>0</v>
      </c>
      <c r="T25" s="127">
        <f t="shared" si="14"/>
        <v>0</v>
      </c>
      <c r="U25" s="127" t="str">
        <f t="shared" si="15"/>
        <v>#REF!</v>
      </c>
      <c r="V25" s="128" t="str">
        <f t="shared" si="16"/>
        <v>#REF!</v>
      </c>
      <c r="W25" s="2"/>
      <c r="X25" s="2"/>
      <c r="Y25" s="2"/>
      <c r="Z25" s="2"/>
    </row>
    <row r="26" ht="15.75" customHeight="1">
      <c r="A26" s="140" t="s">
        <v>138</v>
      </c>
      <c r="B26" s="141"/>
      <c r="C26" s="2"/>
      <c r="D26" s="102">
        <v>21.0</v>
      </c>
      <c r="E26" s="41">
        <f t="shared" si="1"/>
        <v>21</v>
      </c>
      <c r="F26" s="118">
        <f t="shared" si="2"/>
        <v>86</v>
      </c>
      <c r="G26" s="119">
        <f>IF(E26="","",IF(E26=$B$10,0,VLOOKUP(F26,Life!$A$3:$R$113,7,FALSE)))</f>
        <v>53183.01791</v>
      </c>
      <c r="H26" s="120">
        <f>IF(E26="","",IF($F26=111,0,VLOOKUP(F26,Life!$A$3:$R$113,8,FALSE)))</f>
        <v>622917.025</v>
      </c>
      <c r="I26" s="120">
        <f t="shared" si="3"/>
        <v>10455</v>
      </c>
      <c r="J26" s="120">
        <f t="shared" si="4"/>
        <v>9249.4</v>
      </c>
      <c r="K26" s="120">
        <f t="shared" si="5"/>
        <v>0</v>
      </c>
      <c r="L26" s="120">
        <f t="shared" si="6"/>
        <v>0</v>
      </c>
      <c r="M26" s="120" t="str">
        <f t="shared" si="7"/>
        <v>#REF!</v>
      </c>
      <c r="N26" s="120">
        <f t="shared" si="8"/>
        <v>0</v>
      </c>
      <c r="O26" s="120">
        <f t="shared" si="9"/>
        <v>0</v>
      </c>
      <c r="P26" s="120">
        <f t="shared" si="10"/>
        <v>0</v>
      </c>
      <c r="Q26" s="120" t="str">
        <f t="shared" si="11"/>
        <v>#REF!</v>
      </c>
      <c r="R26" s="120">
        <f t="shared" si="12"/>
        <v>0</v>
      </c>
      <c r="S26" s="120">
        <f t="shared" si="13"/>
        <v>0</v>
      </c>
      <c r="T26" s="120">
        <f t="shared" si="14"/>
        <v>0</v>
      </c>
      <c r="U26" s="120" t="str">
        <f t="shared" si="15"/>
        <v>#REF!</v>
      </c>
      <c r="V26" s="121" t="str">
        <f t="shared" si="16"/>
        <v>#REF!</v>
      </c>
      <c r="W26" s="2"/>
      <c r="X26" s="2"/>
      <c r="Y26" s="2"/>
      <c r="Z26" s="2"/>
    </row>
    <row r="27" ht="15.75" customHeight="1">
      <c r="A27" s="142" t="s">
        <v>134</v>
      </c>
      <c r="B27" s="137" t="str">
        <f>$Q$5/(SUMIF($E$5:$E$116,"&lt;" &amp; $B$9,$H$5:$H$116)/$H$5)</f>
        <v>#REF!</v>
      </c>
      <c r="C27" s="2"/>
      <c r="D27" s="102">
        <v>22.0</v>
      </c>
      <c r="E27" s="41">
        <f t="shared" si="1"/>
        <v>22</v>
      </c>
      <c r="F27" s="118">
        <f t="shared" si="2"/>
        <v>87</v>
      </c>
      <c r="G27" s="119">
        <f>IF(E27="","",IF(E27=$B$10,0,VLOOKUP(F27,Life!$A$3:$R$113,7,FALSE)))</f>
        <v>52406.04509</v>
      </c>
      <c r="H27" s="120">
        <f>IF(E27="","",IF($F27=111,0,VLOOKUP(F27,Life!$A$3:$R$113,8,FALSE)))</f>
        <v>556615.1846</v>
      </c>
      <c r="I27" s="120">
        <f t="shared" si="3"/>
        <v>10690</v>
      </c>
      <c r="J27" s="120">
        <f t="shared" si="4"/>
        <v>9249.4</v>
      </c>
      <c r="K27" s="120">
        <f t="shared" si="5"/>
        <v>0</v>
      </c>
      <c r="L27" s="120">
        <f t="shared" si="6"/>
        <v>0</v>
      </c>
      <c r="M27" s="120" t="str">
        <f t="shared" si="7"/>
        <v>#REF!</v>
      </c>
      <c r="N27" s="120">
        <f t="shared" si="8"/>
        <v>0</v>
      </c>
      <c r="O27" s="120">
        <f t="shared" si="9"/>
        <v>0</v>
      </c>
      <c r="P27" s="120">
        <f t="shared" si="10"/>
        <v>0</v>
      </c>
      <c r="Q27" s="120" t="str">
        <f t="shared" si="11"/>
        <v>#REF!</v>
      </c>
      <c r="R27" s="120">
        <f t="shared" si="12"/>
        <v>0</v>
      </c>
      <c r="S27" s="120">
        <f t="shared" si="13"/>
        <v>0</v>
      </c>
      <c r="T27" s="120">
        <f t="shared" si="14"/>
        <v>0</v>
      </c>
      <c r="U27" s="120" t="str">
        <f t="shared" si="15"/>
        <v>#REF!</v>
      </c>
      <c r="V27" s="121" t="str">
        <f t="shared" si="16"/>
        <v>#REF!</v>
      </c>
      <c r="W27" s="2"/>
      <c r="X27" s="2"/>
      <c r="Y27" s="2"/>
      <c r="Z27" s="2"/>
    </row>
    <row r="28" ht="15.75" customHeight="1">
      <c r="A28" s="142" t="s">
        <v>139</v>
      </c>
      <c r="B28" s="137" t="str">
        <f>IF($B$9=1,"",SUMPRODUCT($G$5:$G$116,$M$5:$M$116)/(SUM($G$5:$G$116)*$B$11))</f>
        <v>#REF!</v>
      </c>
      <c r="C28" s="2"/>
      <c r="D28" s="102">
        <v>23.0</v>
      </c>
      <c r="E28" s="41">
        <f t="shared" si="1"/>
        <v>23</v>
      </c>
      <c r="F28" s="118">
        <f t="shared" si="2"/>
        <v>88</v>
      </c>
      <c r="G28" s="119">
        <f>IF(E28="","",IF(E28=$B$10,0,VLOOKUP(F28,Life!$A$3:$R$113,7,FALSE)))</f>
        <v>51109.65556</v>
      </c>
      <c r="H28" s="120">
        <f>IF(E28="","",IF($F28=111,0,VLOOKUP(F28,Life!$A$3:$R$113,8,FALSE)))</f>
        <v>492540.6856</v>
      </c>
      <c r="I28" s="120">
        <f t="shared" si="3"/>
        <v>10931</v>
      </c>
      <c r="J28" s="120">
        <f t="shared" si="4"/>
        <v>9249.4</v>
      </c>
      <c r="K28" s="120">
        <f t="shared" si="5"/>
        <v>0</v>
      </c>
      <c r="L28" s="120">
        <f t="shared" si="6"/>
        <v>0</v>
      </c>
      <c r="M28" s="120" t="str">
        <f t="shared" si="7"/>
        <v>#REF!</v>
      </c>
      <c r="N28" s="120">
        <f t="shared" si="8"/>
        <v>0</v>
      </c>
      <c r="O28" s="120">
        <f t="shared" si="9"/>
        <v>0</v>
      </c>
      <c r="P28" s="120">
        <f t="shared" si="10"/>
        <v>0</v>
      </c>
      <c r="Q28" s="120" t="str">
        <f t="shared" si="11"/>
        <v>#REF!</v>
      </c>
      <c r="R28" s="120">
        <f t="shared" si="12"/>
        <v>0</v>
      </c>
      <c r="S28" s="120">
        <f t="shared" si="13"/>
        <v>0</v>
      </c>
      <c r="T28" s="120">
        <f t="shared" si="14"/>
        <v>0</v>
      </c>
      <c r="U28" s="120" t="str">
        <f t="shared" si="15"/>
        <v>#REF!</v>
      </c>
      <c r="V28" s="121" t="str">
        <f t="shared" si="16"/>
        <v>#REF!</v>
      </c>
      <c r="W28" s="2"/>
      <c r="X28" s="2"/>
      <c r="Y28" s="2"/>
      <c r="Z28" s="2"/>
    </row>
    <row r="29" ht="15.75" customHeight="1">
      <c r="A29" s="142" t="s">
        <v>140</v>
      </c>
      <c r="B29" s="137">
        <f>IF($B$9=1,"",VLOOKUP(B7,Life!$A$3:$Q$113,9)/(VLOOKUP(B7,Life!$A$3:$Q$113,10)-VLOOKUP(B7+20,Life!$A$3:$Q$113,10))*$B$11)</f>
        <v>478.2360105</v>
      </c>
      <c r="C29" s="2"/>
      <c r="D29" s="102">
        <v>24.0</v>
      </c>
      <c r="E29" s="41">
        <f t="shared" si="1"/>
        <v>24</v>
      </c>
      <c r="F29" s="118">
        <f t="shared" si="2"/>
        <v>89</v>
      </c>
      <c r="G29" s="119">
        <f>IF(E29="","",IF(E29=$B$10,0,VLOOKUP(F29,Life!$A$3:$R$113,7,FALSE)))</f>
        <v>49280.6524</v>
      </c>
      <c r="H29" s="120">
        <f>IF(E29="","",IF($F29=111,0,VLOOKUP(F29,Life!$A$3:$R$113,8,FALSE)))</f>
        <v>431158.1856</v>
      </c>
      <c r="I29" s="120">
        <f t="shared" si="3"/>
        <v>11177</v>
      </c>
      <c r="J29" s="120">
        <f t="shared" si="4"/>
        <v>9249.4</v>
      </c>
      <c r="K29" s="120">
        <f t="shared" si="5"/>
        <v>0</v>
      </c>
      <c r="L29" s="120">
        <f t="shared" si="6"/>
        <v>0</v>
      </c>
      <c r="M29" s="120" t="str">
        <f t="shared" si="7"/>
        <v>#REF!</v>
      </c>
      <c r="N29" s="120">
        <f t="shared" si="8"/>
        <v>0</v>
      </c>
      <c r="O29" s="120">
        <f t="shared" si="9"/>
        <v>0</v>
      </c>
      <c r="P29" s="120">
        <f t="shared" si="10"/>
        <v>0</v>
      </c>
      <c r="Q29" s="120" t="str">
        <f t="shared" si="11"/>
        <v>#REF!</v>
      </c>
      <c r="R29" s="120">
        <f t="shared" si="12"/>
        <v>0</v>
      </c>
      <c r="S29" s="120">
        <f t="shared" si="13"/>
        <v>0</v>
      </c>
      <c r="T29" s="120">
        <f t="shared" si="14"/>
        <v>0</v>
      </c>
      <c r="U29" s="120" t="str">
        <f t="shared" si="15"/>
        <v>#REF!</v>
      </c>
      <c r="V29" s="121" t="str">
        <f t="shared" si="16"/>
        <v>#REF!</v>
      </c>
      <c r="W29" s="2"/>
      <c r="X29" s="2"/>
      <c r="Y29" s="2"/>
      <c r="Z29" s="2"/>
    </row>
    <row r="30" ht="15.75" customHeight="1">
      <c r="A30" s="142" t="s">
        <v>141</v>
      </c>
      <c r="B30" s="137" t="str">
        <f>IF($B$9=1,"",(M5*G5+N6*H5)/H5)</f>
        <v>#REF!</v>
      </c>
      <c r="C30" s="2"/>
      <c r="D30" s="102">
        <v>25.0</v>
      </c>
      <c r="E30" s="124">
        <f t="shared" si="1"/>
        <v>25</v>
      </c>
      <c r="F30" s="125">
        <f t="shared" si="2"/>
        <v>90</v>
      </c>
      <c r="G30" s="126">
        <f>IF(E30="","",IF(E30=$B$10,0,VLOOKUP(F30,Life!$A$3:$R$113,7,FALSE)))</f>
        <v>46921.74609</v>
      </c>
      <c r="H30" s="127">
        <f>IF(E30="","",IF($F30=111,0,VLOOKUP(F30,Life!$A$3:$R$113,8,FALSE)))</f>
        <v>372935.1685</v>
      </c>
      <c r="I30" s="127">
        <f t="shared" si="3"/>
        <v>11428</v>
      </c>
      <c r="J30" s="127">
        <f t="shared" si="4"/>
        <v>9249.4</v>
      </c>
      <c r="K30" s="127">
        <f t="shared" si="5"/>
        <v>0</v>
      </c>
      <c r="L30" s="127">
        <f t="shared" si="6"/>
        <v>0</v>
      </c>
      <c r="M30" s="127" t="str">
        <f t="shared" si="7"/>
        <v>#REF!</v>
      </c>
      <c r="N30" s="127">
        <f t="shared" si="8"/>
        <v>0</v>
      </c>
      <c r="O30" s="127">
        <f t="shared" si="9"/>
        <v>0</v>
      </c>
      <c r="P30" s="127">
        <f t="shared" si="10"/>
        <v>0</v>
      </c>
      <c r="Q30" s="127" t="str">
        <f t="shared" si="11"/>
        <v>#REF!</v>
      </c>
      <c r="R30" s="127">
        <f t="shared" si="12"/>
        <v>0</v>
      </c>
      <c r="S30" s="127">
        <f t="shared" si="13"/>
        <v>0</v>
      </c>
      <c r="T30" s="127">
        <f t="shared" si="14"/>
        <v>0</v>
      </c>
      <c r="U30" s="127" t="str">
        <f t="shared" si="15"/>
        <v>#REF!</v>
      </c>
      <c r="V30" s="128" t="str">
        <f t="shared" si="16"/>
        <v>#REF!</v>
      </c>
      <c r="W30" s="2"/>
      <c r="X30" s="2"/>
      <c r="Y30" s="2"/>
      <c r="Z30" s="2"/>
    </row>
    <row r="31" ht="15.75" customHeight="1">
      <c r="A31" s="142" t="s">
        <v>142</v>
      </c>
      <c r="B31" s="123" t="str">
        <f>IF($B$9=1,"",IF(B27&gt;B28*B29,20,1))</f>
        <v>#REF!</v>
      </c>
      <c r="C31" s="2"/>
      <c r="D31" s="102">
        <v>26.0</v>
      </c>
      <c r="E31" s="41">
        <f t="shared" si="1"/>
        <v>26</v>
      </c>
      <c r="F31" s="118">
        <f t="shared" si="2"/>
        <v>91</v>
      </c>
      <c r="G31" s="119">
        <f>IF(E31="","",IF(E31=$B$10,0,VLOOKUP(F31,Life!$A$3:$R$113,7,FALSE)))</f>
        <v>44056.06054</v>
      </c>
      <c r="H31" s="120">
        <f>IF(E31="","",IF($F31=111,0,VLOOKUP(F31,Life!$A$3:$R$113,8,FALSE)))</f>
        <v>318326.1507</v>
      </c>
      <c r="I31" s="120">
        <f t="shared" si="3"/>
        <v>11685</v>
      </c>
      <c r="J31" s="120">
        <f t="shared" si="4"/>
        <v>9249.4</v>
      </c>
      <c r="K31" s="120">
        <f t="shared" si="5"/>
        <v>0</v>
      </c>
      <c r="L31" s="120">
        <f t="shared" si="6"/>
        <v>0</v>
      </c>
      <c r="M31" s="120" t="str">
        <f t="shared" si="7"/>
        <v>#REF!</v>
      </c>
      <c r="N31" s="120">
        <f t="shared" si="8"/>
        <v>0</v>
      </c>
      <c r="O31" s="120">
        <f t="shared" si="9"/>
        <v>0</v>
      </c>
      <c r="P31" s="120">
        <f t="shared" si="10"/>
        <v>0</v>
      </c>
      <c r="Q31" s="120" t="str">
        <f t="shared" si="11"/>
        <v>#REF!</v>
      </c>
      <c r="R31" s="120">
        <f t="shared" si="12"/>
        <v>0</v>
      </c>
      <c r="S31" s="120">
        <f t="shared" si="13"/>
        <v>0</v>
      </c>
      <c r="T31" s="120">
        <f t="shared" si="14"/>
        <v>0</v>
      </c>
      <c r="U31" s="120" t="str">
        <f t="shared" si="15"/>
        <v>#REF!</v>
      </c>
      <c r="V31" s="121" t="str">
        <f t="shared" si="16"/>
        <v>#REF!</v>
      </c>
      <c r="W31" s="2"/>
      <c r="X31" s="2"/>
      <c r="Y31" s="2"/>
      <c r="Z31" s="2"/>
    </row>
    <row r="32" ht="15.75" customHeight="1">
      <c r="A32" s="142" t="s">
        <v>143</v>
      </c>
      <c r="B32" s="123" t="str">
        <f>IF($B$9=1,"",IF(B31=20,MIN(B9,20),B9))</f>
        <v>#REF!</v>
      </c>
      <c r="C32" s="2"/>
      <c r="D32" s="102">
        <v>27.0</v>
      </c>
      <c r="E32" s="41">
        <f t="shared" si="1"/>
        <v>27</v>
      </c>
      <c r="F32" s="118">
        <f t="shared" si="2"/>
        <v>92</v>
      </c>
      <c r="G32" s="119">
        <f>IF(E32="","",IF(E32=$B$10,0,VLOOKUP(F32,Life!$A$3:$R$113,7,FALSE)))</f>
        <v>40729.52862</v>
      </c>
      <c r="H32" s="120">
        <f>IF(E32="","",IF($F32=111,0,VLOOKUP(F32,Life!$A$3:$R$113,8,FALSE)))</f>
        <v>267752.779</v>
      </c>
      <c r="I32" s="120">
        <f t="shared" si="3"/>
        <v>11948</v>
      </c>
      <c r="J32" s="120">
        <f t="shared" si="4"/>
        <v>9249.4</v>
      </c>
      <c r="K32" s="120">
        <f t="shared" si="5"/>
        <v>0</v>
      </c>
      <c r="L32" s="120">
        <f t="shared" si="6"/>
        <v>0</v>
      </c>
      <c r="M32" s="120" t="str">
        <f t="shared" si="7"/>
        <v>#REF!</v>
      </c>
      <c r="N32" s="120">
        <f t="shared" si="8"/>
        <v>0</v>
      </c>
      <c r="O32" s="120">
        <f t="shared" si="9"/>
        <v>0</v>
      </c>
      <c r="P32" s="120">
        <f t="shared" si="10"/>
        <v>0</v>
      </c>
      <c r="Q32" s="120" t="str">
        <f t="shared" si="11"/>
        <v>#REF!</v>
      </c>
      <c r="R32" s="120">
        <f t="shared" si="12"/>
        <v>0</v>
      </c>
      <c r="S32" s="120">
        <f t="shared" si="13"/>
        <v>0</v>
      </c>
      <c r="T32" s="120">
        <f t="shared" si="14"/>
        <v>0</v>
      </c>
      <c r="U32" s="120" t="str">
        <f t="shared" si="15"/>
        <v>#REF!</v>
      </c>
      <c r="V32" s="121" t="str">
        <f t="shared" si="16"/>
        <v>#REF!</v>
      </c>
      <c r="W32" s="2"/>
      <c r="X32" s="2"/>
      <c r="Y32" s="2"/>
      <c r="Z32" s="2"/>
    </row>
    <row r="33" ht="15.75" customHeight="1">
      <c r="A33" s="142" t="s">
        <v>135</v>
      </c>
      <c r="B33" s="137" t="str">
        <f>IF($B$9=1,$B$27,B30+MAX(B27-B28*B29,0))</f>
        <v>#REF!</v>
      </c>
      <c r="C33" s="2"/>
      <c r="D33" s="102">
        <v>28.0</v>
      </c>
      <c r="E33" s="41">
        <f t="shared" si="1"/>
        <v>28</v>
      </c>
      <c r="F33" s="118">
        <f t="shared" si="2"/>
        <v>93</v>
      </c>
      <c r="G33" s="119">
        <f>IF(E33="","",IF(E33=$B$10,0,VLOOKUP(F33,Life!$A$3:$R$113,7,FALSE)))</f>
        <v>37013.94846</v>
      </c>
      <c r="H33" s="120">
        <f>IF(E33="","",IF($F33=111,0,VLOOKUP(F33,Life!$A$3:$R$113,8,FALSE)))</f>
        <v>221581.9971</v>
      </c>
      <c r="I33" s="120">
        <f t="shared" si="3"/>
        <v>12217</v>
      </c>
      <c r="J33" s="120">
        <f t="shared" si="4"/>
        <v>9249.4</v>
      </c>
      <c r="K33" s="120">
        <f t="shared" si="5"/>
        <v>0</v>
      </c>
      <c r="L33" s="120">
        <f t="shared" si="6"/>
        <v>0</v>
      </c>
      <c r="M33" s="120" t="str">
        <f t="shared" si="7"/>
        <v>#REF!</v>
      </c>
      <c r="N33" s="120">
        <f t="shared" si="8"/>
        <v>0</v>
      </c>
      <c r="O33" s="120">
        <f t="shared" si="9"/>
        <v>0</v>
      </c>
      <c r="P33" s="120">
        <f t="shared" si="10"/>
        <v>0</v>
      </c>
      <c r="Q33" s="120" t="str">
        <f t="shared" si="11"/>
        <v>#REF!</v>
      </c>
      <c r="R33" s="120">
        <f t="shared" si="12"/>
        <v>0</v>
      </c>
      <c r="S33" s="120">
        <f t="shared" si="13"/>
        <v>0</v>
      </c>
      <c r="T33" s="120">
        <f t="shared" si="14"/>
        <v>0</v>
      </c>
      <c r="U33" s="120" t="str">
        <f t="shared" si="15"/>
        <v>#REF!</v>
      </c>
      <c r="V33" s="121" t="str">
        <f t="shared" si="16"/>
        <v>#REF!</v>
      </c>
      <c r="W33" s="2"/>
      <c r="X33" s="2"/>
      <c r="Y33" s="2"/>
      <c r="Z33" s="2"/>
    </row>
    <row r="34" ht="15.75" customHeight="1">
      <c r="A34" s="142" t="s">
        <v>136</v>
      </c>
      <c r="B34" s="137" t="str">
        <f>IF($B$9=1,0,B27+(B27-B33)/(SUMIF(E6:E116,"&lt;" &amp; B9,H6:H116)/H5))</f>
        <v>#REF!</v>
      </c>
      <c r="C34" s="2"/>
      <c r="D34" s="102">
        <v>29.0</v>
      </c>
      <c r="E34" s="41">
        <f t="shared" si="1"/>
        <v>29</v>
      </c>
      <c r="F34" s="118">
        <f t="shared" si="2"/>
        <v>94</v>
      </c>
      <c r="G34" s="119">
        <f>IF(E34="","",IF(E34=$B$10,0,VLOOKUP(F34,Life!$A$3:$R$113,7,FALSE)))</f>
        <v>33002.99467</v>
      </c>
      <c r="H34" s="120">
        <f>IF(E34="","",IF($F34=111,0,VLOOKUP(F34,Life!$A$3:$R$113,8,FALSE)))</f>
        <v>180101.6704</v>
      </c>
      <c r="I34" s="120">
        <f t="shared" si="3"/>
        <v>12492</v>
      </c>
      <c r="J34" s="120">
        <f t="shared" si="4"/>
        <v>9249.4</v>
      </c>
      <c r="K34" s="120">
        <f t="shared" si="5"/>
        <v>0</v>
      </c>
      <c r="L34" s="120">
        <f t="shared" si="6"/>
        <v>0</v>
      </c>
      <c r="M34" s="120" t="str">
        <f t="shared" si="7"/>
        <v>#REF!</v>
      </c>
      <c r="N34" s="120">
        <f t="shared" si="8"/>
        <v>0</v>
      </c>
      <c r="O34" s="120">
        <f t="shared" si="9"/>
        <v>0</v>
      </c>
      <c r="P34" s="120">
        <f t="shared" si="10"/>
        <v>0</v>
      </c>
      <c r="Q34" s="120" t="str">
        <f t="shared" si="11"/>
        <v>#REF!</v>
      </c>
      <c r="R34" s="120">
        <f t="shared" si="12"/>
        <v>0</v>
      </c>
      <c r="S34" s="120">
        <f t="shared" si="13"/>
        <v>0</v>
      </c>
      <c r="T34" s="120">
        <f t="shared" si="14"/>
        <v>0</v>
      </c>
      <c r="U34" s="120" t="str">
        <f t="shared" si="15"/>
        <v>#REF!</v>
      </c>
      <c r="V34" s="121" t="str">
        <f t="shared" si="16"/>
        <v>#REF!</v>
      </c>
      <c r="W34" s="2"/>
      <c r="X34" s="2"/>
      <c r="Y34" s="2"/>
      <c r="Z34" s="2"/>
    </row>
    <row r="35" ht="15.75" customHeight="1">
      <c r="A35" s="143" t="s">
        <v>137</v>
      </c>
      <c r="B35" s="139" t="str">
        <f>IF($B$9=1,0,IF(B9&gt;B32,B27,0))</f>
        <v>#REF!</v>
      </c>
      <c r="C35" s="2"/>
      <c r="D35" s="102">
        <v>30.0</v>
      </c>
      <c r="E35" s="124">
        <f t="shared" si="1"/>
        <v>30</v>
      </c>
      <c r="F35" s="125">
        <f t="shared" si="2"/>
        <v>95</v>
      </c>
      <c r="G35" s="126">
        <f>IF(E35="","",IF(E35=$B$10,0,VLOOKUP(F35,Life!$A$3:$R$113,7,FALSE)))</f>
        <v>28813.45755</v>
      </c>
      <c r="H35" s="127">
        <f>IF(E35="","",IF($F35=111,0,VLOOKUP(F35,Life!$A$3:$R$113,8,FALSE)))</f>
        <v>143500.6918</v>
      </c>
      <c r="I35" s="127">
        <f t="shared" si="3"/>
        <v>12773</v>
      </c>
      <c r="J35" s="127">
        <f t="shared" si="4"/>
        <v>9249.4</v>
      </c>
      <c r="K35" s="127">
        <f t="shared" si="5"/>
        <v>0</v>
      </c>
      <c r="L35" s="127">
        <f t="shared" si="6"/>
        <v>0</v>
      </c>
      <c r="M35" s="127" t="str">
        <f t="shared" si="7"/>
        <v>#REF!</v>
      </c>
      <c r="N35" s="127">
        <f t="shared" si="8"/>
        <v>0</v>
      </c>
      <c r="O35" s="127">
        <f t="shared" si="9"/>
        <v>0</v>
      </c>
      <c r="P35" s="127">
        <f t="shared" si="10"/>
        <v>0</v>
      </c>
      <c r="Q35" s="127" t="str">
        <f t="shared" si="11"/>
        <v>#REF!</v>
      </c>
      <c r="R35" s="127">
        <f t="shared" si="12"/>
        <v>0</v>
      </c>
      <c r="S35" s="127">
        <f t="shared" si="13"/>
        <v>0</v>
      </c>
      <c r="T35" s="127">
        <f t="shared" si="14"/>
        <v>0</v>
      </c>
      <c r="U35" s="127" t="str">
        <f t="shared" si="15"/>
        <v>#REF!</v>
      </c>
      <c r="V35" s="128" t="str">
        <f t="shared" si="16"/>
        <v>#REF!</v>
      </c>
      <c r="W35" s="2"/>
      <c r="X35" s="2"/>
      <c r="Y35" s="2"/>
      <c r="Z35" s="2"/>
    </row>
    <row r="36" ht="15.75" customHeight="1">
      <c r="A36" s="144" t="s">
        <v>144</v>
      </c>
      <c r="B36" s="141"/>
      <c r="C36" s="2"/>
      <c r="D36" s="102">
        <v>31.0</v>
      </c>
      <c r="E36" s="41">
        <f t="shared" si="1"/>
        <v>31</v>
      </c>
      <c r="F36" s="118">
        <f t="shared" si="2"/>
        <v>96</v>
      </c>
      <c r="G36" s="119">
        <f>IF(E36="","",IF(E36=$B$10,0,VLOOKUP(F36,Life!$A$3:$R$113,7,FALSE)))</f>
        <v>24577.502</v>
      </c>
      <c r="H36" s="120">
        <f>IF(E36="","",IF($F36=111,0,VLOOKUP(F36,Life!$A$3:$R$113,8,FALSE)))</f>
        <v>111848.2992</v>
      </c>
      <c r="I36" s="120">
        <f t="shared" si="3"/>
        <v>13060</v>
      </c>
      <c r="J36" s="120">
        <f t="shared" si="4"/>
        <v>9249.4</v>
      </c>
      <c r="K36" s="120">
        <f t="shared" si="5"/>
        <v>0</v>
      </c>
      <c r="L36" s="120">
        <f t="shared" si="6"/>
        <v>0</v>
      </c>
      <c r="M36" s="120" t="str">
        <f t="shared" si="7"/>
        <v>#REF!</v>
      </c>
      <c r="N36" s="120">
        <f t="shared" si="8"/>
        <v>0</v>
      </c>
      <c r="O36" s="120">
        <f t="shared" si="9"/>
        <v>0</v>
      </c>
      <c r="P36" s="120">
        <f t="shared" si="10"/>
        <v>0</v>
      </c>
      <c r="Q36" s="120" t="str">
        <f t="shared" si="11"/>
        <v>#REF!</v>
      </c>
      <c r="R36" s="120">
        <f t="shared" si="12"/>
        <v>0</v>
      </c>
      <c r="S36" s="120">
        <f t="shared" si="13"/>
        <v>0</v>
      </c>
      <c r="T36" s="120">
        <f t="shared" si="14"/>
        <v>0</v>
      </c>
      <c r="U36" s="120" t="str">
        <f t="shared" si="15"/>
        <v>#REF!</v>
      </c>
      <c r="V36" s="121" t="str">
        <f t="shared" si="16"/>
        <v>#REF!</v>
      </c>
      <c r="W36" s="2"/>
      <c r="X36" s="2"/>
      <c r="Y36" s="2"/>
      <c r="Z36" s="2"/>
    </row>
    <row r="37" ht="15.75" customHeight="1">
      <c r="A37" s="145" t="s">
        <v>134</v>
      </c>
      <c r="B37" s="132">
        <f>$R$5/(SUMIF($E$5:$E$116,"&lt;" &amp; $B$9,$H$5:$H$116)/$H$5)</f>
        <v>0</v>
      </c>
      <c r="C37" s="2"/>
      <c r="D37" s="102">
        <v>32.0</v>
      </c>
      <c r="E37" s="41">
        <f t="shared" si="1"/>
        <v>32</v>
      </c>
      <c r="F37" s="118">
        <f t="shared" si="2"/>
        <v>97</v>
      </c>
      <c r="G37" s="119">
        <f>IF(E37="","",IF(E37=$B$10,0,VLOOKUP(F37,Life!$A$3:$R$113,7,FALSE)))</f>
        <v>20433.24875</v>
      </c>
      <c r="H37" s="120">
        <f>IF(E37="","",IF($F37=111,0,VLOOKUP(F37,Life!$A$3:$R$113,8,FALSE)))</f>
        <v>85081.50451</v>
      </c>
      <c r="I37" s="120">
        <f t="shared" si="3"/>
        <v>13354</v>
      </c>
      <c r="J37" s="120">
        <f t="shared" si="4"/>
        <v>9249.4</v>
      </c>
      <c r="K37" s="120">
        <f t="shared" si="5"/>
        <v>0</v>
      </c>
      <c r="L37" s="120">
        <f t="shared" si="6"/>
        <v>0</v>
      </c>
      <c r="M37" s="120" t="str">
        <f t="shared" si="7"/>
        <v>#REF!</v>
      </c>
      <c r="N37" s="120">
        <f t="shared" si="8"/>
        <v>0</v>
      </c>
      <c r="O37" s="120">
        <f t="shared" si="9"/>
        <v>0</v>
      </c>
      <c r="P37" s="120">
        <f t="shared" si="10"/>
        <v>0</v>
      </c>
      <c r="Q37" s="120" t="str">
        <f t="shared" si="11"/>
        <v>#REF!</v>
      </c>
      <c r="R37" s="120">
        <f t="shared" si="12"/>
        <v>0</v>
      </c>
      <c r="S37" s="120">
        <f t="shared" si="13"/>
        <v>0</v>
      </c>
      <c r="T37" s="120">
        <f t="shared" si="14"/>
        <v>0</v>
      </c>
      <c r="U37" s="120" t="str">
        <f t="shared" si="15"/>
        <v>#REF!</v>
      </c>
      <c r="V37" s="121" t="str">
        <f t="shared" si="16"/>
        <v>#REF!</v>
      </c>
      <c r="W37" s="2"/>
      <c r="X37" s="2"/>
      <c r="Y37" s="2"/>
      <c r="Z37" s="2"/>
    </row>
    <row r="38" ht="15.75" customHeight="1">
      <c r="A38" s="2"/>
      <c r="B38" s="2"/>
      <c r="C38" s="2"/>
      <c r="D38" s="102">
        <v>33.0</v>
      </c>
      <c r="E38" s="41">
        <f t="shared" si="1"/>
        <v>33</v>
      </c>
      <c r="F38" s="118">
        <f t="shared" si="2"/>
        <v>98</v>
      </c>
      <c r="G38" s="119">
        <f>IF(E38="","",IF(E38=$B$10,0,VLOOKUP(F38,Life!$A$3:$R$113,7,FALSE)))</f>
        <v>16512.88852</v>
      </c>
      <c r="H38" s="120">
        <f>IF(E38="","",IF($F38=111,0,VLOOKUP(F38,Life!$A$3:$R$113,8,FALSE)))</f>
        <v>63002.11286</v>
      </c>
      <c r="I38" s="120">
        <f t="shared" si="3"/>
        <v>13655</v>
      </c>
      <c r="J38" s="120">
        <f t="shared" si="4"/>
        <v>9249.4</v>
      </c>
      <c r="K38" s="120">
        <f t="shared" si="5"/>
        <v>0</v>
      </c>
      <c r="L38" s="120">
        <f t="shared" si="6"/>
        <v>0</v>
      </c>
      <c r="M38" s="120" t="str">
        <f t="shared" si="7"/>
        <v>#REF!</v>
      </c>
      <c r="N38" s="120">
        <f t="shared" si="8"/>
        <v>0</v>
      </c>
      <c r="O38" s="120">
        <f t="shared" si="9"/>
        <v>0</v>
      </c>
      <c r="P38" s="120">
        <f t="shared" si="10"/>
        <v>0</v>
      </c>
      <c r="Q38" s="120" t="str">
        <f t="shared" si="11"/>
        <v>#REF!</v>
      </c>
      <c r="R38" s="120">
        <f t="shared" si="12"/>
        <v>0</v>
      </c>
      <c r="S38" s="120">
        <f t="shared" si="13"/>
        <v>0</v>
      </c>
      <c r="T38" s="120">
        <f t="shared" si="14"/>
        <v>0</v>
      </c>
      <c r="U38" s="120" t="str">
        <f t="shared" si="15"/>
        <v>#REF!</v>
      </c>
      <c r="V38" s="121" t="str">
        <f t="shared" si="16"/>
        <v>#REF!</v>
      </c>
      <c r="W38" s="2"/>
      <c r="X38" s="2"/>
      <c r="Y38" s="2"/>
      <c r="Z38" s="2"/>
    </row>
    <row r="39" ht="15.75" customHeight="1">
      <c r="A39" s="2"/>
      <c r="B39" s="2"/>
      <c r="C39" s="2"/>
      <c r="D39" s="102">
        <v>34.0</v>
      </c>
      <c r="E39" s="41">
        <f t="shared" si="1"/>
        <v>34</v>
      </c>
      <c r="F39" s="118">
        <f t="shared" si="2"/>
        <v>99</v>
      </c>
      <c r="G39" s="119">
        <f>IF(E39="","",IF(E39=$B$10,0,VLOOKUP(F39,Life!$A$3:$R$113,7,FALSE)))</f>
        <v>12930.54636</v>
      </c>
      <c r="H39" s="120">
        <f>IF(E39="","",IF($F39=111,0,VLOOKUP(F39,Life!$A$3:$R$113,8,FALSE)))</f>
        <v>45285.56255</v>
      </c>
      <c r="I39" s="120">
        <f t="shared" si="3"/>
        <v>13962</v>
      </c>
      <c r="J39" s="120">
        <f t="shared" si="4"/>
        <v>9249.4</v>
      </c>
      <c r="K39" s="120">
        <f t="shared" si="5"/>
        <v>0</v>
      </c>
      <c r="L39" s="120">
        <f t="shared" si="6"/>
        <v>0</v>
      </c>
      <c r="M39" s="120" t="str">
        <f t="shared" si="7"/>
        <v>#REF!</v>
      </c>
      <c r="N39" s="120">
        <f t="shared" si="8"/>
        <v>0</v>
      </c>
      <c r="O39" s="120">
        <f t="shared" si="9"/>
        <v>0</v>
      </c>
      <c r="P39" s="120">
        <f t="shared" si="10"/>
        <v>0</v>
      </c>
      <c r="Q39" s="120" t="str">
        <f t="shared" si="11"/>
        <v>#REF!</v>
      </c>
      <c r="R39" s="120">
        <f t="shared" si="12"/>
        <v>0</v>
      </c>
      <c r="S39" s="120">
        <f t="shared" si="13"/>
        <v>0</v>
      </c>
      <c r="T39" s="120">
        <f t="shared" si="14"/>
        <v>0</v>
      </c>
      <c r="U39" s="120" t="str">
        <f t="shared" si="15"/>
        <v>#REF!</v>
      </c>
      <c r="V39" s="121" t="str">
        <f t="shared" si="16"/>
        <v>#REF!</v>
      </c>
      <c r="W39" s="2"/>
      <c r="X39" s="2"/>
      <c r="Y39" s="2"/>
      <c r="Z39" s="2"/>
    </row>
    <row r="40" ht="15.75" customHeight="1">
      <c r="A40" s="2"/>
      <c r="B40" s="2"/>
      <c r="C40" s="2"/>
      <c r="D40" s="102">
        <v>35.0</v>
      </c>
      <c r="E40" s="124">
        <f t="shared" si="1"/>
        <v>35</v>
      </c>
      <c r="F40" s="125">
        <f t="shared" si="2"/>
        <v>100</v>
      </c>
      <c r="G40" s="126">
        <f>IF(E40="","",IF(E40=$B$10,0,VLOOKUP(F40,Life!$A$3:$R$113,7,FALSE)))</f>
        <v>9778.708476</v>
      </c>
      <c r="H40" s="127">
        <f>IF(E40="","",IF($F40=111,0,VLOOKUP(F40,Life!$A$3:$R$113,8,FALSE)))</f>
        <v>31501.57138</v>
      </c>
      <c r="I40" s="127">
        <f t="shared" si="3"/>
        <v>14276</v>
      </c>
      <c r="J40" s="127">
        <f t="shared" si="4"/>
        <v>9249.4</v>
      </c>
      <c r="K40" s="127">
        <f t="shared" si="5"/>
        <v>0</v>
      </c>
      <c r="L40" s="127">
        <f t="shared" si="6"/>
        <v>0</v>
      </c>
      <c r="M40" s="127" t="str">
        <f t="shared" si="7"/>
        <v>#REF!</v>
      </c>
      <c r="N40" s="127">
        <f t="shared" si="8"/>
        <v>0</v>
      </c>
      <c r="O40" s="127">
        <f t="shared" si="9"/>
        <v>0</v>
      </c>
      <c r="P40" s="127">
        <f t="shared" si="10"/>
        <v>0</v>
      </c>
      <c r="Q40" s="127" t="str">
        <f t="shared" si="11"/>
        <v>#REF!</v>
      </c>
      <c r="R40" s="127">
        <f t="shared" si="12"/>
        <v>0</v>
      </c>
      <c r="S40" s="127">
        <f t="shared" si="13"/>
        <v>0</v>
      </c>
      <c r="T40" s="127">
        <f t="shared" si="14"/>
        <v>0</v>
      </c>
      <c r="U40" s="127" t="str">
        <f t="shared" si="15"/>
        <v>#REF!</v>
      </c>
      <c r="V40" s="128" t="str">
        <f t="shared" si="16"/>
        <v>#REF!</v>
      </c>
      <c r="W40" s="2"/>
      <c r="X40" s="2"/>
      <c r="Y40" s="2"/>
      <c r="Z40" s="2"/>
    </row>
    <row r="41" ht="15.75" customHeight="1">
      <c r="A41" s="2"/>
      <c r="B41" s="2"/>
      <c r="C41" s="2"/>
      <c r="D41" s="102">
        <v>36.0</v>
      </c>
      <c r="E41" s="41">
        <f t="shared" si="1"/>
        <v>36</v>
      </c>
      <c r="F41" s="118">
        <f t="shared" si="2"/>
        <v>101</v>
      </c>
      <c r="G41" s="119">
        <f>IF(E41="","",IF(E41=$B$10,0,VLOOKUP(F41,Life!$A$3:$R$113,7,FALSE)))</f>
        <v>7117.594195</v>
      </c>
      <c r="H41" s="120">
        <f>IF(E41="","",IF($F41=111,0,VLOOKUP(F41,Life!$A$3:$R$113,8,FALSE)))</f>
        <v>21137.86247</v>
      </c>
      <c r="I41" s="120">
        <f t="shared" si="3"/>
        <v>14597</v>
      </c>
      <c r="J41" s="120">
        <f t="shared" si="4"/>
        <v>9249.4</v>
      </c>
      <c r="K41" s="120">
        <f t="shared" si="5"/>
        <v>0</v>
      </c>
      <c r="L41" s="120">
        <f t="shared" si="6"/>
        <v>0</v>
      </c>
      <c r="M41" s="120" t="str">
        <f t="shared" si="7"/>
        <v>#REF!</v>
      </c>
      <c r="N41" s="120">
        <f t="shared" si="8"/>
        <v>0</v>
      </c>
      <c r="O41" s="120">
        <f t="shared" si="9"/>
        <v>0</v>
      </c>
      <c r="P41" s="120">
        <f t="shared" si="10"/>
        <v>0</v>
      </c>
      <c r="Q41" s="120" t="str">
        <f t="shared" si="11"/>
        <v>#REF!</v>
      </c>
      <c r="R41" s="120">
        <f t="shared" si="12"/>
        <v>0</v>
      </c>
      <c r="S41" s="120">
        <f t="shared" si="13"/>
        <v>0</v>
      </c>
      <c r="T41" s="120">
        <f t="shared" si="14"/>
        <v>0</v>
      </c>
      <c r="U41" s="120" t="str">
        <f t="shared" si="15"/>
        <v>#REF!</v>
      </c>
      <c r="V41" s="121" t="str">
        <f t="shared" si="16"/>
        <v>#REF!</v>
      </c>
      <c r="W41" s="2"/>
      <c r="X41" s="2"/>
      <c r="Y41" s="2"/>
      <c r="Z41" s="2"/>
    </row>
    <row r="42" ht="15.75" customHeight="1">
      <c r="A42" s="2"/>
      <c r="B42" s="2"/>
      <c r="C42" s="2"/>
      <c r="D42" s="102">
        <v>37.0</v>
      </c>
      <c r="E42" s="41">
        <f t="shared" si="1"/>
        <v>37</v>
      </c>
      <c r="F42" s="118">
        <f t="shared" si="2"/>
        <v>102</v>
      </c>
      <c r="G42" s="119">
        <f>IF(E42="","",IF(E42=$B$10,0,VLOOKUP(F42,Life!$A$3:$R$113,7,FALSE)))</f>
        <v>4968.005324</v>
      </c>
      <c r="H42" s="120">
        <f>IF(E42="","",IF($F42=111,0,VLOOKUP(F42,Life!$A$3:$R$113,8,FALSE)))</f>
        <v>13633.87849</v>
      </c>
      <c r="I42" s="120">
        <f t="shared" si="3"/>
        <v>14926</v>
      </c>
      <c r="J42" s="120">
        <f t="shared" si="4"/>
        <v>9249.4</v>
      </c>
      <c r="K42" s="120">
        <f t="shared" si="5"/>
        <v>0</v>
      </c>
      <c r="L42" s="120">
        <f t="shared" si="6"/>
        <v>0</v>
      </c>
      <c r="M42" s="120" t="str">
        <f t="shared" si="7"/>
        <v>#REF!</v>
      </c>
      <c r="N42" s="120">
        <f t="shared" si="8"/>
        <v>0</v>
      </c>
      <c r="O42" s="120">
        <f t="shared" si="9"/>
        <v>0</v>
      </c>
      <c r="P42" s="120">
        <f t="shared" si="10"/>
        <v>0</v>
      </c>
      <c r="Q42" s="120" t="str">
        <f t="shared" si="11"/>
        <v>#REF!</v>
      </c>
      <c r="R42" s="120">
        <f t="shared" si="12"/>
        <v>0</v>
      </c>
      <c r="S42" s="120">
        <f t="shared" si="13"/>
        <v>0</v>
      </c>
      <c r="T42" s="120">
        <f t="shared" si="14"/>
        <v>0</v>
      </c>
      <c r="U42" s="120" t="str">
        <f t="shared" si="15"/>
        <v>#REF!</v>
      </c>
      <c r="V42" s="121" t="str">
        <f t="shared" si="16"/>
        <v>#REF!</v>
      </c>
      <c r="W42" s="2"/>
      <c r="X42" s="2"/>
      <c r="Y42" s="2"/>
      <c r="Z42" s="2"/>
    </row>
    <row r="43" ht="15.75" customHeight="1">
      <c r="A43" s="2"/>
      <c r="B43" s="2"/>
      <c r="C43" s="2"/>
      <c r="D43" s="102">
        <v>38.0</v>
      </c>
      <c r="E43" s="41">
        <f t="shared" si="1"/>
        <v>38</v>
      </c>
      <c r="F43" s="118">
        <f t="shared" si="2"/>
        <v>103</v>
      </c>
      <c r="G43" s="119">
        <f>IF(E43="","",IF(E43=$B$10,0,VLOOKUP(F43,Life!$A$3:$R$113,7,FALSE)))</f>
        <v>3312.630661</v>
      </c>
      <c r="H43" s="120">
        <f>IF(E43="","",IF($F43=111,0,VLOOKUP(F43,Life!$A$3:$R$113,8,FALSE)))</f>
        <v>8420.825427</v>
      </c>
      <c r="I43" s="120">
        <f t="shared" si="3"/>
        <v>15262</v>
      </c>
      <c r="J43" s="120">
        <f t="shared" si="4"/>
        <v>9249.4</v>
      </c>
      <c r="K43" s="120">
        <f t="shared" si="5"/>
        <v>0</v>
      </c>
      <c r="L43" s="120">
        <f t="shared" si="6"/>
        <v>0</v>
      </c>
      <c r="M43" s="120" t="str">
        <f t="shared" si="7"/>
        <v>#REF!</v>
      </c>
      <c r="N43" s="120">
        <f t="shared" si="8"/>
        <v>0</v>
      </c>
      <c r="O43" s="120">
        <f t="shared" si="9"/>
        <v>0</v>
      </c>
      <c r="P43" s="120">
        <f t="shared" si="10"/>
        <v>0</v>
      </c>
      <c r="Q43" s="120" t="str">
        <f t="shared" si="11"/>
        <v>#REF!</v>
      </c>
      <c r="R43" s="120">
        <f t="shared" si="12"/>
        <v>0</v>
      </c>
      <c r="S43" s="120">
        <f t="shared" si="13"/>
        <v>0</v>
      </c>
      <c r="T43" s="120">
        <f t="shared" si="14"/>
        <v>0</v>
      </c>
      <c r="U43" s="120" t="str">
        <f t="shared" si="15"/>
        <v>#REF!</v>
      </c>
      <c r="V43" s="121" t="str">
        <f t="shared" si="16"/>
        <v>#REF!</v>
      </c>
      <c r="W43" s="2"/>
      <c r="X43" s="2"/>
      <c r="Y43" s="2"/>
      <c r="Z43" s="2"/>
    </row>
    <row r="44" ht="15.75" customHeight="1">
      <c r="A44" s="2"/>
      <c r="B44" s="2"/>
      <c r="C44" s="2"/>
      <c r="D44" s="102">
        <v>39.0</v>
      </c>
      <c r="E44" s="41">
        <f t="shared" si="1"/>
        <v>39</v>
      </c>
      <c r="F44" s="118">
        <f t="shared" si="2"/>
        <v>104</v>
      </c>
      <c r="G44" s="119">
        <f>IF(E44="","",IF(E44=$B$10,0,VLOOKUP(F44,Life!$A$3:$R$113,7,FALSE)))</f>
        <v>2101.263157</v>
      </c>
      <c r="H44" s="120">
        <f>IF(E44="","",IF($F44=111,0,VLOOKUP(F44,Life!$A$3:$R$113,8,FALSE)))</f>
        <v>4959.545205</v>
      </c>
      <c r="I44" s="120">
        <f t="shared" si="3"/>
        <v>15605</v>
      </c>
      <c r="J44" s="120">
        <f t="shared" si="4"/>
        <v>9249.4</v>
      </c>
      <c r="K44" s="120">
        <f t="shared" si="5"/>
        <v>0</v>
      </c>
      <c r="L44" s="120">
        <f t="shared" si="6"/>
        <v>0</v>
      </c>
      <c r="M44" s="120" t="str">
        <f t="shared" si="7"/>
        <v>#REF!</v>
      </c>
      <c r="N44" s="120">
        <f t="shared" si="8"/>
        <v>0</v>
      </c>
      <c r="O44" s="120">
        <f t="shared" si="9"/>
        <v>0</v>
      </c>
      <c r="P44" s="120">
        <f t="shared" si="10"/>
        <v>0</v>
      </c>
      <c r="Q44" s="120" t="str">
        <f t="shared" si="11"/>
        <v>#REF!</v>
      </c>
      <c r="R44" s="120">
        <f t="shared" si="12"/>
        <v>0</v>
      </c>
      <c r="S44" s="120">
        <f t="shared" si="13"/>
        <v>0</v>
      </c>
      <c r="T44" s="120">
        <f t="shared" si="14"/>
        <v>0</v>
      </c>
      <c r="U44" s="120" t="str">
        <f t="shared" si="15"/>
        <v>#REF!</v>
      </c>
      <c r="V44" s="121" t="str">
        <f t="shared" si="16"/>
        <v>#REF!</v>
      </c>
      <c r="W44" s="2"/>
      <c r="X44" s="2"/>
      <c r="Y44" s="2"/>
      <c r="Z44" s="2"/>
    </row>
    <row r="45" ht="15.75" customHeight="1">
      <c r="A45" s="2"/>
      <c r="B45" s="2"/>
      <c r="C45" s="2"/>
      <c r="D45" s="102">
        <v>40.0</v>
      </c>
      <c r="E45" s="124">
        <f t="shared" si="1"/>
        <v>40</v>
      </c>
      <c r="F45" s="125">
        <f t="shared" si="2"/>
        <v>105</v>
      </c>
      <c r="G45" s="126">
        <f>IF(E45="","",IF(E45=$B$10,0,VLOOKUP(F45,Life!$A$3:$R$113,7,FALSE)))</f>
        <v>1262.196354</v>
      </c>
      <c r="H45" s="127">
        <f>IF(E45="","",IF($F45=111,0,VLOOKUP(F45,Life!$A$3:$R$113,8,FALSE)))</f>
        <v>2772.395436</v>
      </c>
      <c r="I45" s="127">
        <f t="shared" si="3"/>
        <v>15956</v>
      </c>
      <c r="J45" s="127">
        <f t="shared" si="4"/>
        <v>9249.4</v>
      </c>
      <c r="K45" s="127">
        <f t="shared" si="5"/>
        <v>0</v>
      </c>
      <c r="L45" s="127">
        <f t="shared" si="6"/>
        <v>0</v>
      </c>
      <c r="M45" s="127" t="str">
        <f t="shared" si="7"/>
        <v>#REF!</v>
      </c>
      <c r="N45" s="127">
        <f t="shared" si="8"/>
        <v>0</v>
      </c>
      <c r="O45" s="127">
        <f t="shared" si="9"/>
        <v>0</v>
      </c>
      <c r="P45" s="127">
        <f t="shared" si="10"/>
        <v>0</v>
      </c>
      <c r="Q45" s="127" t="str">
        <f t="shared" si="11"/>
        <v>#REF!</v>
      </c>
      <c r="R45" s="127">
        <f t="shared" si="12"/>
        <v>0</v>
      </c>
      <c r="S45" s="127">
        <f t="shared" si="13"/>
        <v>0</v>
      </c>
      <c r="T45" s="127">
        <f t="shared" si="14"/>
        <v>0</v>
      </c>
      <c r="U45" s="127" t="str">
        <f t="shared" si="15"/>
        <v>#REF!</v>
      </c>
      <c r="V45" s="128" t="str">
        <f t="shared" si="16"/>
        <v>#REF!</v>
      </c>
      <c r="W45" s="2"/>
      <c r="X45" s="2"/>
      <c r="Y45" s="2"/>
      <c r="Z45" s="2"/>
    </row>
    <row r="46" ht="15.75" customHeight="1">
      <c r="A46" s="2"/>
      <c r="B46" s="2"/>
      <c r="C46" s="2"/>
      <c r="D46" s="102">
        <v>41.0</v>
      </c>
      <c r="E46" s="41">
        <f t="shared" si="1"/>
        <v>41</v>
      </c>
      <c r="F46" s="118">
        <f t="shared" si="2"/>
        <v>106</v>
      </c>
      <c r="G46" s="119">
        <f>IF(E46="","",IF(E46=$B$10,0,VLOOKUP(F46,Life!$A$3:$R$113,7,FALSE)))</f>
        <v>714.1337597</v>
      </c>
      <c r="H46" s="120">
        <f>IF(E46="","",IF($F46=111,0,VLOOKUP(F46,Life!$A$3:$R$113,8,FALSE)))</f>
        <v>1463.15732</v>
      </c>
      <c r="I46" s="120">
        <f t="shared" si="3"/>
        <v>16315</v>
      </c>
      <c r="J46" s="120">
        <f t="shared" si="4"/>
        <v>9249.4</v>
      </c>
      <c r="K46" s="120">
        <f t="shared" si="5"/>
        <v>0</v>
      </c>
      <c r="L46" s="120">
        <f t="shared" si="6"/>
        <v>0</v>
      </c>
      <c r="M46" s="120" t="str">
        <f t="shared" si="7"/>
        <v>#REF!</v>
      </c>
      <c r="N46" s="120">
        <f t="shared" si="8"/>
        <v>0</v>
      </c>
      <c r="O46" s="120">
        <f t="shared" si="9"/>
        <v>0</v>
      </c>
      <c r="P46" s="120">
        <f t="shared" si="10"/>
        <v>0</v>
      </c>
      <c r="Q46" s="120" t="str">
        <f t="shared" si="11"/>
        <v>#REF!</v>
      </c>
      <c r="R46" s="120">
        <f t="shared" si="12"/>
        <v>0</v>
      </c>
      <c r="S46" s="120">
        <f t="shared" si="13"/>
        <v>0</v>
      </c>
      <c r="T46" s="120">
        <f t="shared" si="14"/>
        <v>0</v>
      </c>
      <c r="U46" s="120" t="str">
        <f t="shared" si="15"/>
        <v>#REF!</v>
      </c>
      <c r="V46" s="121" t="str">
        <f t="shared" si="16"/>
        <v>#REF!</v>
      </c>
      <c r="W46" s="2"/>
      <c r="X46" s="2"/>
      <c r="Y46" s="2"/>
      <c r="Z46" s="2"/>
    </row>
    <row r="47" ht="15.75" customHeight="1">
      <c r="A47" s="2"/>
      <c r="B47" s="2"/>
      <c r="C47" s="2"/>
      <c r="D47" s="102">
        <v>42.0</v>
      </c>
      <c r="E47" s="41">
        <f t="shared" si="1"/>
        <v>42</v>
      </c>
      <c r="F47" s="118">
        <f t="shared" si="2"/>
        <v>107</v>
      </c>
      <c r="G47" s="119">
        <f>IF(E47="","",IF(E47=$B$10,0,VLOOKUP(F47,Life!$A$3:$R$113,7,FALSE)))</f>
        <v>378.4285932</v>
      </c>
      <c r="H47" s="120">
        <f>IF(E47="","",IF($F47=111,0,VLOOKUP(F47,Life!$A$3:$R$113,8,FALSE)))</f>
        <v>724.7278688</v>
      </c>
      <c r="I47" s="120">
        <f t="shared" si="3"/>
        <v>16682</v>
      </c>
      <c r="J47" s="120">
        <f t="shared" si="4"/>
        <v>9249.4</v>
      </c>
      <c r="K47" s="120">
        <f t="shared" si="5"/>
        <v>0</v>
      </c>
      <c r="L47" s="120">
        <f t="shared" si="6"/>
        <v>0</v>
      </c>
      <c r="M47" s="120" t="str">
        <f t="shared" si="7"/>
        <v>#REF!</v>
      </c>
      <c r="N47" s="120">
        <f t="shared" si="8"/>
        <v>0</v>
      </c>
      <c r="O47" s="120">
        <f t="shared" si="9"/>
        <v>0</v>
      </c>
      <c r="P47" s="120">
        <f t="shared" si="10"/>
        <v>0</v>
      </c>
      <c r="Q47" s="120" t="str">
        <f t="shared" si="11"/>
        <v>#REF!</v>
      </c>
      <c r="R47" s="120">
        <f t="shared" si="12"/>
        <v>0</v>
      </c>
      <c r="S47" s="120">
        <f t="shared" si="13"/>
        <v>0</v>
      </c>
      <c r="T47" s="120">
        <f t="shared" si="14"/>
        <v>0</v>
      </c>
      <c r="U47" s="120" t="str">
        <f t="shared" si="15"/>
        <v>#REF!</v>
      </c>
      <c r="V47" s="121" t="str">
        <f t="shared" si="16"/>
        <v>#REF!</v>
      </c>
      <c r="W47" s="2"/>
      <c r="X47" s="2"/>
      <c r="Y47" s="2"/>
      <c r="Z47" s="2"/>
    </row>
    <row r="48" ht="15.75" customHeight="1">
      <c r="A48" s="2"/>
      <c r="B48" s="2"/>
      <c r="C48" s="2"/>
      <c r="D48" s="102">
        <v>43.0</v>
      </c>
      <c r="E48" s="41">
        <f t="shared" si="1"/>
        <v>43</v>
      </c>
      <c r="F48" s="118">
        <f t="shared" si="2"/>
        <v>108</v>
      </c>
      <c r="G48" s="119">
        <f>IF(E48="","",IF(E48=$B$10,0,VLOOKUP(F48,Life!$A$3:$R$113,7,FALSE)))</f>
        <v>185.9450534</v>
      </c>
      <c r="H48" s="120">
        <f>IF(E48="","",IF($F48=111,0,VLOOKUP(F48,Life!$A$3:$R$113,8,FALSE)))</f>
        <v>334.538519</v>
      </c>
      <c r="I48" s="120">
        <f t="shared" si="3"/>
        <v>17058</v>
      </c>
      <c r="J48" s="120">
        <f t="shared" si="4"/>
        <v>9249.4</v>
      </c>
      <c r="K48" s="120">
        <f t="shared" si="5"/>
        <v>0</v>
      </c>
      <c r="L48" s="120">
        <f t="shared" si="6"/>
        <v>0</v>
      </c>
      <c r="M48" s="120" t="str">
        <f t="shared" si="7"/>
        <v>#REF!</v>
      </c>
      <c r="N48" s="120">
        <f t="shared" si="8"/>
        <v>0</v>
      </c>
      <c r="O48" s="120">
        <f t="shared" si="9"/>
        <v>0</v>
      </c>
      <c r="P48" s="120">
        <f t="shared" si="10"/>
        <v>0</v>
      </c>
      <c r="Q48" s="120" t="str">
        <f t="shared" si="11"/>
        <v>#REF!</v>
      </c>
      <c r="R48" s="120">
        <f t="shared" si="12"/>
        <v>0</v>
      </c>
      <c r="S48" s="120">
        <f t="shared" si="13"/>
        <v>0</v>
      </c>
      <c r="T48" s="120">
        <f t="shared" si="14"/>
        <v>0</v>
      </c>
      <c r="U48" s="120" t="str">
        <f t="shared" si="15"/>
        <v>#REF!</v>
      </c>
      <c r="V48" s="121" t="str">
        <f t="shared" si="16"/>
        <v>#REF!</v>
      </c>
      <c r="W48" s="2"/>
      <c r="X48" s="2"/>
      <c r="Y48" s="2"/>
      <c r="Z48" s="2"/>
    </row>
    <row r="49" ht="15.75" customHeight="1">
      <c r="A49" s="2"/>
      <c r="B49" s="2"/>
      <c r="C49" s="2"/>
      <c r="D49" s="102">
        <v>44.0</v>
      </c>
      <c r="E49" s="41">
        <f t="shared" si="1"/>
        <v>44</v>
      </c>
      <c r="F49" s="118">
        <f t="shared" si="2"/>
        <v>109</v>
      </c>
      <c r="G49" s="119">
        <f>IF(E49="","",IF(E49=$B$10,0,VLOOKUP(F49,Life!$A$3:$R$113,7,FALSE)))</f>
        <v>84.49751755</v>
      </c>
      <c r="H49" s="120">
        <f>IF(E49="","",IF($F49=111,0,VLOOKUP(F49,Life!$A$3:$R$113,8,FALSE)))</f>
        <v>143.2892127</v>
      </c>
      <c r="I49" s="120">
        <f t="shared" si="3"/>
        <v>17441</v>
      </c>
      <c r="J49" s="120">
        <f t="shared" si="4"/>
        <v>9249.4</v>
      </c>
      <c r="K49" s="120">
        <f t="shared" si="5"/>
        <v>0</v>
      </c>
      <c r="L49" s="120">
        <f t="shared" si="6"/>
        <v>0</v>
      </c>
      <c r="M49" s="120" t="str">
        <f t="shared" si="7"/>
        <v>#REF!</v>
      </c>
      <c r="N49" s="120">
        <f t="shared" si="8"/>
        <v>0</v>
      </c>
      <c r="O49" s="120">
        <f t="shared" si="9"/>
        <v>0</v>
      </c>
      <c r="P49" s="120">
        <f t="shared" si="10"/>
        <v>0</v>
      </c>
      <c r="Q49" s="120" t="str">
        <f t="shared" si="11"/>
        <v>#REF!</v>
      </c>
      <c r="R49" s="120">
        <f t="shared" si="12"/>
        <v>0</v>
      </c>
      <c r="S49" s="120">
        <f t="shared" si="13"/>
        <v>0</v>
      </c>
      <c r="T49" s="120">
        <f t="shared" si="14"/>
        <v>0</v>
      </c>
      <c r="U49" s="120" t="str">
        <f t="shared" si="15"/>
        <v>#REF!</v>
      </c>
      <c r="V49" s="121" t="str">
        <f t="shared" si="16"/>
        <v>#REF!</v>
      </c>
      <c r="W49" s="2"/>
      <c r="X49" s="2"/>
      <c r="Y49" s="2"/>
      <c r="Z49" s="2"/>
    </row>
    <row r="50" ht="15.75" customHeight="1">
      <c r="A50" s="2"/>
      <c r="B50" s="2"/>
      <c r="C50" s="2"/>
      <c r="D50" s="102">
        <v>45.0</v>
      </c>
      <c r="E50" s="124">
        <f t="shared" si="1"/>
        <v>45</v>
      </c>
      <c r="F50" s="125">
        <f t="shared" si="2"/>
        <v>110</v>
      </c>
      <c r="G50" s="126">
        <f>IF(E50="","",IF(E50=$B$10,0,VLOOKUP(F50,Life!$A$3:$R$113,7,FALSE)))</f>
        <v>0</v>
      </c>
      <c r="H50" s="127">
        <f>IF(E50="","",IF($F50=111,0,VLOOKUP(F50,Life!$A$3:$R$113,8,FALSE)))</f>
        <v>56.57348252</v>
      </c>
      <c r="I50" s="127" t="str">
        <f t="shared" si="3"/>
        <v/>
      </c>
      <c r="J50" s="127" t="str">
        <f t="shared" si="4"/>
        <v/>
      </c>
      <c r="K50" s="127" t="str">
        <f t="shared" si="5"/>
        <v/>
      </c>
      <c r="L50" s="127" t="str">
        <f t="shared" si="6"/>
        <v/>
      </c>
      <c r="M50" s="127" t="str">
        <f t="shared" si="7"/>
        <v/>
      </c>
      <c r="N50" s="127">
        <f t="shared" si="8"/>
        <v>17441</v>
      </c>
      <c r="O50" s="127">
        <f t="shared" si="9"/>
        <v>0</v>
      </c>
      <c r="P50" s="127">
        <f t="shared" si="10"/>
        <v>0</v>
      </c>
      <c r="Q50" s="127">
        <f t="shared" si="11"/>
        <v>17441</v>
      </c>
      <c r="R50" s="127">
        <f t="shared" si="12"/>
        <v>0</v>
      </c>
      <c r="S50" s="127">
        <f t="shared" si="13"/>
        <v>0</v>
      </c>
      <c r="T50" s="127">
        <f t="shared" si="14"/>
        <v>0</v>
      </c>
      <c r="U50" s="127">
        <f t="shared" si="15"/>
        <v>17441</v>
      </c>
      <c r="V50" s="128" t="str">
        <f t="shared" si="16"/>
        <v/>
      </c>
      <c r="W50" s="2"/>
      <c r="X50" s="2"/>
      <c r="Y50" s="2"/>
      <c r="Z50" s="2"/>
    </row>
    <row r="51" ht="15.75" customHeight="1">
      <c r="A51" s="2"/>
      <c r="B51" s="2"/>
      <c r="C51" s="2"/>
      <c r="D51" s="102">
        <v>46.0</v>
      </c>
      <c r="E51" s="41" t="str">
        <f t="shared" si="1"/>
        <v/>
      </c>
      <c r="F51" s="146" t="str">
        <f t="shared" si="2"/>
        <v/>
      </c>
      <c r="G51" s="119" t="str">
        <f>IF(E51="","",IF(E51=$B$10,0,VLOOKUP(F51,Life!$A$3:$R$113,7,FALSE)))</f>
        <v/>
      </c>
      <c r="H51" s="120" t="str">
        <f>IF(E51="","",IF($F51=111,0,VLOOKUP(F51,Life!$A$3:$R$113,8,FALSE)))</f>
        <v/>
      </c>
      <c r="I51" s="120" t="str">
        <f t="shared" si="3"/>
        <v/>
      </c>
      <c r="J51" s="120" t="str">
        <f t="shared" si="4"/>
        <v/>
      </c>
      <c r="K51" s="120" t="str">
        <f t="shared" si="5"/>
        <v/>
      </c>
      <c r="L51" s="120" t="str">
        <f t="shared" si="6"/>
        <v/>
      </c>
      <c r="M51" s="120" t="str">
        <f t="shared" si="7"/>
        <v/>
      </c>
      <c r="N51" s="120" t="str">
        <f t="shared" si="8"/>
        <v/>
      </c>
      <c r="O51" s="120" t="str">
        <f t="shared" si="9"/>
        <v/>
      </c>
      <c r="P51" s="120" t="str">
        <f t="shared" si="10"/>
        <v/>
      </c>
      <c r="Q51" s="120" t="str">
        <f t="shared" si="11"/>
        <v/>
      </c>
      <c r="R51" s="120" t="str">
        <f t="shared" si="12"/>
        <v/>
      </c>
      <c r="S51" s="120" t="str">
        <f t="shared" si="13"/>
        <v/>
      </c>
      <c r="T51" s="120" t="str">
        <f t="shared" si="14"/>
        <v/>
      </c>
      <c r="U51" s="120" t="str">
        <f t="shared" si="15"/>
        <v/>
      </c>
      <c r="V51" s="121" t="str">
        <f t="shared" si="16"/>
        <v/>
      </c>
      <c r="W51" s="2"/>
      <c r="X51" s="2"/>
      <c r="Y51" s="2"/>
      <c r="Z51" s="2"/>
    </row>
    <row r="52" ht="15.75" customHeight="1">
      <c r="A52" s="2"/>
      <c r="B52" s="2"/>
      <c r="C52" s="2"/>
      <c r="D52" s="102">
        <v>47.0</v>
      </c>
      <c r="E52" s="41" t="str">
        <f t="shared" si="1"/>
        <v/>
      </c>
      <c r="F52" s="146" t="str">
        <f t="shared" si="2"/>
        <v/>
      </c>
      <c r="G52" s="119" t="str">
        <f>IF(E52="","",IF(E52=$B$10,0,VLOOKUP(F52,Life!$A$3:$R$113,7,FALSE)))</f>
        <v/>
      </c>
      <c r="H52" s="120" t="str">
        <f>IF(E52="","",IF($F52=111,0,VLOOKUP(F52,Life!$A$3:$R$113,8,FALSE)))</f>
        <v/>
      </c>
      <c r="I52" s="120" t="str">
        <f t="shared" si="3"/>
        <v/>
      </c>
      <c r="J52" s="120" t="str">
        <f t="shared" si="4"/>
        <v/>
      </c>
      <c r="K52" s="120" t="str">
        <f t="shared" si="5"/>
        <v/>
      </c>
      <c r="L52" s="120" t="str">
        <f t="shared" si="6"/>
        <v/>
      </c>
      <c r="M52" s="120" t="str">
        <f t="shared" si="7"/>
        <v/>
      </c>
      <c r="N52" s="120" t="str">
        <f t="shared" si="8"/>
        <v/>
      </c>
      <c r="O52" s="120" t="str">
        <f t="shared" si="9"/>
        <v/>
      </c>
      <c r="P52" s="120" t="str">
        <f t="shared" si="10"/>
        <v/>
      </c>
      <c r="Q52" s="120" t="str">
        <f t="shared" si="11"/>
        <v/>
      </c>
      <c r="R52" s="120" t="str">
        <f t="shared" si="12"/>
        <v/>
      </c>
      <c r="S52" s="120" t="str">
        <f t="shared" si="13"/>
        <v/>
      </c>
      <c r="T52" s="120" t="str">
        <f t="shared" si="14"/>
        <v/>
      </c>
      <c r="U52" s="120" t="str">
        <f t="shared" si="15"/>
        <v/>
      </c>
      <c r="V52" s="121" t="str">
        <f t="shared" si="16"/>
        <v/>
      </c>
      <c r="W52" s="2"/>
      <c r="X52" s="2"/>
      <c r="Y52" s="2"/>
      <c r="Z52" s="2"/>
    </row>
    <row r="53" ht="15.75" customHeight="1">
      <c r="A53" s="2"/>
      <c r="B53" s="2"/>
      <c r="C53" s="2"/>
      <c r="D53" s="102">
        <v>48.0</v>
      </c>
      <c r="E53" s="41" t="str">
        <f t="shared" si="1"/>
        <v/>
      </c>
      <c r="F53" s="146" t="str">
        <f t="shared" si="2"/>
        <v/>
      </c>
      <c r="G53" s="119" t="str">
        <f>IF(E53="","",IF(E53=$B$10,0,VLOOKUP(F53,Life!$A$3:$R$113,7,FALSE)))</f>
        <v/>
      </c>
      <c r="H53" s="120" t="str">
        <f>IF(E53="","",IF($F53=111,0,VLOOKUP(F53,Life!$A$3:$R$113,8,FALSE)))</f>
        <v/>
      </c>
      <c r="I53" s="120" t="str">
        <f t="shared" si="3"/>
        <v/>
      </c>
      <c r="J53" s="120" t="str">
        <f t="shared" si="4"/>
        <v/>
      </c>
      <c r="K53" s="120" t="str">
        <f t="shared" si="5"/>
        <v/>
      </c>
      <c r="L53" s="120" t="str">
        <f t="shared" si="6"/>
        <v/>
      </c>
      <c r="M53" s="120" t="str">
        <f t="shared" si="7"/>
        <v/>
      </c>
      <c r="N53" s="120" t="str">
        <f t="shared" si="8"/>
        <v/>
      </c>
      <c r="O53" s="120" t="str">
        <f t="shared" si="9"/>
        <v/>
      </c>
      <c r="P53" s="120" t="str">
        <f t="shared" si="10"/>
        <v/>
      </c>
      <c r="Q53" s="120" t="str">
        <f t="shared" si="11"/>
        <v/>
      </c>
      <c r="R53" s="120" t="str">
        <f t="shared" si="12"/>
        <v/>
      </c>
      <c r="S53" s="120" t="str">
        <f t="shared" si="13"/>
        <v/>
      </c>
      <c r="T53" s="120" t="str">
        <f t="shared" si="14"/>
        <v/>
      </c>
      <c r="U53" s="120" t="str">
        <f t="shared" si="15"/>
        <v/>
      </c>
      <c r="V53" s="121" t="str">
        <f t="shared" si="16"/>
        <v/>
      </c>
      <c r="W53" s="2"/>
      <c r="X53" s="2"/>
      <c r="Y53" s="2"/>
      <c r="Z53" s="2"/>
    </row>
    <row r="54" ht="15.75" customHeight="1">
      <c r="A54" s="2"/>
      <c r="B54" s="2"/>
      <c r="C54" s="2"/>
      <c r="D54" s="102">
        <v>49.0</v>
      </c>
      <c r="E54" s="41" t="str">
        <f t="shared" si="1"/>
        <v/>
      </c>
      <c r="F54" s="146" t="str">
        <f t="shared" si="2"/>
        <v/>
      </c>
      <c r="G54" s="119" t="str">
        <f>IF(E54="","",IF(E54=$B$10,0,VLOOKUP(F54,Life!$A$3:$R$113,7,FALSE)))</f>
        <v/>
      </c>
      <c r="H54" s="120" t="str">
        <f>IF(E54="","",IF($F54=111,0,VLOOKUP(F54,Life!$A$3:$R$113,8,FALSE)))</f>
        <v/>
      </c>
      <c r="I54" s="120" t="str">
        <f t="shared" si="3"/>
        <v/>
      </c>
      <c r="J54" s="120" t="str">
        <f t="shared" si="4"/>
        <v/>
      </c>
      <c r="K54" s="120" t="str">
        <f t="shared" si="5"/>
        <v/>
      </c>
      <c r="L54" s="120" t="str">
        <f t="shared" si="6"/>
        <v/>
      </c>
      <c r="M54" s="120" t="str">
        <f t="shared" si="7"/>
        <v/>
      </c>
      <c r="N54" s="120" t="str">
        <f t="shared" si="8"/>
        <v/>
      </c>
      <c r="O54" s="120" t="str">
        <f t="shared" si="9"/>
        <v/>
      </c>
      <c r="P54" s="120" t="str">
        <f t="shared" si="10"/>
        <v/>
      </c>
      <c r="Q54" s="120" t="str">
        <f t="shared" si="11"/>
        <v/>
      </c>
      <c r="R54" s="120" t="str">
        <f t="shared" si="12"/>
        <v/>
      </c>
      <c r="S54" s="120" t="str">
        <f t="shared" si="13"/>
        <v/>
      </c>
      <c r="T54" s="120" t="str">
        <f t="shared" si="14"/>
        <v/>
      </c>
      <c r="U54" s="120" t="str">
        <f t="shared" si="15"/>
        <v/>
      </c>
      <c r="V54" s="121" t="str">
        <f t="shared" si="16"/>
        <v/>
      </c>
      <c r="W54" s="2"/>
      <c r="X54" s="2"/>
      <c r="Y54" s="2"/>
      <c r="Z54" s="2"/>
    </row>
    <row r="55" ht="15.75" customHeight="1">
      <c r="A55" s="2"/>
      <c r="B55" s="2"/>
      <c r="C55" s="2"/>
      <c r="D55" s="102">
        <v>50.0</v>
      </c>
      <c r="E55" s="124" t="str">
        <f t="shared" si="1"/>
        <v/>
      </c>
      <c r="F55" s="147" t="str">
        <f t="shared" si="2"/>
        <v/>
      </c>
      <c r="G55" s="126" t="str">
        <f>IF(E55="","",IF(E55=$B$10,0,VLOOKUP(F55,Life!$A$3:$R$113,7,FALSE)))</f>
        <v/>
      </c>
      <c r="H55" s="127" t="str">
        <f>IF(E55="","",IF($F55=111,0,VLOOKUP(F55,Life!$A$3:$R$113,8,FALSE)))</f>
        <v/>
      </c>
      <c r="I55" s="127" t="str">
        <f t="shared" si="3"/>
        <v/>
      </c>
      <c r="J55" s="127" t="str">
        <f t="shared" si="4"/>
        <v/>
      </c>
      <c r="K55" s="127" t="str">
        <f t="shared" si="5"/>
        <v/>
      </c>
      <c r="L55" s="127" t="str">
        <f t="shared" si="6"/>
        <v/>
      </c>
      <c r="M55" s="127" t="str">
        <f t="shared" si="7"/>
        <v/>
      </c>
      <c r="N55" s="127" t="str">
        <f t="shared" si="8"/>
        <v/>
      </c>
      <c r="O55" s="127" t="str">
        <f t="shared" si="9"/>
        <v/>
      </c>
      <c r="P55" s="127" t="str">
        <f t="shared" si="10"/>
        <v/>
      </c>
      <c r="Q55" s="127" t="str">
        <f t="shared" si="11"/>
        <v/>
      </c>
      <c r="R55" s="127" t="str">
        <f t="shared" si="12"/>
        <v/>
      </c>
      <c r="S55" s="127" t="str">
        <f t="shared" si="13"/>
        <v/>
      </c>
      <c r="T55" s="127" t="str">
        <f t="shared" si="14"/>
        <v/>
      </c>
      <c r="U55" s="127" t="str">
        <f t="shared" si="15"/>
        <v/>
      </c>
      <c r="V55" s="128" t="str">
        <f t="shared" si="16"/>
        <v/>
      </c>
      <c r="W55" s="2"/>
      <c r="X55" s="2"/>
      <c r="Y55" s="2"/>
      <c r="Z55" s="2"/>
    </row>
    <row r="56" ht="15.75" customHeight="1">
      <c r="A56" s="2"/>
      <c r="B56" s="2"/>
      <c r="C56" s="2"/>
      <c r="D56" s="102">
        <v>51.0</v>
      </c>
      <c r="E56" s="41" t="str">
        <f t="shared" si="1"/>
        <v/>
      </c>
      <c r="F56" s="146" t="str">
        <f t="shared" si="2"/>
        <v/>
      </c>
      <c r="G56" s="119" t="str">
        <f>IF(E56="","",IF(E56=$B$10,0,VLOOKUP(F56,Life!$A$3:$R$113,7,FALSE)))</f>
        <v/>
      </c>
      <c r="H56" s="120" t="str">
        <f>IF(E56="","",IF($F56=111,0,VLOOKUP(F56,Life!$A$3:$R$113,8,FALSE)))</f>
        <v/>
      </c>
      <c r="I56" s="120" t="str">
        <f t="shared" si="3"/>
        <v/>
      </c>
      <c r="J56" s="120" t="str">
        <f t="shared" si="4"/>
        <v/>
      </c>
      <c r="K56" s="120" t="str">
        <f t="shared" si="5"/>
        <v/>
      </c>
      <c r="L56" s="120" t="str">
        <f t="shared" si="6"/>
        <v/>
      </c>
      <c r="M56" s="120" t="str">
        <f t="shared" si="7"/>
        <v/>
      </c>
      <c r="N56" s="120" t="str">
        <f t="shared" si="8"/>
        <v/>
      </c>
      <c r="O56" s="120" t="str">
        <f t="shared" si="9"/>
        <v/>
      </c>
      <c r="P56" s="120" t="str">
        <f t="shared" si="10"/>
        <v/>
      </c>
      <c r="Q56" s="120" t="str">
        <f t="shared" si="11"/>
        <v/>
      </c>
      <c r="R56" s="120" t="str">
        <f t="shared" si="12"/>
        <v/>
      </c>
      <c r="S56" s="120" t="str">
        <f t="shared" si="13"/>
        <v/>
      </c>
      <c r="T56" s="120" t="str">
        <f t="shared" si="14"/>
        <v/>
      </c>
      <c r="U56" s="120" t="str">
        <f t="shared" si="15"/>
        <v/>
      </c>
      <c r="V56" s="121" t="str">
        <f t="shared" si="16"/>
        <v/>
      </c>
      <c r="W56" s="2"/>
      <c r="X56" s="2"/>
      <c r="Y56" s="2"/>
      <c r="Z56" s="2"/>
    </row>
    <row r="57" ht="15.75" customHeight="1">
      <c r="A57" s="2"/>
      <c r="B57" s="2"/>
      <c r="C57" s="2"/>
      <c r="D57" s="102">
        <v>52.0</v>
      </c>
      <c r="E57" s="41" t="str">
        <f t="shared" si="1"/>
        <v/>
      </c>
      <c r="F57" s="146" t="str">
        <f t="shared" si="2"/>
        <v/>
      </c>
      <c r="G57" s="119" t="str">
        <f>IF(E57="","",IF(E57=$B$10,0,VLOOKUP(F57,Life!$A$3:$R$113,7,FALSE)))</f>
        <v/>
      </c>
      <c r="H57" s="120" t="str">
        <f>IF(E57="","",IF($F57=111,0,VLOOKUP(F57,Life!$A$3:$R$113,8,FALSE)))</f>
        <v/>
      </c>
      <c r="I57" s="120" t="str">
        <f t="shared" si="3"/>
        <v/>
      </c>
      <c r="J57" s="120" t="str">
        <f t="shared" si="4"/>
        <v/>
      </c>
      <c r="K57" s="120" t="str">
        <f t="shared" si="5"/>
        <v/>
      </c>
      <c r="L57" s="120" t="str">
        <f t="shared" si="6"/>
        <v/>
      </c>
      <c r="M57" s="120" t="str">
        <f t="shared" si="7"/>
        <v/>
      </c>
      <c r="N57" s="120" t="str">
        <f t="shared" si="8"/>
        <v/>
      </c>
      <c r="O57" s="120" t="str">
        <f t="shared" si="9"/>
        <v/>
      </c>
      <c r="P57" s="120" t="str">
        <f t="shared" si="10"/>
        <v/>
      </c>
      <c r="Q57" s="120" t="str">
        <f t="shared" si="11"/>
        <v/>
      </c>
      <c r="R57" s="120" t="str">
        <f t="shared" si="12"/>
        <v/>
      </c>
      <c r="S57" s="120" t="str">
        <f t="shared" si="13"/>
        <v/>
      </c>
      <c r="T57" s="120" t="str">
        <f t="shared" si="14"/>
        <v/>
      </c>
      <c r="U57" s="120" t="str">
        <f t="shared" si="15"/>
        <v/>
      </c>
      <c r="V57" s="121" t="str">
        <f t="shared" si="16"/>
        <v/>
      </c>
      <c r="W57" s="2"/>
      <c r="X57" s="2"/>
      <c r="Y57" s="2"/>
      <c r="Z57" s="2"/>
    </row>
    <row r="58" ht="15.75" customHeight="1">
      <c r="A58" s="2"/>
      <c r="B58" s="2"/>
      <c r="C58" s="2"/>
      <c r="D58" s="102">
        <v>53.0</v>
      </c>
      <c r="E58" s="41" t="str">
        <f t="shared" si="1"/>
        <v/>
      </c>
      <c r="F58" s="146" t="str">
        <f t="shared" si="2"/>
        <v/>
      </c>
      <c r="G58" s="119" t="str">
        <f>IF(E58="","",IF(E58=$B$10,0,VLOOKUP(F58,Life!$A$3:$R$113,7,FALSE)))</f>
        <v/>
      </c>
      <c r="H58" s="120" t="str">
        <f>IF(E58="","",IF($F58=111,0,VLOOKUP(F58,Life!$A$3:$R$113,8,FALSE)))</f>
        <v/>
      </c>
      <c r="I58" s="120" t="str">
        <f t="shared" si="3"/>
        <v/>
      </c>
      <c r="J58" s="120" t="str">
        <f t="shared" si="4"/>
        <v/>
      </c>
      <c r="K58" s="120" t="str">
        <f t="shared" si="5"/>
        <v/>
      </c>
      <c r="L58" s="120" t="str">
        <f t="shared" si="6"/>
        <v/>
      </c>
      <c r="M58" s="120" t="str">
        <f t="shared" si="7"/>
        <v/>
      </c>
      <c r="N58" s="120" t="str">
        <f t="shared" si="8"/>
        <v/>
      </c>
      <c r="O58" s="120" t="str">
        <f t="shared" si="9"/>
        <v/>
      </c>
      <c r="P58" s="120" t="str">
        <f t="shared" si="10"/>
        <v/>
      </c>
      <c r="Q58" s="120" t="str">
        <f t="shared" si="11"/>
        <v/>
      </c>
      <c r="R58" s="120" t="str">
        <f t="shared" si="12"/>
        <v/>
      </c>
      <c r="S58" s="120" t="str">
        <f t="shared" si="13"/>
        <v/>
      </c>
      <c r="T58" s="120" t="str">
        <f t="shared" si="14"/>
        <v/>
      </c>
      <c r="U58" s="120" t="str">
        <f t="shared" si="15"/>
        <v/>
      </c>
      <c r="V58" s="121" t="str">
        <f t="shared" si="16"/>
        <v/>
      </c>
      <c r="W58" s="2"/>
      <c r="X58" s="2"/>
      <c r="Y58" s="2"/>
      <c r="Z58" s="2"/>
    </row>
    <row r="59" ht="15.75" customHeight="1">
      <c r="A59" s="2"/>
      <c r="B59" s="2"/>
      <c r="C59" s="2"/>
      <c r="D59" s="102">
        <v>54.0</v>
      </c>
      <c r="E59" s="41" t="str">
        <f t="shared" si="1"/>
        <v/>
      </c>
      <c r="F59" s="146" t="str">
        <f t="shared" si="2"/>
        <v/>
      </c>
      <c r="G59" s="119" t="str">
        <f>IF(E59="","",IF(E59=$B$10,0,VLOOKUP(F59,Life!$A$3:$R$113,7,FALSE)))</f>
        <v/>
      </c>
      <c r="H59" s="120" t="str">
        <f>IF(E59="","",IF($F59=111,0,VLOOKUP(F59,Life!$A$3:$R$113,8,FALSE)))</f>
        <v/>
      </c>
      <c r="I59" s="120" t="str">
        <f t="shared" si="3"/>
        <v/>
      </c>
      <c r="J59" s="120" t="str">
        <f t="shared" si="4"/>
        <v/>
      </c>
      <c r="K59" s="120" t="str">
        <f t="shared" si="5"/>
        <v/>
      </c>
      <c r="L59" s="120" t="str">
        <f t="shared" si="6"/>
        <v/>
      </c>
      <c r="M59" s="120" t="str">
        <f t="shared" si="7"/>
        <v/>
      </c>
      <c r="N59" s="120" t="str">
        <f t="shared" si="8"/>
        <v/>
      </c>
      <c r="O59" s="120" t="str">
        <f t="shared" si="9"/>
        <v/>
      </c>
      <c r="P59" s="120" t="str">
        <f t="shared" si="10"/>
        <v/>
      </c>
      <c r="Q59" s="120" t="str">
        <f t="shared" si="11"/>
        <v/>
      </c>
      <c r="R59" s="120" t="str">
        <f t="shared" si="12"/>
        <v/>
      </c>
      <c r="S59" s="120" t="str">
        <f t="shared" si="13"/>
        <v/>
      </c>
      <c r="T59" s="120" t="str">
        <f t="shared" si="14"/>
        <v/>
      </c>
      <c r="U59" s="120" t="str">
        <f t="shared" si="15"/>
        <v/>
      </c>
      <c r="V59" s="121" t="str">
        <f t="shared" si="16"/>
        <v/>
      </c>
      <c r="W59" s="2"/>
      <c r="X59" s="2"/>
      <c r="Y59" s="2"/>
      <c r="Z59" s="2"/>
    </row>
    <row r="60" ht="15.75" customHeight="1">
      <c r="A60" s="2"/>
      <c r="B60" s="2"/>
      <c r="C60" s="2"/>
      <c r="D60" s="102">
        <v>55.0</v>
      </c>
      <c r="E60" s="124" t="str">
        <f t="shared" si="1"/>
        <v/>
      </c>
      <c r="F60" s="147" t="str">
        <f t="shared" si="2"/>
        <v/>
      </c>
      <c r="G60" s="126" t="str">
        <f>IF(E60="","",IF(E60=$B$10,0,VLOOKUP(F60,Life!$A$3:$R$113,7,FALSE)))</f>
        <v/>
      </c>
      <c r="H60" s="127" t="str">
        <f>IF(E60="","",IF($F60=111,0,VLOOKUP(F60,Life!$A$3:$R$113,8,FALSE)))</f>
        <v/>
      </c>
      <c r="I60" s="127" t="str">
        <f t="shared" si="3"/>
        <v/>
      </c>
      <c r="J60" s="127" t="str">
        <f t="shared" si="4"/>
        <v/>
      </c>
      <c r="K60" s="127" t="str">
        <f t="shared" si="5"/>
        <v/>
      </c>
      <c r="L60" s="127" t="str">
        <f t="shared" si="6"/>
        <v/>
      </c>
      <c r="M60" s="127" t="str">
        <f t="shared" si="7"/>
        <v/>
      </c>
      <c r="N60" s="127" t="str">
        <f t="shared" si="8"/>
        <v/>
      </c>
      <c r="O60" s="127" t="str">
        <f t="shared" si="9"/>
        <v/>
      </c>
      <c r="P60" s="127" t="str">
        <f t="shared" si="10"/>
        <v/>
      </c>
      <c r="Q60" s="127" t="str">
        <f t="shared" si="11"/>
        <v/>
      </c>
      <c r="R60" s="127" t="str">
        <f t="shared" si="12"/>
        <v/>
      </c>
      <c r="S60" s="127" t="str">
        <f t="shared" si="13"/>
        <v/>
      </c>
      <c r="T60" s="127" t="str">
        <f t="shared" si="14"/>
        <v/>
      </c>
      <c r="U60" s="127" t="str">
        <f t="shared" si="15"/>
        <v/>
      </c>
      <c r="V60" s="128" t="str">
        <f t="shared" si="16"/>
        <v/>
      </c>
      <c r="W60" s="2"/>
      <c r="X60" s="2"/>
      <c r="Y60" s="2"/>
      <c r="Z60" s="2"/>
    </row>
    <row r="61" ht="15.75" customHeight="1">
      <c r="A61" s="2"/>
      <c r="B61" s="2"/>
      <c r="C61" s="2"/>
      <c r="D61" s="102">
        <v>56.0</v>
      </c>
      <c r="E61" s="41" t="str">
        <f t="shared" si="1"/>
        <v/>
      </c>
      <c r="F61" s="146" t="str">
        <f t="shared" si="2"/>
        <v/>
      </c>
      <c r="G61" s="119" t="str">
        <f>IF(E61="","",IF(E61=$B$10,0,VLOOKUP(F61,Life!$A$3:$R$113,7,FALSE)))</f>
        <v/>
      </c>
      <c r="H61" s="120" t="str">
        <f>IF(E61="","",IF($F61=111,0,VLOOKUP(F61,Life!$A$3:$R$113,8,FALSE)))</f>
        <v/>
      </c>
      <c r="I61" s="120" t="str">
        <f t="shared" si="3"/>
        <v/>
      </c>
      <c r="J61" s="120" t="str">
        <f t="shared" si="4"/>
        <v/>
      </c>
      <c r="K61" s="120" t="str">
        <f t="shared" si="5"/>
        <v/>
      </c>
      <c r="L61" s="120" t="str">
        <f t="shared" si="6"/>
        <v/>
      </c>
      <c r="M61" s="120" t="str">
        <f t="shared" si="7"/>
        <v/>
      </c>
      <c r="N61" s="120" t="str">
        <f t="shared" si="8"/>
        <v/>
      </c>
      <c r="O61" s="120" t="str">
        <f t="shared" si="9"/>
        <v/>
      </c>
      <c r="P61" s="120" t="str">
        <f t="shared" si="10"/>
        <v/>
      </c>
      <c r="Q61" s="120" t="str">
        <f t="shared" si="11"/>
        <v/>
      </c>
      <c r="R61" s="120" t="str">
        <f t="shared" si="12"/>
        <v/>
      </c>
      <c r="S61" s="120" t="str">
        <f t="shared" si="13"/>
        <v/>
      </c>
      <c r="T61" s="120" t="str">
        <f t="shared" si="14"/>
        <v/>
      </c>
      <c r="U61" s="120" t="str">
        <f t="shared" si="15"/>
        <v/>
      </c>
      <c r="V61" s="121" t="str">
        <f t="shared" si="16"/>
        <v/>
      </c>
      <c r="W61" s="2"/>
      <c r="X61" s="2"/>
      <c r="Y61" s="2"/>
      <c r="Z61" s="2"/>
    </row>
    <row r="62" ht="15.75" customHeight="1">
      <c r="A62" s="2"/>
      <c r="B62" s="2"/>
      <c r="C62" s="2"/>
      <c r="D62" s="102">
        <v>57.0</v>
      </c>
      <c r="E62" s="41" t="str">
        <f t="shared" si="1"/>
        <v/>
      </c>
      <c r="F62" s="146" t="str">
        <f t="shared" si="2"/>
        <v/>
      </c>
      <c r="G62" s="119" t="str">
        <f>IF(E62="","",IF(E62=$B$10,0,VLOOKUP(F62,Life!$A$3:$R$113,7,FALSE)))</f>
        <v/>
      </c>
      <c r="H62" s="120" t="str">
        <f>IF(E62="","",IF($F62=111,0,VLOOKUP(F62,Life!$A$3:$R$113,8,FALSE)))</f>
        <v/>
      </c>
      <c r="I62" s="120" t="str">
        <f t="shared" si="3"/>
        <v/>
      </c>
      <c r="J62" s="120" t="str">
        <f t="shared" si="4"/>
        <v/>
      </c>
      <c r="K62" s="120" t="str">
        <f t="shared" si="5"/>
        <v/>
      </c>
      <c r="L62" s="120" t="str">
        <f t="shared" si="6"/>
        <v/>
      </c>
      <c r="M62" s="120" t="str">
        <f t="shared" si="7"/>
        <v/>
      </c>
      <c r="N62" s="120" t="str">
        <f t="shared" si="8"/>
        <v/>
      </c>
      <c r="O62" s="120" t="str">
        <f t="shared" si="9"/>
        <v/>
      </c>
      <c r="P62" s="120" t="str">
        <f t="shared" si="10"/>
        <v/>
      </c>
      <c r="Q62" s="120" t="str">
        <f t="shared" si="11"/>
        <v/>
      </c>
      <c r="R62" s="120" t="str">
        <f t="shared" si="12"/>
        <v/>
      </c>
      <c r="S62" s="120" t="str">
        <f t="shared" si="13"/>
        <v/>
      </c>
      <c r="T62" s="120" t="str">
        <f t="shared" si="14"/>
        <v/>
      </c>
      <c r="U62" s="120" t="str">
        <f t="shared" si="15"/>
        <v/>
      </c>
      <c r="V62" s="121" t="str">
        <f t="shared" si="16"/>
        <v/>
      </c>
      <c r="W62" s="2"/>
      <c r="X62" s="2"/>
      <c r="Y62" s="2"/>
      <c r="Z62" s="2"/>
    </row>
    <row r="63" ht="15.75" customHeight="1">
      <c r="A63" s="2"/>
      <c r="B63" s="2"/>
      <c r="C63" s="2"/>
      <c r="D63" s="102">
        <v>58.0</v>
      </c>
      <c r="E63" s="41" t="str">
        <f t="shared" si="1"/>
        <v/>
      </c>
      <c r="F63" s="146" t="str">
        <f t="shared" si="2"/>
        <v/>
      </c>
      <c r="G63" s="119" t="str">
        <f>IF(E63="","",IF(E63=$B$10,0,VLOOKUP(F63,Life!$A$3:$R$113,7,FALSE)))</f>
        <v/>
      </c>
      <c r="H63" s="120" t="str">
        <f>IF(E63="","",IF($F63=111,0,VLOOKUP(F63,Life!$A$3:$R$113,8,FALSE)))</f>
        <v/>
      </c>
      <c r="I63" s="120" t="str">
        <f t="shared" si="3"/>
        <v/>
      </c>
      <c r="J63" s="120" t="str">
        <f t="shared" si="4"/>
        <v/>
      </c>
      <c r="K63" s="120" t="str">
        <f t="shared" si="5"/>
        <v/>
      </c>
      <c r="L63" s="120" t="str">
        <f t="shared" si="6"/>
        <v/>
      </c>
      <c r="M63" s="120" t="str">
        <f t="shared" si="7"/>
        <v/>
      </c>
      <c r="N63" s="120" t="str">
        <f t="shared" si="8"/>
        <v/>
      </c>
      <c r="O63" s="120" t="str">
        <f t="shared" si="9"/>
        <v/>
      </c>
      <c r="P63" s="120" t="str">
        <f t="shared" si="10"/>
        <v/>
      </c>
      <c r="Q63" s="120" t="str">
        <f t="shared" si="11"/>
        <v/>
      </c>
      <c r="R63" s="120" t="str">
        <f t="shared" si="12"/>
        <v/>
      </c>
      <c r="S63" s="120" t="str">
        <f t="shared" si="13"/>
        <v/>
      </c>
      <c r="T63" s="120" t="str">
        <f t="shared" si="14"/>
        <v/>
      </c>
      <c r="U63" s="120" t="str">
        <f t="shared" si="15"/>
        <v/>
      </c>
      <c r="V63" s="121" t="str">
        <f t="shared" si="16"/>
        <v/>
      </c>
      <c r="W63" s="2"/>
      <c r="X63" s="2"/>
      <c r="Y63" s="2"/>
      <c r="Z63" s="2"/>
    </row>
    <row r="64" ht="15.75" customHeight="1">
      <c r="A64" s="2"/>
      <c r="B64" s="2"/>
      <c r="C64" s="2"/>
      <c r="D64" s="102">
        <v>59.0</v>
      </c>
      <c r="E64" s="41" t="str">
        <f t="shared" si="1"/>
        <v/>
      </c>
      <c r="F64" s="146" t="str">
        <f t="shared" si="2"/>
        <v/>
      </c>
      <c r="G64" s="119" t="str">
        <f>IF(E64="","",IF(E64=$B$10,0,VLOOKUP(F64,Life!$A$3:$R$113,7,FALSE)))</f>
        <v/>
      </c>
      <c r="H64" s="120" t="str">
        <f>IF(E64="","",IF($F64=111,0,VLOOKUP(F64,Life!$A$3:$R$113,8,FALSE)))</f>
        <v/>
      </c>
      <c r="I64" s="120" t="str">
        <f t="shared" si="3"/>
        <v/>
      </c>
      <c r="J64" s="120" t="str">
        <f t="shared" si="4"/>
        <v/>
      </c>
      <c r="K64" s="120" t="str">
        <f t="shared" si="5"/>
        <v/>
      </c>
      <c r="L64" s="120" t="str">
        <f t="shared" si="6"/>
        <v/>
      </c>
      <c r="M64" s="120" t="str">
        <f t="shared" si="7"/>
        <v/>
      </c>
      <c r="N64" s="120" t="str">
        <f t="shared" si="8"/>
        <v/>
      </c>
      <c r="O64" s="120" t="str">
        <f t="shared" si="9"/>
        <v/>
      </c>
      <c r="P64" s="120" t="str">
        <f t="shared" si="10"/>
        <v/>
      </c>
      <c r="Q64" s="120" t="str">
        <f t="shared" si="11"/>
        <v/>
      </c>
      <c r="R64" s="120" t="str">
        <f t="shared" si="12"/>
        <v/>
      </c>
      <c r="S64" s="120" t="str">
        <f t="shared" si="13"/>
        <v/>
      </c>
      <c r="T64" s="120" t="str">
        <f t="shared" si="14"/>
        <v/>
      </c>
      <c r="U64" s="120" t="str">
        <f t="shared" si="15"/>
        <v/>
      </c>
      <c r="V64" s="121" t="str">
        <f t="shared" si="16"/>
        <v/>
      </c>
      <c r="W64" s="2"/>
      <c r="X64" s="2"/>
      <c r="Y64" s="2"/>
      <c r="Z64" s="2"/>
    </row>
    <row r="65" ht="15.75" customHeight="1">
      <c r="A65" s="2"/>
      <c r="B65" s="2"/>
      <c r="C65" s="2"/>
      <c r="D65" s="102">
        <v>60.0</v>
      </c>
      <c r="E65" s="124" t="str">
        <f t="shared" si="1"/>
        <v/>
      </c>
      <c r="F65" s="147" t="str">
        <f t="shared" si="2"/>
        <v/>
      </c>
      <c r="G65" s="126" t="str">
        <f>IF(E65="","",IF(E65=$B$10,0,VLOOKUP(F65,Life!$A$3:$R$113,7,FALSE)))</f>
        <v/>
      </c>
      <c r="H65" s="127" t="str">
        <f>IF(E65="","",IF($F65=111,0,VLOOKUP(F65,Life!$A$3:$R$113,8,FALSE)))</f>
        <v/>
      </c>
      <c r="I65" s="127" t="str">
        <f t="shared" si="3"/>
        <v/>
      </c>
      <c r="J65" s="127" t="str">
        <f t="shared" si="4"/>
        <v/>
      </c>
      <c r="K65" s="127" t="str">
        <f t="shared" si="5"/>
        <v/>
      </c>
      <c r="L65" s="127" t="str">
        <f t="shared" si="6"/>
        <v/>
      </c>
      <c r="M65" s="127" t="str">
        <f t="shared" si="7"/>
        <v/>
      </c>
      <c r="N65" s="127" t="str">
        <f t="shared" si="8"/>
        <v/>
      </c>
      <c r="O65" s="127" t="str">
        <f t="shared" si="9"/>
        <v/>
      </c>
      <c r="P65" s="127" t="str">
        <f t="shared" si="10"/>
        <v/>
      </c>
      <c r="Q65" s="127" t="str">
        <f t="shared" si="11"/>
        <v/>
      </c>
      <c r="R65" s="127" t="str">
        <f t="shared" si="12"/>
        <v/>
      </c>
      <c r="S65" s="127" t="str">
        <f t="shared" si="13"/>
        <v/>
      </c>
      <c r="T65" s="127" t="str">
        <f t="shared" si="14"/>
        <v/>
      </c>
      <c r="U65" s="127" t="str">
        <f t="shared" si="15"/>
        <v/>
      </c>
      <c r="V65" s="128" t="str">
        <f t="shared" si="16"/>
        <v/>
      </c>
      <c r="W65" s="2"/>
      <c r="X65" s="2"/>
      <c r="Y65" s="2"/>
      <c r="Z65" s="2"/>
    </row>
    <row r="66" ht="15.75" customHeight="1">
      <c r="A66" s="2"/>
      <c r="B66" s="2"/>
      <c r="C66" s="2"/>
      <c r="D66" s="102">
        <v>61.0</v>
      </c>
      <c r="E66" s="41" t="str">
        <f t="shared" si="1"/>
        <v/>
      </c>
      <c r="F66" s="146" t="str">
        <f t="shared" si="2"/>
        <v/>
      </c>
      <c r="G66" s="119" t="str">
        <f>IF(E66="","",IF(E66=$B$10,0,VLOOKUP(F66,Life!$A$3:$R$113,7,FALSE)))</f>
        <v/>
      </c>
      <c r="H66" s="120" t="str">
        <f>IF(E66="","",IF($F66=111,0,VLOOKUP(F66,Life!$A$3:$R$113,8,FALSE)))</f>
        <v/>
      </c>
      <c r="I66" s="120" t="str">
        <f t="shared" si="3"/>
        <v/>
      </c>
      <c r="J66" s="120" t="str">
        <f t="shared" si="4"/>
        <v/>
      </c>
      <c r="K66" s="120" t="str">
        <f t="shared" si="5"/>
        <v/>
      </c>
      <c r="L66" s="120" t="str">
        <f t="shared" si="6"/>
        <v/>
      </c>
      <c r="M66" s="120" t="str">
        <f t="shared" si="7"/>
        <v/>
      </c>
      <c r="N66" s="120" t="str">
        <f t="shared" si="8"/>
        <v/>
      </c>
      <c r="O66" s="120" t="str">
        <f t="shared" si="9"/>
        <v/>
      </c>
      <c r="P66" s="120" t="str">
        <f t="shared" si="10"/>
        <v/>
      </c>
      <c r="Q66" s="120" t="str">
        <f t="shared" si="11"/>
        <v/>
      </c>
      <c r="R66" s="120" t="str">
        <f t="shared" si="12"/>
        <v/>
      </c>
      <c r="S66" s="120" t="str">
        <f t="shared" si="13"/>
        <v/>
      </c>
      <c r="T66" s="120" t="str">
        <f t="shared" si="14"/>
        <v/>
      </c>
      <c r="U66" s="120" t="str">
        <f t="shared" si="15"/>
        <v/>
      </c>
      <c r="V66" s="121" t="str">
        <f t="shared" si="16"/>
        <v/>
      </c>
      <c r="W66" s="2"/>
      <c r="X66" s="2"/>
      <c r="Y66" s="2"/>
      <c r="Z66" s="2"/>
    </row>
    <row r="67" ht="15.75" customHeight="1">
      <c r="A67" s="2"/>
      <c r="B67" s="2"/>
      <c r="C67" s="2"/>
      <c r="D67" s="102">
        <v>62.0</v>
      </c>
      <c r="E67" s="41" t="str">
        <f t="shared" si="1"/>
        <v/>
      </c>
      <c r="F67" s="146" t="str">
        <f t="shared" si="2"/>
        <v/>
      </c>
      <c r="G67" s="119" t="str">
        <f>IF(E67="","",IF(E67=$B$10,0,VLOOKUP(F67,Life!$A$3:$R$113,7,FALSE)))</f>
        <v/>
      </c>
      <c r="H67" s="120" t="str">
        <f>IF(E67="","",IF($F67=111,0,VLOOKUP(F67,Life!$A$3:$R$113,8,FALSE)))</f>
        <v/>
      </c>
      <c r="I67" s="120" t="str">
        <f t="shared" si="3"/>
        <v/>
      </c>
      <c r="J67" s="120" t="str">
        <f t="shared" si="4"/>
        <v/>
      </c>
      <c r="K67" s="120" t="str">
        <f t="shared" si="5"/>
        <v/>
      </c>
      <c r="L67" s="120" t="str">
        <f t="shared" si="6"/>
        <v/>
      </c>
      <c r="M67" s="120" t="str">
        <f t="shared" si="7"/>
        <v/>
      </c>
      <c r="N67" s="120" t="str">
        <f t="shared" si="8"/>
        <v/>
      </c>
      <c r="O67" s="120" t="str">
        <f t="shared" si="9"/>
        <v/>
      </c>
      <c r="P67" s="120" t="str">
        <f t="shared" si="10"/>
        <v/>
      </c>
      <c r="Q67" s="120" t="str">
        <f t="shared" si="11"/>
        <v/>
      </c>
      <c r="R67" s="120" t="str">
        <f t="shared" si="12"/>
        <v/>
      </c>
      <c r="S67" s="120" t="str">
        <f t="shared" si="13"/>
        <v/>
      </c>
      <c r="T67" s="120" t="str">
        <f t="shared" si="14"/>
        <v/>
      </c>
      <c r="U67" s="120" t="str">
        <f t="shared" si="15"/>
        <v/>
      </c>
      <c r="V67" s="121" t="str">
        <f t="shared" si="16"/>
        <v/>
      </c>
      <c r="W67" s="2"/>
      <c r="X67" s="2"/>
      <c r="Y67" s="2"/>
      <c r="Z67" s="2"/>
    </row>
    <row r="68" ht="15.75" customHeight="1">
      <c r="A68" s="2"/>
      <c r="B68" s="2"/>
      <c r="C68" s="2"/>
      <c r="D68" s="102">
        <v>63.0</v>
      </c>
      <c r="E68" s="41" t="str">
        <f t="shared" si="1"/>
        <v/>
      </c>
      <c r="F68" s="146" t="str">
        <f t="shared" si="2"/>
        <v/>
      </c>
      <c r="G68" s="119" t="str">
        <f>IF(E68="","",IF(E68=$B$10,0,VLOOKUP(F68,Life!$A$3:$R$113,7,FALSE)))</f>
        <v/>
      </c>
      <c r="H68" s="120" t="str">
        <f>IF(E68="","",IF($F68=111,0,VLOOKUP(F68,Life!$A$3:$R$113,8,FALSE)))</f>
        <v/>
      </c>
      <c r="I68" s="120" t="str">
        <f t="shared" si="3"/>
        <v/>
      </c>
      <c r="J68" s="120" t="str">
        <f t="shared" si="4"/>
        <v/>
      </c>
      <c r="K68" s="120" t="str">
        <f t="shared" si="5"/>
        <v/>
      </c>
      <c r="L68" s="120" t="str">
        <f t="shared" si="6"/>
        <v/>
      </c>
      <c r="M68" s="120" t="str">
        <f t="shared" si="7"/>
        <v/>
      </c>
      <c r="N68" s="120" t="str">
        <f t="shared" si="8"/>
        <v/>
      </c>
      <c r="O68" s="120" t="str">
        <f t="shared" si="9"/>
        <v/>
      </c>
      <c r="P68" s="120" t="str">
        <f t="shared" si="10"/>
        <v/>
      </c>
      <c r="Q68" s="120" t="str">
        <f t="shared" si="11"/>
        <v/>
      </c>
      <c r="R68" s="120" t="str">
        <f t="shared" si="12"/>
        <v/>
      </c>
      <c r="S68" s="120" t="str">
        <f t="shared" si="13"/>
        <v/>
      </c>
      <c r="T68" s="120" t="str">
        <f t="shared" si="14"/>
        <v/>
      </c>
      <c r="U68" s="120" t="str">
        <f t="shared" si="15"/>
        <v/>
      </c>
      <c r="V68" s="121" t="str">
        <f t="shared" si="16"/>
        <v/>
      </c>
      <c r="W68" s="2"/>
      <c r="X68" s="2"/>
      <c r="Y68" s="2"/>
      <c r="Z68" s="2"/>
    </row>
    <row r="69" ht="15.75" customHeight="1">
      <c r="A69" s="2"/>
      <c r="B69" s="2"/>
      <c r="C69" s="2"/>
      <c r="D69" s="102">
        <v>64.0</v>
      </c>
      <c r="E69" s="41" t="str">
        <f t="shared" si="1"/>
        <v/>
      </c>
      <c r="F69" s="146" t="str">
        <f t="shared" si="2"/>
        <v/>
      </c>
      <c r="G69" s="119" t="str">
        <f>IF(E69="","",IF(E69=$B$10,0,VLOOKUP(F69,Life!$A$3:$R$113,7,FALSE)))</f>
        <v/>
      </c>
      <c r="H69" s="120" t="str">
        <f>IF(E69="","",IF($F69=111,0,VLOOKUP(F69,Life!$A$3:$R$113,8,FALSE)))</f>
        <v/>
      </c>
      <c r="I69" s="120" t="str">
        <f t="shared" si="3"/>
        <v/>
      </c>
      <c r="J69" s="120" t="str">
        <f t="shared" si="4"/>
        <v/>
      </c>
      <c r="K69" s="120" t="str">
        <f t="shared" si="5"/>
        <v/>
      </c>
      <c r="L69" s="120" t="str">
        <f t="shared" si="6"/>
        <v/>
      </c>
      <c r="M69" s="120" t="str">
        <f t="shared" si="7"/>
        <v/>
      </c>
      <c r="N69" s="120" t="str">
        <f t="shared" si="8"/>
        <v/>
      </c>
      <c r="O69" s="120" t="str">
        <f t="shared" si="9"/>
        <v/>
      </c>
      <c r="P69" s="120" t="str">
        <f t="shared" si="10"/>
        <v/>
      </c>
      <c r="Q69" s="120" t="str">
        <f t="shared" si="11"/>
        <v/>
      </c>
      <c r="R69" s="120" t="str">
        <f t="shared" si="12"/>
        <v/>
      </c>
      <c r="S69" s="120" t="str">
        <f t="shared" si="13"/>
        <v/>
      </c>
      <c r="T69" s="120" t="str">
        <f t="shared" si="14"/>
        <v/>
      </c>
      <c r="U69" s="120" t="str">
        <f t="shared" si="15"/>
        <v/>
      </c>
      <c r="V69" s="121" t="str">
        <f t="shared" si="16"/>
        <v/>
      </c>
      <c r="W69" s="2"/>
      <c r="X69" s="2"/>
      <c r="Y69" s="2"/>
      <c r="Z69" s="2"/>
    </row>
    <row r="70" ht="15.75" customHeight="1">
      <c r="A70" s="2"/>
      <c r="B70" s="2"/>
      <c r="C70" s="2"/>
      <c r="D70" s="102">
        <v>65.0</v>
      </c>
      <c r="E70" s="124" t="str">
        <f t="shared" si="1"/>
        <v/>
      </c>
      <c r="F70" s="147" t="str">
        <f t="shared" si="2"/>
        <v/>
      </c>
      <c r="G70" s="126" t="str">
        <f>IF(E70="","",IF(E70=$B$10,0,VLOOKUP(F70,Life!$A$3:$R$113,7,FALSE)))</f>
        <v/>
      </c>
      <c r="H70" s="127" t="str">
        <f>IF(E70="","",IF($F70=111,0,VLOOKUP(F70,Life!$A$3:$R$113,8,FALSE)))</f>
        <v/>
      </c>
      <c r="I70" s="127" t="str">
        <f t="shared" si="3"/>
        <v/>
      </c>
      <c r="J70" s="127" t="str">
        <f t="shared" si="4"/>
        <v/>
      </c>
      <c r="K70" s="127" t="str">
        <f t="shared" si="5"/>
        <v/>
      </c>
      <c r="L70" s="127" t="str">
        <f t="shared" si="6"/>
        <v/>
      </c>
      <c r="M70" s="127" t="str">
        <f t="shared" si="7"/>
        <v/>
      </c>
      <c r="N70" s="127" t="str">
        <f t="shared" si="8"/>
        <v/>
      </c>
      <c r="O70" s="127" t="str">
        <f t="shared" si="9"/>
        <v/>
      </c>
      <c r="P70" s="127" t="str">
        <f t="shared" si="10"/>
        <v/>
      </c>
      <c r="Q70" s="127" t="str">
        <f t="shared" si="11"/>
        <v/>
      </c>
      <c r="R70" s="127" t="str">
        <f t="shared" si="12"/>
        <v/>
      </c>
      <c r="S70" s="127" t="str">
        <f t="shared" si="13"/>
        <v/>
      </c>
      <c r="T70" s="127" t="str">
        <f t="shared" si="14"/>
        <v/>
      </c>
      <c r="U70" s="127" t="str">
        <f t="shared" si="15"/>
        <v/>
      </c>
      <c r="V70" s="128" t="str">
        <f t="shared" si="16"/>
        <v/>
      </c>
      <c r="W70" s="2"/>
      <c r="X70" s="2"/>
      <c r="Y70" s="2"/>
      <c r="Z70" s="2"/>
    </row>
    <row r="71" ht="15.75" customHeight="1">
      <c r="A71" s="2"/>
      <c r="B71" s="2"/>
      <c r="C71" s="2"/>
      <c r="D71" s="102">
        <v>66.0</v>
      </c>
      <c r="E71" s="41" t="str">
        <f t="shared" si="1"/>
        <v/>
      </c>
      <c r="F71" s="146" t="str">
        <f t="shared" si="2"/>
        <v/>
      </c>
      <c r="G71" s="119" t="str">
        <f>IF(E71="","",IF(E71=$B$10,0,VLOOKUP(F71,Life!$A$3:$R$113,7,FALSE)))</f>
        <v/>
      </c>
      <c r="H71" s="120" t="str">
        <f>IF(E71="","",IF($F71=111,0,VLOOKUP(F71,Life!$A$3:$R$113,8,FALSE)))</f>
        <v/>
      </c>
      <c r="I71" s="120" t="str">
        <f t="shared" si="3"/>
        <v/>
      </c>
      <c r="J71" s="120" t="str">
        <f t="shared" si="4"/>
        <v/>
      </c>
      <c r="K71" s="120" t="str">
        <f t="shared" si="5"/>
        <v/>
      </c>
      <c r="L71" s="120" t="str">
        <f t="shared" si="6"/>
        <v/>
      </c>
      <c r="M71" s="120" t="str">
        <f t="shared" si="7"/>
        <v/>
      </c>
      <c r="N71" s="120" t="str">
        <f t="shared" si="8"/>
        <v/>
      </c>
      <c r="O71" s="120" t="str">
        <f t="shared" si="9"/>
        <v/>
      </c>
      <c r="P71" s="120" t="str">
        <f t="shared" si="10"/>
        <v/>
      </c>
      <c r="Q71" s="120" t="str">
        <f t="shared" si="11"/>
        <v/>
      </c>
      <c r="R71" s="120" t="str">
        <f t="shared" si="12"/>
        <v/>
      </c>
      <c r="S71" s="120" t="str">
        <f t="shared" si="13"/>
        <v/>
      </c>
      <c r="T71" s="120" t="str">
        <f t="shared" si="14"/>
        <v/>
      </c>
      <c r="U71" s="120" t="str">
        <f t="shared" si="15"/>
        <v/>
      </c>
      <c r="V71" s="121" t="str">
        <f t="shared" si="16"/>
        <v/>
      </c>
      <c r="W71" s="2"/>
      <c r="X71" s="2"/>
      <c r="Y71" s="2"/>
      <c r="Z71" s="2"/>
    </row>
    <row r="72" ht="15.75" customHeight="1">
      <c r="A72" s="2"/>
      <c r="B72" s="2"/>
      <c r="C72" s="2"/>
      <c r="D72" s="102">
        <v>67.0</v>
      </c>
      <c r="E72" s="41" t="str">
        <f t="shared" si="1"/>
        <v/>
      </c>
      <c r="F72" s="146" t="str">
        <f t="shared" si="2"/>
        <v/>
      </c>
      <c r="G72" s="119" t="str">
        <f>IF(E72="","",IF(E72=$B$10,0,VLOOKUP(F72,Life!$A$3:$R$113,7,FALSE)))</f>
        <v/>
      </c>
      <c r="H72" s="120" t="str">
        <f>IF(E72="","",IF($F72=111,0,VLOOKUP(F72,Life!$A$3:$R$113,8,FALSE)))</f>
        <v/>
      </c>
      <c r="I72" s="120" t="str">
        <f t="shared" si="3"/>
        <v/>
      </c>
      <c r="J72" s="120" t="str">
        <f t="shared" si="4"/>
        <v/>
      </c>
      <c r="K72" s="120" t="str">
        <f t="shared" si="5"/>
        <v/>
      </c>
      <c r="L72" s="120" t="str">
        <f t="shared" si="6"/>
        <v/>
      </c>
      <c r="M72" s="120" t="str">
        <f t="shared" si="7"/>
        <v/>
      </c>
      <c r="N72" s="120" t="str">
        <f t="shared" si="8"/>
        <v/>
      </c>
      <c r="O72" s="120" t="str">
        <f t="shared" si="9"/>
        <v/>
      </c>
      <c r="P72" s="120" t="str">
        <f t="shared" si="10"/>
        <v/>
      </c>
      <c r="Q72" s="120" t="str">
        <f t="shared" si="11"/>
        <v/>
      </c>
      <c r="R72" s="120" t="str">
        <f t="shared" si="12"/>
        <v/>
      </c>
      <c r="S72" s="120" t="str">
        <f t="shared" si="13"/>
        <v/>
      </c>
      <c r="T72" s="120" t="str">
        <f t="shared" si="14"/>
        <v/>
      </c>
      <c r="U72" s="120" t="str">
        <f t="shared" si="15"/>
        <v/>
      </c>
      <c r="V72" s="121" t="str">
        <f t="shared" si="16"/>
        <v/>
      </c>
      <c r="W72" s="2"/>
      <c r="X72" s="2"/>
      <c r="Y72" s="2"/>
      <c r="Z72" s="2"/>
    </row>
    <row r="73" ht="15.75" customHeight="1">
      <c r="A73" s="2"/>
      <c r="B73" s="2"/>
      <c r="C73" s="2"/>
      <c r="D73" s="102">
        <v>68.0</v>
      </c>
      <c r="E73" s="41" t="str">
        <f t="shared" si="1"/>
        <v/>
      </c>
      <c r="F73" s="146" t="str">
        <f t="shared" si="2"/>
        <v/>
      </c>
      <c r="G73" s="119" t="str">
        <f>IF(E73="","",IF(E73=$B$10,0,VLOOKUP(F73,Life!$A$3:$R$113,7,FALSE)))</f>
        <v/>
      </c>
      <c r="H73" s="120" t="str">
        <f>IF(E73="","",IF($F73=111,0,VLOOKUP(F73,Life!$A$3:$R$113,8,FALSE)))</f>
        <v/>
      </c>
      <c r="I73" s="120" t="str">
        <f t="shared" si="3"/>
        <v/>
      </c>
      <c r="J73" s="120" t="str">
        <f t="shared" si="4"/>
        <v/>
      </c>
      <c r="K73" s="120" t="str">
        <f t="shared" si="5"/>
        <v/>
      </c>
      <c r="L73" s="120" t="str">
        <f t="shared" si="6"/>
        <v/>
      </c>
      <c r="M73" s="120" t="str">
        <f t="shared" si="7"/>
        <v/>
      </c>
      <c r="N73" s="120" t="str">
        <f t="shared" si="8"/>
        <v/>
      </c>
      <c r="O73" s="120" t="str">
        <f t="shared" si="9"/>
        <v/>
      </c>
      <c r="P73" s="120" t="str">
        <f t="shared" si="10"/>
        <v/>
      </c>
      <c r="Q73" s="120" t="str">
        <f t="shared" si="11"/>
        <v/>
      </c>
      <c r="R73" s="120" t="str">
        <f t="shared" si="12"/>
        <v/>
      </c>
      <c r="S73" s="120" t="str">
        <f t="shared" si="13"/>
        <v/>
      </c>
      <c r="T73" s="120" t="str">
        <f t="shared" si="14"/>
        <v/>
      </c>
      <c r="U73" s="120" t="str">
        <f t="shared" si="15"/>
        <v/>
      </c>
      <c r="V73" s="121" t="str">
        <f t="shared" si="16"/>
        <v/>
      </c>
      <c r="W73" s="2"/>
      <c r="X73" s="2"/>
      <c r="Y73" s="2"/>
      <c r="Z73" s="2"/>
    </row>
    <row r="74" ht="15.75" customHeight="1">
      <c r="A74" s="2"/>
      <c r="B74" s="2"/>
      <c r="C74" s="2"/>
      <c r="D74" s="102">
        <v>69.0</v>
      </c>
      <c r="E74" s="41" t="str">
        <f t="shared" si="1"/>
        <v/>
      </c>
      <c r="F74" s="146" t="str">
        <f t="shared" si="2"/>
        <v/>
      </c>
      <c r="G74" s="119" t="str">
        <f>IF(E74="","",IF(E74=$B$10,0,VLOOKUP(F74,Life!$A$3:$R$113,7,FALSE)))</f>
        <v/>
      </c>
      <c r="H74" s="120" t="str">
        <f>IF(E74="","",IF($F74=111,0,VLOOKUP(F74,Life!$A$3:$R$113,8,FALSE)))</f>
        <v/>
      </c>
      <c r="I74" s="120" t="str">
        <f t="shared" si="3"/>
        <v/>
      </c>
      <c r="J74" s="120" t="str">
        <f t="shared" si="4"/>
        <v/>
      </c>
      <c r="K74" s="120" t="str">
        <f t="shared" si="5"/>
        <v/>
      </c>
      <c r="L74" s="120" t="str">
        <f t="shared" si="6"/>
        <v/>
      </c>
      <c r="M74" s="120" t="str">
        <f t="shared" si="7"/>
        <v/>
      </c>
      <c r="N74" s="120" t="str">
        <f t="shared" si="8"/>
        <v/>
      </c>
      <c r="O74" s="120" t="str">
        <f t="shared" si="9"/>
        <v/>
      </c>
      <c r="P74" s="120" t="str">
        <f t="shared" si="10"/>
        <v/>
      </c>
      <c r="Q74" s="120" t="str">
        <f t="shared" si="11"/>
        <v/>
      </c>
      <c r="R74" s="120" t="str">
        <f t="shared" si="12"/>
        <v/>
      </c>
      <c r="S74" s="120" t="str">
        <f t="shared" si="13"/>
        <v/>
      </c>
      <c r="T74" s="120" t="str">
        <f t="shared" si="14"/>
        <v/>
      </c>
      <c r="U74" s="120" t="str">
        <f t="shared" si="15"/>
        <v/>
      </c>
      <c r="V74" s="121" t="str">
        <f t="shared" si="16"/>
        <v/>
      </c>
      <c r="W74" s="2"/>
      <c r="X74" s="2"/>
      <c r="Y74" s="2"/>
      <c r="Z74" s="2"/>
    </row>
    <row r="75" ht="15.75" customHeight="1">
      <c r="A75" s="2"/>
      <c r="B75" s="2"/>
      <c r="C75" s="2"/>
      <c r="D75" s="102">
        <v>70.0</v>
      </c>
      <c r="E75" s="124" t="str">
        <f t="shared" si="1"/>
        <v/>
      </c>
      <c r="F75" s="147" t="str">
        <f t="shared" si="2"/>
        <v/>
      </c>
      <c r="G75" s="126" t="str">
        <f>IF(E75="","",IF(E75=$B$10,0,VLOOKUP(F75,Life!$A$3:$R$113,7,FALSE)))</f>
        <v/>
      </c>
      <c r="H75" s="127" t="str">
        <f>IF(E75="","",IF($F75=111,0,VLOOKUP(F75,Life!$A$3:$R$113,8,FALSE)))</f>
        <v/>
      </c>
      <c r="I75" s="127" t="str">
        <f t="shared" si="3"/>
        <v/>
      </c>
      <c r="J75" s="127" t="str">
        <f t="shared" si="4"/>
        <v/>
      </c>
      <c r="K75" s="127" t="str">
        <f t="shared" si="5"/>
        <v/>
      </c>
      <c r="L75" s="127" t="str">
        <f t="shared" si="6"/>
        <v/>
      </c>
      <c r="M75" s="127" t="str">
        <f t="shared" si="7"/>
        <v/>
      </c>
      <c r="N75" s="127" t="str">
        <f t="shared" si="8"/>
        <v/>
      </c>
      <c r="O75" s="127" t="str">
        <f t="shared" si="9"/>
        <v/>
      </c>
      <c r="P75" s="127" t="str">
        <f t="shared" si="10"/>
        <v/>
      </c>
      <c r="Q75" s="127" t="str">
        <f t="shared" si="11"/>
        <v/>
      </c>
      <c r="R75" s="127" t="str">
        <f t="shared" si="12"/>
        <v/>
      </c>
      <c r="S75" s="127" t="str">
        <f t="shared" si="13"/>
        <v/>
      </c>
      <c r="T75" s="127" t="str">
        <f t="shared" si="14"/>
        <v/>
      </c>
      <c r="U75" s="127" t="str">
        <f t="shared" si="15"/>
        <v/>
      </c>
      <c r="V75" s="128" t="str">
        <f t="shared" si="16"/>
        <v/>
      </c>
      <c r="W75" s="2"/>
      <c r="X75" s="2"/>
      <c r="Y75" s="2"/>
      <c r="Z75" s="2"/>
    </row>
    <row r="76" ht="15.75" customHeight="1">
      <c r="A76" s="2"/>
      <c r="B76" s="2"/>
      <c r="C76" s="2"/>
      <c r="D76" s="102">
        <v>71.0</v>
      </c>
      <c r="E76" s="41" t="str">
        <f t="shared" si="1"/>
        <v/>
      </c>
      <c r="F76" s="146" t="str">
        <f t="shared" si="2"/>
        <v/>
      </c>
      <c r="G76" s="119" t="str">
        <f>IF(E76="","",IF(E76=$B$10,0,VLOOKUP(F76,Life!$A$3:$R$113,7,FALSE)))</f>
        <v/>
      </c>
      <c r="H76" s="120" t="str">
        <f>IF(E76="","",IF($F76=111,0,VLOOKUP(F76,Life!$A$3:$R$113,8,FALSE)))</f>
        <v/>
      </c>
      <c r="I76" s="120" t="str">
        <f t="shared" si="3"/>
        <v/>
      </c>
      <c r="J76" s="120" t="str">
        <f t="shared" si="4"/>
        <v/>
      </c>
      <c r="K76" s="120" t="str">
        <f t="shared" si="5"/>
        <v/>
      </c>
      <c r="L76" s="120" t="str">
        <f t="shared" si="6"/>
        <v/>
      </c>
      <c r="M76" s="120" t="str">
        <f t="shared" si="7"/>
        <v/>
      </c>
      <c r="N76" s="120" t="str">
        <f t="shared" si="8"/>
        <v/>
      </c>
      <c r="O76" s="120" t="str">
        <f t="shared" si="9"/>
        <v/>
      </c>
      <c r="P76" s="120" t="str">
        <f t="shared" si="10"/>
        <v/>
      </c>
      <c r="Q76" s="120" t="str">
        <f t="shared" si="11"/>
        <v/>
      </c>
      <c r="R76" s="120" t="str">
        <f t="shared" si="12"/>
        <v/>
      </c>
      <c r="S76" s="120" t="str">
        <f t="shared" si="13"/>
        <v/>
      </c>
      <c r="T76" s="120" t="str">
        <f t="shared" si="14"/>
        <v/>
      </c>
      <c r="U76" s="120" t="str">
        <f t="shared" si="15"/>
        <v/>
      </c>
      <c r="V76" s="121" t="str">
        <f t="shared" si="16"/>
        <v/>
      </c>
      <c r="W76" s="2"/>
      <c r="X76" s="2"/>
      <c r="Y76" s="2"/>
      <c r="Z76" s="2"/>
    </row>
    <row r="77" ht="15.75" customHeight="1">
      <c r="A77" s="2"/>
      <c r="B77" s="2"/>
      <c r="C77" s="2"/>
      <c r="D77" s="102">
        <v>72.0</v>
      </c>
      <c r="E77" s="41" t="str">
        <f t="shared" si="1"/>
        <v/>
      </c>
      <c r="F77" s="146" t="str">
        <f t="shared" si="2"/>
        <v/>
      </c>
      <c r="G77" s="119" t="str">
        <f>IF(E77="","",IF(E77=$B$10,0,VLOOKUP(F77,Life!$A$3:$R$113,7,FALSE)))</f>
        <v/>
      </c>
      <c r="H77" s="120" t="str">
        <f>IF(E77="","",IF($F77=111,0,VLOOKUP(F77,Life!$A$3:$R$113,8,FALSE)))</f>
        <v/>
      </c>
      <c r="I77" s="120" t="str">
        <f t="shared" si="3"/>
        <v/>
      </c>
      <c r="J77" s="120" t="str">
        <f t="shared" si="4"/>
        <v/>
      </c>
      <c r="K77" s="120" t="str">
        <f t="shared" si="5"/>
        <v/>
      </c>
      <c r="L77" s="120" t="str">
        <f t="shared" si="6"/>
        <v/>
      </c>
      <c r="M77" s="120" t="str">
        <f t="shared" si="7"/>
        <v/>
      </c>
      <c r="N77" s="120" t="str">
        <f t="shared" si="8"/>
        <v/>
      </c>
      <c r="O77" s="120" t="str">
        <f t="shared" si="9"/>
        <v/>
      </c>
      <c r="P77" s="120" t="str">
        <f t="shared" si="10"/>
        <v/>
      </c>
      <c r="Q77" s="120" t="str">
        <f t="shared" si="11"/>
        <v/>
      </c>
      <c r="R77" s="120" t="str">
        <f t="shared" si="12"/>
        <v/>
      </c>
      <c r="S77" s="120" t="str">
        <f t="shared" si="13"/>
        <v/>
      </c>
      <c r="T77" s="120" t="str">
        <f t="shared" si="14"/>
        <v/>
      </c>
      <c r="U77" s="120" t="str">
        <f t="shared" si="15"/>
        <v/>
      </c>
      <c r="V77" s="121" t="str">
        <f t="shared" si="16"/>
        <v/>
      </c>
      <c r="W77" s="2"/>
      <c r="X77" s="2"/>
      <c r="Y77" s="2"/>
      <c r="Z77" s="2"/>
    </row>
    <row r="78" ht="15.75" customHeight="1">
      <c r="A78" s="2"/>
      <c r="B78" s="2"/>
      <c r="C78" s="2"/>
      <c r="D78" s="102">
        <v>73.0</v>
      </c>
      <c r="E78" s="41" t="str">
        <f t="shared" si="1"/>
        <v/>
      </c>
      <c r="F78" s="146" t="str">
        <f t="shared" si="2"/>
        <v/>
      </c>
      <c r="G78" s="119" t="str">
        <f>IF(E78="","",IF(E78=$B$10,0,VLOOKUP(F78,Life!$A$3:$R$113,7,FALSE)))</f>
        <v/>
      </c>
      <c r="H78" s="120" t="str">
        <f>IF(E78="","",IF($F78=111,0,VLOOKUP(F78,Life!$A$3:$R$113,8,FALSE)))</f>
        <v/>
      </c>
      <c r="I78" s="120" t="str">
        <f t="shared" si="3"/>
        <v/>
      </c>
      <c r="J78" s="120" t="str">
        <f t="shared" si="4"/>
        <v/>
      </c>
      <c r="K78" s="120" t="str">
        <f t="shared" si="5"/>
        <v/>
      </c>
      <c r="L78" s="120" t="str">
        <f t="shared" si="6"/>
        <v/>
      </c>
      <c r="M78" s="120" t="str">
        <f t="shared" si="7"/>
        <v/>
      </c>
      <c r="N78" s="120" t="str">
        <f t="shared" si="8"/>
        <v/>
      </c>
      <c r="O78" s="120" t="str">
        <f t="shared" si="9"/>
        <v/>
      </c>
      <c r="P78" s="120" t="str">
        <f t="shared" si="10"/>
        <v/>
      </c>
      <c r="Q78" s="120" t="str">
        <f t="shared" si="11"/>
        <v/>
      </c>
      <c r="R78" s="120" t="str">
        <f t="shared" si="12"/>
        <v/>
      </c>
      <c r="S78" s="120" t="str">
        <f t="shared" si="13"/>
        <v/>
      </c>
      <c r="T78" s="120" t="str">
        <f t="shared" si="14"/>
        <v/>
      </c>
      <c r="U78" s="120" t="str">
        <f t="shared" si="15"/>
        <v/>
      </c>
      <c r="V78" s="121" t="str">
        <f t="shared" si="16"/>
        <v/>
      </c>
      <c r="W78" s="2"/>
      <c r="X78" s="2"/>
      <c r="Y78" s="2"/>
      <c r="Z78" s="2"/>
    </row>
    <row r="79" ht="15.75" customHeight="1">
      <c r="A79" s="2"/>
      <c r="B79" s="2"/>
      <c r="C79" s="2"/>
      <c r="D79" s="102">
        <v>74.0</v>
      </c>
      <c r="E79" s="41" t="str">
        <f t="shared" si="1"/>
        <v/>
      </c>
      <c r="F79" s="146" t="str">
        <f t="shared" si="2"/>
        <v/>
      </c>
      <c r="G79" s="119" t="str">
        <f>IF(E79="","",IF(E79=$B$10,0,VLOOKUP(F79,Life!$A$3:$R$113,7,FALSE)))</f>
        <v/>
      </c>
      <c r="H79" s="120" t="str">
        <f>IF(E79="","",IF($F79=111,0,VLOOKUP(F79,Life!$A$3:$R$113,8,FALSE)))</f>
        <v/>
      </c>
      <c r="I79" s="120" t="str">
        <f t="shared" si="3"/>
        <v/>
      </c>
      <c r="J79" s="120" t="str">
        <f t="shared" si="4"/>
        <v/>
      </c>
      <c r="K79" s="120" t="str">
        <f t="shared" si="5"/>
        <v/>
      </c>
      <c r="L79" s="120" t="str">
        <f t="shared" si="6"/>
        <v/>
      </c>
      <c r="M79" s="120" t="str">
        <f t="shared" si="7"/>
        <v/>
      </c>
      <c r="N79" s="120" t="str">
        <f t="shared" si="8"/>
        <v/>
      </c>
      <c r="O79" s="120" t="str">
        <f t="shared" si="9"/>
        <v/>
      </c>
      <c r="P79" s="120" t="str">
        <f t="shared" si="10"/>
        <v/>
      </c>
      <c r="Q79" s="120" t="str">
        <f t="shared" si="11"/>
        <v/>
      </c>
      <c r="R79" s="120" t="str">
        <f t="shared" si="12"/>
        <v/>
      </c>
      <c r="S79" s="120" t="str">
        <f t="shared" si="13"/>
        <v/>
      </c>
      <c r="T79" s="120" t="str">
        <f t="shared" si="14"/>
        <v/>
      </c>
      <c r="U79" s="120" t="str">
        <f t="shared" si="15"/>
        <v/>
      </c>
      <c r="V79" s="121" t="str">
        <f t="shared" si="16"/>
        <v/>
      </c>
      <c r="W79" s="2"/>
      <c r="X79" s="2"/>
      <c r="Y79" s="2"/>
      <c r="Z79" s="2"/>
    </row>
    <row r="80" ht="15.75" customHeight="1">
      <c r="A80" s="2"/>
      <c r="B80" s="2"/>
      <c r="C80" s="2"/>
      <c r="D80" s="102">
        <v>75.0</v>
      </c>
      <c r="E80" s="124" t="str">
        <f t="shared" si="1"/>
        <v/>
      </c>
      <c r="F80" s="147" t="str">
        <f t="shared" si="2"/>
        <v/>
      </c>
      <c r="G80" s="126" t="str">
        <f>IF(E80="","",IF(E80=$B$10,0,VLOOKUP(F80,Life!$A$3:$R$113,7,FALSE)))</f>
        <v/>
      </c>
      <c r="H80" s="127" t="str">
        <f>IF(E80="","",IF($F80=111,0,VLOOKUP(F80,Life!$A$3:$R$113,8,FALSE)))</f>
        <v/>
      </c>
      <c r="I80" s="127" t="str">
        <f t="shared" si="3"/>
        <v/>
      </c>
      <c r="J80" s="127" t="str">
        <f t="shared" si="4"/>
        <v/>
      </c>
      <c r="K80" s="127" t="str">
        <f t="shared" si="5"/>
        <v/>
      </c>
      <c r="L80" s="127" t="str">
        <f t="shared" si="6"/>
        <v/>
      </c>
      <c r="M80" s="127" t="str">
        <f t="shared" si="7"/>
        <v/>
      </c>
      <c r="N80" s="127" t="str">
        <f t="shared" si="8"/>
        <v/>
      </c>
      <c r="O80" s="127" t="str">
        <f t="shared" si="9"/>
        <v/>
      </c>
      <c r="P80" s="127" t="str">
        <f t="shared" si="10"/>
        <v/>
      </c>
      <c r="Q80" s="127" t="str">
        <f t="shared" si="11"/>
        <v/>
      </c>
      <c r="R80" s="127" t="str">
        <f t="shared" si="12"/>
        <v/>
      </c>
      <c r="S80" s="127" t="str">
        <f t="shared" si="13"/>
        <v/>
      </c>
      <c r="T80" s="127" t="str">
        <f t="shared" si="14"/>
        <v/>
      </c>
      <c r="U80" s="127" t="str">
        <f t="shared" si="15"/>
        <v/>
      </c>
      <c r="V80" s="128" t="str">
        <f t="shared" si="16"/>
        <v/>
      </c>
      <c r="W80" s="2"/>
      <c r="X80" s="2"/>
      <c r="Y80" s="2"/>
      <c r="Z80" s="2"/>
    </row>
    <row r="81" ht="15.75" customHeight="1">
      <c r="A81" s="2"/>
      <c r="B81" s="2"/>
      <c r="C81" s="2"/>
      <c r="D81" s="102">
        <v>76.0</v>
      </c>
      <c r="E81" s="41" t="str">
        <f t="shared" si="1"/>
        <v/>
      </c>
      <c r="F81" s="146" t="str">
        <f t="shared" si="2"/>
        <v/>
      </c>
      <c r="G81" s="119" t="str">
        <f>IF(E81="","",IF(E81=$B$10,0,VLOOKUP(F81,Life!$A$3:$R$113,7,FALSE)))</f>
        <v/>
      </c>
      <c r="H81" s="120" t="str">
        <f>IF(E81="","",IF($F81=111,0,VLOOKUP(F81,Life!$A$3:$R$113,8,FALSE)))</f>
        <v/>
      </c>
      <c r="I81" s="120" t="str">
        <f t="shared" si="3"/>
        <v/>
      </c>
      <c r="J81" s="120" t="str">
        <f t="shared" si="4"/>
        <v/>
      </c>
      <c r="K81" s="120" t="str">
        <f t="shared" si="5"/>
        <v/>
      </c>
      <c r="L81" s="120" t="str">
        <f t="shared" si="6"/>
        <v/>
      </c>
      <c r="M81" s="120" t="str">
        <f t="shared" si="7"/>
        <v/>
      </c>
      <c r="N81" s="120" t="str">
        <f t="shared" si="8"/>
        <v/>
      </c>
      <c r="O81" s="120" t="str">
        <f t="shared" si="9"/>
        <v/>
      </c>
      <c r="P81" s="120" t="str">
        <f t="shared" si="10"/>
        <v/>
      </c>
      <c r="Q81" s="120" t="str">
        <f t="shared" si="11"/>
        <v/>
      </c>
      <c r="R81" s="120" t="str">
        <f t="shared" si="12"/>
        <v/>
      </c>
      <c r="S81" s="120" t="str">
        <f t="shared" si="13"/>
        <v/>
      </c>
      <c r="T81" s="120" t="str">
        <f t="shared" si="14"/>
        <v/>
      </c>
      <c r="U81" s="120" t="str">
        <f t="shared" si="15"/>
        <v/>
      </c>
      <c r="V81" s="121" t="str">
        <f t="shared" si="16"/>
        <v/>
      </c>
      <c r="W81" s="2"/>
      <c r="X81" s="2"/>
      <c r="Y81" s="2"/>
      <c r="Z81" s="2"/>
    </row>
    <row r="82" ht="15.75" customHeight="1">
      <c r="A82" s="2"/>
      <c r="B82" s="2"/>
      <c r="C82" s="2"/>
      <c r="D82" s="102">
        <v>77.0</v>
      </c>
      <c r="E82" s="41" t="str">
        <f t="shared" si="1"/>
        <v/>
      </c>
      <c r="F82" s="146" t="str">
        <f t="shared" si="2"/>
        <v/>
      </c>
      <c r="G82" s="119" t="str">
        <f>IF(E82="","",IF(E82=$B$10,0,VLOOKUP(F82,Life!$A$3:$R$113,7,FALSE)))</f>
        <v/>
      </c>
      <c r="H82" s="120" t="str">
        <f>IF(E82="","",IF($F82=111,0,VLOOKUP(F82,Life!$A$3:$R$113,8,FALSE)))</f>
        <v/>
      </c>
      <c r="I82" s="120" t="str">
        <f t="shared" si="3"/>
        <v/>
      </c>
      <c r="J82" s="120" t="str">
        <f t="shared" si="4"/>
        <v/>
      </c>
      <c r="K82" s="120" t="str">
        <f t="shared" si="5"/>
        <v/>
      </c>
      <c r="L82" s="120" t="str">
        <f t="shared" si="6"/>
        <v/>
      </c>
      <c r="M82" s="120" t="str">
        <f t="shared" si="7"/>
        <v/>
      </c>
      <c r="N82" s="120" t="str">
        <f t="shared" si="8"/>
        <v/>
      </c>
      <c r="O82" s="120" t="str">
        <f t="shared" si="9"/>
        <v/>
      </c>
      <c r="P82" s="120" t="str">
        <f t="shared" si="10"/>
        <v/>
      </c>
      <c r="Q82" s="120" t="str">
        <f t="shared" si="11"/>
        <v/>
      </c>
      <c r="R82" s="120" t="str">
        <f t="shared" si="12"/>
        <v/>
      </c>
      <c r="S82" s="120" t="str">
        <f t="shared" si="13"/>
        <v/>
      </c>
      <c r="T82" s="120" t="str">
        <f t="shared" si="14"/>
        <v/>
      </c>
      <c r="U82" s="120" t="str">
        <f t="shared" si="15"/>
        <v/>
      </c>
      <c r="V82" s="121" t="str">
        <f t="shared" si="16"/>
        <v/>
      </c>
      <c r="W82" s="2"/>
      <c r="X82" s="2"/>
      <c r="Y82" s="2"/>
      <c r="Z82" s="2"/>
    </row>
    <row r="83" ht="15.75" customHeight="1">
      <c r="A83" s="2"/>
      <c r="B83" s="2"/>
      <c r="C83" s="2"/>
      <c r="D83" s="102">
        <v>78.0</v>
      </c>
      <c r="E83" s="41" t="str">
        <f t="shared" si="1"/>
        <v/>
      </c>
      <c r="F83" s="146" t="str">
        <f t="shared" si="2"/>
        <v/>
      </c>
      <c r="G83" s="119" t="str">
        <f>IF(E83="","",IF(E83=$B$10,0,VLOOKUP(F83,Life!$A$3:$R$113,7,FALSE)))</f>
        <v/>
      </c>
      <c r="H83" s="120" t="str">
        <f>IF(E83="","",IF($F83=111,0,VLOOKUP(F83,Life!$A$3:$R$113,8,FALSE)))</f>
        <v/>
      </c>
      <c r="I83" s="120" t="str">
        <f t="shared" si="3"/>
        <v/>
      </c>
      <c r="J83" s="120" t="str">
        <f t="shared" si="4"/>
        <v/>
      </c>
      <c r="K83" s="120" t="str">
        <f t="shared" si="5"/>
        <v/>
      </c>
      <c r="L83" s="120" t="str">
        <f t="shared" si="6"/>
        <v/>
      </c>
      <c r="M83" s="120" t="str">
        <f t="shared" si="7"/>
        <v/>
      </c>
      <c r="N83" s="120" t="str">
        <f t="shared" si="8"/>
        <v/>
      </c>
      <c r="O83" s="120" t="str">
        <f t="shared" si="9"/>
        <v/>
      </c>
      <c r="P83" s="120" t="str">
        <f t="shared" si="10"/>
        <v/>
      </c>
      <c r="Q83" s="120" t="str">
        <f t="shared" si="11"/>
        <v/>
      </c>
      <c r="R83" s="120" t="str">
        <f t="shared" si="12"/>
        <v/>
      </c>
      <c r="S83" s="120" t="str">
        <f t="shared" si="13"/>
        <v/>
      </c>
      <c r="T83" s="120" t="str">
        <f t="shared" si="14"/>
        <v/>
      </c>
      <c r="U83" s="120" t="str">
        <f t="shared" si="15"/>
        <v/>
      </c>
      <c r="V83" s="121" t="str">
        <f t="shared" si="16"/>
        <v/>
      </c>
      <c r="W83" s="2"/>
      <c r="X83" s="2"/>
      <c r="Y83" s="2"/>
      <c r="Z83" s="2"/>
    </row>
    <row r="84" ht="15.75" customHeight="1">
      <c r="A84" s="2"/>
      <c r="B84" s="2"/>
      <c r="C84" s="2"/>
      <c r="D84" s="102">
        <v>79.0</v>
      </c>
      <c r="E84" s="41" t="str">
        <f t="shared" si="1"/>
        <v/>
      </c>
      <c r="F84" s="146" t="str">
        <f t="shared" si="2"/>
        <v/>
      </c>
      <c r="G84" s="119" t="str">
        <f>IF(E84="","",IF(E84=$B$10,0,VLOOKUP(F84,Life!$A$3:$R$113,7,FALSE)))</f>
        <v/>
      </c>
      <c r="H84" s="120" t="str">
        <f>IF(E84="","",IF($F84=111,0,VLOOKUP(F84,Life!$A$3:$R$113,8,FALSE)))</f>
        <v/>
      </c>
      <c r="I84" s="120" t="str">
        <f t="shared" si="3"/>
        <v/>
      </c>
      <c r="J84" s="120" t="str">
        <f t="shared" si="4"/>
        <v/>
      </c>
      <c r="K84" s="120" t="str">
        <f t="shared" si="5"/>
        <v/>
      </c>
      <c r="L84" s="120" t="str">
        <f t="shared" si="6"/>
        <v/>
      </c>
      <c r="M84" s="120" t="str">
        <f t="shared" si="7"/>
        <v/>
      </c>
      <c r="N84" s="120" t="str">
        <f t="shared" si="8"/>
        <v/>
      </c>
      <c r="O84" s="120" t="str">
        <f t="shared" si="9"/>
        <v/>
      </c>
      <c r="P84" s="120" t="str">
        <f t="shared" si="10"/>
        <v/>
      </c>
      <c r="Q84" s="120" t="str">
        <f t="shared" si="11"/>
        <v/>
      </c>
      <c r="R84" s="120" t="str">
        <f t="shared" si="12"/>
        <v/>
      </c>
      <c r="S84" s="120" t="str">
        <f t="shared" si="13"/>
        <v/>
      </c>
      <c r="T84" s="120" t="str">
        <f t="shared" si="14"/>
        <v/>
      </c>
      <c r="U84" s="120" t="str">
        <f t="shared" si="15"/>
        <v/>
      </c>
      <c r="V84" s="121" t="str">
        <f t="shared" si="16"/>
        <v/>
      </c>
      <c r="W84" s="2"/>
      <c r="X84" s="2"/>
      <c r="Y84" s="2"/>
      <c r="Z84" s="2"/>
    </row>
    <row r="85" ht="15.75" customHeight="1">
      <c r="A85" s="2"/>
      <c r="B85" s="2"/>
      <c r="C85" s="2"/>
      <c r="D85" s="102">
        <v>80.0</v>
      </c>
      <c r="E85" s="124" t="str">
        <f t="shared" si="1"/>
        <v/>
      </c>
      <c r="F85" s="147" t="str">
        <f t="shared" si="2"/>
        <v/>
      </c>
      <c r="G85" s="126" t="str">
        <f>IF(E85="","",IF(E85=$B$10,0,VLOOKUP(F85,Life!$A$3:$R$113,7,FALSE)))</f>
        <v/>
      </c>
      <c r="H85" s="127" t="str">
        <f>IF(E85="","",IF($F85=111,0,VLOOKUP(F85,Life!$A$3:$R$113,8,FALSE)))</f>
        <v/>
      </c>
      <c r="I85" s="127" t="str">
        <f t="shared" si="3"/>
        <v/>
      </c>
      <c r="J85" s="127" t="str">
        <f t="shared" si="4"/>
        <v/>
      </c>
      <c r="K85" s="127" t="str">
        <f t="shared" si="5"/>
        <v/>
      </c>
      <c r="L85" s="127" t="str">
        <f t="shared" si="6"/>
        <v/>
      </c>
      <c r="M85" s="127" t="str">
        <f t="shared" si="7"/>
        <v/>
      </c>
      <c r="N85" s="127" t="str">
        <f t="shared" si="8"/>
        <v/>
      </c>
      <c r="O85" s="127" t="str">
        <f t="shared" si="9"/>
        <v/>
      </c>
      <c r="P85" s="127" t="str">
        <f t="shared" si="10"/>
        <v/>
      </c>
      <c r="Q85" s="127" t="str">
        <f t="shared" si="11"/>
        <v/>
      </c>
      <c r="R85" s="127" t="str">
        <f t="shared" si="12"/>
        <v/>
      </c>
      <c r="S85" s="127" t="str">
        <f t="shared" si="13"/>
        <v/>
      </c>
      <c r="T85" s="127" t="str">
        <f t="shared" si="14"/>
        <v/>
      </c>
      <c r="U85" s="127" t="str">
        <f t="shared" si="15"/>
        <v/>
      </c>
      <c r="V85" s="128" t="str">
        <f t="shared" si="16"/>
        <v/>
      </c>
      <c r="W85" s="2"/>
      <c r="X85" s="2"/>
      <c r="Y85" s="2"/>
      <c r="Z85" s="2"/>
    </row>
    <row r="86" ht="15.75" customHeight="1">
      <c r="A86" s="2"/>
      <c r="B86" s="2"/>
      <c r="C86" s="2"/>
      <c r="D86" s="102">
        <v>81.0</v>
      </c>
      <c r="E86" s="41" t="str">
        <f t="shared" si="1"/>
        <v/>
      </c>
      <c r="F86" s="146" t="str">
        <f t="shared" si="2"/>
        <v/>
      </c>
      <c r="G86" s="119" t="str">
        <f>IF(E86="","",IF(E86=$B$10,0,VLOOKUP(F86,Life!$A$3:$R$113,7,FALSE)))</f>
        <v/>
      </c>
      <c r="H86" s="120" t="str">
        <f>IF(E86="","",IF($F86=111,0,VLOOKUP(F86,Life!$A$3:$R$113,8,FALSE)))</f>
        <v/>
      </c>
      <c r="I86" s="120" t="str">
        <f t="shared" si="3"/>
        <v/>
      </c>
      <c r="J86" s="120" t="str">
        <f t="shared" si="4"/>
        <v/>
      </c>
      <c r="K86" s="120" t="str">
        <f t="shared" si="5"/>
        <v/>
      </c>
      <c r="L86" s="120" t="str">
        <f t="shared" si="6"/>
        <v/>
      </c>
      <c r="M86" s="120" t="str">
        <f t="shared" si="7"/>
        <v/>
      </c>
      <c r="N86" s="120" t="str">
        <f t="shared" si="8"/>
        <v/>
      </c>
      <c r="O86" s="120" t="str">
        <f t="shared" si="9"/>
        <v/>
      </c>
      <c r="P86" s="120" t="str">
        <f t="shared" si="10"/>
        <v/>
      </c>
      <c r="Q86" s="120" t="str">
        <f t="shared" si="11"/>
        <v/>
      </c>
      <c r="R86" s="120" t="str">
        <f t="shared" si="12"/>
        <v/>
      </c>
      <c r="S86" s="120" t="str">
        <f t="shared" si="13"/>
        <v/>
      </c>
      <c r="T86" s="120" t="str">
        <f t="shared" si="14"/>
        <v/>
      </c>
      <c r="U86" s="120" t="str">
        <f t="shared" si="15"/>
        <v/>
      </c>
      <c r="V86" s="121" t="str">
        <f t="shared" si="16"/>
        <v/>
      </c>
      <c r="W86" s="2"/>
      <c r="X86" s="2"/>
      <c r="Y86" s="2"/>
      <c r="Z86" s="2"/>
    </row>
    <row r="87" ht="15.75" customHeight="1">
      <c r="A87" s="2"/>
      <c r="B87" s="2"/>
      <c r="C87" s="2"/>
      <c r="D87" s="102">
        <v>82.0</v>
      </c>
      <c r="E87" s="41" t="str">
        <f t="shared" si="1"/>
        <v/>
      </c>
      <c r="F87" s="146" t="str">
        <f t="shared" si="2"/>
        <v/>
      </c>
      <c r="G87" s="119" t="str">
        <f>IF(E87="","",IF(E87=$B$10,0,VLOOKUP(F87,Life!$A$3:$R$113,7,FALSE)))</f>
        <v/>
      </c>
      <c r="H87" s="120" t="str">
        <f>IF(E87="","",IF($F87=111,0,VLOOKUP(F87,Life!$A$3:$R$113,8,FALSE)))</f>
        <v/>
      </c>
      <c r="I87" s="120" t="str">
        <f t="shared" si="3"/>
        <v/>
      </c>
      <c r="J87" s="120" t="str">
        <f t="shared" si="4"/>
        <v/>
      </c>
      <c r="K87" s="120" t="str">
        <f t="shared" si="5"/>
        <v/>
      </c>
      <c r="L87" s="120" t="str">
        <f t="shared" si="6"/>
        <v/>
      </c>
      <c r="M87" s="120" t="str">
        <f t="shared" si="7"/>
        <v/>
      </c>
      <c r="N87" s="120" t="str">
        <f t="shared" si="8"/>
        <v/>
      </c>
      <c r="O87" s="120" t="str">
        <f t="shared" si="9"/>
        <v/>
      </c>
      <c r="P87" s="120" t="str">
        <f t="shared" si="10"/>
        <v/>
      </c>
      <c r="Q87" s="120" t="str">
        <f t="shared" si="11"/>
        <v/>
      </c>
      <c r="R87" s="120" t="str">
        <f t="shared" si="12"/>
        <v/>
      </c>
      <c r="S87" s="120" t="str">
        <f t="shared" si="13"/>
        <v/>
      </c>
      <c r="T87" s="120" t="str">
        <f t="shared" si="14"/>
        <v/>
      </c>
      <c r="U87" s="120" t="str">
        <f t="shared" si="15"/>
        <v/>
      </c>
      <c r="V87" s="121" t="str">
        <f t="shared" si="16"/>
        <v/>
      </c>
      <c r="W87" s="2"/>
      <c r="X87" s="2"/>
      <c r="Y87" s="2"/>
      <c r="Z87" s="2"/>
    </row>
    <row r="88" ht="15.75" customHeight="1">
      <c r="A88" s="2"/>
      <c r="B88" s="2"/>
      <c r="C88" s="2"/>
      <c r="D88" s="102">
        <v>83.0</v>
      </c>
      <c r="E88" s="41" t="str">
        <f t="shared" si="1"/>
        <v/>
      </c>
      <c r="F88" s="146" t="str">
        <f t="shared" si="2"/>
        <v/>
      </c>
      <c r="G88" s="119" t="str">
        <f>IF(E88="","",IF(E88=$B$10,0,VLOOKUP(F88,Life!$A$3:$R$113,7,FALSE)))</f>
        <v/>
      </c>
      <c r="H88" s="120" t="str">
        <f>IF(E88="","",IF($F88=111,0,VLOOKUP(F88,Life!$A$3:$R$113,8,FALSE)))</f>
        <v/>
      </c>
      <c r="I88" s="120" t="str">
        <f t="shared" si="3"/>
        <v/>
      </c>
      <c r="J88" s="120" t="str">
        <f t="shared" si="4"/>
        <v/>
      </c>
      <c r="K88" s="120" t="str">
        <f t="shared" si="5"/>
        <v/>
      </c>
      <c r="L88" s="120" t="str">
        <f t="shared" si="6"/>
        <v/>
      </c>
      <c r="M88" s="120" t="str">
        <f t="shared" si="7"/>
        <v/>
      </c>
      <c r="N88" s="120" t="str">
        <f t="shared" si="8"/>
        <v/>
      </c>
      <c r="O88" s="120" t="str">
        <f t="shared" si="9"/>
        <v/>
      </c>
      <c r="P88" s="120" t="str">
        <f t="shared" si="10"/>
        <v/>
      </c>
      <c r="Q88" s="120" t="str">
        <f t="shared" si="11"/>
        <v/>
      </c>
      <c r="R88" s="120" t="str">
        <f t="shared" si="12"/>
        <v/>
      </c>
      <c r="S88" s="120" t="str">
        <f t="shared" si="13"/>
        <v/>
      </c>
      <c r="T88" s="120" t="str">
        <f t="shared" si="14"/>
        <v/>
      </c>
      <c r="U88" s="120" t="str">
        <f t="shared" si="15"/>
        <v/>
      </c>
      <c r="V88" s="121" t="str">
        <f t="shared" si="16"/>
        <v/>
      </c>
      <c r="W88" s="2"/>
      <c r="X88" s="2"/>
      <c r="Y88" s="2"/>
      <c r="Z88" s="2"/>
    </row>
    <row r="89" ht="15.75" customHeight="1">
      <c r="A89" s="2"/>
      <c r="B89" s="2"/>
      <c r="C89" s="2"/>
      <c r="D89" s="102">
        <v>84.0</v>
      </c>
      <c r="E89" s="41" t="str">
        <f t="shared" si="1"/>
        <v/>
      </c>
      <c r="F89" s="146" t="str">
        <f t="shared" si="2"/>
        <v/>
      </c>
      <c r="G89" s="119" t="str">
        <f>IF(E89="","",IF(E89=$B$10,0,VLOOKUP(F89,Life!$A$3:$R$113,7,FALSE)))</f>
        <v/>
      </c>
      <c r="H89" s="120" t="str">
        <f>IF(E89="","",IF($F89=111,0,VLOOKUP(F89,Life!$A$3:$R$113,8,FALSE)))</f>
        <v/>
      </c>
      <c r="I89" s="120" t="str">
        <f t="shared" si="3"/>
        <v/>
      </c>
      <c r="J89" s="120" t="str">
        <f t="shared" si="4"/>
        <v/>
      </c>
      <c r="K89" s="120" t="str">
        <f t="shared" si="5"/>
        <v/>
      </c>
      <c r="L89" s="120" t="str">
        <f t="shared" si="6"/>
        <v/>
      </c>
      <c r="M89" s="120" t="str">
        <f t="shared" si="7"/>
        <v/>
      </c>
      <c r="N89" s="120" t="str">
        <f t="shared" si="8"/>
        <v/>
      </c>
      <c r="O89" s="120" t="str">
        <f t="shared" si="9"/>
        <v/>
      </c>
      <c r="P89" s="120" t="str">
        <f t="shared" si="10"/>
        <v/>
      </c>
      <c r="Q89" s="120" t="str">
        <f t="shared" si="11"/>
        <v/>
      </c>
      <c r="R89" s="120" t="str">
        <f t="shared" si="12"/>
        <v/>
      </c>
      <c r="S89" s="120" t="str">
        <f t="shared" si="13"/>
        <v/>
      </c>
      <c r="T89" s="120" t="str">
        <f t="shared" si="14"/>
        <v/>
      </c>
      <c r="U89" s="120" t="str">
        <f t="shared" si="15"/>
        <v/>
      </c>
      <c r="V89" s="121" t="str">
        <f t="shared" si="16"/>
        <v/>
      </c>
      <c r="W89" s="2"/>
      <c r="X89" s="2"/>
      <c r="Y89" s="2"/>
      <c r="Z89" s="2"/>
    </row>
    <row r="90" ht="15.75" customHeight="1">
      <c r="A90" s="2"/>
      <c r="B90" s="2"/>
      <c r="C90" s="2"/>
      <c r="D90" s="102">
        <v>85.0</v>
      </c>
      <c r="E90" s="124" t="str">
        <f t="shared" si="1"/>
        <v/>
      </c>
      <c r="F90" s="147" t="str">
        <f t="shared" si="2"/>
        <v/>
      </c>
      <c r="G90" s="126" t="str">
        <f>IF(E90="","",IF(E90=$B$10,0,VLOOKUP(F90,Life!$A$3:$R$113,7,FALSE)))</f>
        <v/>
      </c>
      <c r="H90" s="127" t="str">
        <f>IF(E90="","",IF($F90=111,0,VLOOKUP(F90,Life!$A$3:$R$113,8,FALSE)))</f>
        <v/>
      </c>
      <c r="I90" s="127" t="str">
        <f t="shared" si="3"/>
        <v/>
      </c>
      <c r="J90" s="127" t="str">
        <f t="shared" si="4"/>
        <v/>
      </c>
      <c r="K90" s="127" t="str">
        <f t="shared" si="5"/>
        <v/>
      </c>
      <c r="L90" s="127" t="str">
        <f t="shared" si="6"/>
        <v/>
      </c>
      <c r="M90" s="127" t="str">
        <f t="shared" si="7"/>
        <v/>
      </c>
      <c r="N90" s="127" t="str">
        <f t="shared" si="8"/>
        <v/>
      </c>
      <c r="O90" s="127" t="str">
        <f t="shared" si="9"/>
        <v/>
      </c>
      <c r="P90" s="127" t="str">
        <f t="shared" si="10"/>
        <v/>
      </c>
      <c r="Q90" s="127" t="str">
        <f t="shared" si="11"/>
        <v/>
      </c>
      <c r="R90" s="127" t="str">
        <f t="shared" si="12"/>
        <v/>
      </c>
      <c r="S90" s="127" t="str">
        <f t="shared" si="13"/>
        <v/>
      </c>
      <c r="T90" s="127" t="str">
        <f t="shared" si="14"/>
        <v/>
      </c>
      <c r="U90" s="127" t="str">
        <f t="shared" si="15"/>
        <v/>
      </c>
      <c r="V90" s="128" t="str">
        <f t="shared" si="16"/>
        <v/>
      </c>
      <c r="W90" s="2"/>
      <c r="X90" s="2"/>
      <c r="Y90" s="2"/>
      <c r="Z90" s="2"/>
    </row>
    <row r="91" ht="15.75" customHeight="1">
      <c r="A91" s="2"/>
      <c r="B91" s="2"/>
      <c r="C91" s="2"/>
      <c r="D91" s="102">
        <v>86.0</v>
      </c>
      <c r="E91" s="41" t="str">
        <f t="shared" si="1"/>
        <v/>
      </c>
      <c r="F91" s="146" t="str">
        <f t="shared" si="2"/>
        <v/>
      </c>
      <c r="G91" s="119" t="str">
        <f>IF(E91="","",IF(E91=$B$10,0,VLOOKUP(F91,Life!$A$3:$R$113,7,FALSE)))</f>
        <v/>
      </c>
      <c r="H91" s="120" t="str">
        <f>IF(E91="","",IF($F91=111,0,VLOOKUP(F91,Life!$A$3:$R$113,8,FALSE)))</f>
        <v/>
      </c>
      <c r="I91" s="120" t="str">
        <f t="shared" si="3"/>
        <v/>
      </c>
      <c r="J91" s="120" t="str">
        <f t="shared" si="4"/>
        <v/>
      </c>
      <c r="K91" s="120" t="str">
        <f t="shared" si="5"/>
        <v/>
      </c>
      <c r="L91" s="120" t="str">
        <f t="shared" si="6"/>
        <v/>
      </c>
      <c r="M91" s="120" t="str">
        <f t="shared" si="7"/>
        <v/>
      </c>
      <c r="N91" s="120" t="str">
        <f t="shared" si="8"/>
        <v/>
      </c>
      <c r="O91" s="120" t="str">
        <f t="shared" si="9"/>
        <v/>
      </c>
      <c r="P91" s="120" t="str">
        <f t="shared" si="10"/>
        <v/>
      </c>
      <c r="Q91" s="120" t="str">
        <f t="shared" si="11"/>
        <v/>
      </c>
      <c r="R91" s="120" t="str">
        <f t="shared" si="12"/>
        <v/>
      </c>
      <c r="S91" s="120" t="str">
        <f t="shared" si="13"/>
        <v/>
      </c>
      <c r="T91" s="120" t="str">
        <f t="shared" si="14"/>
        <v/>
      </c>
      <c r="U91" s="120" t="str">
        <f t="shared" si="15"/>
        <v/>
      </c>
      <c r="V91" s="121" t="str">
        <f t="shared" si="16"/>
        <v/>
      </c>
      <c r="W91" s="2"/>
      <c r="X91" s="2"/>
      <c r="Y91" s="2"/>
      <c r="Z91" s="2"/>
    </row>
    <row r="92" ht="15.75" customHeight="1">
      <c r="A92" s="2"/>
      <c r="B92" s="2"/>
      <c r="C92" s="2"/>
      <c r="D92" s="102">
        <v>87.0</v>
      </c>
      <c r="E92" s="41" t="str">
        <f t="shared" si="1"/>
        <v/>
      </c>
      <c r="F92" s="146" t="str">
        <f t="shared" si="2"/>
        <v/>
      </c>
      <c r="G92" s="119" t="str">
        <f>IF(E92="","",IF(E92=$B$10,0,VLOOKUP(F92,Life!$A$3:$R$113,7,FALSE)))</f>
        <v/>
      </c>
      <c r="H92" s="120" t="str">
        <f>IF(E92="","",IF($F92=111,0,VLOOKUP(F92,Life!$A$3:$R$113,8,FALSE)))</f>
        <v/>
      </c>
      <c r="I92" s="120" t="str">
        <f t="shared" si="3"/>
        <v/>
      </c>
      <c r="J92" s="120" t="str">
        <f t="shared" si="4"/>
        <v/>
      </c>
      <c r="K92" s="120" t="str">
        <f t="shared" si="5"/>
        <v/>
      </c>
      <c r="L92" s="120" t="str">
        <f t="shared" si="6"/>
        <v/>
      </c>
      <c r="M92" s="120" t="str">
        <f t="shared" si="7"/>
        <v/>
      </c>
      <c r="N92" s="120" t="str">
        <f t="shared" si="8"/>
        <v/>
      </c>
      <c r="O92" s="120" t="str">
        <f t="shared" si="9"/>
        <v/>
      </c>
      <c r="P92" s="120" t="str">
        <f t="shared" si="10"/>
        <v/>
      </c>
      <c r="Q92" s="120" t="str">
        <f t="shared" si="11"/>
        <v/>
      </c>
      <c r="R92" s="120" t="str">
        <f t="shared" si="12"/>
        <v/>
      </c>
      <c r="S92" s="120" t="str">
        <f t="shared" si="13"/>
        <v/>
      </c>
      <c r="T92" s="120" t="str">
        <f t="shared" si="14"/>
        <v/>
      </c>
      <c r="U92" s="120" t="str">
        <f t="shared" si="15"/>
        <v/>
      </c>
      <c r="V92" s="121" t="str">
        <f t="shared" si="16"/>
        <v/>
      </c>
      <c r="W92" s="2"/>
      <c r="X92" s="2"/>
      <c r="Y92" s="2"/>
      <c r="Z92" s="2"/>
    </row>
    <row r="93" ht="15.75" customHeight="1">
      <c r="A93" s="2"/>
      <c r="B93" s="2"/>
      <c r="C93" s="2"/>
      <c r="D93" s="102">
        <v>88.0</v>
      </c>
      <c r="E93" s="41" t="str">
        <f t="shared" si="1"/>
        <v/>
      </c>
      <c r="F93" s="146" t="str">
        <f t="shared" si="2"/>
        <v/>
      </c>
      <c r="G93" s="119" t="str">
        <f>IF(E93="","",IF(E93=$B$10,0,VLOOKUP(F93,Life!$A$3:$R$113,7,FALSE)))</f>
        <v/>
      </c>
      <c r="H93" s="120" t="str">
        <f>IF(E93="","",IF($F93=111,0,VLOOKUP(F93,Life!$A$3:$R$113,8,FALSE)))</f>
        <v/>
      </c>
      <c r="I93" s="120" t="str">
        <f t="shared" si="3"/>
        <v/>
      </c>
      <c r="J93" s="120" t="str">
        <f t="shared" si="4"/>
        <v/>
      </c>
      <c r="K93" s="120" t="str">
        <f t="shared" si="5"/>
        <v/>
      </c>
      <c r="L93" s="120" t="str">
        <f t="shared" si="6"/>
        <v/>
      </c>
      <c r="M93" s="120" t="str">
        <f t="shared" si="7"/>
        <v/>
      </c>
      <c r="N93" s="120" t="str">
        <f t="shared" si="8"/>
        <v/>
      </c>
      <c r="O93" s="120" t="str">
        <f t="shared" si="9"/>
        <v/>
      </c>
      <c r="P93" s="120" t="str">
        <f t="shared" si="10"/>
        <v/>
      </c>
      <c r="Q93" s="120" t="str">
        <f t="shared" si="11"/>
        <v/>
      </c>
      <c r="R93" s="120" t="str">
        <f t="shared" si="12"/>
        <v/>
      </c>
      <c r="S93" s="120" t="str">
        <f t="shared" si="13"/>
        <v/>
      </c>
      <c r="T93" s="120" t="str">
        <f t="shared" si="14"/>
        <v/>
      </c>
      <c r="U93" s="120" t="str">
        <f t="shared" si="15"/>
        <v/>
      </c>
      <c r="V93" s="121" t="str">
        <f t="shared" si="16"/>
        <v/>
      </c>
      <c r="W93" s="2"/>
      <c r="X93" s="2"/>
      <c r="Y93" s="2"/>
      <c r="Z93" s="2"/>
    </row>
    <row r="94" ht="15.75" customHeight="1">
      <c r="A94" s="2"/>
      <c r="B94" s="2"/>
      <c r="C94" s="2"/>
      <c r="D94" s="102">
        <v>89.0</v>
      </c>
      <c r="E94" s="41" t="str">
        <f t="shared" si="1"/>
        <v/>
      </c>
      <c r="F94" s="146" t="str">
        <f t="shared" si="2"/>
        <v/>
      </c>
      <c r="G94" s="119" t="str">
        <f>IF(E94="","",IF(E94=$B$10,0,VLOOKUP(F94,Life!$A$3:$R$113,7,FALSE)))</f>
        <v/>
      </c>
      <c r="H94" s="120" t="str">
        <f>IF(E94="","",IF($F94=111,0,VLOOKUP(F94,Life!$A$3:$R$113,8,FALSE)))</f>
        <v/>
      </c>
      <c r="I94" s="120" t="str">
        <f t="shared" si="3"/>
        <v/>
      </c>
      <c r="J94" s="120" t="str">
        <f t="shared" si="4"/>
        <v/>
      </c>
      <c r="K94" s="120" t="str">
        <f t="shared" si="5"/>
        <v/>
      </c>
      <c r="L94" s="120" t="str">
        <f t="shared" si="6"/>
        <v/>
      </c>
      <c r="M94" s="120" t="str">
        <f t="shared" si="7"/>
        <v/>
      </c>
      <c r="N94" s="120" t="str">
        <f t="shared" si="8"/>
        <v/>
      </c>
      <c r="O94" s="120" t="str">
        <f t="shared" si="9"/>
        <v/>
      </c>
      <c r="P94" s="120" t="str">
        <f t="shared" si="10"/>
        <v/>
      </c>
      <c r="Q94" s="120" t="str">
        <f t="shared" si="11"/>
        <v/>
      </c>
      <c r="R94" s="120" t="str">
        <f t="shared" si="12"/>
        <v/>
      </c>
      <c r="S94" s="120" t="str">
        <f t="shared" si="13"/>
        <v/>
      </c>
      <c r="T94" s="120" t="str">
        <f t="shared" si="14"/>
        <v/>
      </c>
      <c r="U94" s="120" t="str">
        <f t="shared" si="15"/>
        <v/>
      </c>
      <c r="V94" s="121" t="str">
        <f t="shared" si="16"/>
        <v/>
      </c>
      <c r="W94" s="2"/>
      <c r="X94" s="2"/>
      <c r="Y94" s="2"/>
      <c r="Z94" s="2"/>
    </row>
    <row r="95" ht="15.75" customHeight="1">
      <c r="A95" s="2"/>
      <c r="B95" s="2"/>
      <c r="C95" s="2"/>
      <c r="D95" s="102">
        <v>90.0</v>
      </c>
      <c r="E95" s="124" t="str">
        <f t="shared" si="1"/>
        <v/>
      </c>
      <c r="F95" s="147" t="str">
        <f t="shared" si="2"/>
        <v/>
      </c>
      <c r="G95" s="126" t="str">
        <f>IF(E95="","",IF(E95=$B$10,0,VLOOKUP(F95,Life!$A$3:$R$113,7,FALSE)))</f>
        <v/>
      </c>
      <c r="H95" s="127" t="str">
        <f>IF(E95="","",IF($F95=111,0,VLOOKUP(F95,Life!$A$3:$R$113,8,FALSE)))</f>
        <v/>
      </c>
      <c r="I95" s="127" t="str">
        <f t="shared" si="3"/>
        <v/>
      </c>
      <c r="J95" s="127" t="str">
        <f t="shared" si="4"/>
        <v/>
      </c>
      <c r="K95" s="127" t="str">
        <f t="shared" si="5"/>
        <v/>
      </c>
      <c r="L95" s="127" t="str">
        <f t="shared" si="6"/>
        <v/>
      </c>
      <c r="M95" s="127" t="str">
        <f t="shared" si="7"/>
        <v/>
      </c>
      <c r="N95" s="127" t="str">
        <f t="shared" si="8"/>
        <v/>
      </c>
      <c r="O95" s="127" t="str">
        <f t="shared" si="9"/>
        <v/>
      </c>
      <c r="P95" s="127" t="str">
        <f t="shared" si="10"/>
        <v/>
      </c>
      <c r="Q95" s="127" t="str">
        <f t="shared" si="11"/>
        <v/>
      </c>
      <c r="R95" s="127" t="str">
        <f t="shared" si="12"/>
        <v/>
      </c>
      <c r="S95" s="127" t="str">
        <f t="shared" si="13"/>
        <v/>
      </c>
      <c r="T95" s="127" t="str">
        <f t="shared" si="14"/>
        <v/>
      </c>
      <c r="U95" s="127" t="str">
        <f t="shared" si="15"/>
        <v/>
      </c>
      <c r="V95" s="128" t="str">
        <f t="shared" si="16"/>
        <v/>
      </c>
      <c r="W95" s="2"/>
      <c r="X95" s="2"/>
      <c r="Y95" s="2"/>
      <c r="Z95" s="2"/>
    </row>
    <row r="96" ht="15.75" customHeight="1">
      <c r="A96" s="2"/>
      <c r="B96" s="2"/>
      <c r="C96" s="2"/>
      <c r="D96" s="102">
        <v>91.0</v>
      </c>
      <c r="E96" s="41" t="str">
        <f t="shared" si="1"/>
        <v/>
      </c>
      <c r="F96" s="146" t="str">
        <f t="shared" si="2"/>
        <v/>
      </c>
      <c r="G96" s="119" t="str">
        <f>IF(E96="","",IF(E96=$B$10,0,VLOOKUP(F96,Life!$A$3:$R$113,7,FALSE)))</f>
        <v/>
      </c>
      <c r="H96" s="120" t="str">
        <f>IF(E96="","",IF($F96=111,0,VLOOKUP(F96,Life!$A$3:$R$113,8,FALSE)))</f>
        <v/>
      </c>
      <c r="I96" s="120" t="str">
        <f t="shared" si="3"/>
        <v/>
      </c>
      <c r="J96" s="120" t="str">
        <f t="shared" si="4"/>
        <v/>
      </c>
      <c r="K96" s="120" t="str">
        <f t="shared" si="5"/>
        <v/>
      </c>
      <c r="L96" s="120" t="str">
        <f t="shared" si="6"/>
        <v/>
      </c>
      <c r="M96" s="120" t="str">
        <f t="shared" si="7"/>
        <v/>
      </c>
      <c r="N96" s="120" t="str">
        <f t="shared" si="8"/>
        <v/>
      </c>
      <c r="O96" s="120" t="str">
        <f t="shared" si="9"/>
        <v/>
      </c>
      <c r="P96" s="120" t="str">
        <f t="shared" si="10"/>
        <v/>
      </c>
      <c r="Q96" s="120" t="str">
        <f t="shared" si="11"/>
        <v/>
      </c>
      <c r="R96" s="120" t="str">
        <f t="shared" si="12"/>
        <v/>
      </c>
      <c r="S96" s="120" t="str">
        <f t="shared" si="13"/>
        <v/>
      </c>
      <c r="T96" s="120" t="str">
        <f t="shared" si="14"/>
        <v/>
      </c>
      <c r="U96" s="120" t="str">
        <f t="shared" si="15"/>
        <v/>
      </c>
      <c r="V96" s="121" t="str">
        <f t="shared" si="16"/>
        <v/>
      </c>
      <c r="W96" s="2"/>
      <c r="X96" s="2"/>
      <c r="Y96" s="2"/>
      <c r="Z96" s="2"/>
    </row>
    <row r="97" ht="15.75" customHeight="1">
      <c r="A97" s="2"/>
      <c r="B97" s="2"/>
      <c r="C97" s="2"/>
      <c r="D97" s="102">
        <v>92.0</v>
      </c>
      <c r="E97" s="41" t="str">
        <f t="shared" si="1"/>
        <v/>
      </c>
      <c r="F97" s="146" t="str">
        <f t="shared" si="2"/>
        <v/>
      </c>
      <c r="G97" s="119" t="str">
        <f>IF(E97="","",IF(E97=$B$10,0,VLOOKUP(F97,Life!$A$3:$R$113,7,FALSE)))</f>
        <v/>
      </c>
      <c r="H97" s="120" t="str">
        <f>IF(E97="","",IF($F97=111,0,VLOOKUP(F97,Life!$A$3:$R$113,8,FALSE)))</f>
        <v/>
      </c>
      <c r="I97" s="120" t="str">
        <f t="shared" si="3"/>
        <v/>
      </c>
      <c r="J97" s="120" t="str">
        <f t="shared" si="4"/>
        <v/>
      </c>
      <c r="K97" s="120" t="str">
        <f t="shared" si="5"/>
        <v/>
      </c>
      <c r="L97" s="120" t="str">
        <f t="shared" si="6"/>
        <v/>
      </c>
      <c r="M97" s="120" t="str">
        <f t="shared" si="7"/>
        <v/>
      </c>
      <c r="N97" s="120" t="str">
        <f t="shared" si="8"/>
        <v/>
      </c>
      <c r="O97" s="120" t="str">
        <f t="shared" si="9"/>
        <v/>
      </c>
      <c r="P97" s="120" t="str">
        <f t="shared" si="10"/>
        <v/>
      </c>
      <c r="Q97" s="120" t="str">
        <f t="shared" si="11"/>
        <v/>
      </c>
      <c r="R97" s="120" t="str">
        <f t="shared" si="12"/>
        <v/>
      </c>
      <c r="S97" s="120" t="str">
        <f t="shared" si="13"/>
        <v/>
      </c>
      <c r="T97" s="120" t="str">
        <f t="shared" si="14"/>
        <v/>
      </c>
      <c r="U97" s="120" t="str">
        <f t="shared" si="15"/>
        <v/>
      </c>
      <c r="V97" s="121" t="str">
        <f t="shared" si="16"/>
        <v/>
      </c>
      <c r="W97" s="2"/>
      <c r="X97" s="2"/>
      <c r="Y97" s="2"/>
      <c r="Z97" s="2"/>
    </row>
    <row r="98" ht="15.75" customHeight="1">
      <c r="A98" s="2"/>
      <c r="B98" s="2"/>
      <c r="C98" s="2"/>
      <c r="D98" s="102">
        <v>93.0</v>
      </c>
      <c r="E98" s="41" t="str">
        <f t="shared" si="1"/>
        <v/>
      </c>
      <c r="F98" s="146" t="str">
        <f t="shared" si="2"/>
        <v/>
      </c>
      <c r="G98" s="119" t="str">
        <f>IF(E98="","",IF(E98=$B$10,0,VLOOKUP(F98,Life!$A$3:$R$113,7,FALSE)))</f>
        <v/>
      </c>
      <c r="H98" s="120" t="str">
        <f>IF(E98="","",IF($F98=111,0,VLOOKUP(F98,Life!$A$3:$R$113,8,FALSE)))</f>
        <v/>
      </c>
      <c r="I98" s="120" t="str">
        <f t="shared" si="3"/>
        <v/>
      </c>
      <c r="J98" s="120" t="str">
        <f t="shared" si="4"/>
        <v/>
      </c>
      <c r="K98" s="120" t="str">
        <f t="shared" si="5"/>
        <v/>
      </c>
      <c r="L98" s="120" t="str">
        <f t="shared" si="6"/>
        <v/>
      </c>
      <c r="M98" s="120" t="str">
        <f t="shared" si="7"/>
        <v/>
      </c>
      <c r="N98" s="120" t="str">
        <f t="shared" si="8"/>
        <v/>
      </c>
      <c r="O98" s="120" t="str">
        <f t="shared" si="9"/>
        <v/>
      </c>
      <c r="P98" s="120" t="str">
        <f t="shared" si="10"/>
        <v/>
      </c>
      <c r="Q98" s="120" t="str">
        <f t="shared" si="11"/>
        <v/>
      </c>
      <c r="R98" s="120" t="str">
        <f t="shared" si="12"/>
        <v/>
      </c>
      <c r="S98" s="120" t="str">
        <f t="shared" si="13"/>
        <v/>
      </c>
      <c r="T98" s="120" t="str">
        <f t="shared" si="14"/>
        <v/>
      </c>
      <c r="U98" s="120" t="str">
        <f t="shared" si="15"/>
        <v/>
      </c>
      <c r="V98" s="121" t="str">
        <f t="shared" si="16"/>
        <v/>
      </c>
      <c r="W98" s="2"/>
      <c r="X98" s="2"/>
      <c r="Y98" s="2"/>
      <c r="Z98" s="2"/>
    </row>
    <row r="99" ht="15.75" customHeight="1">
      <c r="A99" s="2"/>
      <c r="B99" s="2"/>
      <c r="C99" s="2"/>
      <c r="D99" s="102">
        <v>94.0</v>
      </c>
      <c r="E99" s="41" t="str">
        <f t="shared" si="1"/>
        <v/>
      </c>
      <c r="F99" s="146" t="str">
        <f t="shared" si="2"/>
        <v/>
      </c>
      <c r="G99" s="119" t="str">
        <f>IF(E99="","",IF(E99=$B$10,0,VLOOKUP(F99,Life!$A$3:$R$113,7,FALSE)))</f>
        <v/>
      </c>
      <c r="H99" s="120" t="str">
        <f>IF(E99="","",IF($F99=111,0,VLOOKUP(F99,Life!$A$3:$R$113,8,FALSE)))</f>
        <v/>
      </c>
      <c r="I99" s="120" t="str">
        <f t="shared" si="3"/>
        <v/>
      </c>
      <c r="J99" s="120" t="str">
        <f t="shared" si="4"/>
        <v/>
      </c>
      <c r="K99" s="120" t="str">
        <f t="shared" si="5"/>
        <v/>
      </c>
      <c r="L99" s="120" t="str">
        <f t="shared" si="6"/>
        <v/>
      </c>
      <c r="M99" s="120" t="str">
        <f t="shared" si="7"/>
        <v/>
      </c>
      <c r="N99" s="120" t="str">
        <f t="shared" si="8"/>
        <v/>
      </c>
      <c r="O99" s="120" t="str">
        <f t="shared" si="9"/>
        <v/>
      </c>
      <c r="P99" s="120" t="str">
        <f t="shared" si="10"/>
        <v/>
      </c>
      <c r="Q99" s="120" t="str">
        <f t="shared" si="11"/>
        <v/>
      </c>
      <c r="R99" s="120" t="str">
        <f t="shared" si="12"/>
        <v/>
      </c>
      <c r="S99" s="120" t="str">
        <f t="shared" si="13"/>
        <v/>
      </c>
      <c r="T99" s="120" t="str">
        <f t="shared" si="14"/>
        <v/>
      </c>
      <c r="U99" s="120" t="str">
        <f t="shared" si="15"/>
        <v/>
      </c>
      <c r="V99" s="121" t="str">
        <f t="shared" si="16"/>
        <v/>
      </c>
      <c r="W99" s="2"/>
      <c r="X99" s="2"/>
      <c r="Y99" s="2"/>
      <c r="Z99" s="2"/>
    </row>
    <row r="100" ht="15.75" customHeight="1">
      <c r="A100" s="2"/>
      <c r="B100" s="2"/>
      <c r="C100" s="2"/>
      <c r="D100" s="102">
        <v>95.0</v>
      </c>
      <c r="E100" s="124" t="str">
        <f t="shared" si="1"/>
        <v/>
      </c>
      <c r="F100" s="147" t="str">
        <f t="shared" si="2"/>
        <v/>
      </c>
      <c r="G100" s="126" t="str">
        <f>IF(E100="","",IF(E100=$B$10,0,VLOOKUP(F100,Life!$A$3:$R$113,7,FALSE)))</f>
        <v/>
      </c>
      <c r="H100" s="127" t="str">
        <f>IF(E100="","",IF($F100=111,0,VLOOKUP(F100,Life!$A$3:$R$113,8,FALSE)))</f>
        <v/>
      </c>
      <c r="I100" s="127" t="str">
        <f t="shared" si="3"/>
        <v/>
      </c>
      <c r="J100" s="127" t="str">
        <f t="shared" si="4"/>
        <v/>
      </c>
      <c r="K100" s="127" t="str">
        <f t="shared" si="5"/>
        <v/>
      </c>
      <c r="L100" s="127" t="str">
        <f t="shared" si="6"/>
        <v/>
      </c>
      <c r="M100" s="127" t="str">
        <f t="shared" si="7"/>
        <v/>
      </c>
      <c r="N100" s="127" t="str">
        <f t="shared" si="8"/>
        <v/>
      </c>
      <c r="O100" s="127" t="str">
        <f t="shared" si="9"/>
        <v/>
      </c>
      <c r="P100" s="127" t="str">
        <f t="shared" si="10"/>
        <v/>
      </c>
      <c r="Q100" s="127" t="str">
        <f t="shared" si="11"/>
        <v/>
      </c>
      <c r="R100" s="127" t="str">
        <f t="shared" si="12"/>
        <v/>
      </c>
      <c r="S100" s="127" t="str">
        <f t="shared" si="13"/>
        <v/>
      </c>
      <c r="T100" s="127" t="str">
        <f t="shared" si="14"/>
        <v/>
      </c>
      <c r="U100" s="127" t="str">
        <f t="shared" si="15"/>
        <v/>
      </c>
      <c r="V100" s="128" t="str">
        <f t="shared" si="16"/>
        <v/>
      </c>
      <c r="W100" s="2"/>
      <c r="X100" s="2"/>
      <c r="Y100" s="2"/>
      <c r="Z100" s="2"/>
    </row>
    <row r="101" ht="15.75" customHeight="1">
      <c r="A101" s="2"/>
      <c r="B101" s="2"/>
      <c r="C101" s="2"/>
      <c r="D101" s="102">
        <v>96.0</v>
      </c>
      <c r="E101" s="41" t="str">
        <f t="shared" si="1"/>
        <v/>
      </c>
      <c r="F101" s="146" t="str">
        <f t="shared" si="2"/>
        <v/>
      </c>
      <c r="G101" s="119" t="str">
        <f>IF(E101="","",IF(E101=$B$10,0,VLOOKUP(F101,Life!$A$3:$R$113,7,FALSE)))</f>
        <v/>
      </c>
      <c r="H101" s="120" t="str">
        <f>IF(E101="","",IF($F101=111,0,VLOOKUP(F101,Life!$A$3:$R$113,8,FALSE)))</f>
        <v/>
      </c>
      <c r="I101" s="120" t="str">
        <f t="shared" si="3"/>
        <v/>
      </c>
      <c r="J101" s="120" t="str">
        <f t="shared" si="4"/>
        <v/>
      </c>
      <c r="K101" s="120" t="str">
        <f t="shared" si="5"/>
        <v/>
      </c>
      <c r="L101" s="120" t="str">
        <f t="shared" si="6"/>
        <v/>
      </c>
      <c r="M101" s="120" t="str">
        <f t="shared" si="7"/>
        <v/>
      </c>
      <c r="N101" s="120" t="str">
        <f t="shared" si="8"/>
        <v/>
      </c>
      <c r="O101" s="120" t="str">
        <f t="shared" si="9"/>
        <v/>
      </c>
      <c r="P101" s="120" t="str">
        <f t="shared" si="10"/>
        <v/>
      </c>
      <c r="Q101" s="120" t="str">
        <f t="shared" si="11"/>
        <v/>
      </c>
      <c r="R101" s="120" t="str">
        <f t="shared" si="12"/>
        <v/>
      </c>
      <c r="S101" s="120" t="str">
        <f t="shared" si="13"/>
        <v/>
      </c>
      <c r="T101" s="120" t="str">
        <f t="shared" si="14"/>
        <v/>
      </c>
      <c r="U101" s="120" t="str">
        <f t="shared" si="15"/>
        <v/>
      </c>
      <c r="V101" s="121" t="str">
        <f t="shared" si="16"/>
        <v/>
      </c>
      <c r="W101" s="2"/>
      <c r="X101" s="2"/>
      <c r="Y101" s="2"/>
      <c r="Z101" s="2"/>
    </row>
    <row r="102" ht="15.75" customHeight="1">
      <c r="A102" s="2"/>
      <c r="B102" s="2"/>
      <c r="C102" s="2"/>
      <c r="D102" s="102">
        <v>97.0</v>
      </c>
      <c r="E102" s="41" t="str">
        <f t="shared" si="1"/>
        <v/>
      </c>
      <c r="F102" s="146" t="str">
        <f t="shared" si="2"/>
        <v/>
      </c>
      <c r="G102" s="119" t="str">
        <f>IF(E102="","",IF(E102=$B$10,0,VLOOKUP(F102,Life!$A$3:$R$113,7,FALSE)))</f>
        <v/>
      </c>
      <c r="H102" s="120" t="str">
        <f>IF(E102="","",IF($F102=111,0,VLOOKUP(F102,Life!$A$3:$R$113,8,FALSE)))</f>
        <v/>
      </c>
      <c r="I102" s="120" t="str">
        <f t="shared" si="3"/>
        <v/>
      </c>
      <c r="J102" s="120" t="str">
        <f t="shared" si="4"/>
        <v/>
      </c>
      <c r="K102" s="120" t="str">
        <f t="shared" si="5"/>
        <v/>
      </c>
      <c r="L102" s="120" t="str">
        <f t="shared" si="6"/>
        <v/>
      </c>
      <c r="M102" s="120" t="str">
        <f t="shared" si="7"/>
        <v/>
      </c>
      <c r="N102" s="120" t="str">
        <f t="shared" si="8"/>
        <v/>
      </c>
      <c r="O102" s="120" t="str">
        <f t="shared" si="9"/>
        <v/>
      </c>
      <c r="P102" s="120" t="str">
        <f t="shared" si="10"/>
        <v/>
      </c>
      <c r="Q102" s="120" t="str">
        <f t="shared" si="11"/>
        <v/>
      </c>
      <c r="R102" s="120" t="str">
        <f t="shared" si="12"/>
        <v/>
      </c>
      <c r="S102" s="120" t="str">
        <f t="shared" si="13"/>
        <v/>
      </c>
      <c r="T102" s="120" t="str">
        <f t="shared" si="14"/>
        <v/>
      </c>
      <c r="U102" s="120" t="str">
        <f t="shared" si="15"/>
        <v/>
      </c>
      <c r="V102" s="121" t="str">
        <f t="shared" si="16"/>
        <v/>
      </c>
      <c r="W102" s="2"/>
      <c r="X102" s="2"/>
      <c r="Y102" s="2"/>
      <c r="Z102" s="2"/>
    </row>
    <row r="103" ht="15.75" customHeight="1">
      <c r="A103" s="2"/>
      <c r="B103" s="2"/>
      <c r="C103" s="2"/>
      <c r="D103" s="102">
        <v>98.0</v>
      </c>
      <c r="E103" s="41" t="str">
        <f t="shared" si="1"/>
        <v/>
      </c>
      <c r="F103" s="146" t="str">
        <f t="shared" si="2"/>
        <v/>
      </c>
      <c r="G103" s="119" t="str">
        <f>IF(E103="","",IF(E103=$B$10,0,VLOOKUP(F103,Life!$A$3:$R$113,7,FALSE)))</f>
        <v/>
      </c>
      <c r="H103" s="120" t="str">
        <f>IF(E103="","",IF($F103=111,0,VLOOKUP(F103,Life!$A$3:$R$113,8,FALSE)))</f>
        <v/>
      </c>
      <c r="I103" s="120" t="str">
        <f t="shared" si="3"/>
        <v/>
      </c>
      <c r="J103" s="120" t="str">
        <f t="shared" si="4"/>
        <v/>
      </c>
      <c r="K103" s="120" t="str">
        <f t="shared" si="5"/>
        <v/>
      </c>
      <c r="L103" s="120" t="str">
        <f t="shared" si="6"/>
        <v/>
      </c>
      <c r="M103" s="120" t="str">
        <f t="shared" si="7"/>
        <v/>
      </c>
      <c r="N103" s="120" t="str">
        <f t="shared" si="8"/>
        <v/>
      </c>
      <c r="O103" s="120" t="str">
        <f t="shared" si="9"/>
        <v/>
      </c>
      <c r="P103" s="120" t="str">
        <f t="shared" si="10"/>
        <v/>
      </c>
      <c r="Q103" s="120" t="str">
        <f t="shared" si="11"/>
        <v/>
      </c>
      <c r="R103" s="120" t="str">
        <f t="shared" si="12"/>
        <v/>
      </c>
      <c r="S103" s="120" t="str">
        <f t="shared" si="13"/>
        <v/>
      </c>
      <c r="T103" s="120" t="str">
        <f t="shared" si="14"/>
        <v/>
      </c>
      <c r="U103" s="120" t="str">
        <f t="shared" si="15"/>
        <v/>
      </c>
      <c r="V103" s="121" t="str">
        <f t="shared" si="16"/>
        <v/>
      </c>
      <c r="W103" s="2"/>
      <c r="X103" s="2"/>
      <c r="Y103" s="2"/>
      <c r="Z103" s="2"/>
    </row>
    <row r="104" ht="15.75" customHeight="1">
      <c r="A104" s="2"/>
      <c r="B104" s="2"/>
      <c r="C104" s="2"/>
      <c r="D104" s="102">
        <v>99.0</v>
      </c>
      <c r="E104" s="41" t="str">
        <f t="shared" si="1"/>
        <v/>
      </c>
      <c r="F104" s="146" t="str">
        <f t="shared" si="2"/>
        <v/>
      </c>
      <c r="G104" s="119" t="str">
        <f>IF(E104="","",IF(E104=$B$10,0,VLOOKUP(F104,Life!$A$3:$R$113,7,FALSE)))</f>
        <v/>
      </c>
      <c r="H104" s="120" t="str">
        <f>IF(E104="","",IF($F104=111,0,VLOOKUP(F104,Life!$A$3:$R$113,8,FALSE)))</f>
        <v/>
      </c>
      <c r="I104" s="120" t="str">
        <f t="shared" si="3"/>
        <v/>
      </c>
      <c r="J104" s="120" t="str">
        <f t="shared" si="4"/>
        <v/>
      </c>
      <c r="K104" s="120" t="str">
        <f t="shared" si="5"/>
        <v/>
      </c>
      <c r="L104" s="120" t="str">
        <f t="shared" si="6"/>
        <v/>
      </c>
      <c r="M104" s="120" t="str">
        <f t="shared" si="7"/>
        <v/>
      </c>
      <c r="N104" s="120" t="str">
        <f t="shared" si="8"/>
        <v/>
      </c>
      <c r="O104" s="120" t="str">
        <f t="shared" si="9"/>
        <v/>
      </c>
      <c r="P104" s="120" t="str">
        <f t="shared" si="10"/>
        <v/>
      </c>
      <c r="Q104" s="120" t="str">
        <f t="shared" si="11"/>
        <v/>
      </c>
      <c r="R104" s="120" t="str">
        <f t="shared" si="12"/>
        <v/>
      </c>
      <c r="S104" s="120" t="str">
        <f t="shared" si="13"/>
        <v/>
      </c>
      <c r="T104" s="120" t="str">
        <f t="shared" si="14"/>
        <v/>
      </c>
      <c r="U104" s="120" t="str">
        <f t="shared" si="15"/>
        <v/>
      </c>
      <c r="V104" s="121" t="str">
        <f t="shared" si="16"/>
        <v/>
      </c>
      <c r="W104" s="2"/>
      <c r="X104" s="2"/>
      <c r="Y104" s="2"/>
      <c r="Z104" s="2"/>
    </row>
    <row r="105" ht="15.75" customHeight="1">
      <c r="A105" s="2"/>
      <c r="B105" s="2"/>
      <c r="C105" s="2"/>
      <c r="D105" s="102">
        <v>100.0</v>
      </c>
      <c r="E105" s="124" t="str">
        <f t="shared" si="1"/>
        <v/>
      </c>
      <c r="F105" s="147" t="str">
        <f t="shared" si="2"/>
        <v/>
      </c>
      <c r="G105" s="126" t="str">
        <f>IF(E105="","",IF(E105=$B$10,0,VLOOKUP(F105,Life!$A$3:$R$113,7,FALSE)))</f>
        <v/>
      </c>
      <c r="H105" s="127" t="str">
        <f>IF(E105="","",IF($F105=111,0,VLOOKUP(F105,Life!$A$3:$R$113,8,FALSE)))</f>
        <v/>
      </c>
      <c r="I105" s="127" t="str">
        <f t="shared" si="3"/>
        <v/>
      </c>
      <c r="J105" s="127" t="str">
        <f t="shared" si="4"/>
        <v/>
      </c>
      <c r="K105" s="127" t="str">
        <f t="shared" si="5"/>
        <v/>
      </c>
      <c r="L105" s="127" t="str">
        <f t="shared" si="6"/>
        <v/>
      </c>
      <c r="M105" s="127" t="str">
        <f t="shared" si="7"/>
        <v/>
      </c>
      <c r="N105" s="127" t="str">
        <f t="shared" si="8"/>
        <v/>
      </c>
      <c r="O105" s="127" t="str">
        <f t="shared" si="9"/>
        <v/>
      </c>
      <c r="P105" s="127" t="str">
        <f t="shared" si="10"/>
        <v/>
      </c>
      <c r="Q105" s="127" t="str">
        <f t="shared" si="11"/>
        <v/>
      </c>
      <c r="R105" s="127" t="str">
        <f t="shared" si="12"/>
        <v/>
      </c>
      <c r="S105" s="127" t="str">
        <f t="shared" si="13"/>
        <v/>
      </c>
      <c r="T105" s="127" t="str">
        <f t="shared" si="14"/>
        <v/>
      </c>
      <c r="U105" s="127" t="str">
        <f t="shared" si="15"/>
        <v/>
      </c>
      <c r="V105" s="128" t="str">
        <f t="shared" si="16"/>
        <v/>
      </c>
      <c r="W105" s="2"/>
      <c r="X105" s="2"/>
      <c r="Y105" s="2"/>
      <c r="Z105" s="2"/>
    </row>
    <row r="106" ht="15.75" customHeight="1">
      <c r="A106" s="2"/>
      <c r="B106" s="2"/>
      <c r="C106" s="2"/>
      <c r="D106" s="102">
        <v>101.0</v>
      </c>
      <c r="E106" s="41" t="str">
        <f t="shared" si="1"/>
        <v/>
      </c>
      <c r="F106" s="146" t="str">
        <f t="shared" si="2"/>
        <v/>
      </c>
      <c r="G106" s="119" t="str">
        <f>IF(E106="","",IF(E106=$B$10,0,VLOOKUP(F106,Life!$A$3:$R$113,7,FALSE)))</f>
        <v/>
      </c>
      <c r="H106" s="120" t="str">
        <f>IF(E106="","",IF($F106=111,0,VLOOKUP(F106,Life!$A$3:$R$113,8,FALSE)))</f>
        <v/>
      </c>
      <c r="I106" s="120" t="str">
        <f t="shared" si="3"/>
        <v/>
      </c>
      <c r="J106" s="120" t="str">
        <f t="shared" si="4"/>
        <v/>
      </c>
      <c r="K106" s="120" t="str">
        <f t="shared" si="5"/>
        <v/>
      </c>
      <c r="L106" s="120" t="str">
        <f t="shared" si="6"/>
        <v/>
      </c>
      <c r="M106" s="120" t="str">
        <f t="shared" si="7"/>
        <v/>
      </c>
      <c r="N106" s="120" t="str">
        <f t="shared" si="8"/>
        <v/>
      </c>
      <c r="O106" s="120" t="str">
        <f t="shared" si="9"/>
        <v/>
      </c>
      <c r="P106" s="120" t="str">
        <f t="shared" si="10"/>
        <v/>
      </c>
      <c r="Q106" s="120" t="str">
        <f t="shared" si="11"/>
        <v/>
      </c>
      <c r="R106" s="120" t="str">
        <f t="shared" si="12"/>
        <v/>
      </c>
      <c r="S106" s="120" t="str">
        <f t="shared" si="13"/>
        <v/>
      </c>
      <c r="T106" s="120" t="str">
        <f t="shared" si="14"/>
        <v/>
      </c>
      <c r="U106" s="120" t="str">
        <f t="shared" si="15"/>
        <v/>
      </c>
      <c r="V106" s="121" t="str">
        <f t="shared" si="16"/>
        <v/>
      </c>
      <c r="W106" s="2"/>
      <c r="X106" s="2"/>
      <c r="Y106" s="2"/>
      <c r="Z106" s="2"/>
    </row>
    <row r="107" ht="15.75" customHeight="1">
      <c r="A107" s="2"/>
      <c r="B107" s="2"/>
      <c r="C107" s="2"/>
      <c r="D107" s="102">
        <v>102.0</v>
      </c>
      <c r="E107" s="41" t="str">
        <f t="shared" si="1"/>
        <v/>
      </c>
      <c r="F107" s="146" t="str">
        <f t="shared" si="2"/>
        <v/>
      </c>
      <c r="G107" s="119" t="str">
        <f>IF(E107="","",IF(E107=$B$10,0,VLOOKUP(F107,Life!$A$3:$R$113,7,FALSE)))</f>
        <v/>
      </c>
      <c r="H107" s="120" t="str">
        <f>IF(E107="","",IF($F107=111,0,VLOOKUP(F107,Life!$A$3:$R$113,8,FALSE)))</f>
        <v/>
      </c>
      <c r="I107" s="120" t="str">
        <f t="shared" si="3"/>
        <v/>
      </c>
      <c r="J107" s="120" t="str">
        <f t="shared" si="4"/>
        <v/>
      </c>
      <c r="K107" s="120" t="str">
        <f t="shared" si="5"/>
        <v/>
      </c>
      <c r="L107" s="120" t="str">
        <f t="shared" si="6"/>
        <v/>
      </c>
      <c r="M107" s="120" t="str">
        <f t="shared" si="7"/>
        <v/>
      </c>
      <c r="N107" s="120" t="str">
        <f t="shared" si="8"/>
        <v/>
      </c>
      <c r="O107" s="120" t="str">
        <f t="shared" si="9"/>
        <v/>
      </c>
      <c r="P107" s="120" t="str">
        <f t="shared" si="10"/>
        <v/>
      </c>
      <c r="Q107" s="120" t="str">
        <f t="shared" si="11"/>
        <v/>
      </c>
      <c r="R107" s="120" t="str">
        <f t="shared" si="12"/>
        <v/>
      </c>
      <c r="S107" s="120" t="str">
        <f t="shared" si="13"/>
        <v/>
      </c>
      <c r="T107" s="120" t="str">
        <f t="shared" si="14"/>
        <v/>
      </c>
      <c r="U107" s="120" t="str">
        <f t="shared" si="15"/>
        <v/>
      </c>
      <c r="V107" s="121" t="str">
        <f t="shared" si="16"/>
        <v/>
      </c>
      <c r="W107" s="2"/>
      <c r="X107" s="2"/>
      <c r="Y107" s="2"/>
      <c r="Z107" s="2"/>
    </row>
    <row r="108" ht="15.75" customHeight="1">
      <c r="A108" s="2"/>
      <c r="B108" s="2"/>
      <c r="C108" s="2"/>
      <c r="D108" s="102">
        <v>103.0</v>
      </c>
      <c r="E108" s="41" t="str">
        <f t="shared" si="1"/>
        <v/>
      </c>
      <c r="F108" s="146" t="str">
        <f t="shared" si="2"/>
        <v/>
      </c>
      <c r="G108" s="119" t="str">
        <f>IF(E108="","",IF(E108=$B$10,0,VLOOKUP(F108,Life!$A$3:$R$113,7,FALSE)))</f>
        <v/>
      </c>
      <c r="H108" s="120" t="str">
        <f>IF(E108="","",IF($F108=111,0,VLOOKUP(F108,Life!$A$3:$R$113,8,FALSE)))</f>
        <v/>
      </c>
      <c r="I108" s="120" t="str">
        <f t="shared" si="3"/>
        <v/>
      </c>
      <c r="J108" s="120" t="str">
        <f t="shared" si="4"/>
        <v/>
      </c>
      <c r="K108" s="120" t="str">
        <f t="shared" si="5"/>
        <v/>
      </c>
      <c r="L108" s="120" t="str">
        <f t="shared" si="6"/>
        <v/>
      </c>
      <c r="M108" s="120" t="str">
        <f t="shared" si="7"/>
        <v/>
      </c>
      <c r="N108" s="120" t="str">
        <f t="shared" si="8"/>
        <v/>
      </c>
      <c r="O108" s="120" t="str">
        <f t="shared" si="9"/>
        <v/>
      </c>
      <c r="P108" s="120" t="str">
        <f t="shared" si="10"/>
        <v/>
      </c>
      <c r="Q108" s="120" t="str">
        <f t="shared" si="11"/>
        <v/>
      </c>
      <c r="R108" s="120" t="str">
        <f t="shared" si="12"/>
        <v/>
      </c>
      <c r="S108" s="120" t="str">
        <f t="shared" si="13"/>
        <v/>
      </c>
      <c r="T108" s="120" t="str">
        <f t="shared" si="14"/>
        <v/>
      </c>
      <c r="U108" s="120" t="str">
        <f t="shared" si="15"/>
        <v/>
      </c>
      <c r="V108" s="121" t="str">
        <f t="shared" si="16"/>
        <v/>
      </c>
      <c r="W108" s="2"/>
      <c r="X108" s="2"/>
      <c r="Y108" s="2"/>
      <c r="Z108" s="2"/>
    </row>
    <row r="109" ht="15.75" customHeight="1">
      <c r="A109" s="2"/>
      <c r="B109" s="2"/>
      <c r="C109" s="2"/>
      <c r="D109" s="102">
        <v>104.0</v>
      </c>
      <c r="E109" s="41" t="str">
        <f t="shared" si="1"/>
        <v/>
      </c>
      <c r="F109" s="146" t="str">
        <f t="shared" si="2"/>
        <v/>
      </c>
      <c r="G109" s="119" t="str">
        <f>IF(E109="","",IF(E109=$B$10,0,VLOOKUP(F109,Life!$A$3:$R$113,7,FALSE)))</f>
        <v/>
      </c>
      <c r="H109" s="120" t="str">
        <f>IF(E109="","",IF($F109=111,0,VLOOKUP(F109,Life!$A$3:$R$113,8,FALSE)))</f>
        <v/>
      </c>
      <c r="I109" s="120" t="str">
        <f t="shared" si="3"/>
        <v/>
      </c>
      <c r="J109" s="120" t="str">
        <f t="shared" si="4"/>
        <v/>
      </c>
      <c r="K109" s="120" t="str">
        <f t="shared" si="5"/>
        <v/>
      </c>
      <c r="L109" s="120" t="str">
        <f t="shared" si="6"/>
        <v/>
      </c>
      <c r="M109" s="120" t="str">
        <f t="shared" si="7"/>
        <v/>
      </c>
      <c r="N109" s="120" t="str">
        <f t="shared" si="8"/>
        <v/>
      </c>
      <c r="O109" s="120" t="str">
        <f t="shared" si="9"/>
        <v/>
      </c>
      <c r="P109" s="120" t="str">
        <f t="shared" si="10"/>
        <v/>
      </c>
      <c r="Q109" s="120" t="str">
        <f t="shared" si="11"/>
        <v/>
      </c>
      <c r="R109" s="120" t="str">
        <f t="shared" si="12"/>
        <v/>
      </c>
      <c r="S109" s="120" t="str">
        <f t="shared" si="13"/>
        <v/>
      </c>
      <c r="T109" s="120" t="str">
        <f t="shared" si="14"/>
        <v/>
      </c>
      <c r="U109" s="120" t="str">
        <f t="shared" si="15"/>
        <v/>
      </c>
      <c r="V109" s="121" t="str">
        <f t="shared" si="16"/>
        <v/>
      </c>
      <c r="W109" s="2"/>
      <c r="X109" s="2"/>
      <c r="Y109" s="2"/>
      <c r="Z109" s="2"/>
    </row>
    <row r="110" ht="15.75" customHeight="1">
      <c r="A110" s="2"/>
      <c r="B110" s="2"/>
      <c r="C110" s="2"/>
      <c r="D110" s="102">
        <v>105.0</v>
      </c>
      <c r="E110" s="124" t="str">
        <f t="shared" si="1"/>
        <v/>
      </c>
      <c r="F110" s="147" t="str">
        <f t="shared" si="2"/>
        <v/>
      </c>
      <c r="G110" s="126" t="str">
        <f>IF(E110="","",IF(E110=$B$10,0,VLOOKUP(F110,Life!$A$3:$R$113,7,FALSE)))</f>
        <v/>
      </c>
      <c r="H110" s="127" t="str">
        <f>IF(E110="","",IF($F110=111,0,VLOOKUP(F110,Life!$A$3:$R$113,8,FALSE)))</f>
        <v/>
      </c>
      <c r="I110" s="127" t="str">
        <f t="shared" si="3"/>
        <v/>
      </c>
      <c r="J110" s="127" t="str">
        <f t="shared" si="4"/>
        <v/>
      </c>
      <c r="K110" s="127" t="str">
        <f t="shared" si="5"/>
        <v/>
      </c>
      <c r="L110" s="127" t="str">
        <f t="shared" si="6"/>
        <v/>
      </c>
      <c r="M110" s="127" t="str">
        <f t="shared" si="7"/>
        <v/>
      </c>
      <c r="N110" s="127" t="str">
        <f t="shared" si="8"/>
        <v/>
      </c>
      <c r="O110" s="127" t="str">
        <f t="shared" si="9"/>
        <v/>
      </c>
      <c r="P110" s="127" t="str">
        <f t="shared" si="10"/>
        <v/>
      </c>
      <c r="Q110" s="127" t="str">
        <f t="shared" si="11"/>
        <v/>
      </c>
      <c r="R110" s="127" t="str">
        <f t="shared" si="12"/>
        <v/>
      </c>
      <c r="S110" s="127" t="str">
        <f t="shared" si="13"/>
        <v/>
      </c>
      <c r="T110" s="127" t="str">
        <f t="shared" si="14"/>
        <v/>
      </c>
      <c r="U110" s="127" t="str">
        <f t="shared" si="15"/>
        <v/>
      </c>
      <c r="V110" s="128" t="str">
        <f t="shared" si="16"/>
        <v/>
      </c>
      <c r="W110" s="2"/>
      <c r="X110" s="2"/>
      <c r="Y110" s="2"/>
      <c r="Z110" s="2"/>
    </row>
    <row r="111" ht="15.75" customHeight="1">
      <c r="A111" s="2"/>
      <c r="B111" s="2"/>
      <c r="C111" s="2"/>
      <c r="D111" s="102">
        <v>106.0</v>
      </c>
      <c r="E111" s="41" t="str">
        <f t="shared" si="1"/>
        <v/>
      </c>
      <c r="F111" s="146" t="str">
        <f t="shared" si="2"/>
        <v/>
      </c>
      <c r="G111" s="119" t="str">
        <f>IF(E111="","",IF(E111=$B$10,0,VLOOKUP(F111,Life!$A$3:$R$113,7,FALSE)))</f>
        <v/>
      </c>
      <c r="H111" s="120" t="str">
        <f>IF(E111="","",IF($F111=111,0,VLOOKUP(F111,Life!$A$3:$R$113,8,FALSE)))</f>
        <v/>
      </c>
      <c r="I111" s="120" t="str">
        <f t="shared" si="3"/>
        <v/>
      </c>
      <c r="J111" s="120" t="str">
        <f t="shared" si="4"/>
        <v/>
      </c>
      <c r="K111" s="120" t="str">
        <f t="shared" si="5"/>
        <v/>
      </c>
      <c r="L111" s="120" t="str">
        <f t="shared" si="6"/>
        <v/>
      </c>
      <c r="M111" s="120" t="str">
        <f t="shared" si="7"/>
        <v/>
      </c>
      <c r="N111" s="120" t="str">
        <f t="shared" si="8"/>
        <v/>
      </c>
      <c r="O111" s="120" t="str">
        <f t="shared" si="9"/>
        <v/>
      </c>
      <c r="P111" s="120" t="str">
        <f t="shared" si="10"/>
        <v/>
      </c>
      <c r="Q111" s="120" t="str">
        <f t="shared" si="11"/>
        <v/>
      </c>
      <c r="R111" s="120" t="str">
        <f t="shared" si="12"/>
        <v/>
      </c>
      <c r="S111" s="120" t="str">
        <f t="shared" si="13"/>
        <v/>
      </c>
      <c r="T111" s="120" t="str">
        <f t="shared" si="14"/>
        <v/>
      </c>
      <c r="U111" s="120" t="str">
        <f t="shared" si="15"/>
        <v/>
      </c>
      <c r="V111" s="121" t="str">
        <f t="shared" si="16"/>
        <v/>
      </c>
      <c r="W111" s="2"/>
      <c r="X111" s="2"/>
      <c r="Y111" s="2"/>
      <c r="Z111" s="2"/>
    </row>
    <row r="112" ht="15.75" customHeight="1">
      <c r="A112" s="2"/>
      <c r="B112" s="2"/>
      <c r="C112" s="2"/>
      <c r="D112" s="102">
        <v>107.0</v>
      </c>
      <c r="E112" s="41" t="str">
        <f t="shared" si="1"/>
        <v/>
      </c>
      <c r="F112" s="146" t="str">
        <f t="shared" si="2"/>
        <v/>
      </c>
      <c r="G112" s="119" t="str">
        <f>IF(E112="","",IF(E112=$B$10,0,VLOOKUP(F112,Life!$A$3:$R$113,7,FALSE)))</f>
        <v/>
      </c>
      <c r="H112" s="120" t="str">
        <f>IF(E112="","",IF($F112=111,0,VLOOKUP(F112,Life!$A$3:$R$113,8,FALSE)))</f>
        <v/>
      </c>
      <c r="I112" s="120" t="str">
        <f t="shared" si="3"/>
        <v/>
      </c>
      <c r="J112" s="120" t="str">
        <f t="shared" si="4"/>
        <v/>
      </c>
      <c r="K112" s="120" t="str">
        <f t="shared" si="5"/>
        <v/>
      </c>
      <c r="L112" s="120" t="str">
        <f t="shared" si="6"/>
        <v/>
      </c>
      <c r="M112" s="120" t="str">
        <f t="shared" si="7"/>
        <v/>
      </c>
      <c r="N112" s="120" t="str">
        <f t="shared" si="8"/>
        <v/>
      </c>
      <c r="O112" s="120" t="str">
        <f t="shared" si="9"/>
        <v/>
      </c>
      <c r="P112" s="120" t="str">
        <f t="shared" si="10"/>
        <v/>
      </c>
      <c r="Q112" s="120" t="str">
        <f t="shared" si="11"/>
        <v/>
      </c>
      <c r="R112" s="120" t="str">
        <f t="shared" si="12"/>
        <v/>
      </c>
      <c r="S112" s="120" t="str">
        <f t="shared" si="13"/>
        <v/>
      </c>
      <c r="T112" s="120" t="str">
        <f t="shared" si="14"/>
        <v/>
      </c>
      <c r="U112" s="120" t="str">
        <f t="shared" si="15"/>
        <v/>
      </c>
      <c r="V112" s="121" t="str">
        <f t="shared" si="16"/>
        <v/>
      </c>
      <c r="W112" s="2"/>
      <c r="X112" s="2"/>
      <c r="Y112" s="2"/>
      <c r="Z112" s="2"/>
    </row>
    <row r="113" ht="15.75" customHeight="1">
      <c r="A113" s="2"/>
      <c r="B113" s="2"/>
      <c r="C113" s="2"/>
      <c r="D113" s="102">
        <v>108.0</v>
      </c>
      <c r="E113" s="41" t="str">
        <f t="shared" si="1"/>
        <v/>
      </c>
      <c r="F113" s="146" t="str">
        <f t="shared" si="2"/>
        <v/>
      </c>
      <c r="G113" s="119" t="str">
        <f>IF(E113="","",IF(E113=$B$10,0,VLOOKUP(F113,Life!$A$3:$R$113,7,FALSE)))</f>
        <v/>
      </c>
      <c r="H113" s="120" t="str">
        <f>IF(E113="","",IF($F113=111,0,VLOOKUP(F113,Life!$A$3:$R$113,8,FALSE)))</f>
        <v/>
      </c>
      <c r="I113" s="120" t="str">
        <f t="shared" si="3"/>
        <v/>
      </c>
      <c r="J113" s="120" t="str">
        <f t="shared" si="4"/>
        <v/>
      </c>
      <c r="K113" s="120" t="str">
        <f t="shared" si="5"/>
        <v/>
      </c>
      <c r="L113" s="120" t="str">
        <f t="shared" si="6"/>
        <v/>
      </c>
      <c r="M113" s="120" t="str">
        <f t="shared" si="7"/>
        <v/>
      </c>
      <c r="N113" s="120" t="str">
        <f t="shared" si="8"/>
        <v/>
      </c>
      <c r="O113" s="120" t="str">
        <f t="shared" si="9"/>
        <v/>
      </c>
      <c r="P113" s="120" t="str">
        <f t="shared" si="10"/>
        <v/>
      </c>
      <c r="Q113" s="120" t="str">
        <f t="shared" si="11"/>
        <v/>
      </c>
      <c r="R113" s="120" t="str">
        <f t="shared" si="12"/>
        <v/>
      </c>
      <c r="S113" s="120" t="str">
        <f t="shared" si="13"/>
        <v/>
      </c>
      <c r="T113" s="120" t="str">
        <f t="shared" si="14"/>
        <v/>
      </c>
      <c r="U113" s="120" t="str">
        <f t="shared" si="15"/>
        <v/>
      </c>
      <c r="V113" s="121" t="str">
        <f t="shared" si="16"/>
        <v/>
      </c>
      <c r="W113" s="2"/>
      <c r="X113" s="2"/>
      <c r="Y113" s="2"/>
      <c r="Z113" s="2"/>
    </row>
    <row r="114" ht="15.75" customHeight="1">
      <c r="A114" s="2"/>
      <c r="B114" s="2"/>
      <c r="C114" s="2"/>
      <c r="D114" s="102">
        <v>109.0</v>
      </c>
      <c r="E114" s="41" t="str">
        <f t="shared" si="1"/>
        <v/>
      </c>
      <c r="F114" s="146" t="str">
        <f t="shared" si="2"/>
        <v/>
      </c>
      <c r="G114" s="119" t="str">
        <f>IF(E114="","",IF(E114=$B$10,0,VLOOKUP(F114,Life!$A$3:$R$113,7,FALSE)))</f>
        <v/>
      </c>
      <c r="H114" s="120" t="str">
        <f>IF(E114="","",IF($F114=111,0,VLOOKUP(F114,Life!$A$3:$R$113,8,FALSE)))</f>
        <v/>
      </c>
      <c r="I114" s="120" t="str">
        <f t="shared" si="3"/>
        <v/>
      </c>
      <c r="J114" s="120" t="str">
        <f t="shared" si="4"/>
        <v/>
      </c>
      <c r="K114" s="120" t="str">
        <f t="shared" si="5"/>
        <v/>
      </c>
      <c r="L114" s="120" t="str">
        <f t="shared" si="6"/>
        <v/>
      </c>
      <c r="M114" s="120" t="str">
        <f t="shared" si="7"/>
        <v/>
      </c>
      <c r="N114" s="120" t="str">
        <f t="shared" si="8"/>
        <v/>
      </c>
      <c r="O114" s="120" t="str">
        <f t="shared" si="9"/>
        <v/>
      </c>
      <c r="P114" s="120" t="str">
        <f t="shared" si="10"/>
        <v/>
      </c>
      <c r="Q114" s="120" t="str">
        <f t="shared" si="11"/>
        <v/>
      </c>
      <c r="R114" s="120" t="str">
        <f t="shared" si="12"/>
        <v/>
      </c>
      <c r="S114" s="120" t="str">
        <f t="shared" si="13"/>
        <v/>
      </c>
      <c r="T114" s="120" t="str">
        <f t="shared" si="14"/>
        <v/>
      </c>
      <c r="U114" s="120" t="str">
        <f t="shared" si="15"/>
        <v/>
      </c>
      <c r="V114" s="121" t="str">
        <f t="shared" si="16"/>
        <v/>
      </c>
      <c r="W114" s="2"/>
      <c r="X114" s="2"/>
      <c r="Y114" s="2"/>
      <c r="Z114" s="2"/>
    </row>
    <row r="115" ht="15.75" customHeight="1">
      <c r="A115" s="2"/>
      <c r="B115" s="2"/>
      <c r="C115" s="2"/>
      <c r="D115" s="102">
        <v>110.0</v>
      </c>
      <c r="E115" s="124" t="str">
        <f t="shared" si="1"/>
        <v/>
      </c>
      <c r="F115" s="147" t="str">
        <f t="shared" si="2"/>
        <v/>
      </c>
      <c r="G115" s="126" t="str">
        <f>IF(E115="","",IF(E115=$B$10,0,VLOOKUP(F115,Life!$A$3:$R$113,7,FALSE)))</f>
        <v/>
      </c>
      <c r="H115" s="127" t="str">
        <f>IF(E115="","",IF($F115=111,0,VLOOKUP(F115,Life!$A$3:$R$113,8,FALSE)))</f>
        <v/>
      </c>
      <c r="I115" s="127" t="str">
        <f t="shared" si="3"/>
        <v/>
      </c>
      <c r="J115" s="127" t="str">
        <f t="shared" si="4"/>
        <v/>
      </c>
      <c r="K115" s="127" t="str">
        <f t="shared" si="5"/>
        <v/>
      </c>
      <c r="L115" s="127" t="str">
        <f t="shared" si="6"/>
        <v/>
      </c>
      <c r="M115" s="127" t="str">
        <f t="shared" si="7"/>
        <v/>
      </c>
      <c r="N115" s="127" t="str">
        <f t="shared" si="8"/>
        <v/>
      </c>
      <c r="O115" s="127" t="str">
        <f t="shared" si="9"/>
        <v/>
      </c>
      <c r="P115" s="127" t="str">
        <f t="shared" si="10"/>
        <v/>
      </c>
      <c r="Q115" s="127" t="str">
        <f t="shared" si="11"/>
        <v/>
      </c>
      <c r="R115" s="127" t="str">
        <f t="shared" si="12"/>
        <v/>
      </c>
      <c r="S115" s="127" t="str">
        <f t="shared" si="13"/>
        <v/>
      </c>
      <c r="T115" s="127" t="str">
        <f t="shared" si="14"/>
        <v/>
      </c>
      <c r="U115" s="127" t="str">
        <f t="shared" si="15"/>
        <v/>
      </c>
      <c r="V115" s="128" t="str">
        <f t="shared" si="16"/>
        <v/>
      </c>
      <c r="W115" s="2"/>
      <c r="X115" s="2"/>
      <c r="Y115" s="2"/>
      <c r="Z115" s="2"/>
    </row>
    <row r="116" ht="15.75" customHeight="1">
      <c r="A116" s="2"/>
      <c r="B116" s="2"/>
      <c r="C116" s="2"/>
      <c r="D116" s="102">
        <v>111.0</v>
      </c>
      <c r="E116" s="47" t="str">
        <f t="shared" si="1"/>
        <v/>
      </c>
      <c r="F116" s="148" t="str">
        <f t="shared" si="2"/>
        <v/>
      </c>
      <c r="G116" s="149" t="str">
        <f>IF(E116="","",IF(E116=$B$10,0,VLOOKUP(F116,Life!$A$3:$R$113,7,FALSE)))</f>
        <v/>
      </c>
      <c r="H116" s="150" t="str">
        <f>IF(E116="","",IF($F116=111,0,VLOOKUP(F116,Life!$A$3:$R$113,8,FALSE)))</f>
        <v/>
      </c>
      <c r="I116" s="150" t="str">
        <f t="shared" si="3"/>
        <v/>
      </c>
      <c r="J116" s="150" t="str">
        <f t="shared" si="4"/>
        <v/>
      </c>
      <c r="K116" s="150" t="str">
        <f t="shared" si="5"/>
        <v/>
      </c>
      <c r="L116" s="150" t="str">
        <f t="shared" si="6"/>
        <v/>
      </c>
      <c r="M116" s="150" t="str">
        <f>IF(E116&gt;=$B$10,"",IF(F116&lt;16,K116,IFERROR(MAX(I116,J116,V116),0)+L116))</f>
        <v/>
      </c>
      <c r="N116" s="150" t="str">
        <f t="shared" si="8"/>
        <v/>
      </c>
      <c r="O116" s="150" t="str">
        <f t="shared" si="9"/>
        <v/>
      </c>
      <c r="P116" s="150" t="str">
        <f t="shared" si="10"/>
        <v/>
      </c>
      <c r="Q116" s="150" t="str">
        <f t="shared" si="11"/>
        <v/>
      </c>
      <c r="R116" s="150" t="str">
        <f t="shared" si="12"/>
        <v/>
      </c>
      <c r="S116" s="150" t="str">
        <f t="shared" si="13"/>
        <v/>
      </c>
      <c r="T116" s="150" t="str">
        <f t="shared" si="14"/>
        <v/>
      </c>
      <c r="U116" s="150" t="str">
        <f t="shared" si="15"/>
        <v/>
      </c>
      <c r="V116" s="151" t="str">
        <f t="shared" si="16"/>
        <v/>
      </c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5">
    <mergeCell ref="A1:J1"/>
    <mergeCell ref="A2:F2"/>
    <mergeCell ref="A5:B5"/>
    <mergeCell ref="A26:B26"/>
    <mergeCell ref="A36:B36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>
      <pane xSplit="6.0" ySplit="4.0" topLeftCell="G5" activePane="bottomRight" state="frozen"/>
      <selection activeCell="G1" sqref="G1" pane="topRight"/>
      <selection activeCell="A5" sqref="A5" pane="bottomLeft"/>
      <selection activeCell="G5" sqref="G5" pane="bottomRight"/>
    </sheetView>
  </sheetViews>
  <sheetFormatPr customHeight="1" defaultColWidth="11.22" defaultRowHeight="15.0"/>
  <cols>
    <col customWidth="1" min="1" max="2" width="6.89"/>
    <col customWidth="1" min="3" max="3" width="3.56"/>
    <col customWidth="1" hidden="1" min="4" max="4" width="3.56"/>
    <col customWidth="1" min="5" max="6" width="3.56"/>
    <col customWidth="1" min="7" max="7" width="6.22"/>
    <col customWidth="1" min="8" max="8" width="7.89"/>
    <col customWidth="1" min="9" max="19" width="6.22"/>
    <col customWidth="1" min="20" max="26" width="6.11"/>
  </cols>
  <sheetData>
    <row r="1">
      <c r="A1" s="99" t="s">
        <v>145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146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2"/>
      <c r="C4" s="2"/>
      <c r="D4" s="102" t="s">
        <v>98</v>
      </c>
      <c r="E4" s="103" t="s">
        <v>99</v>
      </c>
      <c r="F4" s="104" t="s">
        <v>77</v>
      </c>
      <c r="G4" s="152" t="s">
        <v>147</v>
      </c>
      <c r="H4" s="153" t="s">
        <v>148</v>
      </c>
      <c r="I4" s="154" t="s">
        <v>149</v>
      </c>
      <c r="J4" s="153" t="s">
        <v>150</v>
      </c>
      <c r="K4" s="154" t="s">
        <v>151</v>
      </c>
      <c r="L4" s="154" t="s">
        <v>152</v>
      </c>
      <c r="M4" s="154" t="s">
        <v>153</v>
      </c>
      <c r="N4" s="154" t="s">
        <v>154</v>
      </c>
      <c r="O4" s="154" t="s">
        <v>155</v>
      </c>
      <c r="P4" s="153" t="s">
        <v>156</v>
      </c>
      <c r="Q4" s="153" t="s">
        <v>157</v>
      </c>
      <c r="R4" s="154" t="s">
        <v>158</v>
      </c>
      <c r="S4" s="155" t="s">
        <v>159</v>
      </c>
      <c r="T4" s="2"/>
      <c r="U4" s="2"/>
      <c r="V4" s="2"/>
      <c r="W4" s="2"/>
      <c r="X4" s="2"/>
      <c r="Y4" s="2"/>
      <c r="Z4" s="2"/>
    </row>
    <row r="5">
      <c r="A5" s="109" t="s">
        <v>160</v>
      </c>
      <c r="B5" s="110"/>
      <c r="C5" s="2"/>
      <c r="D5" s="102">
        <v>0.0</v>
      </c>
      <c r="E5" s="111">
        <f t="shared" ref="E5:E116" si="1">IF(D5&lt;=$B$10,D5,"")</f>
        <v>0</v>
      </c>
      <c r="F5" s="112">
        <f t="shared" ref="F5:F116" si="2">IF(E5="","",E5+$B$7)</f>
        <v>65</v>
      </c>
      <c r="G5" s="113">
        <f>IF(E5="","",IF(E5=$B$10,0,VLOOKUP(F5,Life!$A$3:$R$113,14,FALSE)))</f>
        <v>24297.28212</v>
      </c>
      <c r="H5" s="114">
        <f>IF(E5="","",IF($F5=111,0,VLOOKUP(F5,Life!$A$3:$R$113,15,FALSE)))</f>
        <v>2057363.207</v>
      </c>
      <c r="I5" s="114">
        <f>IF(E5&gt;=$B$10,"",IF(F5&lt;16,Pricing!K5,IFERROR(MAX(Pricing!I5,Pricing!J5,Pricing!V5),0)+Pricing!L5))</f>
        <v>0</v>
      </c>
      <c r="J5" s="114">
        <f>IF(E5="","",Pricing!N5)</f>
        <v>0</v>
      </c>
      <c r="K5" s="114">
        <f>IF(E5="","",Pricing!$O5)</f>
        <v>0</v>
      </c>
      <c r="L5" s="114">
        <f t="shared" ref="L5:L116" si="3">IF(E5="","",IF($F5=111,$J5,(SUMPRODUCT(G5:G$116,I5:I$116)+SUMPRODUCT(H5:H$116,J5:J$116))/H5))</f>
        <v>0.1114651658</v>
      </c>
      <c r="M5" s="114">
        <f t="shared" ref="M5:M116" si="4">IF(E5="","",IF($F5=111,$K5,SUMPRODUCT(H5:H$116,K5:K$116)/H5))</f>
        <v>0</v>
      </c>
      <c r="N5" s="114">
        <f t="shared" ref="N5:N116" si="5">IF(E5="","",IF(E5&gt;=$B$9,0,IF(E5=0,$B$20,IF(E5&lt;$B$29,$B$21,$B$22))))</f>
        <v>0.008274222273</v>
      </c>
      <c r="O5" s="114">
        <f t="shared" ref="O5:O116" si="6">IF(E5="","",IF($F5=111,0,SUMPRODUCT(H5:H$116,N5:N$116)/H5))</f>
        <v>0.1114651658</v>
      </c>
      <c r="P5" s="114">
        <f t="shared" ref="P5:P116" si="7">IF(E5="","",L5+M5-O5)</f>
        <v>0</v>
      </c>
      <c r="Q5" s="114" t="str">
        <f>IF(E5="","",MAX(ROUND(P5,0),Pricing!$U5))</f>
        <v>#REF!</v>
      </c>
      <c r="R5" s="114">
        <f t="shared" ref="R5:R116" si="8">IF(E5="","",MAX(N5-$B$12*(1-$B$13),0))</f>
        <v>0</v>
      </c>
      <c r="S5" s="115">
        <f t="shared" ref="S5:S116" si="9">IF(E5="","",IF($F5=111,0,ROUND(SUMPRODUCT(H5:H$116,R5:R$116)/H5,0)))</f>
        <v>0</v>
      </c>
      <c r="T5" s="2"/>
      <c r="U5" s="2"/>
      <c r="V5" s="2"/>
      <c r="W5" s="2"/>
      <c r="X5" s="2"/>
      <c r="Y5" s="2"/>
      <c r="Z5" s="2"/>
    </row>
    <row r="6">
      <c r="A6" s="116" t="s">
        <v>161</v>
      </c>
      <c r="B6" s="117">
        <f>Pricing!B6</f>
        <v>2</v>
      </c>
      <c r="C6" s="2"/>
      <c r="D6" s="102">
        <v>1.0</v>
      </c>
      <c r="E6" s="41">
        <f t="shared" si="1"/>
        <v>1</v>
      </c>
      <c r="F6" s="118">
        <f t="shared" si="2"/>
        <v>66</v>
      </c>
      <c r="G6" s="119">
        <f>IF(E6="","",IF(E6=$B$10,0,VLOOKUP(F6,Life!$A$3:$R$113,14,FALSE)))</f>
        <v>25814.55258</v>
      </c>
      <c r="H6" s="120">
        <f>IF(E6="","",IF($F6=111,0,VLOOKUP(F6,Life!$A$3:$R$113,15,FALSE)))</f>
        <v>1988062.691</v>
      </c>
      <c r="I6" s="120">
        <f>IF(E6&gt;=$B$10,"",IF(F6&lt;16,Pricing!K6,IFERROR(MAX(Pricing!I6,Pricing!J6,Pricing!V6),0)+Pricing!L6))</f>
        <v>0</v>
      </c>
      <c r="J6" s="120">
        <f>IF(E6="","",Pricing!N6)</f>
        <v>0</v>
      </c>
      <c r="K6" s="120">
        <f>IF(E6="","",Pricing!$O6)</f>
        <v>0</v>
      </c>
      <c r="L6" s="120">
        <f t="shared" si="3"/>
        <v>0.1153506537</v>
      </c>
      <c r="M6" s="120">
        <f t="shared" si="4"/>
        <v>0</v>
      </c>
      <c r="N6" s="120">
        <f t="shared" si="5"/>
        <v>0.008274222273</v>
      </c>
      <c r="O6" s="120">
        <f t="shared" si="6"/>
        <v>0.106788006</v>
      </c>
      <c r="P6" s="120">
        <f t="shared" si="7"/>
        <v>0.008562647724</v>
      </c>
      <c r="Q6" s="120" t="str">
        <f>IF(E6="","",MAX(ROUND(P6,0),Pricing!$U6))</f>
        <v>#REF!</v>
      </c>
      <c r="R6" s="120">
        <f t="shared" si="8"/>
        <v>0</v>
      </c>
      <c r="S6" s="121">
        <f t="shared" si="9"/>
        <v>0</v>
      </c>
      <c r="T6" s="2"/>
      <c r="U6" s="2"/>
      <c r="V6" s="2"/>
      <c r="W6" s="2"/>
      <c r="X6" s="2"/>
      <c r="Y6" s="2"/>
      <c r="Z6" s="2"/>
    </row>
    <row r="7">
      <c r="A7" s="122" t="s">
        <v>162</v>
      </c>
      <c r="B7" s="123">
        <f>Pricing!B7</f>
        <v>65</v>
      </c>
      <c r="C7" s="2"/>
      <c r="D7" s="102">
        <v>2.0</v>
      </c>
      <c r="E7" s="41">
        <f t="shared" si="1"/>
        <v>2</v>
      </c>
      <c r="F7" s="118">
        <f t="shared" si="2"/>
        <v>67</v>
      </c>
      <c r="G7" s="119">
        <f>IF(E7="","",IF(E7=$B$10,0,VLOOKUP(F7,Life!$A$3:$R$113,14,FALSE)))</f>
        <v>27425.43263</v>
      </c>
      <c r="H7" s="120">
        <f>IF(E7="","",IF($F7=111,0,VLOOKUP(F7,Life!$A$3:$R$113,15,FALSE)))</f>
        <v>1918786.64</v>
      </c>
      <c r="I7" s="120">
        <f>IF(E7&gt;=$B$10,"",IF(F7&lt;16,Pricing!K7,IFERROR(MAX(Pricing!I7,Pricing!J7,Pricing!V7),0)+Pricing!L7))</f>
        <v>0</v>
      </c>
      <c r="J7" s="120">
        <f>IF(E7="","",Pricing!N7)</f>
        <v>0</v>
      </c>
      <c r="K7" s="120">
        <f>IF(E7="","",Pricing!$O7)</f>
        <v>0</v>
      </c>
      <c r="L7" s="120">
        <f t="shared" si="3"/>
        <v>0.1195152844</v>
      </c>
      <c r="M7" s="120">
        <f t="shared" si="4"/>
        <v>0</v>
      </c>
      <c r="N7" s="120">
        <f t="shared" si="5"/>
        <v>0.008274222273</v>
      </c>
      <c r="O7" s="120">
        <f t="shared" si="6"/>
        <v>0.1020705345</v>
      </c>
      <c r="P7" s="120">
        <f t="shared" si="7"/>
        <v>0.01744474991</v>
      </c>
      <c r="Q7" s="120" t="str">
        <f>IF(E7="","",MAX(ROUND(P7,0),Pricing!$U7))</f>
        <v>#REF!</v>
      </c>
      <c r="R7" s="120">
        <f t="shared" si="8"/>
        <v>0</v>
      </c>
      <c r="S7" s="121">
        <f t="shared" si="9"/>
        <v>0</v>
      </c>
      <c r="T7" s="2"/>
      <c r="U7" s="2"/>
      <c r="V7" s="2"/>
      <c r="W7" s="2"/>
      <c r="X7" s="2"/>
      <c r="Y7" s="2"/>
      <c r="Z7" s="2"/>
    </row>
    <row r="8">
      <c r="A8" s="122" t="s">
        <v>163</v>
      </c>
      <c r="B8" s="123">
        <f>Pricing!B8</f>
        <v>4</v>
      </c>
      <c r="C8" s="2"/>
      <c r="D8" s="102">
        <v>3.0</v>
      </c>
      <c r="E8" s="41">
        <f t="shared" si="1"/>
        <v>3</v>
      </c>
      <c r="F8" s="118">
        <f t="shared" si="2"/>
        <v>68</v>
      </c>
      <c r="G8" s="119">
        <f>IF(E8="","",IF(E8=$B$10,0,VLOOKUP(F8,Life!$A$3:$R$113,14,FALSE)))</f>
        <v>29143.05996</v>
      </c>
      <c r="H8" s="120">
        <f>IF(E8="","",IF($F8=111,0,VLOOKUP(F8,Life!$A$3:$R$113,15,FALSE)))</f>
        <v>1849441.944</v>
      </c>
      <c r="I8" s="120">
        <f>IF(E8&gt;=$B$10,"",IF(F8&lt;16,Pricing!K8,IFERROR(MAX(Pricing!I8,Pricing!J8,Pricing!V8),0)+Pricing!L8))</f>
        <v>0</v>
      </c>
      <c r="J8" s="120">
        <f>IF(E8="","",Pricing!N8)</f>
        <v>0</v>
      </c>
      <c r="K8" s="120">
        <f>IF(E8="","",Pricing!$O8)</f>
        <v>0</v>
      </c>
      <c r="L8" s="120">
        <f t="shared" si="3"/>
        <v>0.1239965016</v>
      </c>
      <c r="M8" s="120">
        <f t="shared" si="4"/>
        <v>0</v>
      </c>
      <c r="N8" s="120">
        <f t="shared" si="5"/>
        <v>0.008274222273</v>
      </c>
      <c r="O8" s="120">
        <f t="shared" si="6"/>
        <v>0.09731319838</v>
      </c>
      <c r="P8" s="120">
        <f t="shared" si="7"/>
        <v>0.02668330324</v>
      </c>
      <c r="Q8" s="120" t="str">
        <f>IF(E8="","",MAX(ROUND(P8,0),Pricing!$U8))</f>
        <v>#REF!</v>
      </c>
      <c r="R8" s="120">
        <f t="shared" si="8"/>
        <v>0</v>
      </c>
      <c r="S8" s="121">
        <f t="shared" si="9"/>
        <v>0</v>
      </c>
      <c r="T8" s="2"/>
      <c r="U8" s="2"/>
      <c r="V8" s="2"/>
      <c r="W8" s="2"/>
      <c r="X8" s="2"/>
      <c r="Y8" s="2"/>
      <c r="Z8" s="2"/>
    </row>
    <row r="9">
      <c r="A9" s="122" t="s">
        <v>164</v>
      </c>
      <c r="B9" s="123">
        <f>Pricing!B9</f>
        <v>20</v>
      </c>
      <c r="C9" s="2"/>
      <c r="D9" s="102">
        <v>4.0</v>
      </c>
      <c r="E9" s="41">
        <f t="shared" si="1"/>
        <v>4</v>
      </c>
      <c r="F9" s="118">
        <f t="shared" si="2"/>
        <v>69</v>
      </c>
      <c r="G9" s="119">
        <f>IF(E9="","",IF(E9=$B$10,0,VLOOKUP(F9,Life!$A$3:$R$113,14,FALSE)))</f>
        <v>30959.05065</v>
      </c>
      <c r="H9" s="120">
        <f>IF(E9="","",IF($F9=111,0,VLOOKUP(F9,Life!$A$3:$R$113,15,FALSE)))</f>
        <v>1779924.546</v>
      </c>
      <c r="I9" s="120">
        <f>IF(E9&gt;=$B$10,"",IF(F9&lt;16,Pricing!K9,IFERROR(MAX(Pricing!I9,Pricing!J9,Pricing!V9),0)+Pricing!L9))</f>
        <v>0</v>
      </c>
      <c r="J9" s="120">
        <f>IF(E9="","",Pricing!N9)</f>
        <v>0</v>
      </c>
      <c r="K9" s="120">
        <f>IF(E9="","",Pricing!$O9)</f>
        <v>0</v>
      </c>
      <c r="L9" s="120">
        <f t="shared" si="3"/>
        <v>0.1288393553</v>
      </c>
      <c r="M9" s="120">
        <f t="shared" si="4"/>
        <v>0</v>
      </c>
      <c r="N9" s="120">
        <f t="shared" si="5"/>
        <v>0.008274222273</v>
      </c>
      <c r="O9" s="120">
        <f t="shared" si="6"/>
        <v>0.09251651561</v>
      </c>
      <c r="P9" s="120">
        <f t="shared" si="7"/>
        <v>0.03632283969</v>
      </c>
      <c r="Q9" s="120" t="str">
        <f>IF(E9="","",MAX(ROUND(P9,0),Pricing!$U9))</f>
        <v>#REF!</v>
      </c>
      <c r="R9" s="120">
        <f t="shared" si="8"/>
        <v>0</v>
      </c>
      <c r="S9" s="121">
        <f t="shared" si="9"/>
        <v>0</v>
      </c>
      <c r="T9" s="2"/>
      <c r="U9" s="2"/>
      <c r="V9" s="2"/>
      <c r="W9" s="2"/>
      <c r="X9" s="2"/>
      <c r="Y9" s="2"/>
      <c r="Z9" s="2"/>
    </row>
    <row r="10">
      <c r="A10" s="122" t="s">
        <v>165</v>
      </c>
      <c r="B10" s="123">
        <f>Pricing!B10</f>
        <v>45</v>
      </c>
      <c r="C10" s="2"/>
      <c r="D10" s="102">
        <v>5.0</v>
      </c>
      <c r="E10" s="124">
        <f t="shared" si="1"/>
        <v>5</v>
      </c>
      <c r="F10" s="125">
        <f t="shared" si="2"/>
        <v>70</v>
      </c>
      <c r="G10" s="126">
        <f>IF(E10="","",IF(E10=$B$10,0,VLOOKUP(F10,Life!$A$3:$R$113,14,FALSE)))</f>
        <v>32862.04074</v>
      </c>
      <c r="H10" s="127">
        <f>IF(E10="","",IF($F10=111,0,VLOOKUP(F10,Life!$A$3:$R$113,15,FALSE)))</f>
        <v>1710140.972</v>
      </c>
      <c r="I10" s="127">
        <f>IF(E10&gt;=$B$10,"",IF(F10&lt;16,Pricing!K10,IFERROR(MAX(Pricing!I10,Pricing!J10,Pricing!V10),0)+Pricing!L10))</f>
        <v>0</v>
      </c>
      <c r="J10" s="127">
        <f>IF(E10="","",Pricing!N10)</f>
        <v>0</v>
      </c>
      <c r="K10" s="127">
        <f>IF(E10="","",Pricing!$O10)</f>
        <v>0</v>
      </c>
      <c r="L10" s="127">
        <f t="shared" si="3"/>
        <v>0.134096741</v>
      </c>
      <c r="M10" s="127">
        <f t="shared" si="4"/>
        <v>0</v>
      </c>
      <c r="N10" s="127">
        <f t="shared" si="5"/>
        <v>0.008274222273</v>
      </c>
      <c r="O10" s="127">
        <f t="shared" si="6"/>
        <v>0.08767986279</v>
      </c>
      <c r="P10" s="127">
        <f t="shared" si="7"/>
        <v>0.04641687825</v>
      </c>
      <c r="Q10" s="127" t="str">
        <f>IF(E10="","",MAX(ROUND(P10,0),Pricing!$U10))</f>
        <v>#REF!</v>
      </c>
      <c r="R10" s="127">
        <f t="shared" si="8"/>
        <v>0</v>
      </c>
      <c r="S10" s="128">
        <f t="shared" si="9"/>
        <v>0</v>
      </c>
      <c r="T10" s="2"/>
      <c r="U10" s="2"/>
      <c r="V10" s="2"/>
      <c r="W10" s="2"/>
      <c r="X10" s="2"/>
      <c r="Y10" s="2"/>
      <c r="Z10" s="2"/>
    </row>
    <row r="11">
      <c r="A11" s="122" t="s">
        <v>166</v>
      </c>
      <c r="B11" s="123">
        <f>Pricing!B11</f>
        <v>10000</v>
      </c>
      <c r="C11" s="2"/>
      <c r="D11" s="102">
        <v>6.0</v>
      </c>
      <c r="E11" s="41">
        <f t="shared" si="1"/>
        <v>6</v>
      </c>
      <c r="F11" s="118">
        <f t="shared" si="2"/>
        <v>71</v>
      </c>
      <c r="G11" s="119">
        <f>IF(E11="","",IF(E11=$B$10,0,VLOOKUP(F11,Life!$A$3:$R$113,14,FALSE)))</f>
        <v>34834.37397</v>
      </c>
      <c r="H11" s="120">
        <f>IF(E11="","",IF($F11=111,0,VLOOKUP(F11,Life!$A$3:$R$113,15,FALSE)))</f>
        <v>1640011.041</v>
      </c>
      <c r="I11" s="120">
        <f>IF(E11&gt;=$B$10,"",IF(F11&lt;16,Pricing!K11,IFERROR(MAX(Pricing!I11,Pricing!J11,Pricing!V11),0)+Pricing!L11))</f>
        <v>0</v>
      </c>
      <c r="J11" s="120">
        <f>IF(E11="","",Pricing!N11)</f>
        <v>0</v>
      </c>
      <c r="K11" s="120">
        <f>IF(E11="","",Pricing!$O11)</f>
        <v>0</v>
      </c>
      <c r="L11" s="120">
        <f t="shared" si="3"/>
        <v>0.1398309678</v>
      </c>
      <c r="M11" s="120">
        <f t="shared" si="4"/>
        <v>0</v>
      </c>
      <c r="N11" s="120">
        <f t="shared" si="5"/>
        <v>0.008274222273</v>
      </c>
      <c r="O11" s="120">
        <f t="shared" si="6"/>
        <v>0.08280117379</v>
      </c>
      <c r="P11" s="120">
        <f t="shared" si="7"/>
        <v>0.05702979398</v>
      </c>
      <c r="Q11" s="120" t="str">
        <f>IF(E11="","",MAX(ROUND(P11,0),Pricing!$U11))</f>
        <v>#REF!</v>
      </c>
      <c r="R11" s="120">
        <f t="shared" si="8"/>
        <v>0</v>
      </c>
      <c r="S11" s="121">
        <f t="shared" si="9"/>
        <v>0</v>
      </c>
      <c r="T11" s="2"/>
      <c r="U11" s="2"/>
      <c r="V11" s="2"/>
      <c r="W11" s="2"/>
      <c r="X11" s="2"/>
      <c r="Y11" s="2"/>
      <c r="Z11" s="2"/>
    </row>
    <row r="12">
      <c r="A12" s="122" t="s">
        <v>123</v>
      </c>
      <c r="B12" s="123">
        <f>Pricing!B12</f>
        <v>449</v>
      </c>
      <c r="C12" s="2"/>
      <c r="D12" s="102">
        <v>7.0</v>
      </c>
      <c r="E12" s="41">
        <f t="shared" si="1"/>
        <v>7</v>
      </c>
      <c r="F12" s="118">
        <f t="shared" si="2"/>
        <v>72</v>
      </c>
      <c r="G12" s="119">
        <f>IF(E12="","",IF(E12=$B$10,0,VLOOKUP(F12,Life!$A$3:$R$113,14,FALSE)))</f>
        <v>36854.82909</v>
      </c>
      <c r="H12" s="120">
        <f>IF(E12="","",IF($F12=111,0,VLOOKUP(F12,Life!$A$3:$R$113,15,FALSE)))</f>
        <v>1569473.8</v>
      </c>
      <c r="I12" s="120">
        <f>IF(E12&gt;=$B$10,"",IF(F12&lt;16,Pricing!K12,IFERROR(MAX(Pricing!I12,Pricing!J12,Pricing!V12),0)+Pricing!L12))</f>
        <v>0</v>
      </c>
      <c r="J12" s="120">
        <f>IF(E12="","",Pricing!N12)</f>
        <v>0</v>
      </c>
      <c r="K12" s="120">
        <f>IF(E12="","",Pricing!$O12)</f>
        <v>0</v>
      </c>
      <c r="L12" s="120">
        <f t="shared" si="3"/>
        <v>0.1461154248</v>
      </c>
      <c r="M12" s="120">
        <f t="shared" si="4"/>
        <v>0</v>
      </c>
      <c r="N12" s="120">
        <f t="shared" si="5"/>
        <v>0.008274222273</v>
      </c>
      <c r="O12" s="120">
        <f t="shared" si="6"/>
        <v>0.07787643435</v>
      </c>
      <c r="P12" s="120">
        <f t="shared" si="7"/>
        <v>0.06823899047</v>
      </c>
      <c r="Q12" s="120" t="str">
        <f>IF(E12="","",MAX(ROUND(P12,0),Pricing!$U12))</f>
        <v>#REF!</v>
      </c>
      <c r="R12" s="120">
        <f t="shared" si="8"/>
        <v>0</v>
      </c>
      <c r="S12" s="121">
        <f t="shared" si="9"/>
        <v>0</v>
      </c>
      <c r="T12" s="2"/>
      <c r="U12" s="2"/>
      <c r="V12" s="2"/>
      <c r="W12" s="2"/>
      <c r="X12" s="2"/>
      <c r="Y12" s="2"/>
      <c r="Z12" s="2"/>
    </row>
    <row r="13">
      <c r="A13" s="131" t="s">
        <v>167</v>
      </c>
      <c r="B13" s="156">
        <f t="array" ref="B13">INDEX(Code!$F$6:$F$46,Code!$F$4)</f>
        <v>0</v>
      </c>
      <c r="C13" s="2"/>
      <c r="D13" s="102">
        <v>8.0</v>
      </c>
      <c r="E13" s="41">
        <f t="shared" si="1"/>
        <v>8</v>
      </c>
      <c r="F13" s="118">
        <f t="shared" si="2"/>
        <v>73</v>
      </c>
      <c r="G13" s="119">
        <f>IF(E13="","",IF(E13=$B$10,0,VLOOKUP(F13,Life!$A$3:$R$113,14,FALSE)))</f>
        <v>38897.13731</v>
      </c>
      <c r="H13" s="120">
        <f>IF(E13="","",IF($F13=111,0,VLOOKUP(F13,Life!$A$3:$R$113,15,FALSE)))</f>
        <v>1498490.621</v>
      </c>
      <c r="I13" s="120">
        <f>IF(E13&gt;=$B$10,"",IF(F13&lt;16,Pricing!K13,IFERROR(MAX(Pricing!I13,Pricing!J13,Pricing!V13),0)+Pricing!L13))</f>
        <v>0</v>
      </c>
      <c r="J13" s="120">
        <f>IF(E13="","",Pricing!N13)</f>
        <v>0</v>
      </c>
      <c r="K13" s="120">
        <f>IF(E13="","",Pricing!$O13)</f>
        <v>0</v>
      </c>
      <c r="L13" s="120">
        <f t="shared" si="3"/>
        <v>0.1530368811</v>
      </c>
      <c r="M13" s="120">
        <f t="shared" si="4"/>
        <v>0</v>
      </c>
      <c r="N13" s="120">
        <f t="shared" si="5"/>
        <v>0.008274222273</v>
      </c>
      <c r="O13" s="120">
        <f t="shared" si="6"/>
        <v>0.0728992539</v>
      </c>
      <c r="P13" s="120">
        <f t="shared" si="7"/>
        <v>0.08013762718</v>
      </c>
      <c r="Q13" s="120" t="str">
        <f>IF(E13="","",MAX(ROUND(P13,0),Pricing!$U13))</f>
        <v>#REF!</v>
      </c>
      <c r="R13" s="120">
        <f t="shared" si="8"/>
        <v>0</v>
      </c>
      <c r="S13" s="121">
        <f t="shared" si="9"/>
        <v>0</v>
      </c>
      <c r="T13" s="2"/>
      <c r="U13" s="2"/>
      <c r="V13" s="2"/>
      <c r="W13" s="2"/>
      <c r="X13" s="2"/>
      <c r="Y13" s="2"/>
      <c r="Z13" s="2"/>
    </row>
    <row r="14">
      <c r="A14" s="2"/>
      <c r="B14" s="2"/>
      <c r="C14" s="2"/>
      <c r="D14" s="102">
        <v>9.0</v>
      </c>
      <c r="E14" s="41">
        <f t="shared" si="1"/>
        <v>9</v>
      </c>
      <c r="F14" s="118">
        <f t="shared" si="2"/>
        <v>74</v>
      </c>
      <c r="G14" s="119">
        <f>IF(E14="","",IF(E14=$B$10,0,VLOOKUP(F14,Life!$A$3:$R$113,14,FALSE)))</f>
        <v>40949.11712</v>
      </c>
      <c r="H14" s="120">
        <f>IF(E14="","",IF($F14=111,0,VLOOKUP(F14,Life!$A$3:$R$113,15,FALSE)))</f>
        <v>1427049.707</v>
      </c>
      <c r="I14" s="120">
        <f>IF(E14&gt;=$B$10,"",IF(F14&lt;16,Pricing!K14,IFERROR(MAX(Pricing!I14,Pricing!J14,Pricing!V14),0)+Pricing!L14))</f>
        <v>0</v>
      </c>
      <c r="J14" s="120">
        <f>IF(E14="","",Pricing!N14)</f>
        <v>0</v>
      </c>
      <c r="K14" s="120">
        <f>IF(E14="","",Pricing!$O14)</f>
        <v>0</v>
      </c>
      <c r="L14" s="120">
        <f t="shared" si="3"/>
        <v>0.1606982083</v>
      </c>
      <c r="M14" s="120">
        <f t="shared" si="4"/>
        <v>0</v>
      </c>
      <c r="N14" s="120">
        <f t="shared" si="5"/>
        <v>0.008274222273</v>
      </c>
      <c r="O14" s="120">
        <f t="shared" si="6"/>
        <v>0.06786028779</v>
      </c>
      <c r="P14" s="120">
        <f t="shared" si="7"/>
        <v>0.09283792049</v>
      </c>
      <c r="Q14" s="120" t="str">
        <f>IF(E14="","",MAX(ROUND(P14,0),Pricing!$U14))</f>
        <v>#REF!</v>
      </c>
      <c r="R14" s="120">
        <f t="shared" si="8"/>
        <v>0</v>
      </c>
      <c r="S14" s="121">
        <f t="shared" si="9"/>
        <v>0</v>
      </c>
      <c r="T14" s="2"/>
      <c r="U14" s="2"/>
      <c r="V14" s="2"/>
      <c r="W14" s="2"/>
      <c r="X14" s="2"/>
      <c r="Y14" s="2"/>
      <c r="Z14" s="2"/>
    </row>
    <row r="15">
      <c r="A15" s="4" t="s">
        <v>168</v>
      </c>
      <c r="B15" s="6" t="s">
        <v>169</v>
      </c>
      <c r="C15" s="2"/>
      <c r="D15" s="102">
        <v>10.0</v>
      </c>
      <c r="E15" s="124">
        <f t="shared" si="1"/>
        <v>10</v>
      </c>
      <c r="F15" s="125">
        <f t="shared" si="2"/>
        <v>75</v>
      </c>
      <c r="G15" s="126">
        <f>IF(E15="","",IF(E15=$B$10,0,VLOOKUP(F15,Life!$A$3:$R$113,14,FALSE)))</f>
        <v>42990.92756</v>
      </c>
      <c r="H15" s="127">
        <f>IF(E15="","",IF($F15=111,0,VLOOKUP(F15,Life!$A$3:$R$113,15,FALSE)))</f>
        <v>1355151.565</v>
      </c>
      <c r="I15" s="127">
        <f>IF(E15&gt;=$B$10,"",IF(F15&lt;16,Pricing!K15,IFERROR(MAX(Pricing!I15,Pricing!J15,Pricing!V15),0)+Pricing!L15))</f>
        <v>0</v>
      </c>
      <c r="J15" s="127">
        <f>IF(E15="","",Pricing!N15)</f>
        <v>0</v>
      </c>
      <c r="K15" s="127">
        <f>IF(E15="","",Pricing!$O15)</f>
        <v>0</v>
      </c>
      <c r="L15" s="127">
        <f t="shared" si="3"/>
        <v>0.16922412</v>
      </c>
      <c r="M15" s="127">
        <f t="shared" si="4"/>
        <v>0</v>
      </c>
      <c r="N15" s="127">
        <f t="shared" si="5"/>
        <v>0.008274222273</v>
      </c>
      <c r="O15" s="127">
        <f t="shared" si="6"/>
        <v>0.06274742955</v>
      </c>
      <c r="P15" s="127">
        <f t="shared" si="7"/>
        <v>0.1064766905</v>
      </c>
      <c r="Q15" s="127" t="str">
        <f>IF(E15="","",MAX(ROUND(P15,0),Pricing!$U15))</f>
        <v>#REF!</v>
      </c>
      <c r="R15" s="127">
        <f t="shared" si="8"/>
        <v>0</v>
      </c>
      <c r="S15" s="128">
        <f t="shared" si="9"/>
        <v>0</v>
      </c>
      <c r="T15" s="2"/>
      <c r="U15" s="2"/>
      <c r="V15" s="2"/>
      <c r="W15" s="2"/>
      <c r="X15" s="2"/>
      <c r="Y15" s="2"/>
      <c r="Z15" s="2"/>
    </row>
    <row r="16">
      <c r="A16" s="133" t="s">
        <v>131</v>
      </c>
      <c r="B16" s="134">
        <f t="array" ref="B16">INDEX(Set!$15:$15,$B$8+1)-IF($B$9&lt;6,0.0025,0)</f>
        <v>0.0225</v>
      </c>
      <c r="C16" s="2"/>
      <c r="D16" s="102">
        <v>11.0</v>
      </c>
      <c r="E16" s="41">
        <f t="shared" si="1"/>
        <v>11</v>
      </c>
      <c r="F16" s="118">
        <f t="shared" si="2"/>
        <v>76</v>
      </c>
      <c r="G16" s="119">
        <f>IF(E16="","",IF(E16=$B$10,0,VLOOKUP(F16,Life!$A$3:$R$113,14,FALSE)))</f>
        <v>44993.0485</v>
      </c>
      <c r="H16" s="120">
        <f>IF(E16="","",IF($F16=111,0,VLOOKUP(F16,Life!$A$3:$R$113,15,FALSE)))</f>
        <v>1282816.313</v>
      </c>
      <c r="I16" s="120">
        <f>IF(E16&gt;=$B$10,"",IF(F16&lt;16,Pricing!K16,IFERROR(MAX(Pricing!I16,Pricing!J16,Pricing!V16),0)+Pricing!L16))</f>
        <v>0</v>
      </c>
      <c r="J16" s="120">
        <f>IF(E16="","",Pricing!N16)</f>
        <v>0</v>
      </c>
      <c r="K16" s="120">
        <f>IF(E16="","",Pricing!$O16)</f>
        <v>0</v>
      </c>
      <c r="L16" s="120">
        <f t="shared" si="3"/>
        <v>0.1787663041</v>
      </c>
      <c r="M16" s="120">
        <f t="shared" si="4"/>
        <v>0</v>
      </c>
      <c r="N16" s="120">
        <f t="shared" si="5"/>
        <v>0.008274222273</v>
      </c>
      <c r="O16" s="120">
        <f t="shared" si="6"/>
        <v>0.05754483425</v>
      </c>
      <c r="P16" s="120">
        <f t="shared" si="7"/>
        <v>0.1212214699</v>
      </c>
      <c r="Q16" s="120" t="str">
        <f>IF(E16="","",MAX(ROUND(P16,0),Pricing!$U16))</f>
        <v>#REF!</v>
      </c>
      <c r="R16" s="120">
        <f t="shared" si="8"/>
        <v>0</v>
      </c>
      <c r="S16" s="121">
        <f t="shared" si="9"/>
        <v>0</v>
      </c>
      <c r="T16" s="2"/>
      <c r="U16" s="2"/>
      <c r="V16" s="2"/>
      <c r="W16" s="2"/>
      <c r="X16" s="2"/>
      <c r="Y16" s="2"/>
      <c r="Z16" s="2"/>
    </row>
    <row r="17">
      <c r="A17" s="135" t="s">
        <v>170</v>
      </c>
      <c r="B17" s="136">
        <f t="array" ref="B17">INDEX(Set!$16:$16,$B$8+1)</f>
        <v>1</v>
      </c>
      <c r="C17" s="2"/>
      <c r="D17" s="102">
        <v>12.0</v>
      </c>
      <c r="E17" s="41">
        <f t="shared" si="1"/>
        <v>12</v>
      </c>
      <c r="F17" s="118">
        <f t="shared" si="2"/>
        <v>77</v>
      </c>
      <c r="G17" s="119">
        <f>IF(E17="","",IF(E17=$B$10,0,VLOOKUP(F17,Life!$A$3:$R$113,14,FALSE)))</f>
        <v>46920.46867</v>
      </c>
      <c r="H17" s="120">
        <f>IF(E17="","",IF($F17=111,0,VLOOKUP(F17,Life!$A$3:$R$113,15,FALSE)))</f>
        <v>1210092.819</v>
      </c>
      <c r="I17" s="120">
        <f>IF(E17&gt;=$B$10,"",IF(F17&lt;16,Pricing!K17,IFERROR(MAX(Pricing!I17,Pricing!J17,Pricing!V17),0)+Pricing!L17))</f>
        <v>0</v>
      </c>
      <c r="J17" s="120">
        <f>IF(E17="","",Pricing!N17)</f>
        <v>0</v>
      </c>
      <c r="K17" s="120">
        <f>IF(E17="","",Pricing!$O17)</f>
        <v>0</v>
      </c>
      <c r="L17" s="120">
        <f t="shared" si="3"/>
        <v>0.1895097032</v>
      </c>
      <c r="M17" s="120">
        <f t="shared" si="4"/>
        <v>0</v>
      </c>
      <c r="N17" s="120">
        <f t="shared" si="5"/>
        <v>0.008274222273</v>
      </c>
      <c r="O17" s="120">
        <f t="shared" si="6"/>
        <v>0.05223165013</v>
      </c>
      <c r="P17" s="120">
        <f t="shared" si="7"/>
        <v>0.1372780531</v>
      </c>
      <c r="Q17" s="120" t="str">
        <f>IF(E17="","",MAX(ROUND(P17,0),Pricing!$U17))</f>
        <v>#REF!</v>
      </c>
      <c r="R17" s="120">
        <f t="shared" si="8"/>
        <v>0</v>
      </c>
      <c r="S17" s="121">
        <f t="shared" si="9"/>
        <v>0</v>
      </c>
      <c r="T17" s="2"/>
      <c r="U17" s="2"/>
      <c r="V17" s="2"/>
      <c r="W17" s="2"/>
      <c r="X17" s="2"/>
      <c r="Y17" s="2"/>
      <c r="Z17" s="2"/>
    </row>
    <row r="18">
      <c r="A18" s="135" t="s">
        <v>133</v>
      </c>
      <c r="B18" s="136">
        <f>1-$B$19/$B$12</f>
        <v>0.9999815719</v>
      </c>
      <c r="C18" s="2"/>
      <c r="D18" s="102">
        <v>13.0</v>
      </c>
      <c r="E18" s="41">
        <f t="shared" si="1"/>
        <v>13</v>
      </c>
      <c r="F18" s="118">
        <f t="shared" si="2"/>
        <v>78</v>
      </c>
      <c r="G18" s="119">
        <f>IF(E18="","",IF(E18=$B$10,0,VLOOKUP(F18,Life!$A$3:$R$113,14,FALSE)))</f>
        <v>48731.68776</v>
      </c>
      <c r="H18" s="120">
        <f>IF(E18="","",IF($F18=111,0,VLOOKUP(F18,Life!$A$3:$R$113,15,FALSE)))</f>
        <v>1137063.503</v>
      </c>
      <c r="I18" s="120">
        <f>IF(E18&gt;=$B$10,"",IF(F18&lt;16,Pricing!K18,IFERROR(MAX(Pricing!I18,Pricing!J18,Pricing!V18),0)+Pricing!L18))</f>
        <v>0</v>
      </c>
      <c r="J18" s="120">
        <f>IF(E18="","",Pricing!N18)</f>
        <v>0</v>
      </c>
      <c r="K18" s="120">
        <f>IF(E18="","",Pricing!$O18)</f>
        <v>0</v>
      </c>
      <c r="L18" s="120">
        <f t="shared" si="3"/>
        <v>0.2016811994</v>
      </c>
      <c r="M18" s="120">
        <f t="shared" si="4"/>
        <v>0</v>
      </c>
      <c r="N18" s="120">
        <f t="shared" si="5"/>
        <v>0.008274222273</v>
      </c>
      <c r="O18" s="120">
        <f t="shared" si="6"/>
        <v>0.04678064829</v>
      </c>
      <c r="P18" s="120">
        <f t="shared" si="7"/>
        <v>0.1549005511</v>
      </c>
      <c r="Q18" s="120" t="str">
        <f>IF(E18="","",MAX(ROUND(P18,0),Pricing!$U18))</f>
        <v>#REF!</v>
      </c>
      <c r="R18" s="120">
        <f t="shared" si="8"/>
        <v>0</v>
      </c>
      <c r="S18" s="121">
        <f t="shared" si="9"/>
        <v>0</v>
      </c>
      <c r="T18" s="2"/>
      <c r="U18" s="2"/>
      <c r="V18" s="2"/>
      <c r="W18" s="2"/>
      <c r="X18" s="2"/>
      <c r="Y18" s="2"/>
      <c r="Z18" s="2"/>
    </row>
    <row r="19">
      <c r="A19" s="135" t="s">
        <v>134</v>
      </c>
      <c r="B19" s="137">
        <f>B24+B34</f>
        <v>0.008274222273</v>
      </c>
      <c r="C19" s="2"/>
      <c r="D19" s="102">
        <v>14.0</v>
      </c>
      <c r="E19" s="41">
        <f t="shared" si="1"/>
        <v>14</v>
      </c>
      <c r="F19" s="118">
        <f t="shared" si="2"/>
        <v>79</v>
      </c>
      <c r="G19" s="119">
        <f>IF(E19="","",IF(E19=$B$10,0,VLOOKUP(F19,Life!$A$3:$R$113,14,FALSE)))</f>
        <v>50390.34406</v>
      </c>
      <c r="H19" s="120">
        <f>IF(E19="","",IF($F19=111,0,VLOOKUP(F19,Life!$A$3:$R$113,15,FALSE)))</f>
        <v>1063850.008</v>
      </c>
      <c r="I19" s="120">
        <f>IF(E19&gt;=$B$10,"",IF(F19&lt;16,Pricing!K19,IFERROR(MAX(Pricing!I19,Pricing!J19,Pricing!V19),0)+Pricing!L19))</f>
        <v>0</v>
      </c>
      <c r="J19" s="120">
        <f>IF(E19="","",Pricing!N19)</f>
        <v>0</v>
      </c>
      <c r="K19" s="120">
        <f>IF(E19="","",Pricing!$O19)</f>
        <v>0</v>
      </c>
      <c r="L19" s="120">
        <f t="shared" si="3"/>
        <v>0.2155607739</v>
      </c>
      <c r="M19" s="120">
        <f t="shared" si="4"/>
        <v>0</v>
      </c>
      <c r="N19" s="120">
        <f t="shared" si="5"/>
        <v>0.008274222273</v>
      </c>
      <c r="O19" s="120">
        <f t="shared" si="6"/>
        <v>0.04115641427</v>
      </c>
      <c r="P19" s="120">
        <f t="shared" si="7"/>
        <v>0.1744043596</v>
      </c>
      <c r="Q19" s="120" t="str">
        <f>IF(E19="","",MAX(ROUND(P19,0),Pricing!$U19))</f>
        <v>#REF!</v>
      </c>
      <c r="R19" s="120">
        <f t="shared" si="8"/>
        <v>0</v>
      </c>
      <c r="S19" s="121">
        <f t="shared" si="9"/>
        <v>0</v>
      </c>
      <c r="T19" s="2"/>
      <c r="U19" s="2"/>
      <c r="V19" s="2"/>
      <c r="W19" s="2"/>
      <c r="X19" s="2"/>
      <c r="Y19" s="2"/>
      <c r="Z19" s="2"/>
    </row>
    <row r="20">
      <c r="A20" s="135" t="s">
        <v>135</v>
      </c>
      <c r="B20" s="137">
        <f>B30+B34</f>
        <v>0.008274222273</v>
      </c>
      <c r="C20" s="2"/>
      <c r="D20" s="102">
        <v>15.0</v>
      </c>
      <c r="E20" s="124">
        <f t="shared" si="1"/>
        <v>15</v>
      </c>
      <c r="F20" s="125">
        <f t="shared" si="2"/>
        <v>80</v>
      </c>
      <c r="G20" s="126">
        <f>IF(E20="","",IF(E20=$B$10,0,VLOOKUP(F20,Life!$A$3:$R$113,14,FALSE)))</f>
        <v>51854.68277</v>
      </c>
      <c r="H20" s="127">
        <f>IF(E20="","",IF($F20=111,0,VLOOKUP(F20,Life!$A$3:$R$113,15,FALSE)))</f>
        <v>990607.2626</v>
      </c>
      <c r="I20" s="127">
        <f>IF(E20&gt;=$B$10,"",IF(F20&lt;16,Pricing!K20,IFERROR(MAX(Pricing!I20,Pricing!J20,Pricing!V20),0)+Pricing!L20))</f>
        <v>0</v>
      </c>
      <c r="J20" s="127">
        <f>IF(E20="","",Pricing!N20)</f>
        <v>0</v>
      </c>
      <c r="K20" s="127">
        <f>IF(E20="","",Pricing!$O20)</f>
        <v>0</v>
      </c>
      <c r="L20" s="127">
        <f t="shared" si="3"/>
        <v>0.2314987379</v>
      </c>
      <c r="M20" s="127">
        <f t="shared" si="4"/>
        <v>0</v>
      </c>
      <c r="N20" s="127">
        <f t="shared" si="5"/>
        <v>0.008274222273</v>
      </c>
      <c r="O20" s="127">
        <f t="shared" si="6"/>
        <v>0.0353134098</v>
      </c>
      <c r="P20" s="127">
        <f t="shared" si="7"/>
        <v>0.1961853281</v>
      </c>
      <c r="Q20" s="127" t="str">
        <f>IF(E20="","",MAX(ROUND(P20,0),Pricing!$U20))</f>
        <v>#REF!</v>
      </c>
      <c r="R20" s="127">
        <f t="shared" si="8"/>
        <v>0</v>
      </c>
      <c r="S20" s="128">
        <f t="shared" si="9"/>
        <v>0</v>
      </c>
      <c r="T20" s="2"/>
      <c r="U20" s="2"/>
      <c r="V20" s="2"/>
      <c r="W20" s="2"/>
      <c r="X20" s="2"/>
      <c r="Y20" s="2"/>
      <c r="Z20" s="2"/>
    </row>
    <row r="21" ht="15.75" customHeight="1">
      <c r="A21" s="135" t="s">
        <v>136</v>
      </c>
      <c r="B21" s="137">
        <f>B31+B34</f>
        <v>0.008274222273</v>
      </c>
      <c r="C21" s="2"/>
      <c r="D21" s="102">
        <v>16.0</v>
      </c>
      <c r="E21" s="41">
        <f t="shared" si="1"/>
        <v>16</v>
      </c>
      <c r="F21" s="118">
        <f t="shared" si="2"/>
        <v>81</v>
      </c>
      <c r="G21" s="119">
        <f>IF(E21="","",IF(E21=$B$10,0,VLOOKUP(F21,Life!$A$3:$R$113,14,FALSE)))</f>
        <v>53071.4854</v>
      </c>
      <c r="H21" s="120">
        <f>IF(E21="","",IF($F21=111,0,VLOOKUP(F21,Life!$A$3:$R$113,15,FALSE)))</f>
        <v>917528.078</v>
      </c>
      <c r="I21" s="120">
        <f>IF(E21&gt;=$B$10,"",IF(F21&lt;16,Pricing!K21,IFERROR(MAX(Pricing!I21,Pricing!J21,Pricing!V21),0)+Pricing!L21))</f>
        <v>0</v>
      </c>
      <c r="J21" s="120">
        <f>IF(E21="","",Pricing!N21)</f>
        <v>0</v>
      </c>
      <c r="K21" s="120">
        <f>IF(E21="","",Pricing!$O21)</f>
        <v>0</v>
      </c>
      <c r="L21" s="120">
        <f t="shared" si="3"/>
        <v>0.2499371262</v>
      </c>
      <c r="M21" s="120">
        <f t="shared" si="4"/>
        <v>0</v>
      </c>
      <c r="N21" s="120">
        <f t="shared" si="5"/>
        <v>0.008274222273</v>
      </c>
      <c r="O21" s="120">
        <f t="shared" si="6"/>
        <v>0.02919280204</v>
      </c>
      <c r="P21" s="120">
        <f t="shared" si="7"/>
        <v>0.2207443242</v>
      </c>
      <c r="Q21" s="120" t="str">
        <f>IF(E21="","",MAX(ROUND(P21,0),Pricing!$U21))</f>
        <v>#REF!</v>
      </c>
      <c r="R21" s="120">
        <f t="shared" si="8"/>
        <v>0</v>
      </c>
      <c r="S21" s="121">
        <f t="shared" si="9"/>
        <v>0</v>
      </c>
      <c r="T21" s="2"/>
      <c r="U21" s="2"/>
      <c r="V21" s="2"/>
      <c r="W21" s="2"/>
      <c r="X21" s="2"/>
      <c r="Y21" s="2"/>
      <c r="Z21" s="2"/>
    </row>
    <row r="22" ht="15.75" customHeight="1">
      <c r="A22" s="138" t="s">
        <v>137</v>
      </c>
      <c r="B22" s="139">
        <f>B32+B34</f>
        <v>0</v>
      </c>
      <c r="C22" s="2"/>
      <c r="D22" s="102">
        <v>17.0</v>
      </c>
      <c r="E22" s="41">
        <f t="shared" si="1"/>
        <v>17</v>
      </c>
      <c r="F22" s="118">
        <f t="shared" si="2"/>
        <v>82</v>
      </c>
      <c r="G22" s="119">
        <f>IF(E22="","",IF(E22=$B$10,0,VLOOKUP(F22,Life!$A$3:$R$113,14,FALSE)))</f>
        <v>53985.3629</v>
      </c>
      <c r="H22" s="120">
        <f>IF(E22="","",IF($F22=111,0,VLOOKUP(F22,Life!$A$3:$R$113,15,FALSE)))</f>
        <v>844853.6523</v>
      </c>
      <c r="I22" s="120">
        <f>IF(E22&gt;=$B$10,"",IF(F22&lt;16,Pricing!K22,IFERROR(MAX(Pricing!I22,Pricing!J22,Pricing!V22),0)+Pricing!L22))</f>
        <v>0</v>
      </c>
      <c r="J22" s="120">
        <f>IF(E22="","",Pricing!N22)</f>
        <v>0</v>
      </c>
      <c r="K22" s="120">
        <f>IF(E22="","",Pricing!$O22)</f>
        <v>0</v>
      </c>
      <c r="L22" s="120">
        <f t="shared" si="3"/>
        <v>0.2714367517</v>
      </c>
      <c r="M22" s="120">
        <f t="shared" si="4"/>
        <v>0</v>
      </c>
      <c r="N22" s="120">
        <f t="shared" si="5"/>
        <v>0.008274222273</v>
      </c>
      <c r="O22" s="120">
        <f t="shared" si="6"/>
        <v>0.02271799883</v>
      </c>
      <c r="P22" s="120">
        <f t="shared" si="7"/>
        <v>0.2487187529</v>
      </c>
      <c r="Q22" s="120" t="str">
        <f>IF(E22="","",MAX(ROUND(P22,0),Pricing!$U22))</f>
        <v>#REF!</v>
      </c>
      <c r="R22" s="120">
        <f t="shared" si="8"/>
        <v>0</v>
      </c>
      <c r="S22" s="121">
        <f t="shared" si="9"/>
        <v>0</v>
      </c>
      <c r="T22" s="2"/>
      <c r="U22" s="2"/>
      <c r="V22" s="2"/>
      <c r="W22" s="2"/>
      <c r="X22" s="2"/>
      <c r="Y22" s="2"/>
      <c r="Z22" s="2"/>
    </row>
    <row r="23" ht="15.75" customHeight="1">
      <c r="A23" s="140" t="s">
        <v>171</v>
      </c>
      <c r="B23" s="141"/>
      <c r="C23" s="2"/>
      <c r="D23" s="102">
        <v>18.0</v>
      </c>
      <c r="E23" s="41">
        <f t="shared" si="1"/>
        <v>18</v>
      </c>
      <c r="F23" s="118">
        <f t="shared" si="2"/>
        <v>83</v>
      </c>
      <c r="G23" s="119">
        <f>IF(E23="","",IF(E23=$B$10,0,VLOOKUP(F23,Life!$A$3:$R$113,14,FALSE)))</f>
        <v>54539.11464</v>
      </c>
      <c r="H23" s="120">
        <f>IF(E23="","",IF($F23=111,0,VLOOKUP(F23,Life!$A$3:$R$113,15,FALSE)))</f>
        <v>772874.6528</v>
      </c>
      <c r="I23" s="120">
        <f>IF(E23&gt;=$B$10,"",IF(F23&lt;16,Pricing!K23,IFERROR(MAX(Pricing!I23,Pricing!J23,Pricing!V23),0)+Pricing!L23))</f>
        <v>0</v>
      </c>
      <c r="J23" s="120">
        <f>IF(E23="","",Pricing!N23)</f>
        <v>0</v>
      </c>
      <c r="K23" s="120">
        <f>IF(E23="","",Pricing!$O23)</f>
        <v>0</v>
      </c>
      <c r="L23" s="120">
        <f t="shared" si="3"/>
        <v>0.2967160719</v>
      </c>
      <c r="M23" s="120">
        <f t="shared" si="4"/>
        <v>0</v>
      </c>
      <c r="N23" s="120">
        <f t="shared" si="5"/>
        <v>0.008274222273</v>
      </c>
      <c r="O23" s="120">
        <f t="shared" si="6"/>
        <v>0.01578894758</v>
      </c>
      <c r="P23" s="120">
        <f t="shared" si="7"/>
        <v>0.2809271243</v>
      </c>
      <c r="Q23" s="120" t="str">
        <f>IF(E23="","",MAX(ROUND(P23,0),Pricing!$U23))</f>
        <v>#REF!</v>
      </c>
      <c r="R23" s="120">
        <f t="shared" si="8"/>
        <v>0</v>
      </c>
      <c r="S23" s="121">
        <f t="shared" si="9"/>
        <v>0</v>
      </c>
      <c r="T23" s="2"/>
      <c r="U23" s="2"/>
      <c r="V23" s="2"/>
      <c r="W23" s="2"/>
      <c r="X23" s="2"/>
      <c r="Y23" s="2"/>
      <c r="Z23" s="2"/>
    </row>
    <row r="24" ht="15.75" customHeight="1">
      <c r="A24" s="142" t="s">
        <v>134</v>
      </c>
      <c r="B24" s="137">
        <f>$L$5/(SUMIF($E$5:$E$116,"&lt;" &amp; $B$9,$H$5:$H$116)/$H$5)</f>
        <v>0.008274222273</v>
      </c>
      <c r="C24" s="2"/>
      <c r="D24" s="102">
        <v>19.0</v>
      </c>
      <c r="E24" s="41">
        <f t="shared" si="1"/>
        <v>19</v>
      </c>
      <c r="F24" s="118">
        <f t="shared" si="2"/>
        <v>84</v>
      </c>
      <c r="G24" s="119">
        <f>IF(E24="","",IF(E24=$B$10,0,VLOOKUP(F24,Life!$A$3:$R$113,14,FALSE)))</f>
        <v>54685.05239</v>
      </c>
      <c r="H24" s="120">
        <f>IF(E24="","",IF($F24=111,0,VLOOKUP(F24,Life!$A$3:$R$113,15,FALSE)))</f>
        <v>701931.918</v>
      </c>
      <c r="I24" s="120">
        <f>IF(E24&gt;=$B$10,"",IF(F24&lt;16,Pricing!K24,IFERROR(MAX(Pricing!I24,Pricing!J24,Pricing!V24),0)+Pricing!L24))</f>
        <v>0</v>
      </c>
      <c r="J24" s="120">
        <f>IF(E24="","",Pricing!N24)</f>
        <v>0</v>
      </c>
      <c r="K24" s="120">
        <f>IF(E24="","",Pricing!$O24)</f>
        <v>0</v>
      </c>
      <c r="L24" s="120">
        <f t="shared" si="3"/>
        <v>0.326704521</v>
      </c>
      <c r="M24" s="120">
        <f t="shared" si="4"/>
        <v>0</v>
      </c>
      <c r="N24" s="120">
        <f t="shared" si="5"/>
        <v>0.008274222273</v>
      </c>
      <c r="O24" s="120">
        <f t="shared" si="6"/>
        <v>0.008274222273</v>
      </c>
      <c r="P24" s="120">
        <f t="shared" si="7"/>
        <v>0.3184302987</v>
      </c>
      <c r="Q24" s="120" t="str">
        <f>IF(E24="","",MAX(ROUND(P24,0),Pricing!$U24))</f>
        <v>#REF!</v>
      </c>
      <c r="R24" s="120">
        <f t="shared" si="8"/>
        <v>0</v>
      </c>
      <c r="S24" s="121">
        <f t="shared" si="9"/>
        <v>0</v>
      </c>
      <c r="T24" s="2"/>
      <c r="U24" s="2"/>
      <c r="V24" s="2"/>
      <c r="W24" s="2"/>
      <c r="X24" s="2"/>
      <c r="Y24" s="2"/>
      <c r="Z24" s="2"/>
    </row>
    <row r="25" ht="15.75" customHeight="1">
      <c r="A25" s="142" t="s">
        <v>139</v>
      </c>
      <c r="B25" s="137">
        <f>IF($B$9=1,"",SUMPRODUCT($G$5:$G$116,$I$5:$I$116)/(SUM($G$5:$G$116)*$B$11))</f>
        <v>0</v>
      </c>
      <c r="C25" s="2"/>
      <c r="D25" s="102">
        <v>20.0</v>
      </c>
      <c r="E25" s="124">
        <f t="shared" si="1"/>
        <v>20</v>
      </c>
      <c r="F25" s="125">
        <f t="shared" si="2"/>
        <v>85</v>
      </c>
      <c r="G25" s="126">
        <f>IF(E25="","",IF(E25=$B$10,0,VLOOKUP(F25,Life!$A$3:$R$113,14,FALSE)))</f>
        <v>54376.8009</v>
      </c>
      <c r="H25" s="127">
        <f>IF(E25="","",IF($F25=111,0,VLOOKUP(F25,Life!$A$3:$R$113,15,FALSE)))</f>
        <v>632405.9471</v>
      </c>
      <c r="I25" s="127">
        <f>IF(E25&gt;=$B$10,"",IF(F25&lt;16,Pricing!K25,IFERROR(MAX(Pricing!I25,Pricing!J25,Pricing!V25),0)+Pricing!L25))</f>
        <v>0</v>
      </c>
      <c r="J25" s="127">
        <f>IF(E25="","",Pricing!N25)</f>
        <v>0</v>
      </c>
      <c r="K25" s="127">
        <f>IF(E25="","",Pricing!$O25)</f>
        <v>0</v>
      </c>
      <c r="L25" s="127">
        <f t="shared" si="3"/>
        <v>0.3626220343</v>
      </c>
      <c r="M25" s="127">
        <f t="shared" si="4"/>
        <v>0</v>
      </c>
      <c r="N25" s="127">
        <f t="shared" si="5"/>
        <v>0</v>
      </c>
      <c r="O25" s="127">
        <f t="shared" si="6"/>
        <v>0</v>
      </c>
      <c r="P25" s="127">
        <f t="shared" si="7"/>
        <v>0.3626220343</v>
      </c>
      <c r="Q25" s="127" t="str">
        <f>IF(E25="","",MAX(ROUND(P25,0),Pricing!$U25))</f>
        <v>#REF!</v>
      </c>
      <c r="R25" s="127">
        <f t="shared" si="8"/>
        <v>0</v>
      </c>
      <c r="S25" s="128">
        <f t="shared" si="9"/>
        <v>0</v>
      </c>
      <c r="T25" s="2"/>
      <c r="U25" s="2"/>
      <c r="V25" s="2"/>
      <c r="W25" s="2"/>
      <c r="X25" s="2"/>
      <c r="Y25" s="2"/>
      <c r="Z25" s="2"/>
    </row>
    <row r="26" ht="15.75" customHeight="1">
      <c r="A26" s="142" t="s">
        <v>140</v>
      </c>
      <c r="B26" s="137">
        <f>IF($B$9=1,"",VLOOKUP(B7,Life!$A$3:$Q$113,16)/(VLOOKUP(B7,Life!$A$3:$Q$113,17)-VLOOKUP(B7+20,Life!$A$3:$Q$113,17))*$B$11)</f>
        <v>495.7251539</v>
      </c>
      <c r="C26" s="2"/>
      <c r="D26" s="102">
        <v>21.0</v>
      </c>
      <c r="E26" s="41">
        <f t="shared" si="1"/>
        <v>21</v>
      </c>
      <c r="F26" s="118">
        <f t="shared" si="2"/>
        <v>86</v>
      </c>
      <c r="G26" s="119">
        <f>IF(E26="","",IF(E26=$B$10,0,VLOOKUP(F26,Life!$A$3:$R$113,14,FALSE)))</f>
        <v>53570.88067</v>
      </c>
      <c r="H26" s="120">
        <f>IF(E26="","",IF($F26=111,0,VLOOKUP(F26,Life!$A$3:$R$113,15,FALSE)))</f>
        <v>564714.7286</v>
      </c>
      <c r="I26" s="120">
        <f>IF(E26&gt;=$B$10,"",IF(F26&lt;16,Pricing!K26,IFERROR(MAX(Pricing!I26,Pricing!J26,Pricing!V26),0)+Pricing!L26))</f>
        <v>0</v>
      </c>
      <c r="J26" s="120">
        <f>IF(E26="","",Pricing!N26)</f>
        <v>0</v>
      </c>
      <c r="K26" s="120">
        <f>IF(E26="","",Pricing!$O26)</f>
        <v>0</v>
      </c>
      <c r="L26" s="120">
        <f t="shared" si="3"/>
        <v>0.4060888081</v>
      </c>
      <c r="M26" s="120">
        <f t="shared" si="4"/>
        <v>0</v>
      </c>
      <c r="N26" s="120">
        <f t="shared" si="5"/>
        <v>0</v>
      </c>
      <c r="O26" s="120">
        <f t="shared" si="6"/>
        <v>0</v>
      </c>
      <c r="P26" s="120">
        <f t="shared" si="7"/>
        <v>0.4060888081</v>
      </c>
      <c r="Q26" s="120" t="str">
        <f>IF(E26="","",MAX(ROUND(P26,0),Pricing!$U26))</f>
        <v>#REF!</v>
      </c>
      <c r="R26" s="120">
        <f t="shared" si="8"/>
        <v>0</v>
      </c>
      <c r="S26" s="121">
        <f t="shared" si="9"/>
        <v>0</v>
      </c>
      <c r="T26" s="2"/>
      <c r="U26" s="2"/>
      <c r="V26" s="2"/>
      <c r="W26" s="2"/>
      <c r="X26" s="2"/>
      <c r="Y26" s="2"/>
      <c r="Z26" s="2"/>
    </row>
    <row r="27" ht="15.75" customHeight="1">
      <c r="A27" s="142" t="s">
        <v>141</v>
      </c>
      <c r="B27" s="137">
        <f>IF($B$9=1,"",(I5*G5+J6*H5)/H5)</f>
        <v>0</v>
      </c>
      <c r="C27" s="2"/>
      <c r="D27" s="102">
        <v>22.0</v>
      </c>
      <c r="E27" s="41">
        <f t="shared" si="1"/>
        <v>22</v>
      </c>
      <c r="F27" s="118">
        <f t="shared" si="2"/>
        <v>87</v>
      </c>
      <c r="G27" s="119">
        <f>IF(E27="","",IF(E27=$B$10,0,VLOOKUP(F27,Life!$A$3:$R$113,14,FALSE)))</f>
        <v>52234.22012</v>
      </c>
      <c r="H27" s="120">
        <f>IF(E27="","",IF($F27=111,0,VLOOKUP(F27,Life!$A$3:$R$113,15,FALSE)))</f>
        <v>499310.0518</v>
      </c>
      <c r="I27" s="120">
        <f>IF(E27&gt;=$B$10,"",IF(F27&lt;16,Pricing!K27,IFERROR(MAX(Pricing!I27,Pricing!J27,Pricing!V27),0)+Pricing!L27))</f>
        <v>0</v>
      </c>
      <c r="J27" s="120">
        <f>IF(E27="","",Pricing!N27)</f>
        <v>0</v>
      </c>
      <c r="K27" s="120">
        <f>IF(E27="","",Pricing!$O27)</f>
        <v>0</v>
      </c>
      <c r="L27" s="120">
        <f t="shared" si="3"/>
        <v>0.4592824242</v>
      </c>
      <c r="M27" s="120">
        <f t="shared" si="4"/>
        <v>0</v>
      </c>
      <c r="N27" s="120">
        <f t="shared" si="5"/>
        <v>0</v>
      </c>
      <c r="O27" s="120">
        <f t="shared" si="6"/>
        <v>0</v>
      </c>
      <c r="P27" s="120">
        <f t="shared" si="7"/>
        <v>0.4592824242</v>
      </c>
      <c r="Q27" s="120" t="str">
        <f>IF(E27="","",MAX(ROUND(P27,0),Pricing!$U27))</f>
        <v>#REF!</v>
      </c>
      <c r="R27" s="120">
        <f t="shared" si="8"/>
        <v>0</v>
      </c>
      <c r="S27" s="121">
        <f t="shared" si="9"/>
        <v>0</v>
      </c>
      <c r="T27" s="2"/>
      <c r="U27" s="2"/>
      <c r="V27" s="2"/>
      <c r="W27" s="2"/>
      <c r="X27" s="2"/>
      <c r="Y27" s="2"/>
      <c r="Z27" s="2"/>
    </row>
    <row r="28" ht="15.75" customHeight="1">
      <c r="A28" s="142" t="s">
        <v>142</v>
      </c>
      <c r="B28" s="123">
        <f>IF($B$9=1,"",IF(B24&gt;B25*B26,20,1))</f>
        <v>20</v>
      </c>
      <c r="C28" s="2"/>
      <c r="D28" s="102">
        <v>23.0</v>
      </c>
      <c r="E28" s="41">
        <f t="shared" si="1"/>
        <v>23</v>
      </c>
      <c r="F28" s="118">
        <f t="shared" si="2"/>
        <v>88</v>
      </c>
      <c r="G28" s="119">
        <f>IF(E28="","",IF(E28=$B$10,0,VLOOKUP(F28,Life!$A$3:$R$113,14,FALSE)))</f>
        <v>50346.33951</v>
      </c>
      <c r="H28" s="120">
        <f>IF(E28="","",IF($F28=111,0,VLOOKUP(F28,Life!$A$3:$R$113,15,FALSE)))</f>
        <v>436666.4699</v>
      </c>
      <c r="I28" s="120">
        <f>IF(E28&gt;=$B$10,"",IF(F28&lt;16,Pricing!K28,IFERROR(MAX(Pricing!I28,Pricing!J28,Pricing!V28),0)+Pricing!L28))</f>
        <v>0</v>
      </c>
      <c r="J28" s="120">
        <f>IF(E28="","",Pricing!N28)</f>
        <v>0</v>
      </c>
      <c r="K28" s="120">
        <f>IF(E28="","",Pricing!$O28)</f>
        <v>0</v>
      </c>
      <c r="L28" s="120">
        <f t="shared" si="3"/>
        <v>0.5251704604</v>
      </c>
      <c r="M28" s="120">
        <f t="shared" si="4"/>
        <v>0</v>
      </c>
      <c r="N28" s="120">
        <f t="shared" si="5"/>
        <v>0</v>
      </c>
      <c r="O28" s="120">
        <f t="shared" si="6"/>
        <v>0</v>
      </c>
      <c r="P28" s="120">
        <f t="shared" si="7"/>
        <v>0.5251704604</v>
      </c>
      <c r="Q28" s="120" t="str">
        <f>IF(E28="","",MAX(ROUND(P28,0),Pricing!$U28))</f>
        <v>#REF!</v>
      </c>
      <c r="R28" s="120">
        <f t="shared" si="8"/>
        <v>0</v>
      </c>
      <c r="S28" s="121">
        <f t="shared" si="9"/>
        <v>0</v>
      </c>
      <c r="T28" s="2"/>
      <c r="U28" s="2"/>
      <c r="V28" s="2"/>
      <c r="W28" s="2"/>
      <c r="X28" s="2"/>
      <c r="Y28" s="2"/>
      <c r="Z28" s="2"/>
    </row>
    <row r="29" ht="15.75" customHeight="1">
      <c r="A29" s="142" t="s">
        <v>143</v>
      </c>
      <c r="B29" s="123">
        <f>IF($B$9=1,"",IF(B28=20,MIN(B9,20),B9))</f>
        <v>20</v>
      </c>
      <c r="C29" s="2"/>
      <c r="D29" s="102">
        <v>24.0</v>
      </c>
      <c r="E29" s="41">
        <f t="shared" si="1"/>
        <v>24</v>
      </c>
      <c r="F29" s="118">
        <f t="shared" si="2"/>
        <v>89</v>
      </c>
      <c r="G29" s="119">
        <f>IF(E29="","",IF(E29=$B$10,0,VLOOKUP(F29,Life!$A$3:$R$113,14,FALSE)))</f>
        <v>47912.3748</v>
      </c>
      <c r="H29" s="120">
        <f>IF(E29="","",IF($F29=111,0,VLOOKUP(F29,Life!$A$3:$R$113,15,FALSE)))</f>
        <v>377268.3469</v>
      </c>
      <c r="I29" s="120">
        <f>IF(E29&gt;=$B$10,"",IF(F29&lt;16,Pricing!K29,IFERROR(MAX(Pricing!I29,Pricing!J29,Pricing!V29),0)+Pricing!L29))</f>
        <v>0</v>
      </c>
      <c r="J29" s="120">
        <f>IF(E29="","",Pricing!N29)</f>
        <v>0</v>
      </c>
      <c r="K29" s="120">
        <f>IF(E29="","",Pricing!$O29)</f>
        <v>0</v>
      </c>
      <c r="L29" s="120">
        <f t="shared" si="3"/>
        <v>0.607854682</v>
      </c>
      <c r="M29" s="120">
        <f t="shared" si="4"/>
        <v>0</v>
      </c>
      <c r="N29" s="120">
        <f t="shared" si="5"/>
        <v>0</v>
      </c>
      <c r="O29" s="120">
        <f t="shared" si="6"/>
        <v>0</v>
      </c>
      <c r="P29" s="120">
        <f t="shared" si="7"/>
        <v>0.607854682</v>
      </c>
      <c r="Q29" s="120" t="str">
        <f>IF(E29="","",MAX(ROUND(P29,0),Pricing!$U29))</f>
        <v>#REF!</v>
      </c>
      <c r="R29" s="120">
        <f t="shared" si="8"/>
        <v>0</v>
      </c>
      <c r="S29" s="121">
        <f t="shared" si="9"/>
        <v>0</v>
      </c>
      <c r="T29" s="2"/>
      <c r="U29" s="2"/>
      <c r="V29" s="2"/>
      <c r="W29" s="2"/>
      <c r="X29" s="2"/>
      <c r="Y29" s="2"/>
      <c r="Z29" s="2"/>
    </row>
    <row r="30" ht="15.75" customHeight="1">
      <c r="A30" s="142" t="s">
        <v>135</v>
      </c>
      <c r="B30" s="137">
        <f>IF($B$9=1,$B$24,B27+MAX(B24-B25*B26,0))</f>
        <v>0.008274222273</v>
      </c>
      <c r="C30" s="2"/>
      <c r="D30" s="102">
        <v>25.0</v>
      </c>
      <c r="E30" s="124">
        <f t="shared" si="1"/>
        <v>25</v>
      </c>
      <c r="F30" s="125">
        <f t="shared" si="2"/>
        <v>90</v>
      </c>
      <c r="G30" s="126">
        <f>IF(E30="","",IF(E30=$B$10,0,VLOOKUP(F30,Life!$A$3:$R$113,14,FALSE)))</f>
        <v>44956.54429</v>
      </c>
      <c r="H30" s="127">
        <f>IF(E30="","",IF($F30=111,0,VLOOKUP(F30,Life!$A$3:$R$113,15,FALSE)))</f>
        <v>321584.3092</v>
      </c>
      <c r="I30" s="127">
        <f>IF(E30&gt;=$B$10,"",IF(F30&lt;16,Pricing!K30,IFERROR(MAX(Pricing!I30,Pricing!J30,Pricing!V30),0)+Pricing!L30))</f>
        <v>0</v>
      </c>
      <c r="J30" s="127">
        <f>IF(E30="","",Pricing!N30)</f>
        <v>0</v>
      </c>
      <c r="K30" s="127">
        <f>IF(E30="","",Pricing!$O30)</f>
        <v>0</v>
      </c>
      <c r="L30" s="127">
        <f t="shared" si="3"/>
        <v>0.713107961</v>
      </c>
      <c r="M30" s="127">
        <f t="shared" si="4"/>
        <v>0</v>
      </c>
      <c r="N30" s="127">
        <f t="shared" si="5"/>
        <v>0</v>
      </c>
      <c r="O30" s="127">
        <f t="shared" si="6"/>
        <v>0</v>
      </c>
      <c r="P30" s="127">
        <f t="shared" si="7"/>
        <v>0.713107961</v>
      </c>
      <c r="Q30" s="127" t="str">
        <f>IF(E30="","",MAX(ROUND(P30,0),Pricing!$U30))</f>
        <v>#REF!</v>
      </c>
      <c r="R30" s="127">
        <f t="shared" si="8"/>
        <v>0</v>
      </c>
      <c r="S30" s="128">
        <f t="shared" si="9"/>
        <v>0</v>
      </c>
      <c r="T30" s="2"/>
      <c r="U30" s="2"/>
      <c r="V30" s="2"/>
      <c r="W30" s="2"/>
      <c r="X30" s="2"/>
      <c r="Y30" s="2"/>
      <c r="Z30" s="2"/>
    </row>
    <row r="31" ht="15.75" customHeight="1">
      <c r="A31" s="142" t="s">
        <v>136</v>
      </c>
      <c r="B31" s="137">
        <f>IF($B$9=1,0,B24+(B24-B30)/(SUMIF(E6:E116,"&lt;" &amp; B9,H6:H116)/H5))</f>
        <v>0.008274222273</v>
      </c>
      <c r="C31" s="2"/>
      <c r="D31" s="102">
        <v>26.0</v>
      </c>
      <c r="E31" s="41">
        <f t="shared" si="1"/>
        <v>26</v>
      </c>
      <c r="F31" s="118">
        <f t="shared" si="2"/>
        <v>91</v>
      </c>
      <c r="G31" s="119">
        <f>IF(E31="","",IF(E31=$B$10,0,VLOOKUP(F31,Life!$A$3:$R$113,14,FALSE)))</f>
        <v>41527.13441</v>
      </c>
      <c r="H31" s="120">
        <f>IF(E31="","",IF($F31=111,0,VLOOKUP(F31,Life!$A$3:$R$113,15,FALSE)))</f>
        <v>270048.721</v>
      </c>
      <c r="I31" s="120">
        <f>IF(E31&gt;=$B$10,"",IF(F31&lt;16,Pricing!K31,IFERROR(MAX(Pricing!I31,Pricing!J31,Pricing!V31),0)+Pricing!L31))</f>
        <v>0</v>
      </c>
      <c r="J31" s="120">
        <f>IF(E31="","",Pricing!N31)</f>
        <v>0</v>
      </c>
      <c r="K31" s="120">
        <f>IF(E31="","",Pricing!$O31)</f>
        <v>0</v>
      </c>
      <c r="L31" s="120">
        <f t="shared" si="3"/>
        <v>0.8491961385</v>
      </c>
      <c r="M31" s="120">
        <f t="shared" si="4"/>
        <v>0</v>
      </c>
      <c r="N31" s="120">
        <f t="shared" si="5"/>
        <v>0</v>
      </c>
      <c r="O31" s="120">
        <f t="shared" si="6"/>
        <v>0</v>
      </c>
      <c r="P31" s="120">
        <f t="shared" si="7"/>
        <v>0.8491961385</v>
      </c>
      <c r="Q31" s="120" t="str">
        <f>IF(E31="","",MAX(ROUND(P31,0),Pricing!$U31))</f>
        <v>#REF!</v>
      </c>
      <c r="R31" s="120">
        <f t="shared" si="8"/>
        <v>0</v>
      </c>
      <c r="S31" s="121">
        <f t="shared" si="9"/>
        <v>0</v>
      </c>
      <c r="T31" s="2"/>
      <c r="U31" s="2"/>
      <c r="V31" s="2"/>
      <c r="W31" s="2"/>
      <c r="X31" s="2"/>
      <c r="Y31" s="2"/>
      <c r="Z31" s="2"/>
    </row>
    <row r="32" ht="15.75" customHeight="1">
      <c r="A32" s="143" t="s">
        <v>137</v>
      </c>
      <c r="B32" s="139">
        <f>IF($B$9=1,0,IF(B9&gt;B29,B24,0))</f>
        <v>0</v>
      </c>
      <c r="C32" s="2"/>
      <c r="D32" s="102">
        <v>27.0</v>
      </c>
      <c r="E32" s="41">
        <f t="shared" si="1"/>
        <v>27</v>
      </c>
      <c r="F32" s="118">
        <f t="shared" si="2"/>
        <v>92</v>
      </c>
      <c r="G32" s="119">
        <f>IF(E32="","",IF(E32=$B$10,0,VLOOKUP(F32,Life!$A$3:$R$113,14,FALSE)))</f>
        <v>37697.62508</v>
      </c>
      <c r="H32" s="120">
        <f>IF(E32="","",IF($F32=111,0,VLOOKUP(F32,Life!$A$3:$R$113,15,FALSE)))</f>
        <v>223038.6357</v>
      </c>
      <c r="I32" s="120">
        <f>IF(E32&gt;=$B$10,"",IF(F32&lt;16,Pricing!K32,IFERROR(MAX(Pricing!I32,Pricing!J32,Pricing!V32),0)+Pricing!L32))</f>
        <v>0</v>
      </c>
      <c r="J32" s="120">
        <f>IF(E32="","",Pricing!N32)</f>
        <v>0</v>
      </c>
      <c r="K32" s="120">
        <f>IF(E32="","",Pricing!$O32)</f>
        <v>0</v>
      </c>
      <c r="L32" s="120">
        <f t="shared" si="3"/>
        <v>1.028182092</v>
      </c>
      <c r="M32" s="120">
        <f t="shared" si="4"/>
        <v>0</v>
      </c>
      <c r="N32" s="120">
        <f t="shared" si="5"/>
        <v>0</v>
      </c>
      <c r="O32" s="120">
        <f t="shared" si="6"/>
        <v>0</v>
      </c>
      <c r="P32" s="120">
        <f t="shared" si="7"/>
        <v>1.028182092</v>
      </c>
      <c r="Q32" s="120" t="str">
        <f>IF(E32="","",MAX(ROUND(P32,0),Pricing!$U32))</f>
        <v>#REF!</v>
      </c>
      <c r="R32" s="120">
        <f t="shared" si="8"/>
        <v>0</v>
      </c>
      <c r="S32" s="121">
        <f t="shared" si="9"/>
        <v>0</v>
      </c>
      <c r="T32" s="2"/>
      <c r="U32" s="2"/>
      <c r="V32" s="2"/>
      <c r="W32" s="2"/>
      <c r="X32" s="2"/>
      <c r="Y32" s="2"/>
      <c r="Z32" s="2"/>
    </row>
    <row r="33" ht="15.75" customHeight="1">
      <c r="A33" s="144" t="s">
        <v>172</v>
      </c>
      <c r="B33" s="141"/>
      <c r="C33" s="2"/>
      <c r="D33" s="102">
        <v>28.0</v>
      </c>
      <c r="E33" s="41">
        <f t="shared" si="1"/>
        <v>28</v>
      </c>
      <c r="F33" s="118">
        <f t="shared" si="2"/>
        <v>93</v>
      </c>
      <c r="G33" s="119">
        <f>IF(E33="","",IF(E33=$B$10,0,VLOOKUP(F33,Life!$A$3:$R$113,14,FALSE)))</f>
        <v>33566.61437</v>
      </c>
      <c r="H33" s="120">
        <f>IF(E33="","",IF($F33=111,0,VLOOKUP(F33,Life!$A$3:$R$113,15,FALSE)))</f>
        <v>180850.1432</v>
      </c>
      <c r="I33" s="120">
        <f>IF(E33&gt;=$B$10,"",IF(F33&lt;16,Pricing!K33,IFERROR(MAX(Pricing!I33,Pricing!J33,Pricing!V33),0)+Pricing!L33))</f>
        <v>0</v>
      </c>
      <c r="J33" s="120">
        <f>IF(E33="","",Pricing!N33)</f>
        <v>0</v>
      </c>
      <c r="K33" s="120">
        <f>IF(E33="","",Pricing!$O33)</f>
        <v>0</v>
      </c>
      <c r="L33" s="120">
        <f t="shared" si="3"/>
        <v>1.268035109</v>
      </c>
      <c r="M33" s="120">
        <f t="shared" si="4"/>
        <v>0</v>
      </c>
      <c r="N33" s="120">
        <f t="shared" si="5"/>
        <v>0</v>
      </c>
      <c r="O33" s="120">
        <f t="shared" si="6"/>
        <v>0</v>
      </c>
      <c r="P33" s="120">
        <f t="shared" si="7"/>
        <v>1.268035109</v>
      </c>
      <c r="Q33" s="120" t="str">
        <f>IF(E33="","",MAX(ROUND(P33,0),Pricing!$U33))</f>
        <v>#REF!</v>
      </c>
      <c r="R33" s="120">
        <f t="shared" si="8"/>
        <v>0</v>
      </c>
      <c r="S33" s="121">
        <f t="shared" si="9"/>
        <v>0</v>
      </c>
      <c r="T33" s="2"/>
      <c r="U33" s="2"/>
      <c r="V33" s="2"/>
      <c r="W33" s="2"/>
      <c r="X33" s="2"/>
      <c r="Y33" s="2"/>
      <c r="Z33" s="2"/>
    </row>
    <row r="34" ht="15.75" customHeight="1">
      <c r="A34" s="145" t="s">
        <v>134</v>
      </c>
      <c r="B34" s="132">
        <f>$M$5/(SUMIF($E$5:$E$116,"&lt;" &amp; $B$9,$H$5:$H$116)/$H$5)</f>
        <v>0</v>
      </c>
      <c r="C34" s="2"/>
      <c r="D34" s="102">
        <v>29.0</v>
      </c>
      <c r="E34" s="41">
        <f t="shared" si="1"/>
        <v>29</v>
      </c>
      <c r="F34" s="118">
        <f t="shared" si="2"/>
        <v>94</v>
      </c>
      <c r="G34" s="119">
        <f>IF(E34="","",IF(E34=$B$10,0,VLOOKUP(F34,Life!$A$3:$R$113,14,FALSE)))</f>
        <v>29253.28721</v>
      </c>
      <c r="H34" s="120">
        <f>IF(E34="","",IF($F34=111,0,VLOOKUP(F34,Life!$A$3:$R$113,15,FALSE)))</f>
        <v>143675.3105</v>
      </c>
      <c r="I34" s="120">
        <f>IF(E34&gt;=$B$10,"",IF(F34&lt;16,Pricing!K34,IFERROR(MAX(Pricing!I34,Pricing!J34,Pricing!V34),0)+Pricing!L34))</f>
        <v>0</v>
      </c>
      <c r="J34" s="120">
        <f>IF(E34="","",Pricing!N34)</f>
        <v>0</v>
      </c>
      <c r="K34" s="120">
        <f>IF(E34="","",Pricing!$O34)</f>
        <v>0</v>
      </c>
      <c r="L34" s="120">
        <f t="shared" si="3"/>
        <v>1.596129009</v>
      </c>
      <c r="M34" s="120">
        <f t="shared" si="4"/>
        <v>0</v>
      </c>
      <c r="N34" s="120">
        <f t="shared" si="5"/>
        <v>0</v>
      </c>
      <c r="O34" s="120">
        <f t="shared" si="6"/>
        <v>0</v>
      </c>
      <c r="P34" s="120">
        <f t="shared" si="7"/>
        <v>1.596129009</v>
      </c>
      <c r="Q34" s="120" t="str">
        <f>IF(E34="","",MAX(ROUND(P34,0),Pricing!$U34))</f>
        <v>#REF!</v>
      </c>
      <c r="R34" s="120">
        <f t="shared" si="8"/>
        <v>0</v>
      </c>
      <c r="S34" s="121">
        <f t="shared" si="9"/>
        <v>0</v>
      </c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102">
        <v>30.0</v>
      </c>
      <c r="E35" s="124">
        <f t="shared" si="1"/>
        <v>30</v>
      </c>
      <c r="F35" s="125">
        <f t="shared" si="2"/>
        <v>95</v>
      </c>
      <c r="G35" s="126">
        <f>IF(E35="","",IF(E35=$B$10,0,VLOOKUP(F35,Life!$A$3:$R$113,14,FALSE)))</f>
        <v>24894.48047</v>
      </c>
      <c r="H35" s="127">
        <f>IF(E35="","",IF($F35=111,0,VLOOKUP(F35,Life!$A$3:$R$113,15,FALSE)))</f>
        <v>111584.112</v>
      </c>
      <c r="I35" s="127">
        <f>IF(E35&gt;=$B$10,"",IF(F35&lt;16,Pricing!K35,IFERROR(MAX(Pricing!I35,Pricing!J35,Pricing!V35),0)+Pricing!L35))</f>
        <v>0</v>
      </c>
      <c r="J35" s="127">
        <f>IF(E35="","",Pricing!N35)</f>
        <v>0</v>
      </c>
      <c r="K35" s="127">
        <f>IF(E35="","",Pricing!$O35)</f>
        <v>0</v>
      </c>
      <c r="L35" s="127">
        <f t="shared" si="3"/>
        <v>2.055170105</v>
      </c>
      <c r="M35" s="127">
        <f t="shared" si="4"/>
        <v>0</v>
      </c>
      <c r="N35" s="127">
        <f t="shared" si="5"/>
        <v>0</v>
      </c>
      <c r="O35" s="127">
        <f t="shared" si="6"/>
        <v>0</v>
      </c>
      <c r="P35" s="127">
        <f t="shared" si="7"/>
        <v>2.055170105</v>
      </c>
      <c r="Q35" s="127" t="str">
        <f>IF(E35="","",MAX(ROUND(P35,0),Pricing!$U35))</f>
        <v>#REF!</v>
      </c>
      <c r="R35" s="127">
        <f t="shared" si="8"/>
        <v>0</v>
      </c>
      <c r="S35" s="128">
        <f t="shared" si="9"/>
        <v>0</v>
      </c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102">
        <v>31.0</v>
      </c>
      <c r="E36" s="41">
        <f t="shared" si="1"/>
        <v>31</v>
      </c>
      <c r="F36" s="118">
        <f t="shared" si="2"/>
        <v>96</v>
      </c>
      <c r="G36" s="119">
        <f>IF(E36="","",IF(E36=$B$10,0,VLOOKUP(F36,Life!$A$3:$R$113,14,FALSE)))</f>
        <v>20633.55591</v>
      </c>
      <c r="H36" s="120">
        <f>IF(E36="","",IF($F36=111,0,VLOOKUP(F36,Life!$A$3:$R$113,15,FALSE)))</f>
        <v>84509.65913</v>
      </c>
      <c r="I36" s="120">
        <f>IF(E36&gt;=$B$10,"",IF(F36&lt;16,Pricing!K36,IFERROR(MAX(Pricing!I36,Pricing!J36,Pricing!V36),0)+Pricing!L36))</f>
        <v>0</v>
      </c>
      <c r="J36" s="120">
        <f>IF(E36="","",Pricing!N36)</f>
        <v>0</v>
      </c>
      <c r="K36" s="120">
        <f>IF(E36="","",Pricing!$O36)</f>
        <v>0</v>
      </c>
      <c r="L36" s="120">
        <f t="shared" si="3"/>
        <v>2.713587221</v>
      </c>
      <c r="M36" s="120">
        <f t="shared" si="4"/>
        <v>0</v>
      </c>
      <c r="N36" s="120">
        <f t="shared" si="5"/>
        <v>0</v>
      </c>
      <c r="O36" s="120">
        <f t="shared" si="6"/>
        <v>0</v>
      </c>
      <c r="P36" s="120">
        <f t="shared" si="7"/>
        <v>2.713587221</v>
      </c>
      <c r="Q36" s="120" t="str">
        <f>IF(E36="","",MAX(ROUND(P36,0),Pricing!$U36))</f>
        <v>#REF!</v>
      </c>
      <c r="R36" s="120">
        <f t="shared" si="8"/>
        <v>0</v>
      </c>
      <c r="S36" s="121">
        <f t="shared" si="9"/>
        <v>0</v>
      </c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102">
        <v>32.0</v>
      </c>
      <c r="E37" s="41">
        <f t="shared" si="1"/>
        <v>32</v>
      </c>
      <c r="F37" s="118">
        <f t="shared" si="2"/>
        <v>97</v>
      </c>
      <c r="G37" s="119">
        <f>IF(E37="","",IF(E37=$B$10,0,VLOOKUP(F37,Life!$A$3:$R$113,14,FALSE)))</f>
        <v>16609.67598</v>
      </c>
      <c r="H37" s="120">
        <f>IF(E37="","",IF($F37=111,0,VLOOKUP(F37,Life!$A$3:$R$113,15,FALSE)))</f>
        <v>62244.75984</v>
      </c>
      <c r="I37" s="120">
        <f>IF(E37&gt;=$B$10,"",IF(F37&lt;16,Pricing!K37,IFERROR(MAX(Pricing!I37,Pricing!J37,Pricing!V37),0)+Pricing!L37))</f>
        <v>0</v>
      </c>
      <c r="J37" s="120">
        <f>IF(E37="","",Pricing!N37)</f>
        <v>0</v>
      </c>
      <c r="K37" s="120">
        <f>IF(E37="","",Pricing!$O37)</f>
        <v>0</v>
      </c>
      <c r="L37" s="120">
        <f t="shared" si="3"/>
        <v>3.684235133</v>
      </c>
      <c r="M37" s="120">
        <f t="shared" si="4"/>
        <v>0</v>
      </c>
      <c r="N37" s="120">
        <f t="shared" si="5"/>
        <v>0</v>
      </c>
      <c r="O37" s="120">
        <f t="shared" si="6"/>
        <v>0</v>
      </c>
      <c r="P37" s="120">
        <f t="shared" si="7"/>
        <v>3.684235133</v>
      </c>
      <c r="Q37" s="120" t="str">
        <f>IF(E37="","",MAX(ROUND(P37,0),Pricing!$U37))</f>
        <v>#REF!</v>
      </c>
      <c r="R37" s="120">
        <f t="shared" si="8"/>
        <v>0</v>
      </c>
      <c r="S37" s="121">
        <f t="shared" si="9"/>
        <v>0</v>
      </c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102">
        <v>33.0</v>
      </c>
      <c r="E38" s="41">
        <f t="shared" si="1"/>
        <v>33</v>
      </c>
      <c r="F38" s="118">
        <f t="shared" si="2"/>
        <v>98</v>
      </c>
      <c r="G38" s="119">
        <f>IF(E38="","",IF(E38=$B$10,0,VLOOKUP(F38,Life!$A$3:$R$113,14,FALSE)))</f>
        <v>12944.62085</v>
      </c>
      <c r="H38" s="120">
        <f>IF(E38="","",IF($F38=111,0,VLOOKUP(F38,Life!$A$3:$R$113,15,FALSE)))</f>
        <v>44449.15837</v>
      </c>
      <c r="I38" s="120">
        <f>IF(E38&gt;=$B$10,"",IF(F38&lt;16,Pricing!K38,IFERROR(MAX(Pricing!I38,Pricing!J38,Pricing!V38),0)+Pricing!L38))</f>
        <v>0</v>
      </c>
      <c r="J38" s="120">
        <f>IF(E38="","",Pricing!N38)</f>
        <v>0</v>
      </c>
      <c r="K38" s="120">
        <f>IF(E38="","",Pricing!$O38)</f>
        <v>0</v>
      </c>
      <c r="L38" s="120">
        <f t="shared" si="3"/>
        <v>5.159250241</v>
      </c>
      <c r="M38" s="120">
        <f t="shared" si="4"/>
        <v>0</v>
      </c>
      <c r="N38" s="120">
        <f t="shared" si="5"/>
        <v>0</v>
      </c>
      <c r="O38" s="120">
        <f t="shared" si="6"/>
        <v>0</v>
      </c>
      <c r="P38" s="120">
        <f t="shared" si="7"/>
        <v>5.159250241</v>
      </c>
      <c r="Q38" s="120" t="str">
        <f>IF(E38="","",MAX(ROUND(P38,0),Pricing!$U38))</f>
        <v>#REF!</v>
      </c>
      <c r="R38" s="120">
        <f t="shared" si="8"/>
        <v>0</v>
      </c>
      <c r="S38" s="121">
        <f t="shared" si="9"/>
        <v>0</v>
      </c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102">
        <v>34.0</v>
      </c>
      <c r="E39" s="41">
        <f t="shared" si="1"/>
        <v>34</v>
      </c>
      <c r="F39" s="118">
        <f t="shared" si="2"/>
        <v>99</v>
      </c>
      <c r="G39" s="119">
        <f>IF(E39="","",IF(E39=$B$10,0,VLOOKUP(F39,Life!$A$3:$R$113,14,FALSE)))</f>
        <v>9730.253616</v>
      </c>
      <c r="H39" s="120">
        <f>IF(E39="","",IF($F39=111,0,VLOOKUP(F39,Life!$A$3:$R$113,15,FALSE)))</f>
        <v>30669.6534</v>
      </c>
      <c r="I39" s="120">
        <f>IF(E39&gt;=$B$10,"",IF(F39&lt;16,Pricing!K39,IFERROR(MAX(Pricing!I39,Pricing!J39,Pricing!V39),0)+Pricing!L39))</f>
        <v>0</v>
      </c>
      <c r="J39" s="120">
        <f>IF(E39="","",Pricing!N39)</f>
        <v>0</v>
      </c>
      <c r="K39" s="120">
        <f>IF(E39="","",Pricing!$O39)</f>
        <v>0</v>
      </c>
      <c r="L39" s="120">
        <f t="shared" si="3"/>
        <v>7.477239082</v>
      </c>
      <c r="M39" s="120">
        <f t="shared" si="4"/>
        <v>0</v>
      </c>
      <c r="N39" s="120">
        <f t="shared" si="5"/>
        <v>0</v>
      </c>
      <c r="O39" s="120">
        <f t="shared" si="6"/>
        <v>0</v>
      </c>
      <c r="P39" s="120">
        <f t="shared" si="7"/>
        <v>7.477239082</v>
      </c>
      <c r="Q39" s="120" t="str">
        <f>IF(E39="","",MAX(ROUND(P39,0),Pricing!$U39))</f>
        <v>#REF!</v>
      </c>
      <c r="R39" s="120">
        <f t="shared" si="8"/>
        <v>0</v>
      </c>
      <c r="S39" s="121">
        <f t="shared" si="9"/>
        <v>0</v>
      </c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102">
        <v>35.0</v>
      </c>
      <c r="E40" s="124">
        <f t="shared" si="1"/>
        <v>35</v>
      </c>
      <c r="F40" s="125">
        <f t="shared" si="2"/>
        <v>100</v>
      </c>
      <c r="G40" s="126">
        <f>IF(E40="","",IF(E40=$B$10,0,VLOOKUP(F40,Life!$A$3:$R$113,14,FALSE)))</f>
        <v>7026.60663</v>
      </c>
      <c r="H40" s="127">
        <f>IF(E40="","",IF($F40=111,0,VLOOKUP(F40,Life!$A$3:$R$113,15,FALSE)))</f>
        <v>20372.16953</v>
      </c>
      <c r="I40" s="127">
        <f>IF(E40&gt;=$B$10,"",IF(F40&lt;16,Pricing!K40,IFERROR(MAX(Pricing!I40,Pricing!J40,Pricing!V40),0)+Pricing!L40))</f>
        <v>0</v>
      </c>
      <c r="J40" s="127">
        <f>IF(E40="","",Pricing!N40)</f>
        <v>0</v>
      </c>
      <c r="K40" s="127">
        <f>IF(E40="","",Pricing!$O40)</f>
        <v>0</v>
      </c>
      <c r="L40" s="127">
        <f t="shared" si="3"/>
        <v>11.25674567</v>
      </c>
      <c r="M40" s="127">
        <f t="shared" si="4"/>
        <v>0</v>
      </c>
      <c r="N40" s="127">
        <f t="shared" si="5"/>
        <v>0</v>
      </c>
      <c r="O40" s="127">
        <f t="shared" si="6"/>
        <v>0</v>
      </c>
      <c r="P40" s="127">
        <f t="shared" si="7"/>
        <v>11.25674567</v>
      </c>
      <c r="Q40" s="127" t="str">
        <f>IF(E40="","",MAX(ROUND(P40,0),Pricing!$U40))</f>
        <v>#REF!</v>
      </c>
      <c r="R40" s="127">
        <f t="shared" si="8"/>
        <v>0</v>
      </c>
      <c r="S40" s="128">
        <f t="shared" si="9"/>
        <v>0</v>
      </c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102">
        <v>36.0</v>
      </c>
      <c r="E41" s="41">
        <f t="shared" si="1"/>
        <v>36</v>
      </c>
      <c r="F41" s="118">
        <f t="shared" si="2"/>
        <v>101</v>
      </c>
      <c r="G41" s="119">
        <f>IF(E41="","",IF(E41=$B$10,0,VLOOKUP(F41,Life!$A$3:$R$113,14,FALSE)))</f>
        <v>4854.349323</v>
      </c>
      <c r="H41" s="120">
        <f>IF(E41="","",IF($F41=111,0,VLOOKUP(F41,Life!$A$3:$R$113,15,FALSE)))</f>
        <v>12975.01544</v>
      </c>
      <c r="I41" s="120">
        <f>IF(E41&gt;=$B$10,"",IF(F41&lt;16,Pricing!K41,IFERROR(MAX(Pricing!I41,Pricing!J41,Pricing!V41),0)+Pricing!L41))</f>
        <v>0</v>
      </c>
      <c r="J41" s="120">
        <f>IF(E41="","",Pricing!N41)</f>
        <v>0</v>
      </c>
      <c r="K41" s="120">
        <f>IF(E41="","",Pricing!$O41)</f>
        <v>0</v>
      </c>
      <c r="L41" s="120">
        <f t="shared" si="3"/>
        <v>17.6743012</v>
      </c>
      <c r="M41" s="120">
        <f t="shared" si="4"/>
        <v>0</v>
      </c>
      <c r="N41" s="120">
        <f t="shared" si="5"/>
        <v>0</v>
      </c>
      <c r="O41" s="120">
        <f t="shared" si="6"/>
        <v>0</v>
      </c>
      <c r="P41" s="120">
        <f t="shared" si="7"/>
        <v>17.6743012</v>
      </c>
      <c r="Q41" s="120" t="str">
        <f>IF(E41="","",MAX(ROUND(P41,0),Pricing!$U41))</f>
        <v>#REF!</v>
      </c>
      <c r="R41" s="120">
        <f t="shared" si="8"/>
        <v>0</v>
      </c>
      <c r="S41" s="121">
        <f t="shared" si="9"/>
        <v>0</v>
      </c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102">
        <v>37.0</v>
      </c>
      <c r="E42" s="41">
        <f t="shared" si="1"/>
        <v>37</v>
      </c>
      <c r="F42" s="118">
        <f t="shared" si="2"/>
        <v>102</v>
      </c>
      <c r="G42" s="119">
        <f>IF(E42="","",IF(E42=$B$10,0,VLOOKUP(F42,Life!$A$3:$R$113,14,FALSE)))</f>
        <v>3193.980544</v>
      </c>
      <c r="H42" s="120">
        <f>IF(E42="","",IF($F42=111,0,VLOOKUP(F42,Life!$A$3:$R$113,15,FALSE)))</f>
        <v>7888.859143</v>
      </c>
      <c r="I42" s="120">
        <f>IF(E42&gt;=$B$10,"",IF(F42&lt;16,Pricing!K42,IFERROR(MAX(Pricing!I42,Pricing!J42,Pricing!V42),0)+Pricing!L42))</f>
        <v>0</v>
      </c>
      <c r="J42" s="120">
        <f>IF(E42="","",Pricing!N42)</f>
        <v>0</v>
      </c>
      <c r="K42" s="120">
        <f>IF(E42="","",Pricing!$O42)</f>
        <v>0</v>
      </c>
      <c r="L42" s="120">
        <f t="shared" si="3"/>
        <v>29.06939101</v>
      </c>
      <c r="M42" s="120">
        <f t="shared" si="4"/>
        <v>0</v>
      </c>
      <c r="N42" s="120">
        <f t="shared" si="5"/>
        <v>0</v>
      </c>
      <c r="O42" s="120">
        <f t="shared" si="6"/>
        <v>0</v>
      </c>
      <c r="P42" s="120">
        <f t="shared" si="7"/>
        <v>29.06939101</v>
      </c>
      <c r="Q42" s="120" t="str">
        <f>IF(E42="","",MAX(ROUND(P42,0),Pricing!$U42))</f>
        <v>#REF!</v>
      </c>
      <c r="R42" s="120">
        <f t="shared" si="8"/>
        <v>0</v>
      </c>
      <c r="S42" s="121">
        <f t="shared" si="9"/>
        <v>0</v>
      </c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102">
        <v>38.0</v>
      </c>
      <c r="E43" s="41">
        <f t="shared" si="1"/>
        <v>38</v>
      </c>
      <c r="F43" s="118">
        <f t="shared" si="2"/>
        <v>103</v>
      </c>
      <c r="G43" s="119">
        <f>IF(E43="","",IF(E43=$B$10,0,VLOOKUP(F43,Life!$A$3:$R$113,14,FALSE)))</f>
        <v>1991.696943</v>
      </c>
      <c r="H43" s="120">
        <f>IF(E43="","",IF($F43=111,0,VLOOKUP(F43,Life!$A$3:$R$113,15,FALSE)))</f>
        <v>4556.622195</v>
      </c>
      <c r="I43" s="120">
        <f>IF(E43&gt;=$B$10,"",IF(F43&lt;16,Pricing!K43,IFERROR(MAX(Pricing!I43,Pricing!J43,Pricing!V43),0)+Pricing!L43))</f>
        <v>0</v>
      </c>
      <c r="J43" s="120">
        <f>IF(E43="","",Pricing!N43)</f>
        <v>0</v>
      </c>
      <c r="K43" s="120">
        <f>IF(E43="","",Pricing!$O43)</f>
        <v>0</v>
      </c>
      <c r="L43" s="120">
        <f t="shared" si="3"/>
        <v>50.32770355</v>
      </c>
      <c r="M43" s="120">
        <f t="shared" si="4"/>
        <v>0</v>
      </c>
      <c r="N43" s="120">
        <f t="shared" si="5"/>
        <v>0</v>
      </c>
      <c r="O43" s="120">
        <f t="shared" si="6"/>
        <v>0</v>
      </c>
      <c r="P43" s="120">
        <f t="shared" si="7"/>
        <v>50.32770355</v>
      </c>
      <c r="Q43" s="120" t="str">
        <f>IF(E43="","",MAX(ROUND(P43,0),Pricing!$U43))</f>
        <v>#REF!</v>
      </c>
      <c r="R43" s="120">
        <f t="shared" si="8"/>
        <v>0</v>
      </c>
      <c r="S43" s="121">
        <f t="shared" si="9"/>
        <v>0</v>
      </c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102">
        <v>39.0</v>
      </c>
      <c r="E44" s="41">
        <f t="shared" si="1"/>
        <v>39</v>
      </c>
      <c r="F44" s="118">
        <f t="shared" si="2"/>
        <v>104</v>
      </c>
      <c r="G44" s="119">
        <f>IF(E44="","",IF(E44=$B$10,0,VLOOKUP(F44,Life!$A$3:$R$113,14,FALSE)))</f>
        <v>1170.638116</v>
      </c>
      <c r="H44" s="120">
        <f>IF(E44="","",IF($F44=111,0,VLOOKUP(F44,Life!$A$3:$R$113,15,FALSE)))</f>
        <v>2486.692714</v>
      </c>
      <c r="I44" s="120">
        <f>IF(E44&gt;=$B$10,"",IF(F44&lt;16,Pricing!K44,IFERROR(MAX(Pricing!I44,Pricing!J44,Pricing!V44),0)+Pricing!L44))</f>
        <v>0</v>
      </c>
      <c r="J44" s="120">
        <f>IF(E44="","",Pricing!N44)</f>
        <v>0</v>
      </c>
      <c r="K44" s="120">
        <f>IF(E44="","",Pricing!$O44)</f>
        <v>0</v>
      </c>
      <c r="L44" s="120">
        <f t="shared" si="3"/>
        <v>92.22061484</v>
      </c>
      <c r="M44" s="120">
        <f t="shared" si="4"/>
        <v>0</v>
      </c>
      <c r="N44" s="120">
        <f t="shared" si="5"/>
        <v>0</v>
      </c>
      <c r="O44" s="120">
        <f t="shared" si="6"/>
        <v>0</v>
      </c>
      <c r="P44" s="120">
        <f t="shared" si="7"/>
        <v>92.22061484</v>
      </c>
      <c r="Q44" s="120" t="str">
        <f>IF(E44="","",MAX(ROUND(P44,0),Pricing!$U44))</f>
        <v>#REF!</v>
      </c>
      <c r="R44" s="120">
        <f t="shared" si="8"/>
        <v>0</v>
      </c>
      <c r="S44" s="121">
        <f t="shared" si="9"/>
        <v>0</v>
      </c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102">
        <v>40.0</v>
      </c>
      <c r="E45" s="124">
        <f t="shared" si="1"/>
        <v>40</v>
      </c>
      <c r="F45" s="125">
        <f t="shared" si="2"/>
        <v>105</v>
      </c>
      <c r="G45" s="126">
        <f>IF(E45="","",IF(E45=$B$10,0,VLOOKUP(F45,Life!$A$3:$R$113,14,FALSE)))</f>
        <v>644.6275146</v>
      </c>
      <c r="H45" s="127">
        <f>IF(E45="","",IF($F45=111,0,VLOOKUP(F45,Life!$A$3:$R$113,15,FALSE)))</f>
        <v>1274.286725</v>
      </c>
      <c r="I45" s="127">
        <f>IF(E45&gt;=$B$10,"",IF(F45&lt;16,Pricing!K45,IFERROR(MAX(Pricing!I45,Pricing!J45,Pricing!V45),0)+Pricing!L45))</f>
        <v>0</v>
      </c>
      <c r="J45" s="127">
        <f>IF(E45="","",Pricing!N45)</f>
        <v>0</v>
      </c>
      <c r="K45" s="127">
        <f>IF(E45="","",Pricing!$O45)</f>
        <v>0</v>
      </c>
      <c r="L45" s="127">
        <f t="shared" si="3"/>
        <v>179.9628973</v>
      </c>
      <c r="M45" s="127">
        <f t="shared" si="4"/>
        <v>0</v>
      </c>
      <c r="N45" s="127">
        <f t="shared" si="5"/>
        <v>0</v>
      </c>
      <c r="O45" s="127">
        <f t="shared" si="6"/>
        <v>0</v>
      </c>
      <c r="P45" s="127">
        <f t="shared" si="7"/>
        <v>179.9628973</v>
      </c>
      <c r="Q45" s="127" t="str">
        <f>IF(E45="","",MAX(ROUND(P45,0),Pricing!$U45))</f>
        <v>#REF!</v>
      </c>
      <c r="R45" s="127">
        <f t="shared" si="8"/>
        <v>0</v>
      </c>
      <c r="S45" s="128">
        <f t="shared" si="9"/>
        <v>0</v>
      </c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102">
        <v>41.0</v>
      </c>
      <c r="E46" s="41">
        <f t="shared" si="1"/>
        <v>41</v>
      </c>
      <c r="F46" s="118">
        <f t="shared" si="2"/>
        <v>106</v>
      </c>
      <c r="G46" s="119">
        <f>IF(E46="","",IF(E46=$B$10,0,VLOOKUP(F46,Life!$A$3:$R$113,14,FALSE)))</f>
        <v>330.0893246</v>
      </c>
      <c r="H46" s="120">
        <f>IF(E46="","",IF($F46=111,0,VLOOKUP(F46,Life!$A$3:$R$113,15,FALSE)))</f>
        <v>608.7506029</v>
      </c>
      <c r="I46" s="120">
        <f>IF(E46&gt;=$B$10,"",IF(F46&lt;16,Pricing!K46,IFERROR(MAX(Pricing!I46,Pricing!J46,Pricing!V46),0)+Pricing!L46))</f>
        <v>0</v>
      </c>
      <c r="J46" s="120">
        <f>IF(E46="","",Pricing!N46)</f>
        <v>0</v>
      </c>
      <c r="K46" s="120">
        <f>IF(E46="","",Pricing!$O46)</f>
        <v>0</v>
      </c>
      <c r="L46" s="120">
        <f t="shared" si="3"/>
        <v>376.7131071</v>
      </c>
      <c r="M46" s="120">
        <f t="shared" si="4"/>
        <v>0</v>
      </c>
      <c r="N46" s="120">
        <f t="shared" si="5"/>
        <v>0</v>
      </c>
      <c r="O46" s="120">
        <f t="shared" si="6"/>
        <v>0</v>
      </c>
      <c r="P46" s="120">
        <f t="shared" si="7"/>
        <v>376.7131071</v>
      </c>
      <c r="Q46" s="120" t="str">
        <f>IF(E46="","",MAX(ROUND(P46,0),Pricing!$U46))</f>
        <v>#REF!</v>
      </c>
      <c r="R46" s="120">
        <f t="shared" si="8"/>
        <v>0</v>
      </c>
      <c r="S46" s="121">
        <f t="shared" si="9"/>
        <v>0</v>
      </c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102">
        <v>42.0</v>
      </c>
      <c r="E47" s="41">
        <f t="shared" si="1"/>
        <v>42</v>
      </c>
      <c r="F47" s="118">
        <f t="shared" si="2"/>
        <v>107</v>
      </c>
      <c r="G47" s="119">
        <f>IF(E47="","",IF(E47=$B$10,0,VLOOKUP(F47,Life!$A$3:$R$113,14,FALSE)))</f>
        <v>156.0172016</v>
      </c>
      <c r="H47" s="120">
        <f>IF(E47="","",IF($F47=111,0,VLOOKUP(F47,Life!$A$3:$R$113,15,FALSE)))</f>
        <v>268.9177801</v>
      </c>
      <c r="I47" s="120">
        <f>IF(E47&gt;=$B$10,"",IF(F47&lt;16,Pricing!K47,IFERROR(MAX(Pricing!I47,Pricing!J47,Pricing!V47),0)+Pricing!L47))</f>
        <v>0</v>
      </c>
      <c r="J47" s="120">
        <f>IF(E47="","",Pricing!N47)</f>
        <v>0</v>
      </c>
      <c r="K47" s="120">
        <f>IF(E47="","",Pricing!$O47)</f>
        <v>0</v>
      </c>
      <c r="L47" s="120">
        <f t="shared" si="3"/>
        <v>852.7674554</v>
      </c>
      <c r="M47" s="120">
        <f t="shared" si="4"/>
        <v>0</v>
      </c>
      <c r="N47" s="120">
        <f t="shared" si="5"/>
        <v>0</v>
      </c>
      <c r="O47" s="120">
        <f t="shared" si="6"/>
        <v>0</v>
      </c>
      <c r="P47" s="120">
        <f t="shared" si="7"/>
        <v>852.7674554</v>
      </c>
      <c r="Q47" s="120" t="str">
        <f>IF(E47="","",MAX(ROUND(P47,0),Pricing!$U47))</f>
        <v>#REF!</v>
      </c>
      <c r="R47" s="120">
        <f t="shared" si="8"/>
        <v>0</v>
      </c>
      <c r="S47" s="121">
        <f t="shared" si="9"/>
        <v>0</v>
      </c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102">
        <v>43.0</v>
      </c>
      <c r="E48" s="41">
        <f t="shared" si="1"/>
        <v>43</v>
      </c>
      <c r="F48" s="118">
        <f t="shared" si="2"/>
        <v>108</v>
      </c>
      <c r="G48" s="119">
        <f>IF(E48="","",IF(E48=$B$10,0,VLOOKUP(F48,Life!$A$3:$R$113,14,FALSE)))</f>
        <v>67.16918477</v>
      </c>
      <c r="H48" s="120">
        <f>IF(E48="","",IF($F48=111,0,VLOOKUP(F48,Life!$A$3:$R$113,15,FALSE)))</f>
        <v>108.7091916</v>
      </c>
      <c r="I48" s="120">
        <f>IF(E48&gt;=$B$10,"",IF(F48&lt;16,Pricing!K48,IFERROR(MAX(Pricing!I48,Pricing!J48,Pricing!V48),0)+Pricing!L48))</f>
        <v>0</v>
      </c>
      <c r="J48" s="120">
        <f>IF(E48="","",Pricing!N48)</f>
        <v>0</v>
      </c>
      <c r="K48" s="120">
        <f>IF(E48="","",Pricing!$O48)</f>
        <v>0</v>
      </c>
      <c r="L48" s="120">
        <f t="shared" si="3"/>
        <v>2109.521077</v>
      </c>
      <c r="M48" s="120">
        <f t="shared" si="4"/>
        <v>0</v>
      </c>
      <c r="N48" s="120">
        <f t="shared" si="5"/>
        <v>0</v>
      </c>
      <c r="O48" s="120">
        <f t="shared" si="6"/>
        <v>0</v>
      </c>
      <c r="P48" s="120">
        <f t="shared" si="7"/>
        <v>2109.521077</v>
      </c>
      <c r="Q48" s="120" t="str">
        <f>IF(E48="","",MAX(ROUND(P48,0),Pricing!$U48))</f>
        <v>#REF!</v>
      </c>
      <c r="R48" s="120">
        <f t="shared" si="8"/>
        <v>0</v>
      </c>
      <c r="S48" s="121">
        <f t="shared" si="9"/>
        <v>0</v>
      </c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102">
        <v>44.0</v>
      </c>
      <c r="E49" s="41">
        <f t="shared" si="1"/>
        <v>44</v>
      </c>
      <c r="F49" s="118">
        <f t="shared" si="2"/>
        <v>109</v>
      </c>
      <c r="G49" s="119">
        <f>IF(E49="","",IF(E49=$B$10,0,VLOOKUP(F49,Life!$A$3:$R$113,14,FALSE)))</f>
        <v>26.15399353</v>
      </c>
      <c r="H49" s="120">
        <f>IF(E49="","",IF($F49=111,0,VLOOKUP(F49,Life!$A$3:$R$113,15,FALSE)))</f>
        <v>39.89100922</v>
      </c>
      <c r="I49" s="120">
        <f>IF(E49&gt;=$B$10,"",IF(F49&lt;16,Pricing!K49,IFERROR(MAX(Pricing!I49,Pricing!J49,Pricing!V49),0)+Pricing!L49))</f>
        <v>0</v>
      </c>
      <c r="J49" s="120">
        <f>IF(E49="","",Pricing!N49)</f>
        <v>0</v>
      </c>
      <c r="K49" s="120">
        <f>IF(E49="","",Pricing!$O49)</f>
        <v>0</v>
      </c>
      <c r="L49" s="120">
        <f t="shared" si="3"/>
        <v>5748.772356</v>
      </c>
      <c r="M49" s="120">
        <f t="shared" si="4"/>
        <v>0</v>
      </c>
      <c r="N49" s="120">
        <f t="shared" si="5"/>
        <v>0</v>
      </c>
      <c r="O49" s="120">
        <f t="shared" si="6"/>
        <v>0</v>
      </c>
      <c r="P49" s="120">
        <f t="shared" si="7"/>
        <v>5748.772356</v>
      </c>
      <c r="Q49" s="120" t="str">
        <f>IF(E49="","",MAX(ROUND(P49,0),Pricing!$U49))</f>
        <v>#REF!</v>
      </c>
      <c r="R49" s="120">
        <f t="shared" si="8"/>
        <v>0</v>
      </c>
      <c r="S49" s="121">
        <f t="shared" si="9"/>
        <v>0</v>
      </c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102">
        <v>45.0</v>
      </c>
      <c r="E50" s="124">
        <f t="shared" si="1"/>
        <v>45</v>
      </c>
      <c r="F50" s="125">
        <f t="shared" si="2"/>
        <v>110</v>
      </c>
      <c r="G50" s="126">
        <f>IF(E50="","",IF(E50=$B$10,0,VLOOKUP(F50,Life!$A$3:$R$113,14,FALSE)))</f>
        <v>0</v>
      </c>
      <c r="H50" s="127">
        <f>IF(E50="","",IF($F50=111,0,VLOOKUP(F50,Life!$A$3:$R$113,15,FALSE)))</f>
        <v>13.14857698</v>
      </c>
      <c r="I50" s="127" t="str">
        <f>IF(E50&gt;=$B$10,"",IF(F50&lt;16,Pricing!K50,IFERROR(MAX(Pricing!I50,Pricing!J50,Pricing!V50),0)+Pricing!L50))</f>
        <v/>
      </c>
      <c r="J50" s="127">
        <f>IF(E50="","",Pricing!N50)</f>
        <v>17441</v>
      </c>
      <c r="K50" s="127">
        <f>IF(E50="","",Pricing!$O50)</f>
        <v>0</v>
      </c>
      <c r="L50" s="127">
        <f t="shared" si="3"/>
        <v>17441</v>
      </c>
      <c r="M50" s="127">
        <f t="shared" si="4"/>
        <v>0</v>
      </c>
      <c r="N50" s="127">
        <f t="shared" si="5"/>
        <v>0</v>
      </c>
      <c r="O50" s="127">
        <f t="shared" si="6"/>
        <v>0</v>
      </c>
      <c r="P50" s="127">
        <f t="shared" si="7"/>
        <v>17441</v>
      </c>
      <c r="Q50" s="127">
        <f>IF(E50="","",MAX(ROUND(P50,0),Pricing!$U50))</f>
        <v>17441</v>
      </c>
      <c r="R50" s="127">
        <f t="shared" si="8"/>
        <v>0</v>
      </c>
      <c r="S50" s="128">
        <f t="shared" si="9"/>
        <v>0</v>
      </c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102">
        <v>46.0</v>
      </c>
      <c r="E51" s="41" t="str">
        <f t="shared" si="1"/>
        <v/>
      </c>
      <c r="F51" s="146" t="str">
        <f t="shared" si="2"/>
        <v/>
      </c>
      <c r="G51" s="119" t="str">
        <f>IF(E51="","",IF(E51=$B$10,0,VLOOKUP(F51,Life!$A$3:$R$113,14,FALSE)))</f>
        <v/>
      </c>
      <c r="H51" s="120" t="str">
        <f>IF(E51="","",IF($F51=111,0,VLOOKUP(F51,Life!$A$3:$R$113,15,FALSE)))</f>
        <v/>
      </c>
      <c r="I51" s="120" t="str">
        <f>IF(E51&gt;=$B$10,"",IF(F51&lt;16,Pricing!K51,IFERROR(MAX(Pricing!I51,Pricing!J51,Pricing!V51),0)+Pricing!L51))</f>
        <v/>
      </c>
      <c r="J51" s="120" t="str">
        <f>IF(E51="","",Pricing!N51)</f>
        <v/>
      </c>
      <c r="K51" s="120" t="str">
        <f>IF(E51="","",Pricing!$O51)</f>
        <v/>
      </c>
      <c r="L51" s="120" t="str">
        <f t="shared" si="3"/>
        <v/>
      </c>
      <c r="M51" s="120" t="str">
        <f t="shared" si="4"/>
        <v/>
      </c>
      <c r="N51" s="120" t="str">
        <f t="shared" si="5"/>
        <v/>
      </c>
      <c r="O51" s="120" t="str">
        <f t="shared" si="6"/>
        <v/>
      </c>
      <c r="P51" s="120" t="str">
        <f t="shared" si="7"/>
        <v/>
      </c>
      <c r="Q51" s="120" t="str">
        <f>IF(E51="","",MAX(ROUND(P51,0),Pricing!$U51))</f>
        <v/>
      </c>
      <c r="R51" s="120" t="str">
        <f t="shared" si="8"/>
        <v/>
      </c>
      <c r="S51" s="121" t="str">
        <f t="shared" si="9"/>
        <v/>
      </c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102">
        <v>47.0</v>
      </c>
      <c r="E52" s="41" t="str">
        <f t="shared" si="1"/>
        <v/>
      </c>
      <c r="F52" s="146" t="str">
        <f t="shared" si="2"/>
        <v/>
      </c>
      <c r="G52" s="119" t="str">
        <f>IF(E52="","",IF(E52=$B$10,0,VLOOKUP(F52,Life!$A$3:$R$113,14,FALSE)))</f>
        <v/>
      </c>
      <c r="H52" s="120" t="str">
        <f>IF(E52="","",IF($F52=111,0,VLOOKUP(F52,Life!$A$3:$R$113,15,FALSE)))</f>
        <v/>
      </c>
      <c r="I52" s="120" t="str">
        <f>IF(E52&gt;=$B$10,"",IF(F52&lt;16,Pricing!K52,IFERROR(MAX(Pricing!I52,Pricing!J52,Pricing!V52),0)+Pricing!L52))</f>
        <v/>
      </c>
      <c r="J52" s="120" t="str">
        <f>IF(E52="","",Pricing!N52)</f>
        <v/>
      </c>
      <c r="K52" s="120" t="str">
        <f>IF(E52="","",Pricing!$O52)</f>
        <v/>
      </c>
      <c r="L52" s="120" t="str">
        <f t="shared" si="3"/>
        <v/>
      </c>
      <c r="M52" s="120" t="str">
        <f t="shared" si="4"/>
        <v/>
      </c>
      <c r="N52" s="120" t="str">
        <f t="shared" si="5"/>
        <v/>
      </c>
      <c r="O52" s="120" t="str">
        <f t="shared" si="6"/>
        <v/>
      </c>
      <c r="P52" s="120" t="str">
        <f t="shared" si="7"/>
        <v/>
      </c>
      <c r="Q52" s="120" t="str">
        <f>IF(E52="","",MAX(ROUND(P52,0),Pricing!$U52))</f>
        <v/>
      </c>
      <c r="R52" s="120" t="str">
        <f t="shared" si="8"/>
        <v/>
      </c>
      <c r="S52" s="121" t="str">
        <f t="shared" si="9"/>
        <v/>
      </c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102">
        <v>48.0</v>
      </c>
      <c r="E53" s="41" t="str">
        <f t="shared" si="1"/>
        <v/>
      </c>
      <c r="F53" s="146" t="str">
        <f t="shared" si="2"/>
        <v/>
      </c>
      <c r="G53" s="119" t="str">
        <f>IF(E53="","",IF(E53=$B$10,0,VLOOKUP(F53,Life!$A$3:$R$113,14,FALSE)))</f>
        <v/>
      </c>
      <c r="H53" s="120" t="str">
        <f>IF(E53="","",IF($F53=111,0,VLOOKUP(F53,Life!$A$3:$R$113,15,FALSE)))</f>
        <v/>
      </c>
      <c r="I53" s="120" t="str">
        <f>IF(E53&gt;=$B$10,"",IF(F53&lt;16,Pricing!K53,IFERROR(MAX(Pricing!I53,Pricing!J53,Pricing!V53),0)+Pricing!L53))</f>
        <v/>
      </c>
      <c r="J53" s="120" t="str">
        <f>IF(E53="","",Pricing!N53)</f>
        <v/>
      </c>
      <c r="K53" s="120" t="str">
        <f>IF(E53="","",Pricing!$O53)</f>
        <v/>
      </c>
      <c r="L53" s="120" t="str">
        <f t="shared" si="3"/>
        <v/>
      </c>
      <c r="M53" s="120" t="str">
        <f t="shared" si="4"/>
        <v/>
      </c>
      <c r="N53" s="120" t="str">
        <f t="shared" si="5"/>
        <v/>
      </c>
      <c r="O53" s="120" t="str">
        <f t="shared" si="6"/>
        <v/>
      </c>
      <c r="P53" s="120" t="str">
        <f t="shared" si="7"/>
        <v/>
      </c>
      <c r="Q53" s="120" t="str">
        <f>IF(E53="","",MAX(ROUND(P53,0),Pricing!$U53))</f>
        <v/>
      </c>
      <c r="R53" s="120" t="str">
        <f t="shared" si="8"/>
        <v/>
      </c>
      <c r="S53" s="121" t="str">
        <f t="shared" si="9"/>
        <v/>
      </c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102">
        <v>49.0</v>
      </c>
      <c r="E54" s="41" t="str">
        <f t="shared" si="1"/>
        <v/>
      </c>
      <c r="F54" s="146" t="str">
        <f t="shared" si="2"/>
        <v/>
      </c>
      <c r="G54" s="119" t="str">
        <f>IF(E54="","",IF(E54=$B$10,0,VLOOKUP(F54,Life!$A$3:$R$113,14,FALSE)))</f>
        <v/>
      </c>
      <c r="H54" s="120" t="str">
        <f>IF(E54="","",IF($F54=111,0,VLOOKUP(F54,Life!$A$3:$R$113,15,FALSE)))</f>
        <v/>
      </c>
      <c r="I54" s="120" t="str">
        <f>IF(E54&gt;=$B$10,"",IF(F54&lt;16,Pricing!K54,IFERROR(MAX(Pricing!I54,Pricing!J54,Pricing!V54),0)+Pricing!L54))</f>
        <v/>
      </c>
      <c r="J54" s="120" t="str">
        <f>IF(E54="","",Pricing!N54)</f>
        <v/>
      </c>
      <c r="K54" s="120" t="str">
        <f>IF(E54="","",Pricing!$O54)</f>
        <v/>
      </c>
      <c r="L54" s="120" t="str">
        <f t="shared" si="3"/>
        <v/>
      </c>
      <c r="M54" s="120" t="str">
        <f t="shared" si="4"/>
        <v/>
      </c>
      <c r="N54" s="120" t="str">
        <f t="shared" si="5"/>
        <v/>
      </c>
      <c r="O54" s="120" t="str">
        <f t="shared" si="6"/>
        <v/>
      </c>
      <c r="P54" s="120" t="str">
        <f t="shared" si="7"/>
        <v/>
      </c>
      <c r="Q54" s="120" t="str">
        <f>IF(E54="","",MAX(ROUND(P54,0),Pricing!$U54))</f>
        <v/>
      </c>
      <c r="R54" s="120" t="str">
        <f t="shared" si="8"/>
        <v/>
      </c>
      <c r="S54" s="121" t="str">
        <f t="shared" si="9"/>
        <v/>
      </c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102">
        <v>50.0</v>
      </c>
      <c r="E55" s="124" t="str">
        <f t="shared" si="1"/>
        <v/>
      </c>
      <c r="F55" s="147" t="str">
        <f t="shared" si="2"/>
        <v/>
      </c>
      <c r="G55" s="126" t="str">
        <f>IF(E55="","",IF(E55=$B$10,0,VLOOKUP(F55,Life!$A$3:$R$113,14,FALSE)))</f>
        <v/>
      </c>
      <c r="H55" s="127" t="str">
        <f>IF(E55="","",IF($F55=111,0,VLOOKUP(F55,Life!$A$3:$R$113,15,FALSE)))</f>
        <v/>
      </c>
      <c r="I55" s="127" t="str">
        <f>IF(E55&gt;=$B$10,"",IF(F55&lt;16,Pricing!K55,IFERROR(MAX(Pricing!I55,Pricing!J55,Pricing!V55),0)+Pricing!L55))</f>
        <v/>
      </c>
      <c r="J55" s="127" t="str">
        <f>IF(E55="","",Pricing!N55)</f>
        <v/>
      </c>
      <c r="K55" s="127" t="str">
        <f>IF(E55="","",Pricing!$O55)</f>
        <v/>
      </c>
      <c r="L55" s="127" t="str">
        <f t="shared" si="3"/>
        <v/>
      </c>
      <c r="M55" s="127" t="str">
        <f t="shared" si="4"/>
        <v/>
      </c>
      <c r="N55" s="127" t="str">
        <f t="shared" si="5"/>
        <v/>
      </c>
      <c r="O55" s="127" t="str">
        <f t="shared" si="6"/>
        <v/>
      </c>
      <c r="P55" s="127" t="str">
        <f t="shared" si="7"/>
        <v/>
      </c>
      <c r="Q55" s="127" t="str">
        <f>IF(E55="","",MAX(ROUND(P55,0),Pricing!$U55))</f>
        <v/>
      </c>
      <c r="R55" s="127" t="str">
        <f t="shared" si="8"/>
        <v/>
      </c>
      <c r="S55" s="128" t="str">
        <f t="shared" si="9"/>
        <v/>
      </c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102">
        <v>51.0</v>
      </c>
      <c r="E56" s="41" t="str">
        <f t="shared" si="1"/>
        <v/>
      </c>
      <c r="F56" s="146" t="str">
        <f t="shared" si="2"/>
        <v/>
      </c>
      <c r="G56" s="119" t="str">
        <f>IF(E56="","",IF(E56=$B$10,0,VLOOKUP(F56,Life!$A$3:$R$113,14,FALSE)))</f>
        <v/>
      </c>
      <c r="H56" s="120" t="str">
        <f>IF(E56="","",IF($F56=111,0,VLOOKUP(F56,Life!$A$3:$R$113,15,FALSE)))</f>
        <v/>
      </c>
      <c r="I56" s="120" t="str">
        <f>IF(E56&gt;=$B$10,"",IF(F56&lt;16,Pricing!K56,IFERROR(MAX(Pricing!I56,Pricing!J56,Pricing!V56),0)+Pricing!L56))</f>
        <v/>
      </c>
      <c r="J56" s="120" t="str">
        <f>IF(E56="","",Pricing!N56)</f>
        <v/>
      </c>
      <c r="K56" s="120" t="str">
        <f>IF(E56="","",Pricing!$O56)</f>
        <v/>
      </c>
      <c r="L56" s="120" t="str">
        <f t="shared" si="3"/>
        <v/>
      </c>
      <c r="M56" s="120" t="str">
        <f t="shared" si="4"/>
        <v/>
      </c>
      <c r="N56" s="120" t="str">
        <f t="shared" si="5"/>
        <v/>
      </c>
      <c r="O56" s="120" t="str">
        <f t="shared" si="6"/>
        <v/>
      </c>
      <c r="P56" s="120" t="str">
        <f t="shared" si="7"/>
        <v/>
      </c>
      <c r="Q56" s="120" t="str">
        <f>IF(E56="","",MAX(ROUND(P56,0),Pricing!$U56))</f>
        <v/>
      </c>
      <c r="R56" s="120" t="str">
        <f t="shared" si="8"/>
        <v/>
      </c>
      <c r="S56" s="121" t="str">
        <f t="shared" si="9"/>
        <v/>
      </c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102">
        <v>52.0</v>
      </c>
      <c r="E57" s="41" t="str">
        <f t="shared" si="1"/>
        <v/>
      </c>
      <c r="F57" s="146" t="str">
        <f t="shared" si="2"/>
        <v/>
      </c>
      <c r="G57" s="119" t="str">
        <f>IF(E57="","",IF(E57=$B$10,0,VLOOKUP(F57,Life!$A$3:$R$113,14,FALSE)))</f>
        <v/>
      </c>
      <c r="H57" s="120" t="str">
        <f>IF(E57="","",IF($F57=111,0,VLOOKUP(F57,Life!$A$3:$R$113,15,FALSE)))</f>
        <v/>
      </c>
      <c r="I57" s="120" t="str">
        <f>IF(E57&gt;=$B$10,"",IF(F57&lt;16,Pricing!K57,IFERROR(MAX(Pricing!I57,Pricing!J57,Pricing!V57),0)+Pricing!L57))</f>
        <v/>
      </c>
      <c r="J57" s="120" t="str">
        <f>IF(E57="","",Pricing!N57)</f>
        <v/>
      </c>
      <c r="K57" s="120" t="str">
        <f>IF(E57="","",Pricing!$O57)</f>
        <v/>
      </c>
      <c r="L57" s="120" t="str">
        <f t="shared" si="3"/>
        <v/>
      </c>
      <c r="M57" s="120" t="str">
        <f t="shared" si="4"/>
        <v/>
      </c>
      <c r="N57" s="120" t="str">
        <f t="shared" si="5"/>
        <v/>
      </c>
      <c r="O57" s="120" t="str">
        <f t="shared" si="6"/>
        <v/>
      </c>
      <c r="P57" s="120" t="str">
        <f t="shared" si="7"/>
        <v/>
      </c>
      <c r="Q57" s="120" t="str">
        <f>IF(E57="","",MAX(ROUND(P57,0),Pricing!$U57))</f>
        <v/>
      </c>
      <c r="R57" s="120" t="str">
        <f t="shared" si="8"/>
        <v/>
      </c>
      <c r="S57" s="121" t="str">
        <f t="shared" si="9"/>
        <v/>
      </c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102">
        <v>53.0</v>
      </c>
      <c r="E58" s="41" t="str">
        <f t="shared" si="1"/>
        <v/>
      </c>
      <c r="F58" s="146" t="str">
        <f t="shared" si="2"/>
        <v/>
      </c>
      <c r="G58" s="119" t="str">
        <f>IF(E58="","",IF(E58=$B$10,0,VLOOKUP(F58,Life!$A$3:$R$113,14,FALSE)))</f>
        <v/>
      </c>
      <c r="H58" s="120" t="str">
        <f>IF(E58="","",IF($F58=111,0,VLOOKUP(F58,Life!$A$3:$R$113,15,FALSE)))</f>
        <v/>
      </c>
      <c r="I58" s="120" t="str">
        <f>IF(E58&gt;=$B$10,"",IF(F58&lt;16,Pricing!K58,IFERROR(MAX(Pricing!I58,Pricing!J58,Pricing!V58),0)+Pricing!L58))</f>
        <v/>
      </c>
      <c r="J58" s="120" t="str">
        <f>IF(E58="","",Pricing!N58)</f>
        <v/>
      </c>
      <c r="K58" s="120" t="str">
        <f>IF(E58="","",Pricing!$O58)</f>
        <v/>
      </c>
      <c r="L58" s="120" t="str">
        <f t="shared" si="3"/>
        <v/>
      </c>
      <c r="M58" s="120" t="str">
        <f t="shared" si="4"/>
        <v/>
      </c>
      <c r="N58" s="120" t="str">
        <f t="shared" si="5"/>
        <v/>
      </c>
      <c r="O58" s="120" t="str">
        <f t="shared" si="6"/>
        <v/>
      </c>
      <c r="P58" s="120" t="str">
        <f t="shared" si="7"/>
        <v/>
      </c>
      <c r="Q58" s="120" t="str">
        <f>IF(E58="","",MAX(ROUND(P58,0),Pricing!$U58))</f>
        <v/>
      </c>
      <c r="R58" s="120" t="str">
        <f t="shared" si="8"/>
        <v/>
      </c>
      <c r="S58" s="121" t="str">
        <f t="shared" si="9"/>
        <v/>
      </c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102">
        <v>54.0</v>
      </c>
      <c r="E59" s="41" t="str">
        <f t="shared" si="1"/>
        <v/>
      </c>
      <c r="F59" s="146" t="str">
        <f t="shared" si="2"/>
        <v/>
      </c>
      <c r="G59" s="119" t="str">
        <f>IF(E59="","",IF(E59=$B$10,0,VLOOKUP(F59,Life!$A$3:$R$113,14,FALSE)))</f>
        <v/>
      </c>
      <c r="H59" s="120" t="str">
        <f>IF(E59="","",IF($F59=111,0,VLOOKUP(F59,Life!$A$3:$R$113,15,FALSE)))</f>
        <v/>
      </c>
      <c r="I59" s="120" t="str">
        <f>IF(E59&gt;=$B$10,"",IF(F59&lt;16,Pricing!K59,IFERROR(MAX(Pricing!I59,Pricing!J59,Pricing!V59),0)+Pricing!L59))</f>
        <v/>
      </c>
      <c r="J59" s="120" t="str">
        <f>IF(E59="","",Pricing!N59)</f>
        <v/>
      </c>
      <c r="K59" s="120" t="str">
        <f>IF(E59="","",Pricing!$O59)</f>
        <v/>
      </c>
      <c r="L59" s="120" t="str">
        <f t="shared" si="3"/>
        <v/>
      </c>
      <c r="M59" s="120" t="str">
        <f t="shared" si="4"/>
        <v/>
      </c>
      <c r="N59" s="120" t="str">
        <f t="shared" si="5"/>
        <v/>
      </c>
      <c r="O59" s="120" t="str">
        <f t="shared" si="6"/>
        <v/>
      </c>
      <c r="P59" s="120" t="str">
        <f t="shared" si="7"/>
        <v/>
      </c>
      <c r="Q59" s="120" t="str">
        <f>IF(E59="","",MAX(ROUND(P59,0),Pricing!$U59))</f>
        <v/>
      </c>
      <c r="R59" s="120" t="str">
        <f t="shared" si="8"/>
        <v/>
      </c>
      <c r="S59" s="121" t="str">
        <f t="shared" si="9"/>
        <v/>
      </c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102">
        <v>55.0</v>
      </c>
      <c r="E60" s="124" t="str">
        <f t="shared" si="1"/>
        <v/>
      </c>
      <c r="F60" s="147" t="str">
        <f t="shared" si="2"/>
        <v/>
      </c>
      <c r="G60" s="126" t="str">
        <f>IF(E60="","",IF(E60=$B$10,0,VLOOKUP(F60,Life!$A$3:$R$113,14,FALSE)))</f>
        <v/>
      </c>
      <c r="H60" s="127" t="str">
        <f>IF(E60="","",IF($F60=111,0,VLOOKUP(F60,Life!$A$3:$R$113,15,FALSE)))</f>
        <v/>
      </c>
      <c r="I60" s="127" t="str">
        <f>IF(E60&gt;=$B$10,"",IF(F60&lt;16,Pricing!K60,IFERROR(MAX(Pricing!I60,Pricing!J60,Pricing!V60),0)+Pricing!L60))</f>
        <v/>
      </c>
      <c r="J60" s="127" t="str">
        <f>IF(E60="","",Pricing!N60)</f>
        <v/>
      </c>
      <c r="K60" s="127" t="str">
        <f>IF(E60="","",Pricing!$O60)</f>
        <v/>
      </c>
      <c r="L60" s="127" t="str">
        <f t="shared" si="3"/>
        <v/>
      </c>
      <c r="M60" s="127" t="str">
        <f t="shared" si="4"/>
        <v/>
      </c>
      <c r="N60" s="127" t="str">
        <f t="shared" si="5"/>
        <v/>
      </c>
      <c r="O60" s="127" t="str">
        <f t="shared" si="6"/>
        <v/>
      </c>
      <c r="P60" s="127" t="str">
        <f t="shared" si="7"/>
        <v/>
      </c>
      <c r="Q60" s="127" t="str">
        <f>IF(E60="","",MAX(ROUND(P60,0),Pricing!$U60))</f>
        <v/>
      </c>
      <c r="R60" s="127" t="str">
        <f t="shared" si="8"/>
        <v/>
      </c>
      <c r="S60" s="128" t="str">
        <f t="shared" si="9"/>
        <v/>
      </c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102">
        <v>56.0</v>
      </c>
      <c r="E61" s="41" t="str">
        <f t="shared" si="1"/>
        <v/>
      </c>
      <c r="F61" s="146" t="str">
        <f t="shared" si="2"/>
        <v/>
      </c>
      <c r="G61" s="119" t="str">
        <f>IF(E61="","",IF(E61=$B$10,0,VLOOKUP(F61,Life!$A$3:$R$113,14,FALSE)))</f>
        <v/>
      </c>
      <c r="H61" s="120" t="str">
        <f>IF(E61="","",IF($F61=111,0,VLOOKUP(F61,Life!$A$3:$R$113,15,FALSE)))</f>
        <v/>
      </c>
      <c r="I61" s="120" t="str">
        <f>IF(E61&gt;=$B$10,"",IF(F61&lt;16,Pricing!K61,IFERROR(MAX(Pricing!I61,Pricing!J61,Pricing!V61),0)+Pricing!L61))</f>
        <v/>
      </c>
      <c r="J61" s="120" t="str">
        <f>IF(E61="","",Pricing!N61)</f>
        <v/>
      </c>
      <c r="K61" s="120" t="str">
        <f>IF(E61="","",Pricing!$O61)</f>
        <v/>
      </c>
      <c r="L61" s="120" t="str">
        <f t="shared" si="3"/>
        <v/>
      </c>
      <c r="M61" s="120" t="str">
        <f t="shared" si="4"/>
        <v/>
      </c>
      <c r="N61" s="120" t="str">
        <f t="shared" si="5"/>
        <v/>
      </c>
      <c r="O61" s="120" t="str">
        <f t="shared" si="6"/>
        <v/>
      </c>
      <c r="P61" s="120" t="str">
        <f t="shared" si="7"/>
        <v/>
      </c>
      <c r="Q61" s="120" t="str">
        <f>IF(E61="","",MAX(ROUND(P61,0),Pricing!$U61))</f>
        <v/>
      </c>
      <c r="R61" s="120" t="str">
        <f t="shared" si="8"/>
        <v/>
      </c>
      <c r="S61" s="121" t="str">
        <f t="shared" si="9"/>
        <v/>
      </c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102">
        <v>57.0</v>
      </c>
      <c r="E62" s="41" t="str">
        <f t="shared" si="1"/>
        <v/>
      </c>
      <c r="F62" s="146" t="str">
        <f t="shared" si="2"/>
        <v/>
      </c>
      <c r="G62" s="119" t="str">
        <f>IF(E62="","",IF(E62=$B$10,0,VLOOKUP(F62,Life!$A$3:$R$113,14,FALSE)))</f>
        <v/>
      </c>
      <c r="H62" s="120" t="str">
        <f>IF(E62="","",IF($F62=111,0,VLOOKUP(F62,Life!$A$3:$R$113,15,FALSE)))</f>
        <v/>
      </c>
      <c r="I62" s="120" t="str">
        <f>IF(E62&gt;=$B$10,"",IF(F62&lt;16,Pricing!K62,IFERROR(MAX(Pricing!I62,Pricing!J62,Pricing!V62),0)+Pricing!L62))</f>
        <v/>
      </c>
      <c r="J62" s="120" t="str">
        <f>IF(E62="","",Pricing!N62)</f>
        <v/>
      </c>
      <c r="K62" s="120" t="str">
        <f>IF(E62="","",Pricing!$O62)</f>
        <v/>
      </c>
      <c r="L62" s="120" t="str">
        <f t="shared" si="3"/>
        <v/>
      </c>
      <c r="M62" s="120" t="str">
        <f t="shared" si="4"/>
        <v/>
      </c>
      <c r="N62" s="120" t="str">
        <f t="shared" si="5"/>
        <v/>
      </c>
      <c r="O62" s="120" t="str">
        <f t="shared" si="6"/>
        <v/>
      </c>
      <c r="P62" s="120" t="str">
        <f t="shared" si="7"/>
        <v/>
      </c>
      <c r="Q62" s="120" t="str">
        <f>IF(E62="","",MAX(ROUND(P62,0),Pricing!$U62))</f>
        <v/>
      </c>
      <c r="R62" s="120" t="str">
        <f t="shared" si="8"/>
        <v/>
      </c>
      <c r="S62" s="121" t="str">
        <f t="shared" si="9"/>
        <v/>
      </c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102">
        <v>58.0</v>
      </c>
      <c r="E63" s="41" t="str">
        <f t="shared" si="1"/>
        <v/>
      </c>
      <c r="F63" s="146" t="str">
        <f t="shared" si="2"/>
        <v/>
      </c>
      <c r="G63" s="119" t="str">
        <f>IF(E63="","",IF(E63=$B$10,0,VLOOKUP(F63,Life!$A$3:$R$113,14,FALSE)))</f>
        <v/>
      </c>
      <c r="H63" s="120" t="str">
        <f>IF(E63="","",IF($F63=111,0,VLOOKUP(F63,Life!$A$3:$R$113,15,FALSE)))</f>
        <v/>
      </c>
      <c r="I63" s="120" t="str">
        <f>IF(E63&gt;=$B$10,"",IF(F63&lt;16,Pricing!K63,IFERROR(MAX(Pricing!I63,Pricing!J63,Pricing!V63),0)+Pricing!L63))</f>
        <v/>
      </c>
      <c r="J63" s="120" t="str">
        <f>IF(E63="","",Pricing!N63)</f>
        <v/>
      </c>
      <c r="K63" s="120" t="str">
        <f>IF(E63="","",Pricing!$O63)</f>
        <v/>
      </c>
      <c r="L63" s="120" t="str">
        <f t="shared" si="3"/>
        <v/>
      </c>
      <c r="M63" s="120" t="str">
        <f t="shared" si="4"/>
        <v/>
      </c>
      <c r="N63" s="120" t="str">
        <f t="shared" si="5"/>
        <v/>
      </c>
      <c r="O63" s="120" t="str">
        <f t="shared" si="6"/>
        <v/>
      </c>
      <c r="P63" s="120" t="str">
        <f t="shared" si="7"/>
        <v/>
      </c>
      <c r="Q63" s="120" t="str">
        <f>IF(E63="","",MAX(ROUND(P63,0),Pricing!$U63))</f>
        <v/>
      </c>
      <c r="R63" s="120" t="str">
        <f t="shared" si="8"/>
        <v/>
      </c>
      <c r="S63" s="121" t="str">
        <f t="shared" si="9"/>
        <v/>
      </c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102">
        <v>59.0</v>
      </c>
      <c r="E64" s="41" t="str">
        <f t="shared" si="1"/>
        <v/>
      </c>
      <c r="F64" s="146" t="str">
        <f t="shared" si="2"/>
        <v/>
      </c>
      <c r="G64" s="119" t="str">
        <f>IF(E64="","",IF(E64=$B$10,0,VLOOKUP(F64,Life!$A$3:$R$113,14,FALSE)))</f>
        <v/>
      </c>
      <c r="H64" s="120" t="str">
        <f>IF(E64="","",IF($F64=111,0,VLOOKUP(F64,Life!$A$3:$R$113,15,FALSE)))</f>
        <v/>
      </c>
      <c r="I64" s="120" t="str">
        <f>IF(E64&gt;=$B$10,"",IF(F64&lt;16,Pricing!K64,IFERROR(MAX(Pricing!I64,Pricing!J64,Pricing!V64),0)+Pricing!L64))</f>
        <v/>
      </c>
      <c r="J64" s="120" t="str">
        <f>IF(E64="","",Pricing!N64)</f>
        <v/>
      </c>
      <c r="K64" s="120" t="str">
        <f>IF(E64="","",Pricing!$O64)</f>
        <v/>
      </c>
      <c r="L64" s="120" t="str">
        <f t="shared" si="3"/>
        <v/>
      </c>
      <c r="M64" s="120" t="str">
        <f t="shared" si="4"/>
        <v/>
      </c>
      <c r="N64" s="120" t="str">
        <f t="shared" si="5"/>
        <v/>
      </c>
      <c r="O64" s="120" t="str">
        <f t="shared" si="6"/>
        <v/>
      </c>
      <c r="P64" s="120" t="str">
        <f t="shared" si="7"/>
        <v/>
      </c>
      <c r="Q64" s="120" t="str">
        <f>IF(E64="","",MAX(ROUND(P64,0),Pricing!$U64))</f>
        <v/>
      </c>
      <c r="R64" s="120" t="str">
        <f t="shared" si="8"/>
        <v/>
      </c>
      <c r="S64" s="121" t="str">
        <f t="shared" si="9"/>
        <v/>
      </c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102">
        <v>60.0</v>
      </c>
      <c r="E65" s="124" t="str">
        <f t="shared" si="1"/>
        <v/>
      </c>
      <c r="F65" s="147" t="str">
        <f t="shared" si="2"/>
        <v/>
      </c>
      <c r="G65" s="126" t="str">
        <f>IF(E65="","",IF(E65=$B$10,0,VLOOKUP(F65,Life!$A$3:$R$113,14,FALSE)))</f>
        <v/>
      </c>
      <c r="H65" s="127" t="str">
        <f>IF(E65="","",IF($F65=111,0,VLOOKUP(F65,Life!$A$3:$R$113,15,FALSE)))</f>
        <v/>
      </c>
      <c r="I65" s="127" t="str">
        <f>IF(E65&gt;=$B$10,"",IF(F65&lt;16,Pricing!K65,IFERROR(MAX(Pricing!I65,Pricing!J65,Pricing!V65),0)+Pricing!L65))</f>
        <v/>
      </c>
      <c r="J65" s="127" t="str">
        <f>IF(E65="","",Pricing!N65)</f>
        <v/>
      </c>
      <c r="K65" s="127" t="str">
        <f>IF(E65="","",Pricing!$O65)</f>
        <v/>
      </c>
      <c r="L65" s="127" t="str">
        <f t="shared" si="3"/>
        <v/>
      </c>
      <c r="M65" s="127" t="str">
        <f t="shared" si="4"/>
        <v/>
      </c>
      <c r="N65" s="127" t="str">
        <f t="shared" si="5"/>
        <v/>
      </c>
      <c r="O65" s="127" t="str">
        <f t="shared" si="6"/>
        <v/>
      </c>
      <c r="P65" s="127" t="str">
        <f t="shared" si="7"/>
        <v/>
      </c>
      <c r="Q65" s="127" t="str">
        <f>IF(E65="","",MAX(ROUND(P65,0),Pricing!$U65))</f>
        <v/>
      </c>
      <c r="R65" s="127" t="str">
        <f t="shared" si="8"/>
        <v/>
      </c>
      <c r="S65" s="128" t="str">
        <f t="shared" si="9"/>
        <v/>
      </c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102">
        <v>61.0</v>
      </c>
      <c r="E66" s="41" t="str">
        <f t="shared" si="1"/>
        <v/>
      </c>
      <c r="F66" s="146" t="str">
        <f t="shared" si="2"/>
        <v/>
      </c>
      <c r="G66" s="119" t="str">
        <f>IF(E66="","",IF(E66=$B$10,0,VLOOKUP(F66,Life!$A$3:$R$113,14,FALSE)))</f>
        <v/>
      </c>
      <c r="H66" s="120" t="str">
        <f>IF(E66="","",IF($F66=111,0,VLOOKUP(F66,Life!$A$3:$R$113,15,FALSE)))</f>
        <v/>
      </c>
      <c r="I66" s="120" t="str">
        <f>IF(E66&gt;=$B$10,"",IF(F66&lt;16,Pricing!K66,IFERROR(MAX(Pricing!I66,Pricing!J66,Pricing!V66),0)+Pricing!L66))</f>
        <v/>
      </c>
      <c r="J66" s="120" t="str">
        <f>IF(E66="","",Pricing!N66)</f>
        <v/>
      </c>
      <c r="K66" s="120" t="str">
        <f>IF(E66="","",Pricing!$O66)</f>
        <v/>
      </c>
      <c r="L66" s="120" t="str">
        <f t="shared" si="3"/>
        <v/>
      </c>
      <c r="M66" s="120" t="str">
        <f t="shared" si="4"/>
        <v/>
      </c>
      <c r="N66" s="120" t="str">
        <f t="shared" si="5"/>
        <v/>
      </c>
      <c r="O66" s="120" t="str">
        <f t="shared" si="6"/>
        <v/>
      </c>
      <c r="P66" s="120" t="str">
        <f t="shared" si="7"/>
        <v/>
      </c>
      <c r="Q66" s="120" t="str">
        <f>IF(E66="","",MAX(ROUND(P66,0),Pricing!$U66))</f>
        <v/>
      </c>
      <c r="R66" s="120" t="str">
        <f t="shared" si="8"/>
        <v/>
      </c>
      <c r="S66" s="121" t="str">
        <f t="shared" si="9"/>
        <v/>
      </c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102">
        <v>62.0</v>
      </c>
      <c r="E67" s="41" t="str">
        <f t="shared" si="1"/>
        <v/>
      </c>
      <c r="F67" s="146" t="str">
        <f t="shared" si="2"/>
        <v/>
      </c>
      <c r="G67" s="119" t="str">
        <f>IF(E67="","",IF(E67=$B$10,0,VLOOKUP(F67,Life!$A$3:$R$113,14,FALSE)))</f>
        <v/>
      </c>
      <c r="H67" s="120" t="str">
        <f>IF(E67="","",IF($F67=111,0,VLOOKUP(F67,Life!$A$3:$R$113,15,FALSE)))</f>
        <v/>
      </c>
      <c r="I67" s="120" t="str">
        <f>IF(E67&gt;=$B$10,"",IF(F67&lt;16,Pricing!K67,IFERROR(MAX(Pricing!I67,Pricing!J67,Pricing!V67),0)+Pricing!L67))</f>
        <v/>
      </c>
      <c r="J67" s="120" t="str">
        <f>IF(E67="","",Pricing!N67)</f>
        <v/>
      </c>
      <c r="K67" s="120" t="str">
        <f>IF(E67="","",Pricing!$O67)</f>
        <v/>
      </c>
      <c r="L67" s="120" t="str">
        <f t="shared" si="3"/>
        <v/>
      </c>
      <c r="M67" s="120" t="str">
        <f t="shared" si="4"/>
        <v/>
      </c>
      <c r="N67" s="120" t="str">
        <f t="shared" si="5"/>
        <v/>
      </c>
      <c r="O67" s="120" t="str">
        <f t="shared" si="6"/>
        <v/>
      </c>
      <c r="P67" s="120" t="str">
        <f t="shared" si="7"/>
        <v/>
      </c>
      <c r="Q67" s="120" t="str">
        <f>IF(E67="","",MAX(ROUND(P67,0),Pricing!$U67))</f>
        <v/>
      </c>
      <c r="R67" s="120" t="str">
        <f t="shared" si="8"/>
        <v/>
      </c>
      <c r="S67" s="121" t="str">
        <f t="shared" si="9"/>
        <v/>
      </c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102">
        <v>63.0</v>
      </c>
      <c r="E68" s="41" t="str">
        <f t="shared" si="1"/>
        <v/>
      </c>
      <c r="F68" s="146" t="str">
        <f t="shared" si="2"/>
        <v/>
      </c>
      <c r="G68" s="119" t="str">
        <f>IF(E68="","",IF(E68=$B$10,0,VLOOKUP(F68,Life!$A$3:$R$113,14,FALSE)))</f>
        <v/>
      </c>
      <c r="H68" s="120" t="str">
        <f>IF(E68="","",IF($F68=111,0,VLOOKUP(F68,Life!$A$3:$R$113,15,FALSE)))</f>
        <v/>
      </c>
      <c r="I68" s="120" t="str">
        <f>IF(E68&gt;=$B$10,"",IF(F68&lt;16,Pricing!K68,IFERROR(MAX(Pricing!I68,Pricing!J68,Pricing!V68),0)+Pricing!L68))</f>
        <v/>
      </c>
      <c r="J68" s="120" t="str">
        <f>IF(E68="","",Pricing!N68)</f>
        <v/>
      </c>
      <c r="K68" s="120" t="str">
        <f>IF(E68="","",Pricing!$O68)</f>
        <v/>
      </c>
      <c r="L68" s="120" t="str">
        <f t="shared" si="3"/>
        <v/>
      </c>
      <c r="M68" s="120" t="str">
        <f t="shared" si="4"/>
        <v/>
      </c>
      <c r="N68" s="120" t="str">
        <f t="shared" si="5"/>
        <v/>
      </c>
      <c r="O68" s="120" t="str">
        <f t="shared" si="6"/>
        <v/>
      </c>
      <c r="P68" s="120" t="str">
        <f t="shared" si="7"/>
        <v/>
      </c>
      <c r="Q68" s="120" t="str">
        <f>IF(E68="","",MAX(ROUND(P68,0),Pricing!$U68))</f>
        <v/>
      </c>
      <c r="R68" s="120" t="str">
        <f t="shared" si="8"/>
        <v/>
      </c>
      <c r="S68" s="121" t="str">
        <f t="shared" si="9"/>
        <v/>
      </c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102">
        <v>64.0</v>
      </c>
      <c r="E69" s="41" t="str">
        <f t="shared" si="1"/>
        <v/>
      </c>
      <c r="F69" s="146" t="str">
        <f t="shared" si="2"/>
        <v/>
      </c>
      <c r="G69" s="119" t="str">
        <f>IF(E69="","",IF(E69=$B$10,0,VLOOKUP(F69,Life!$A$3:$R$113,14,FALSE)))</f>
        <v/>
      </c>
      <c r="H69" s="120" t="str">
        <f>IF(E69="","",IF($F69=111,0,VLOOKUP(F69,Life!$A$3:$R$113,15,FALSE)))</f>
        <v/>
      </c>
      <c r="I69" s="120" t="str">
        <f>IF(E69&gt;=$B$10,"",IF(F69&lt;16,Pricing!K69,IFERROR(MAX(Pricing!I69,Pricing!J69,Pricing!V69),0)+Pricing!L69))</f>
        <v/>
      </c>
      <c r="J69" s="120" t="str">
        <f>IF(E69="","",Pricing!N69)</f>
        <v/>
      </c>
      <c r="K69" s="120" t="str">
        <f>IF(E69="","",Pricing!$O69)</f>
        <v/>
      </c>
      <c r="L69" s="120" t="str">
        <f t="shared" si="3"/>
        <v/>
      </c>
      <c r="M69" s="120" t="str">
        <f t="shared" si="4"/>
        <v/>
      </c>
      <c r="N69" s="120" t="str">
        <f t="shared" si="5"/>
        <v/>
      </c>
      <c r="O69" s="120" t="str">
        <f t="shared" si="6"/>
        <v/>
      </c>
      <c r="P69" s="120" t="str">
        <f t="shared" si="7"/>
        <v/>
      </c>
      <c r="Q69" s="120" t="str">
        <f>IF(E69="","",MAX(ROUND(P69,0),Pricing!$U69))</f>
        <v/>
      </c>
      <c r="R69" s="120" t="str">
        <f t="shared" si="8"/>
        <v/>
      </c>
      <c r="S69" s="121" t="str">
        <f t="shared" si="9"/>
        <v/>
      </c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102">
        <v>65.0</v>
      </c>
      <c r="E70" s="124" t="str">
        <f t="shared" si="1"/>
        <v/>
      </c>
      <c r="F70" s="147" t="str">
        <f t="shared" si="2"/>
        <v/>
      </c>
      <c r="G70" s="126" t="str">
        <f>IF(E70="","",IF(E70=$B$10,0,VLOOKUP(F70,Life!$A$3:$R$113,14,FALSE)))</f>
        <v/>
      </c>
      <c r="H70" s="127" t="str">
        <f>IF(E70="","",IF($F70=111,0,VLOOKUP(F70,Life!$A$3:$R$113,15,FALSE)))</f>
        <v/>
      </c>
      <c r="I70" s="127" t="str">
        <f>IF(E70&gt;=$B$10,"",IF(F70&lt;16,Pricing!K70,IFERROR(MAX(Pricing!I70,Pricing!J70,Pricing!V70),0)+Pricing!L70))</f>
        <v/>
      </c>
      <c r="J70" s="127" t="str">
        <f>IF(E70="","",Pricing!N70)</f>
        <v/>
      </c>
      <c r="K70" s="127" t="str">
        <f>IF(E70="","",Pricing!$O70)</f>
        <v/>
      </c>
      <c r="L70" s="127" t="str">
        <f t="shared" si="3"/>
        <v/>
      </c>
      <c r="M70" s="127" t="str">
        <f t="shared" si="4"/>
        <v/>
      </c>
      <c r="N70" s="127" t="str">
        <f t="shared" si="5"/>
        <v/>
      </c>
      <c r="O70" s="127" t="str">
        <f t="shared" si="6"/>
        <v/>
      </c>
      <c r="P70" s="127" t="str">
        <f t="shared" si="7"/>
        <v/>
      </c>
      <c r="Q70" s="127" t="str">
        <f>IF(E70="","",MAX(ROUND(P70,0),Pricing!$U70))</f>
        <v/>
      </c>
      <c r="R70" s="127" t="str">
        <f t="shared" si="8"/>
        <v/>
      </c>
      <c r="S70" s="128" t="str">
        <f t="shared" si="9"/>
        <v/>
      </c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102">
        <v>66.0</v>
      </c>
      <c r="E71" s="41" t="str">
        <f t="shared" si="1"/>
        <v/>
      </c>
      <c r="F71" s="146" t="str">
        <f t="shared" si="2"/>
        <v/>
      </c>
      <c r="G71" s="119" t="str">
        <f>IF(E71="","",IF(E71=$B$10,0,VLOOKUP(F71,Life!$A$3:$R$113,14,FALSE)))</f>
        <v/>
      </c>
      <c r="H71" s="120" t="str">
        <f>IF(E71="","",IF($F71=111,0,VLOOKUP(F71,Life!$A$3:$R$113,15,FALSE)))</f>
        <v/>
      </c>
      <c r="I71" s="120" t="str">
        <f>IF(E71&gt;=$B$10,"",IF(F71&lt;16,Pricing!K71,IFERROR(MAX(Pricing!I71,Pricing!J71,Pricing!V71),0)+Pricing!L71))</f>
        <v/>
      </c>
      <c r="J71" s="120" t="str">
        <f>IF(E71="","",Pricing!N71)</f>
        <v/>
      </c>
      <c r="K71" s="120" t="str">
        <f>IF(E71="","",Pricing!$O71)</f>
        <v/>
      </c>
      <c r="L71" s="120" t="str">
        <f t="shared" si="3"/>
        <v/>
      </c>
      <c r="M71" s="120" t="str">
        <f t="shared" si="4"/>
        <v/>
      </c>
      <c r="N71" s="120" t="str">
        <f t="shared" si="5"/>
        <v/>
      </c>
      <c r="O71" s="120" t="str">
        <f t="shared" si="6"/>
        <v/>
      </c>
      <c r="P71" s="120" t="str">
        <f t="shared" si="7"/>
        <v/>
      </c>
      <c r="Q71" s="120" t="str">
        <f>IF(E71="","",MAX(ROUND(P71,0),Pricing!$U71))</f>
        <v/>
      </c>
      <c r="R71" s="120" t="str">
        <f t="shared" si="8"/>
        <v/>
      </c>
      <c r="S71" s="121" t="str">
        <f t="shared" si="9"/>
        <v/>
      </c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102">
        <v>67.0</v>
      </c>
      <c r="E72" s="41" t="str">
        <f t="shared" si="1"/>
        <v/>
      </c>
      <c r="F72" s="146" t="str">
        <f t="shared" si="2"/>
        <v/>
      </c>
      <c r="G72" s="119" t="str">
        <f>IF(E72="","",IF(E72=$B$10,0,VLOOKUP(F72,Life!$A$3:$R$113,14,FALSE)))</f>
        <v/>
      </c>
      <c r="H72" s="120" t="str">
        <f>IF(E72="","",IF($F72=111,0,VLOOKUP(F72,Life!$A$3:$R$113,15,FALSE)))</f>
        <v/>
      </c>
      <c r="I72" s="120" t="str">
        <f>IF(E72&gt;=$B$10,"",IF(F72&lt;16,Pricing!K72,IFERROR(MAX(Pricing!I72,Pricing!J72,Pricing!V72),0)+Pricing!L72))</f>
        <v/>
      </c>
      <c r="J72" s="120" t="str">
        <f>IF(E72="","",Pricing!N72)</f>
        <v/>
      </c>
      <c r="K72" s="120" t="str">
        <f>IF(E72="","",Pricing!$O72)</f>
        <v/>
      </c>
      <c r="L72" s="120" t="str">
        <f t="shared" si="3"/>
        <v/>
      </c>
      <c r="M72" s="120" t="str">
        <f t="shared" si="4"/>
        <v/>
      </c>
      <c r="N72" s="120" t="str">
        <f t="shared" si="5"/>
        <v/>
      </c>
      <c r="O72" s="120" t="str">
        <f t="shared" si="6"/>
        <v/>
      </c>
      <c r="P72" s="120" t="str">
        <f t="shared" si="7"/>
        <v/>
      </c>
      <c r="Q72" s="120" t="str">
        <f>IF(E72="","",MAX(ROUND(P72,0),Pricing!$U72))</f>
        <v/>
      </c>
      <c r="R72" s="120" t="str">
        <f t="shared" si="8"/>
        <v/>
      </c>
      <c r="S72" s="121" t="str">
        <f t="shared" si="9"/>
        <v/>
      </c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102">
        <v>68.0</v>
      </c>
      <c r="E73" s="41" t="str">
        <f t="shared" si="1"/>
        <v/>
      </c>
      <c r="F73" s="146" t="str">
        <f t="shared" si="2"/>
        <v/>
      </c>
      <c r="G73" s="119" t="str">
        <f>IF(E73="","",IF(E73=$B$10,0,VLOOKUP(F73,Life!$A$3:$R$113,14,FALSE)))</f>
        <v/>
      </c>
      <c r="H73" s="120" t="str">
        <f>IF(E73="","",IF($F73=111,0,VLOOKUP(F73,Life!$A$3:$R$113,15,FALSE)))</f>
        <v/>
      </c>
      <c r="I73" s="120" t="str">
        <f>IF(E73&gt;=$B$10,"",IF(F73&lt;16,Pricing!K73,IFERROR(MAX(Pricing!I73,Pricing!J73,Pricing!V73),0)+Pricing!L73))</f>
        <v/>
      </c>
      <c r="J73" s="120" t="str">
        <f>IF(E73="","",Pricing!N73)</f>
        <v/>
      </c>
      <c r="K73" s="120" t="str">
        <f>IF(E73="","",Pricing!$O73)</f>
        <v/>
      </c>
      <c r="L73" s="120" t="str">
        <f t="shared" si="3"/>
        <v/>
      </c>
      <c r="M73" s="120" t="str">
        <f t="shared" si="4"/>
        <v/>
      </c>
      <c r="N73" s="120" t="str">
        <f t="shared" si="5"/>
        <v/>
      </c>
      <c r="O73" s="120" t="str">
        <f t="shared" si="6"/>
        <v/>
      </c>
      <c r="P73" s="120" t="str">
        <f t="shared" si="7"/>
        <v/>
      </c>
      <c r="Q73" s="120" t="str">
        <f>IF(E73="","",MAX(ROUND(P73,0),Pricing!$U73))</f>
        <v/>
      </c>
      <c r="R73" s="120" t="str">
        <f t="shared" si="8"/>
        <v/>
      </c>
      <c r="S73" s="121" t="str">
        <f t="shared" si="9"/>
        <v/>
      </c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102">
        <v>69.0</v>
      </c>
      <c r="E74" s="41" t="str">
        <f t="shared" si="1"/>
        <v/>
      </c>
      <c r="F74" s="146" t="str">
        <f t="shared" si="2"/>
        <v/>
      </c>
      <c r="G74" s="119" t="str">
        <f>IF(E74="","",IF(E74=$B$10,0,VLOOKUP(F74,Life!$A$3:$R$113,14,FALSE)))</f>
        <v/>
      </c>
      <c r="H74" s="120" t="str">
        <f>IF(E74="","",IF($F74=111,0,VLOOKUP(F74,Life!$A$3:$R$113,15,FALSE)))</f>
        <v/>
      </c>
      <c r="I74" s="120" t="str">
        <f>IF(E74&gt;=$B$10,"",IF(F74&lt;16,Pricing!K74,IFERROR(MAX(Pricing!I74,Pricing!J74,Pricing!V74),0)+Pricing!L74))</f>
        <v/>
      </c>
      <c r="J74" s="120" t="str">
        <f>IF(E74="","",Pricing!N74)</f>
        <v/>
      </c>
      <c r="K74" s="120" t="str">
        <f>IF(E74="","",Pricing!$O74)</f>
        <v/>
      </c>
      <c r="L74" s="120" t="str">
        <f t="shared" si="3"/>
        <v/>
      </c>
      <c r="M74" s="120" t="str">
        <f t="shared" si="4"/>
        <v/>
      </c>
      <c r="N74" s="120" t="str">
        <f t="shared" si="5"/>
        <v/>
      </c>
      <c r="O74" s="120" t="str">
        <f t="shared" si="6"/>
        <v/>
      </c>
      <c r="P74" s="120" t="str">
        <f t="shared" si="7"/>
        <v/>
      </c>
      <c r="Q74" s="120" t="str">
        <f>IF(E74="","",MAX(ROUND(P74,0),Pricing!$U74))</f>
        <v/>
      </c>
      <c r="R74" s="120" t="str">
        <f t="shared" si="8"/>
        <v/>
      </c>
      <c r="S74" s="121" t="str">
        <f t="shared" si="9"/>
        <v/>
      </c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102">
        <v>70.0</v>
      </c>
      <c r="E75" s="124" t="str">
        <f t="shared" si="1"/>
        <v/>
      </c>
      <c r="F75" s="147" t="str">
        <f t="shared" si="2"/>
        <v/>
      </c>
      <c r="G75" s="126" t="str">
        <f>IF(E75="","",IF(E75=$B$10,0,VLOOKUP(F75,Life!$A$3:$R$113,14,FALSE)))</f>
        <v/>
      </c>
      <c r="H75" s="127" t="str">
        <f>IF(E75="","",IF($F75=111,0,VLOOKUP(F75,Life!$A$3:$R$113,15,FALSE)))</f>
        <v/>
      </c>
      <c r="I75" s="127" t="str">
        <f>IF(E75&gt;=$B$10,"",IF(F75&lt;16,Pricing!K75,IFERROR(MAX(Pricing!I75,Pricing!J75,Pricing!V75),0)+Pricing!L75))</f>
        <v/>
      </c>
      <c r="J75" s="127" t="str">
        <f>IF(E75="","",Pricing!N75)</f>
        <v/>
      </c>
      <c r="K75" s="127" t="str">
        <f>IF(E75="","",Pricing!$O75)</f>
        <v/>
      </c>
      <c r="L75" s="127" t="str">
        <f t="shared" si="3"/>
        <v/>
      </c>
      <c r="M75" s="127" t="str">
        <f t="shared" si="4"/>
        <v/>
      </c>
      <c r="N75" s="127" t="str">
        <f t="shared" si="5"/>
        <v/>
      </c>
      <c r="O75" s="127" t="str">
        <f t="shared" si="6"/>
        <v/>
      </c>
      <c r="P75" s="127" t="str">
        <f t="shared" si="7"/>
        <v/>
      </c>
      <c r="Q75" s="127" t="str">
        <f>IF(E75="","",MAX(ROUND(P75,0),Pricing!$U75))</f>
        <v/>
      </c>
      <c r="R75" s="127" t="str">
        <f t="shared" si="8"/>
        <v/>
      </c>
      <c r="S75" s="128" t="str">
        <f t="shared" si="9"/>
        <v/>
      </c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102">
        <v>71.0</v>
      </c>
      <c r="E76" s="41" t="str">
        <f t="shared" si="1"/>
        <v/>
      </c>
      <c r="F76" s="146" t="str">
        <f t="shared" si="2"/>
        <v/>
      </c>
      <c r="G76" s="119" t="str">
        <f>IF(E76="","",IF(E76=$B$10,0,VLOOKUP(F76,Life!$A$3:$R$113,14,FALSE)))</f>
        <v/>
      </c>
      <c r="H76" s="120" t="str">
        <f>IF(E76="","",IF($F76=111,0,VLOOKUP(F76,Life!$A$3:$R$113,15,FALSE)))</f>
        <v/>
      </c>
      <c r="I76" s="120" t="str">
        <f>IF(E76&gt;=$B$10,"",IF(F76&lt;16,Pricing!K76,IFERROR(MAX(Pricing!I76,Pricing!J76,Pricing!V76),0)+Pricing!L76))</f>
        <v/>
      </c>
      <c r="J76" s="120" t="str">
        <f>IF(E76="","",Pricing!N76)</f>
        <v/>
      </c>
      <c r="K76" s="120" t="str">
        <f>IF(E76="","",Pricing!$O76)</f>
        <v/>
      </c>
      <c r="L76" s="120" t="str">
        <f t="shared" si="3"/>
        <v/>
      </c>
      <c r="M76" s="120" t="str">
        <f t="shared" si="4"/>
        <v/>
      </c>
      <c r="N76" s="120" t="str">
        <f t="shared" si="5"/>
        <v/>
      </c>
      <c r="O76" s="120" t="str">
        <f t="shared" si="6"/>
        <v/>
      </c>
      <c r="P76" s="120" t="str">
        <f t="shared" si="7"/>
        <v/>
      </c>
      <c r="Q76" s="120" t="str">
        <f>IF(E76="","",MAX(ROUND(P76,0),Pricing!$U76))</f>
        <v/>
      </c>
      <c r="R76" s="120" t="str">
        <f t="shared" si="8"/>
        <v/>
      </c>
      <c r="S76" s="121" t="str">
        <f t="shared" si="9"/>
        <v/>
      </c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102">
        <v>72.0</v>
      </c>
      <c r="E77" s="41" t="str">
        <f t="shared" si="1"/>
        <v/>
      </c>
      <c r="F77" s="146" t="str">
        <f t="shared" si="2"/>
        <v/>
      </c>
      <c r="G77" s="119" t="str">
        <f>IF(E77="","",IF(E77=$B$10,0,VLOOKUP(F77,Life!$A$3:$R$113,14,FALSE)))</f>
        <v/>
      </c>
      <c r="H77" s="120" t="str">
        <f>IF(E77="","",IF($F77=111,0,VLOOKUP(F77,Life!$A$3:$R$113,15,FALSE)))</f>
        <v/>
      </c>
      <c r="I77" s="120" t="str">
        <f>IF(E77&gt;=$B$10,"",IF(F77&lt;16,Pricing!K77,IFERROR(MAX(Pricing!I77,Pricing!J77,Pricing!V77),0)+Pricing!L77))</f>
        <v/>
      </c>
      <c r="J77" s="120" t="str">
        <f>IF(E77="","",Pricing!N77)</f>
        <v/>
      </c>
      <c r="K77" s="120" t="str">
        <f>IF(E77="","",Pricing!$O77)</f>
        <v/>
      </c>
      <c r="L77" s="120" t="str">
        <f t="shared" si="3"/>
        <v/>
      </c>
      <c r="M77" s="120" t="str">
        <f t="shared" si="4"/>
        <v/>
      </c>
      <c r="N77" s="120" t="str">
        <f t="shared" si="5"/>
        <v/>
      </c>
      <c r="O77" s="120" t="str">
        <f t="shared" si="6"/>
        <v/>
      </c>
      <c r="P77" s="120" t="str">
        <f t="shared" si="7"/>
        <v/>
      </c>
      <c r="Q77" s="120" t="str">
        <f>IF(E77="","",MAX(ROUND(P77,0),Pricing!$U77))</f>
        <v/>
      </c>
      <c r="R77" s="120" t="str">
        <f t="shared" si="8"/>
        <v/>
      </c>
      <c r="S77" s="121" t="str">
        <f t="shared" si="9"/>
        <v/>
      </c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102">
        <v>73.0</v>
      </c>
      <c r="E78" s="41" t="str">
        <f t="shared" si="1"/>
        <v/>
      </c>
      <c r="F78" s="146" t="str">
        <f t="shared" si="2"/>
        <v/>
      </c>
      <c r="G78" s="119" t="str">
        <f>IF(E78="","",IF(E78=$B$10,0,VLOOKUP(F78,Life!$A$3:$R$113,14,FALSE)))</f>
        <v/>
      </c>
      <c r="H78" s="120" t="str">
        <f>IF(E78="","",IF($F78=111,0,VLOOKUP(F78,Life!$A$3:$R$113,15,FALSE)))</f>
        <v/>
      </c>
      <c r="I78" s="120" t="str">
        <f>IF(E78&gt;=$B$10,"",IF(F78&lt;16,Pricing!K78,IFERROR(MAX(Pricing!I78,Pricing!J78,Pricing!V78),0)+Pricing!L78))</f>
        <v/>
      </c>
      <c r="J78" s="120" t="str">
        <f>IF(E78="","",Pricing!N78)</f>
        <v/>
      </c>
      <c r="K78" s="120" t="str">
        <f>IF(E78="","",Pricing!$O78)</f>
        <v/>
      </c>
      <c r="L78" s="120" t="str">
        <f t="shared" si="3"/>
        <v/>
      </c>
      <c r="M78" s="120" t="str">
        <f t="shared" si="4"/>
        <v/>
      </c>
      <c r="N78" s="120" t="str">
        <f t="shared" si="5"/>
        <v/>
      </c>
      <c r="O78" s="120" t="str">
        <f t="shared" si="6"/>
        <v/>
      </c>
      <c r="P78" s="120" t="str">
        <f t="shared" si="7"/>
        <v/>
      </c>
      <c r="Q78" s="120" t="str">
        <f>IF(E78="","",MAX(ROUND(P78,0),Pricing!$U78))</f>
        <v/>
      </c>
      <c r="R78" s="120" t="str">
        <f t="shared" si="8"/>
        <v/>
      </c>
      <c r="S78" s="121" t="str">
        <f t="shared" si="9"/>
        <v/>
      </c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102">
        <v>74.0</v>
      </c>
      <c r="E79" s="41" t="str">
        <f t="shared" si="1"/>
        <v/>
      </c>
      <c r="F79" s="146" t="str">
        <f t="shared" si="2"/>
        <v/>
      </c>
      <c r="G79" s="119" t="str">
        <f>IF(E79="","",IF(E79=$B$10,0,VLOOKUP(F79,Life!$A$3:$R$113,14,FALSE)))</f>
        <v/>
      </c>
      <c r="H79" s="120" t="str">
        <f>IF(E79="","",IF($F79=111,0,VLOOKUP(F79,Life!$A$3:$R$113,15,FALSE)))</f>
        <v/>
      </c>
      <c r="I79" s="120" t="str">
        <f>IF(E79&gt;=$B$10,"",IF(F79&lt;16,Pricing!K79,IFERROR(MAX(Pricing!I79,Pricing!J79,Pricing!V79),0)+Pricing!L79))</f>
        <v/>
      </c>
      <c r="J79" s="120" t="str">
        <f>IF(E79="","",Pricing!N79)</f>
        <v/>
      </c>
      <c r="K79" s="120" t="str">
        <f>IF(E79="","",Pricing!$O79)</f>
        <v/>
      </c>
      <c r="L79" s="120" t="str">
        <f t="shared" si="3"/>
        <v/>
      </c>
      <c r="M79" s="120" t="str">
        <f t="shared" si="4"/>
        <v/>
      </c>
      <c r="N79" s="120" t="str">
        <f t="shared" si="5"/>
        <v/>
      </c>
      <c r="O79" s="120" t="str">
        <f t="shared" si="6"/>
        <v/>
      </c>
      <c r="P79" s="120" t="str">
        <f t="shared" si="7"/>
        <v/>
      </c>
      <c r="Q79" s="120" t="str">
        <f>IF(E79="","",MAX(ROUND(P79,0),Pricing!$U79))</f>
        <v/>
      </c>
      <c r="R79" s="120" t="str">
        <f t="shared" si="8"/>
        <v/>
      </c>
      <c r="S79" s="121" t="str">
        <f t="shared" si="9"/>
        <v/>
      </c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102">
        <v>75.0</v>
      </c>
      <c r="E80" s="124" t="str">
        <f t="shared" si="1"/>
        <v/>
      </c>
      <c r="F80" s="147" t="str">
        <f t="shared" si="2"/>
        <v/>
      </c>
      <c r="G80" s="126" t="str">
        <f>IF(E80="","",IF(E80=$B$10,0,VLOOKUP(F80,Life!$A$3:$R$113,14,FALSE)))</f>
        <v/>
      </c>
      <c r="H80" s="127" t="str">
        <f>IF(E80="","",IF($F80=111,0,VLOOKUP(F80,Life!$A$3:$R$113,15,FALSE)))</f>
        <v/>
      </c>
      <c r="I80" s="127" t="str">
        <f>IF(E80&gt;=$B$10,"",IF(F80&lt;16,Pricing!K80,IFERROR(MAX(Pricing!I80,Pricing!J80,Pricing!V80),0)+Pricing!L80))</f>
        <v/>
      </c>
      <c r="J80" s="127" t="str">
        <f>IF(E80="","",Pricing!N80)</f>
        <v/>
      </c>
      <c r="K80" s="127" t="str">
        <f>IF(E80="","",Pricing!$O80)</f>
        <v/>
      </c>
      <c r="L80" s="127" t="str">
        <f t="shared" si="3"/>
        <v/>
      </c>
      <c r="M80" s="127" t="str">
        <f t="shared" si="4"/>
        <v/>
      </c>
      <c r="N80" s="127" t="str">
        <f t="shared" si="5"/>
        <v/>
      </c>
      <c r="O80" s="127" t="str">
        <f t="shared" si="6"/>
        <v/>
      </c>
      <c r="P80" s="127" t="str">
        <f t="shared" si="7"/>
        <v/>
      </c>
      <c r="Q80" s="127" t="str">
        <f>IF(E80="","",MAX(ROUND(P80,0),Pricing!$U80))</f>
        <v/>
      </c>
      <c r="R80" s="127" t="str">
        <f t="shared" si="8"/>
        <v/>
      </c>
      <c r="S80" s="128" t="str">
        <f t="shared" si="9"/>
        <v/>
      </c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102">
        <v>76.0</v>
      </c>
      <c r="E81" s="41" t="str">
        <f t="shared" si="1"/>
        <v/>
      </c>
      <c r="F81" s="146" t="str">
        <f t="shared" si="2"/>
        <v/>
      </c>
      <c r="G81" s="119" t="str">
        <f>IF(E81="","",IF(E81=$B$10,0,VLOOKUP(F81,Life!$A$3:$R$113,14,FALSE)))</f>
        <v/>
      </c>
      <c r="H81" s="120" t="str">
        <f>IF(E81="","",IF($F81=111,0,VLOOKUP(F81,Life!$A$3:$R$113,15,FALSE)))</f>
        <v/>
      </c>
      <c r="I81" s="120" t="str">
        <f>IF(E81&gt;=$B$10,"",IF(F81&lt;16,Pricing!K81,IFERROR(MAX(Pricing!I81,Pricing!J81,Pricing!V81),0)+Pricing!L81))</f>
        <v/>
      </c>
      <c r="J81" s="120" t="str">
        <f>IF(E81="","",Pricing!N81)</f>
        <v/>
      </c>
      <c r="K81" s="120" t="str">
        <f>IF(E81="","",Pricing!$O81)</f>
        <v/>
      </c>
      <c r="L81" s="120" t="str">
        <f t="shared" si="3"/>
        <v/>
      </c>
      <c r="M81" s="120" t="str">
        <f t="shared" si="4"/>
        <v/>
      </c>
      <c r="N81" s="120" t="str">
        <f t="shared" si="5"/>
        <v/>
      </c>
      <c r="O81" s="120" t="str">
        <f t="shared" si="6"/>
        <v/>
      </c>
      <c r="P81" s="120" t="str">
        <f t="shared" si="7"/>
        <v/>
      </c>
      <c r="Q81" s="120" t="str">
        <f>IF(E81="","",MAX(ROUND(P81,0),Pricing!$U81))</f>
        <v/>
      </c>
      <c r="R81" s="120" t="str">
        <f t="shared" si="8"/>
        <v/>
      </c>
      <c r="S81" s="121" t="str">
        <f t="shared" si="9"/>
        <v/>
      </c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102">
        <v>77.0</v>
      </c>
      <c r="E82" s="41" t="str">
        <f t="shared" si="1"/>
        <v/>
      </c>
      <c r="F82" s="146" t="str">
        <f t="shared" si="2"/>
        <v/>
      </c>
      <c r="G82" s="119" t="str">
        <f>IF(E82="","",IF(E82=$B$10,0,VLOOKUP(F82,Life!$A$3:$R$113,14,FALSE)))</f>
        <v/>
      </c>
      <c r="H82" s="120" t="str">
        <f>IF(E82="","",IF($F82=111,0,VLOOKUP(F82,Life!$A$3:$R$113,15,FALSE)))</f>
        <v/>
      </c>
      <c r="I82" s="120" t="str">
        <f>IF(E82&gt;=$B$10,"",IF(F82&lt;16,Pricing!K82,IFERROR(MAX(Pricing!I82,Pricing!J82,Pricing!V82),0)+Pricing!L82))</f>
        <v/>
      </c>
      <c r="J82" s="120" t="str">
        <f>IF(E82="","",Pricing!N82)</f>
        <v/>
      </c>
      <c r="K82" s="120" t="str">
        <f>IF(E82="","",Pricing!$O82)</f>
        <v/>
      </c>
      <c r="L82" s="120" t="str">
        <f t="shared" si="3"/>
        <v/>
      </c>
      <c r="M82" s="120" t="str">
        <f t="shared" si="4"/>
        <v/>
      </c>
      <c r="N82" s="120" t="str">
        <f t="shared" si="5"/>
        <v/>
      </c>
      <c r="O82" s="120" t="str">
        <f t="shared" si="6"/>
        <v/>
      </c>
      <c r="P82" s="120" t="str">
        <f t="shared" si="7"/>
        <v/>
      </c>
      <c r="Q82" s="120" t="str">
        <f>IF(E82="","",MAX(ROUND(P82,0),Pricing!$U82))</f>
        <v/>
      </c>
      <c r="R82" s="120" t="str">
        <f t="shared" si="8"/>
        <v/>
      </c>
      <c r="S82" s="121" t="str">
        <f t="shared" si="9"/>
        <v/>
      </c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102">
        <v>78.0</v>
      </c>
      <c r="E83" s="41" t="str">
        <f t="shared" si="1"/>
        <v/>
      </c>
      <c r="F83" s="146" t="str">
        <f t="shared" si="2"/>
        <v/>
      </c>
      <c r="G83" s="119" t="str">
        <f>IF(E83="","",IF(E83=$B$10,0,VLOOKUP(F83,Life!$A$3:$R$113,14,FALSE)))</f>
        <v/>
      </c>
      <c r="H83" s="120" t="str">
        <f>IF(E83="","",IF($F83=111,0,VLOOKUP(F83,Life!$A$3:$R$113,15,FALSE)))</f>
        <v/>
      </c>
      <c r="I83" s="120" t="str">
        <f>IF(E83&gt;=$B$10,"",IF(F83&lt;16,Pricing!K83,IFERROR(MAX(Pricing!I83,Pricing!J83,Pricing!V83),0)+Pricing!L83))</f>
        <v/>
      </c>
      <c r="J83" s="120" t="str">
        <f>IF(E83="","",Pricing!N83)</f>
        <v/>
      </c>
      <c r="K83" s="120" t="str">
        <f>IF(E83="","",Pricing!$O83)</f>
        <v/>
      </c>
      <c r="L83" s="120" t="str">
        <f t="shared" si="3"/>
        <v/>
      </c>
      <c r="M83" s="120" t="str">
        <f t="shared" si="4"/>
        <v/>
      </c>
      <c r="N83" s="120" t="str">
        <f t="shared" si="5"/>
        <v/>
      </c>
      <c r="O83" s="120" t="str">
        <f t="shared" si="6"/>
        <v/>
      </c>
      <c r="P83" s="120" t="str">
        <f t="shared" si="7"/>
        <v/>
      </c>
      <c r="Q83" s="120" t="str">
        <f>IF(E83="","",MAX(ROUND(P83,0),Pricing!$U83))</f>
        <v/>
      </c>
      <c r="R83" s="120" t="str">
        <f t="shared" si="8"/>
        <v/>
      </c>
      <c r="S83" s="121" t="str">
        <f t="shared" si="9"/>
        <v/>
      </c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102">
        <v>79.0</v>
      </c>
      <c r="E84" s="41" t="str">
        <f t="shared" si="1"/>
        <v/>
      </c>
      <c r="F84" s="146" t="str">
        <f t="shared" si="2"/>
        <v/>
      </c>
      <c r="G84" s="119" t="str">
        <f>IF(E84="","",IF(E84=$B$10,0,VLOOKUP(F84,Life!$A$3:$R$113,14,FALSE)))</f>
        <v/>
      </c>
      <c r="H84" s="120" t="str">
        <f>IF(E84="","",IF($F84=111,0,VLOOKUP(F84,Life!$A$3:$R$113,15,FALSE)))</f>
        <v/>
      </c>
      <c r="I84" s="120" t="str">
        <f>IF(E84&gt;=$B$10,"",IF(F84&lt;16,Pricing!K84,IFERROR(MAX(Pricing!I84,Pricing!J84,Pricing!V84),0)+Pricing!L84))</f>
        <v/>
      </c>
      <c r="J84" s="120" t="str">
        <f>IF(E84="","",Pricing!N84)</f>
        <v/>
      </c>
      <c r="K84" s="120" t="str">
        <f>IF(E84="","",Pricing!$O84)</f>
        <v/>
      </c>
      <c r="L84" s="120" t="str">
        <f t="shared" si="3"/>
        <v/>
      </c>
      <c r="M84" s="120" t="str">
        <f t="shared" si="4"/>
        <v/>
      </c>
      <c r="N84" s="120" t="str">
        <f t="shared" si="5"/>
        <v/>
      </c>
      <c r="O84" s="120" t="str">
        <f t="shared" si="6"/>
        <v/>
      </c>
      <c r="P84" s="120" t="str">
        <f t="shared" si="7"/>
        <v/>
      </c>
      <c r="Q84" s="120" t="str">
        <f>IF(E84="","",MAX(ROUND(P84,0),Pricing!$U84))</f>
        <v/>
      </c>
      <c r="R84" s="120" t="str">
        <f t="shared" si="8"/>
        <v/>
      </c>
      <c r="S84" s="121" t="str">
        <f t="shared" si="9"/>
        <v/>
      </c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102">
        <v>80.0</v>
      </c>
      <c r="E85" s="124" t="str">
        <f t="shared" si="1"/>
        <v/>
      </c>
      <c r="F85" s="147" t="str">
        <f t="shared" si="2"/>
        <v/>
      </c>
      <c r="G85" s="126" t="str">
        <f>IF(E85="","",IF(E85=$B$10,0,VLOOKUP(F85,Life!$A$3:$R$113,14,FALSE)))</f>
        <v/>
      </c>
      <c r="H85" s="127" t="str">
        <f>IF(E85="","",IF($F85=111,0,VLOOKUP(F85,Life!$A$3:$R$113,15,FALSE)))</f>
        <v/>
      </c>
      <c r="I85" s="127" t="str">
        <f>IF(E85&gt;=$B$10,"",IF(F85&lt;16,Pricing!K85,IFERROR(MAX(Pricing!I85,Pricing!J85,Pricing!V85),0)+Pricing!L85))</f>
        <v/>
      </c>
      <c r="J85" s="127" t="str">
        <f>IF(E85="","",Pricing!N85)</f>
        <v/>
      </c>
      <c r="K85" s="127" t="str">
        <f>IF(E85="","",Pricing!$O85)</f>
        <v/>
      </c>
      <c r="L85" s="127" t="str">
        <f t="shared" si="3"/>
        <v/>
      </c>
      <c r="M85" s="127" t="str">
        <f t="shared" si="4"/>
        <v/>
      </c>
      <c r="N85" s="127" t="str">
        <f t="shared" si="5"/>
        <v/>
      </c>
      <c r="O85" s="127" t="str">
        <f t="shared" si="6"/>
        <v/>
      </c>
      <c r="P85" s="127" t="str">
        <f t="shared" si="7"/>
        <v/>
      </c>
      <c r="Q85" s="127" t="str">
        <f>IF(E85="","",MAX(ROUND(P85,0),Pricing!$U85))</f>
        <v/>
      </c>
      <c r="R85" s="127" t="str">
        <f t="shared" si="8"/>
        <v/>
      </c>
      <c r="S85" s="128" t="str">
        <f t="shared" si="9"/>
        <v/>
      </c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102">
        <v>81.0</v>
      </c>
      <c r="E86" s="41" t="str">
        <f t="shared" si="1"/>
        <v/>
      </c>
      <c r="F86" s="146" t="str">
        <f t="shared" si="2"/>
        <v/>
      </c>
      <c r="G86" s="119" t="str">
        <f>IF(E86="","",IF(E86=$B$10,0,VLOOKUP(F86,Life!$A$3:$R$113,14,FALSE)))</f>
        <v/>
      </c>
      <c r="H86" s="120" t="str">
        <f>IF(E86="","",IF($F86=111,0,VLOOKUP(F86,Life!$A$3:$R$113,15,FALSE)))</f>
        <v/>
      </c>
      <c r="I86" s="120" t="str">
        <f>IF(E86&gt;=$B$10,"",IF(F86&lt;16,Pricing!K86,IFERROR(MAX(Pricing!I86,Pricing!J86,Pricing!V86),0)+Pricing!L86))</f>
        <v/>
      </c>
      <c r="J86" s="120" t="str">
        <f>IF(E86="","",Pricing!N86)</f>
        <v/>
      </c>
      <c r="K86" s="120" t="str">
        <f>IF(E86="","",Pricing!$O86)</f>
        <v/>
      </c>
      <c r="L86" s="120" t="str">
        <f t="shared" si="3"/>
        <v/>
      </c>
      <c r="M86" s="120" t="str">
        <f t="shared" si="4"/>
        <v/>
      </c>
      <c r="N86" s="120" t="str">
        <f t="shared" si="5"/>
        <v/>
      </c>
      <c r="O86" s="120" t="str">
        <f t="shared" si="6"/>
        <v/>
      </c>
      <c r="P86" s="120" t="str">
        <f t="shared" si="7"/>
        <v/>
      </c>
      <c r="Q86" s="120" t="str">
        <f>IF(E86="","",MAX(ROUND(P86,0),Pricing!$U86))</f>
        <v/>
      </c>
      <c r="R86" s="120" t="str">
        <f t="shared" si="8"/>
        <v/>
      </c>
      <c r="S86" s="121" t="str">
        <f t="shared" si="9"/>
        <v/>
      </c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102">
        <v>82.0</v>
      </c>
      <c r="E87" s="41" t="str">
        <f t="shared" si="1"/>
        <v/>
      </c>
      <c r="F87" s="146" t="str">
        <f t="shared" si="2"/>
        <v/>
      </c>
      <c r="G87" s="119" t="str">
        <f>IF(E87="","",IF(E87=$B$10,0,VLOOKUP(F87,Life!$A$3:$R$113,14,FALSE)))</f>
        <v/>
      </c>
      <c r="H87" s="120" t="str">
        <f>IF(E87="","",IF($F87=111,0,VLOOKUP(F87,Life!$A$3:$R$113,15,FALSE)))</f>
        <v/>
      </c>
      <c r="I87" s="120" t="str">
        <f>IF(E87&gt;=$B$10,"",IF(F87&lt;16,Pricing!K87,IFERROR(MAX(Pricing!I87,Pricing!J87,Pricing!V87),0)+Pricing!L87))</f>
        <v/>
      </c>
      <c r="J87" s="120" t="str">
        <f>IF(E87="","",Pricing!N87)</f>
        <v/>
      </c>
      <c r="K87" s="120" t="str">
        <f>IF(E87="","",Pricing!$O87)</f>
        <v/>
      </c>
      <c r="L87" s="120" t="str">
        <f t="shared" si="3"/>
        <v/>
      </c>
      <c r="M87" s="120" t="str">
        <f t="shared" si="4"/>
        <v/>
      </c>
      <c r="N87" s="120" t="str">
        <f t="shared" si="5"/>
        <v/>
      </c>
      <c r="O87" s="120" t="str">
        <f t="shared" si="6"/>
        <v/>
      </c>
      <c r="P87" s="120" t="str">
        <f t="shared" si="7"/>
        <v/>
      </c>
      <c r="Q87" s="120" t="str">
        <f>IF(E87="","",MAX(ROUND(P87,0),Pricing!$U87))</f>
        <v/>
      </c>
      <c r="R87" s="120" t="str">
        <f t="shared" si="8"/>
        <v/>
      </c>
      <c r="S87" s="121" t="str">
        <f t="shared" si="9"/>
        <v/>
      </c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102">
        <v>83.0</v>
      </c>
      <c r="E88" s="41" t="str">
        <f t="shared" si="1"/>
        <v/>
      </c>
      <c r="F88" s="146" t="str">
        <f t="shared" si="2"/>
        <v/>
      </c>
      <c r="G88" s="119" t="str">
        <f>IF(E88="","",IF(E88=$B$10,0,VLOOKUP(F88,Life!$A$3:$R$113,14,FALSE)))</f>
        <v/>
      </c>
      <c r="H88" s="120" t="str">
        <f>IF(E88="","",IF($F88=111,0,VLOOKUP(F88,Life!$A$3:$R$113,15,FALSE)))</f>
        <v/>
      </c>
      <c r="I88" s="120" t="str">
        <f>IF(E88&gt;=$B$10,"",IF(F88&lt;16,Pricing!K88,IFERROR(MAX(Pricing!I88,Pricing!J88,Pricing!V88),0)+Pricing!L88))</f>
        <v/>
      </c>
      <c r="J88" s="120" t="str">
        <f>IF(E88="","",Pricing!N88)</f>
        <v/>
      </c>
      <c r="K88" s="120" t="str">
        <f>IF(E88="","",Pricing!$O88)</f>
        <v/>
      </c>
      <c r="L88" s="120" t="str">
        <f t="shared" si="3"/>
        <v/>
      </c>
      <c r="M88" s="120" t="str">
        <f t="shared" si="4"/>
        <v/>
      </c>
      <c r="N88" s="120" t="str">
        <f t="shared" si="5"/>
        <v/>
      </c>
      <c r="O88" s="120" t="str">
        <f t="shared" si="6"/>
        <v/>
      </c>
      <c r="P88" s="120" t="str">
        <f t="shared" si="7"/>
        <v/>
      </c>
      <c r="Q88" s="120" t="str">
        <f>IF(E88="","",MAX(ROUND(P88,0),Pricing!$U88))</f>
        <v/>
      </c>
      <c r="R88" s="120" t="str">
        <f t="shared" si="8"/>
        <v/>
      </c>
      <c r="S88" s="121" t="str">
        <f t="shared" si="9"/>
        <v/>
      </c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102">
        <v>84.0</v>
      </c>
      <c r="E89" s="41" t="str">
        <f t="shared" si="1"/>
        <v/>
      </c>
      <c r="F89" s="146" t="str">
        <f t="shared" si="2"/>
        <v/>
      </c>
      <c r="G89" s="119" t="str">
        <f>IF(E89="","",IF(E89=$B$10,0,VLOOKUP(F89,Life!$A$3:$R$113,14,FALSE)))</f>
        <v/>
      </c>
      <c r="H89" s="120" t="str">
        <f>IF(E89="","",IF($F89=111,0,VLOOKUP(F89,Life!$A$3:$R$113,15,FALSE)))</f>
        <v/>
      </c>
      <c r="I89" s="120" t="str">
        <f>IF(E89&gt;=$B$10,"",IF(F89&lt;16,Pricing!K89,IFERROR(MAX(Pricing!I89,Pricing!J89,Pricing!V89),0)+Pricing!L89))</f>
        <v/>
      </c>
      <c r="J89" s="120" t="str">
        <f>IF(E89="","",Pricing!N89)</f>
        <v/>
      </c>
      <c r="K89" s="120" t="str">
        <f>IF(E89="","",Pricing!$O89)</f>
        <v/>
      </c>
      <c r="L89" s="120" t="str">
        <f t="shared" si="3"/>
        <v/>
      </c>
      <c r="M89" s="120" t="str">
        <f t="shared" si="4"/>
        <v/>
      </c>
      <c r="N89" s="120" t="str">
        <f t="shared" si="5"/>
        <v/>
      </c>
      <c r="O89" s="120" t="str">
        <f t="shared" si="6"/>
        <v/>
      </c>
      <c r="P89" s="120" t="str">
        <f t="shared" si="7"/>
        <v/>
      </c>
      <c r="Q89" s="120" t="str">
        <f>IF(E89="","",MAX(ROUND(P89,0),Pricing!$U89))</f>
        <v/>
      </c>
      <c r="R89" s="120" t="str">
        <f t="shared" si="8"/>
        <v/>
      </c>
      <c r="S89" s="121" t="str">
        <f t="shared" si="9"/>
        <v/>
      </c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102">
        <v>85.0</v>
      </c>
      <c r="E90" s="124" t="str">
        <f t="shared" si="1"/>
        <v/>
      </c>
      <c r="F90" s="147" t="str">
        <f t="shared" si="2"/>
        <v/>
      </c>
      <c r="G90" s="126" t="str">
        <f>IF(E90="","",IF(E90=$B$10,0,VLOOKUP(F90,Life!$A$3:$R$113,14,FALSE)))</f>
        <v/>
      </c>
      <c r="H90" s="127" t="str">
        <f>IF(E90="","",IF($F90=111,0,VLOOKUP(F90,Life!$A$3:$R$113,15,FALSE)))</f>
        <v/>
      </c>
      <c r="I90" s="127" t="str">
        <f>IF(E90&gt;=$B$10,"",IF(F90&lt;16,Pricing!K90,IFERROR(MAX(Pricing!I90,Pricing!J90,Pricing!V90),0)+Pricing!L90))</f>
        <v/>
      </c>
      <c r="J90" s="127" t="str">
        <f>IF(E90="","",Pricing!N90)</f>
        <v/>
      </c>
      <c r="K90" s="127" t="str">
        <f>IF(E90="","",Pricing!$O90)</f>
        <v/>
      </c>
      <c r="L90" s="127" t="str">
        <f t="shared" si="3"/>
        <v/>
      </c>
      <c r="M90" s="127" t="str">
        <f t="shared" si="4"/>
        <v/>
      </c>
      <c r="N90" s="127" t="str">
        <f t="shared" si="5"/>
        <v/>
      </c>
      <c r="O90" s="127" t="str">
        <f t="shared" si="6"/>
        <v/>
      </c>
      <c r="P90" s="127" t="str">
        <f t="shared" si="7"/>
        <v/>
      </c>
      <c r="Q90" s="127" t="str">
        <f>IF(E90="","",MAX(ROUND(P90,0),Pricing!$U90))</f>
        <v/>
      </c>
      <c r="R90" s="127" t="str">
        <f t="shared" si="8"/>
        <v/>
      </c>
      <c r="S90" s="128" t="str">
        <f t="shared" si="9"/>
        <v/>
      </c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102">
        <v>86.0</v>
      </c>
      <c r="E91" s="41" t="str">
        <f t="shared" si="1"/>
        <v/>
      </c>
      <c r="F91" s="146" t="str">
        <f t="shared" si="2"/>
        <v/>
      </c>
      <c r="G91" s="119" t="str">
        <f>IF(E91="","",IF(E91=$B$10,0,VLOOKUP(F91,Life!$A$3:$R$113,14,FALSE)))</f>
        <v/>
      </c>
      <c r="H91" s="120" t="str">
        <f>IF(E91="","",IF($F91=111,0,VLOOKUP(F91,Life!$A$3:$R$113,15,FALSE)))</f>
        <v/>
      </c>
      <c r="I91" s="120" t="str">
        <f>IF(E91&gt;=$B$10,"",IF(F91&lt;16,Pricing!K91,IFERROR(MAX(Pricing!I91,Pricing!J91,Pricing!V91),0)+Pricing!L91))</f>
        <v/>
      </c>
      <c r="J91" s="120" t="str">
        <f>IF(E91="","",Pricing!N91)</f>
        <v/>
      </c>
      <c r="K91" s="120" t="str">
        <f>IF(E91="","",Pricing!$O91)</f>
        <v/>
      </c>
      <c r="L91" s="120" t="str">
        <f t="shared" si="3"/>
        <v/>
      </c>
      <c r="M91" s="120" t="str">
        <f t="shared" si="4"/>
        <v/>
      </c>
      <c r="N91" s="120" t="str">
        <f t="shared" si="5"/>
        <v/>
      </c>
      <c r="O91" s="120" t="str">
        <f t="shared" si="6"/>
        <v/>
      </c>
      <c r="P91" s="120" t="str">
        <f t="shared" si="7"/>
        <v/>
      </c>
      <c r="Q91" s="120" t="str">
        <f>IF(E91="","",MAX(ROUND(P91,0),Pricing!$U91))</f>
        <v/>
      </c>
      <c r="R91" s="120" t="str">
        <f t="shared" si="8"/>
        <v/>
      </c>
      <c r="S91" s="121" t="str">
        <f t="shared" si="9"/>
        <v/>
      </c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102">
        <v>87.0</v>
      </c>
      <c r="E92" s="41" t="str">
        <f t="shared" si="1"/>
        <v/>
      </c>
      <c r="F92" s="146" t="str">
        <f t="shared" si="2"/>
        <v/>
      </c>
      <c r="G92" s="119" t="str">
        <f>IF(E92="","",IF(E92=$B$10,0,VLOOKUP(F92,Life!$A$3:$R$113,14,FALSE)))</f>
        <v/>
      </c>
      <c r="H92" s="120" t="str">
        <f>IF(E92="","",IF($F92=111,0,VLOOKUP(F92,Life!$A$3:$R$113,15,FALSE)))</f>
        <v/>
      </c>
      <c r="I92" s="120" t="str">
        <f>IF(E92&gt;=$B$10,"",IF(F92&lt;16,Pricing!K92,IFERROR(MAX(Pricing!I92,Pricing!J92,Pricing!V92),0)+Pricing!L92))</f>
        <v/>
      </c>
      <c r="J92" s="120" t="str">
        <f>IF(E92="","",Pricing!N92)</f>
        <v/>
      </c>
      <c r="K92" s="120" t="str">
        <f>IF(E92="","",Pricing!$O92)</f>
        <v/>
      </c>
      <c r="L92" s="120" t="str">
        <f t="shared" si="3"/>
        <v/>
      </c>
      <c r="M92" s="120" t="str">
        <f t="shared" si="4"/>
        <v/>
      </c>
      <c r="N92" s="120" t="str">
        <f t="shared" si="5"/>
        <v/>
      </c>
      <c r="O92" s="120" t="str">
        <f t="shared" si="6"/>
        <v/>
      </c>
      <c r="P92" s="120" t="str">
        <f t="shared" si="7"/>
        <v/>
      </c>
      <c r="Q92" s="120" t="str">
        <f>IF(E92="","",MAX(ROUND(P92,0),Pricing!$U92))</f>
        <v/>
      </c>
      <c r="R92" s="120" t="str">
        <f t="shared" si="8"/>
        <v/>
      </c>
      <c r="S92" s="121" t="str">
        <f t="shared" si="9"/>
        <v/>
      </c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102">
        <v>88.0</v>
      </c>
      <c r="E93" s="41" t="str">
        <f t="shared" si="1"/>
        <v/>
      </c>
      <c r="F93" s="146" t="str">
        <f t="shared" si="2"/>
        <v/>
      </c>
      <c r="G93" s="119" t="str">
        <f>IF(E93="","",IF(E93=$B$10,0,VLOOKUP(F93,Life!$A$3:$R$113,14,FALSE)))</f>
        <v/>
      </c>
      <c r="H93" s="120" t="str">
        <f>IF(E93="","",IF($F93=111,0,VLOOKUP(F93,Life!$A$3:$R$113,15,FALSE)))</f>
        <v/>
      </c>
      <c r="I93" s="120" t="str">
        <f>IF(E93&gt;=$B$10,"",IF(F93&lt;16,Pricing!K93,IFERROR(MAX(Pricing!I93,Pricing!J93,Pricing!V93),0)+Pricing!L93))</f>
        <v/>
      </c>
      <c r="J93" s="120" t="str">
        <f>IF(E93="","",Pricing!N93)</f>
        <v/>
      </c>
      <c r="K93" s="120" t="str">
        <f>IF(E93="","",Pricing!$O93)</f>
        <v/>
      </c>
      <c r="L93" s="120" t="str">
        <f t="shared" si="3"/>
        <v/>
      </c>
      <c r="M93" s="120" t="str">
        <f t="shared" si="4"/>
        <v/>
      </c>
      <c r="N93" s="120" t="str">
        <f t="shared" si="5"/>
        <v/>
      </c>
      <c r="O93" s="120" t="str">
        <f t="shared" si="6"/>
        <v/>
      </c>
      <c r="P93" s="120" t="str">
        <f t="shared" si="7"/>
        <v/>
      </c>
      <c r="Q93" s="120" t="str">
        <f>IF(E93="","",MAX(ROUND(P93,0),Pricing!$U93))</f>
        <v/>
      </c>
      <c r="R93" s="120" t="str">
        <f t="shared" si="8"/>
        <v/>
      </c>
      <c r="S93" s="121" t="str">
        <f t="shared" si="9"/>
        <v/>
      </c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102">
        <v>89.0</v>
      </c>
      <c r="E94" s="41" t="str">
        <f t="shared" si="1"/>
        <v/>
      </c>
      <c r="F94" s="146" t="str">
        <f t="shared" si="2"/>
        <v/>
      </c>
      <c r="G94" s="119" t="str">
        <f>IF(E94="","",IF(E94=$B$10,0,VLOOKUP(F94,Life!$A$3:$R$113,14,FALSE)))</f>
        <v/>
      </c>
      <c r="H94" s="120" t="str">
        <f>IF(E94="","",IF($F94=111,0,VLOOKUP(F94,Life!$A$3:$R$113,15,FALSE)))</f>
        <v/>
      </c>
      <c r="I94" s="120" t="str">
        <f>IF(E94&gt;=$B$10,"",IF(F94&lt;16,Pricing!K94,IFERROR(MAX(Pricing!I94,Pricing!J94,Pricing!V94),0)+Pricing!L94))</f>
        <v/>
      </c>
      <c r="J94" s="120" t="str">
        <f>IF(E94="","",Pricing!N94)</f>
        <v/>
      </c>
      <c r="K94" s="120" t="str">
        <f>IF(E94="","",Pricing!$O94)</f>
        <v/>
      </c>
      <c r="L94" s="120" t="str">
        <f t="shared" si="3"/>
        <v/>
      </c>
      <c r="M94" s="120" t="str">
        <f t="shared" si="4"/>
        <v/>
      </c>
      <c r="N94" s="120" t="str">
        <f t="shared" si="5"/>
        <v/>
      </c>
      <c r="O94" s="120" t="str">
        <f t="shared" si="6"/>
        <v/>
      </c>
      <c r="P94" s="120" t="str">
        <f t="shared" si="7"/>
        <v/>
      </c>
      <c r="Q94" s="120" t="str">
        <f>IF(E94="","",MAX(ROUND(P94,0),Pricing!$U94))</f>
        <v/>
      </c>
      <c r="R94" s="120" t="str">
        <f t="shared" si="8"/>
        <v/>
      </c>
      <c r="S94" s="121" t="str">
        <f t="shared" si="9"/>
        <v/>
      </c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102">
        <v>90.0</v>
      </c>
      <c r="E95" s="124" t="str">
        <f t="shared" si="1"/>
        <v/>
      </c>
      <c r="F95" s="147" t="str">
        <f t="shared" si="2"/>
        <v/>
      </c>
      <c r="G95" s="126" t="str">
        <f>IF(E95="","",IF(E95=$B$10,0,VLOOKUP(F95,Life!$A$3:$R$113,14,FALSE)))</f>
        <v/>
      </c>
      <c r="H95" s="127" t="str">
        <f>IF(E95="","",IF($F95=111,0,VLOOKUP(F95,Life!$A$3:$R$113,15,FALSE)))</f>
        <v/>
      </c>
      <c r="I95" s="127" t="str">
        <f>IF(E95&gt;=$B$10,"",IF(F95&lt;16,Pricing!K95,IFERROR(MAX(Pricing!I95,Pricing!J95,Pricing!V95),0)+Pricing!L95))</f>
        <v/>
      </c>
      <c r="J95" s="127" t="str">
        <f>IF(E95="","",Pricing!N95)</f>
        <v/>
      </c>
      <c r="K95" s="127" t="str">
        <f>IF(E95="","",Pricing!$O95)</f>
        <v/>
      </c>
      <c r="L95" s="127" t="str">
        <f t="shared" si="3"/>
        <v/>
      </c>
      <c r="M95" s="127" t="str">
        <f t="shared" si="4"/>
        <v/>
      </c>
      <c r="N95" s="127" t="str">
        <f t="shared" si="5"/>
        <v/>
      </c>
      <c r="O95" s="127" t="str">
        <f t="shared" si="6"/>
        <v/>
      </c>
      <c r="P95" s="127" t="str">
        <f t="shared" si="7"/>
        <v/>
      </c>
      <c r="Q95" s="127" t="str">
        <f>IF(E95="","",MAX(ROUND(P95,0),Pricing!$U95))</f>
        <v/>
      </c>
      <c r="R95" s="127" t="str">
        <f t="shared" si="8"/>
        <v/>
      </c>
      <c r="S95" s="128" t="str">
        <f t="shared" si="9"/>
        <v/>
      </c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102">
        <v>91.0</v>
      </c>
      <c r="E96" s="41" t="str">
        <f t="shared" si="1"/>
        <v/>
      </c>
      <c r="F96" s="146" t="str">
        <f t="shared" si="2"/>
        <v/>
      </c>
      <c r="G96" s="119" t="str">
        <f>IF(E96="","",IF(E96=$B$10,0,VLOOKUP(F96,Life!$A$3:$R$113,14,FALSE)))</f>
        <v/>
      </c>
      <c r="H96" s="120" t="str">
        <f>IF(E96="","",IF($F96=111,0,VLOOKUP(F96,Life!$A$3:$R$113,15,FALSE)))</f>
        <v/>
      </c>
      <c r="I96" s="120" t="str">
        <f>IF(E96&gt;=$B$10,"",IF(F96&lt;16,Pricing!K96,IFERROR(MAX(Pricing!I96,Pricing!J96,Pricing!V96),0)+Pricing!L96))</f>
        <v/>
      </c>
      <c r="J96" s="120" t="str">
        <f>IF(E96="","",Pricing!N96)</f>
        <v/>
      </c>
      <c r="K96" s="120" t="str">
        <f>IF(E96="","",Pricing!$O96)</f>
        <v/>
      </c>
      <c r="L96" s="120" t="str">
        <f t="shared" si="3"/>
        <v/>
      </c>
      <c r="M96" s="120" t="str">
        <f t="shared" si="4"/>
        <v/>
      </c>
      <c r="N96" s="120" t="str">
        <f t="shared" si="5"/>
        <v/>
      </c>
      <c r="O96" s="120" t="str">
        <f t="shared" si="6"/>
        <v/>
      </c>
      <c r="P96" s="120" t="str">
        <f t="shared" si="7"/>
        <v/>
      </c>
      <c r="Q96" s="120" t="str">
        <f>IF(E96="","",MAX(ROUND(P96,0),Pricing!$U96))</f>
        <v/>
      </c>
      <c r="R96" s="120" t="str">
        <f t="shared" si="8"/>
        <v/>
      </c>
      <c r="S96" s="121" t="str">
        <f t="shared" si="9"/>
        <v/>
      </c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102">
        <v>92.0</v>
      </c>
      <c r="E97" s="41" t="str">
        <f t="shared" si="1"/>
        <v/>
      </c>
      <c r="F97" s="146" t="str">
        <f t="shared" si="2"/>
        <v/>
      </c>
      <c r="G97" s="119" t="str">
        <f>IF(E97="","",IF(E97=$B$10,0,VLOOKUP(F97,Life!$A$3:$R$113,14,FALSE)))</f>
        <v/>
      </c>
      <c r="H97" s="120" t="str">
        <f>IF(E97="","",IF($F97=111,0,VLOOKUP(F97,Life!$A$3:$R$113,15,FALSE)))</f>
        <v/>
      </c>
      <c r="I97" s="120" t="str">
        <f>IF(E97&gt;=$B$10,"",IF(F97&lt;16,Pricing!K97,IFERROR(MAX(Pricing!I97,Pricing!J97,Pricing!V97),0)+Pricing!L97))</f>
        <v/>
      </c>
      <c r="J97" s="120" t="str">
        <f>IF(E97="","",Pricing!N97)</f>
        <v/>
      </c>
      <c r="K97" s="120" t="str">
        <f>IF(E97="","",Pricing!$O97)</f>
        <v/>
      </c>
      <c r="L97" s="120" t="str">
        <f t="shared" si="3"/>
        <v/>
      </c>
      <c r="M97" s="120" t="str">
        <f t="shared" si="4"/>
        <v/>
      </c>
      <c r="N97" s="120" t="str">
        <f t="shared" si="5"/>
        <v/>
      </c>
      <c r="O97" s="120" t="str">
        <f t="shared" si="6"/>
        <v/>
      </c>
      <c r="P97" s="120" t="str">
        <f t="shared" si="7"/>
        <v/>
      </c>
      <c r="Q97" s="120" t="str">
        <f>IF(E97="","",MAX(ROUND(P97,0),Pricing!$U97))</f>
        <v/>
      </c>
      <c r="R97" s="120" t="str">
        <f t="shared" si="8"/>
        <v/>
      </c>
      <c r="S97" s="121" t="str">
        <f t="shared" si="9"/>
        <v/>
      </c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102">
        <v>93.0</v>
      </c>
      <c r="E98" s="41" t="str">
        <f t="shared" si="1"/>
        <v/>
      </c>
      <c r="F98" s="146" t="str">
        <f t="shared" si="2"/>
        <v/>
      </c>
      <c r="G98" s="119" t="str">
        <f>IF(E98="","",IF(E98=$B$10,0,VLOOKUP(F98,Life!$A$3:$R$113,14,FALSE)))</f>
        <v/>
      </c>
      <c r="H98" s="120" t="str">
        <f>IF(E98="","",IF($F98=111,0,VLOOKUP(F98,Life!$A$3:$R$113,15,FALSE)))</f>
        <v/>
      </c>
      <c r="I98" s="120" t="str">
        <f>IF(E98&gt;=$B$10,"",IF(F98&lt;16,Pricing!K98,IFERROR(MAX(Pricing!I98,Pricing!J98,Pricing!V98),0)+Pricing!L98))</f>
        <v/>
      </c>
      <c r="J98" s="120" t="str">
        <f>IF(E98="","",Pricing!N98)</f>
        <v/>
      </c>
      <c r="K98" s="120" t="str">
        <f>IF(E98="","",Pricing!$O98)</f>
        <v/>
      </c>
      <c r="L98" s="120" t="str">
        <f t="shared" si="3"/>
        <v/>
      </c>
      <c r="M98" s="120" t="str">
        <f t="shared" si="4"/>
        <v/>
      </c>
      <c r="N98" s="120" t="str">
        <f t="shared" si="5"/>
        <v/>
      </c>
      <c r="O98" s="120" t="str">
        <f t="shared" si="6"/>
        <v/>
      </c>
      <c r="P98" s="120" t="str">
        <f t="shared" si="7"/>
        <v/>
      </c>
      <c r="Q98" s="120" t="str">
        <f>IF(E98="","",MAX(ROUND(P98,0),Pricing!$U98))</f>
        <v/>
      </c>
      <c r="R98" s="120" t="str">
        <f t="shared" si="8"/>
        <v/>
      </c>
      <c r="S98" s="121" t="str">
        <f t="shared" si="9"/>
        <v/>
      </c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102">
        <v>94.0</v>
      </c>
      <c r="E99" s="41" t="str">
        <f t="shared" si="1"/>
        <v/>
      </c>
      <c r="F99" s="146" t="str">
        <f t="shared" si="2"/>
        <v/>
      </c>
      <c r="G99" s="119" t="str">
        <f>IF(E99="","",IF(E99=$B$10,0,VLOOKUP(F99,Life!$A$3:$R$113,14,FALSE)))</f>
        <v/>
      </c>
      <c r="H99" s="120" t="str">
        <f>IF(E99="","",IF($F99=111,0,VLOOKUP(F99,Life!$A$3:$R$113,15,FALSE)))</f>
        <v/>
      </c>
      <c r="I99" s="120" t="str">
        <f>IF(E99&gt;=$B$10,"",IF(F99&lt;16,Pricing!K99,IFERROR(MAX(Pricing!I99,Pricing!J99,Pricing!V99),0)+Pricing!L99))</f>
        <v/>
      </c>
      <c r="J99" s="120" t="str">
        <f>IF(E99="","",Pricing!N99)</f>
        <v/>
      </c>
      <c r="K99" s="120" t="str">
        <f>IF(E99="","",Pricing!$O99)</f>
        <v/>
      </c>
      <c r="L99" s="120" t="str">
        <f t="shared" si="3"/>
        <v/>
      </c>
      <c r="M99" s="120" t="str">
        <f t="shared" si="4"/>
        <v/>
      </c>
      <c r="N99" s="120" t="str">
        <f t="shared" si="5"/>
        <v/>
      </c>
      <c r="O99" s="120" t="str">
        <f t="shared" si="6"/>
        <v/>
      </c>
      <c r="P99" s="120" t="str">
        <f t="shared" si="7"/>
        <v/>
      </c>
      <c r="Q99" s="120" t="str">
        <f>IF(E99="","",MAX(ROUND(P99,0),Pricing!$U99))</f>
        <v/>
      </c>
      <c r="R99" s="120" t="str">
        <f t="shared" si="8"/>
        <v/>
      </c>
      <c r="S99" s="121" t="str">
        <f t="shared" si="9"/>
        <v/>
      </c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102">
        <v>95.0</v>
      </c>
      <c r="E100" s="124" t="str">
        <f t="shared" si="1"/>
        <v/>
      </c>
      <c r="F100" s="147" t="str">
        <f t="shared" si="2"/>
        <v/>
      </c>
      <c r="G100" s="126" t="str">
        <f>IF(E100="","",IF(E100=$B$10,0,VLOOKUP(F100,Life!$A$3:$R$113,14,FALSE)))</f>
        <v/>
      </c>
      <c r="H100" s="127" t="str">
        <f>IF(E100="","",IF($F100=111,0,VLOOKUP(F100,Life!$A$3:$R$113,15,FALSE)))</f>
        <v/>
      </c>
      <c r="I100" s="127" t="str">
        <f>IF(E100&gt;=$B$10,"",IF(F100&lt;16,Pricing!K100,IFERROR(MAX(Pricing!I100,Pricing!J100,Pricing!V100),0)+Pricing!L100))</f>
        <v/>
      </c>
      <c r="J100" s="127" t="str">
        <f>IF(E100="","",Pricing!N100)</f>
        <v/>
      </c>
      <c r="K100" s="127" t="str">
        <f>IF(E100="","",Pricing!$O100)</f>
        <v/>
      </c>
      <c r="L100" s="127" t="str">
        <f t="shared" si="3"/>
        <v/>
      </c>
      <c r="M100" s="127" t="str">
        <f t="shared" si="4"/>
        <v/>
      </c>
      <c r="N100" s="127" t="str">
        <f t="shared" si="5"/>
        <v/>
      </c>
      <c r="O100" s="127" t="str">
        <f t="shared" si="6"/>
        <v/>
      </c>
      <c r="P100" s="127" t="str">
        <f t="shared" si="7"/>
        <v/>
      </c>
      <c r="Q100" s="127" t="str">
        <f>IF(E100="","",MAX(ROUND(P100,0),Pricing!$U100))</f>
        <v/>
      </c>
      <c r="R100" s="127" t="str">
        <f t="shared" si="8"/>
        <v/>
      </c>
      <c r="S100" s="128" t="str">
        <f t="shared" si="9"/>
        <v/>
      </c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102">
        <v>96.0</v>
      </c>
      <c r="E101" s="41" t="str">
        <f t="shared" si="1"/>
        <v/>
      </c>
      <c r="F101" s="146" t="str">
        <f t="shared" si="2"/>
        <v/>
      </c>
      <c r="G101" s="119" t="str">
        <f>IF(E101="","",IF(E101=$B$10,0,VLOOKUP(F101,Life!$A$3:$R$113,14,FALSE)))</f>
        <v/>
      </c>
      <c r="H101" s="120" t="str">
        <f>IF(E101="","",IF($F101=111,0,VLOOKUP(F101,Life!$A$3:$R$113,15,FALSE)))</f>
        <v/>
      </c>
      <c r="I101" s="120" t="str">
        <f>IF(E101&gt;=$B$10,"",IF(F101&lt;16,Pricing!K101,IFERROR(MAX(Pricing!I101,Pricing!J101,Pricing!V101),0)+Pricing!L101))</f>
        <v/>
      </c>
      <c r="J101" s="120" t="str">
        <f>IF(E101="","",Pricing!N101)</f>
        <v/>
      </c>
      <c r="K101" s="120" t="str">
        <f>IF(E101="","",Pricing!$O101)</f>
        <v/>
      </c>
      <c r="L101" s="120" t="str">
        <f t="shared" si="3"/>
        <v/>
      </c>
      <c r="M101" s="120" t="str">
        <f t="shared" si="4"/>
        <v/>
      </c>
      <c r="N101" s="120" t="str">
        <f t="shared" si="5"/>
        <v/>
      </c>
      <c r="O101" s="120" t="str">
        <f t="shared" si="6"/>
        <v/>
      </c>
      <c r="P101" s="120" t="str">
        <f t="shared" si="7"/>
        <v/>
      </c>
      <c r="Q101" s="120" t="str">
        <f>IF(E101="","",MAX(ROUND(P101,0),Pricing!$U101))</f>
        <v/>
      </c>
      <c r="R101" s="120" t="str">
        <f t="shared" si="8"/>
        <v/>
      </c>
      <c r="S101" s="121" t="str">
        <f t="shared" si="9"/>
        <v/>
      </c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102">
        <v>97.0</v>
      </c>
      <c r="E102" s="41" t="str">
        <f t="shared" si="1"/>
        <v/>
      </c>
      <c r="F102" s="146" t="str">
        <f t="shared" si="2"/>
        <v/>
      </c>
      <c r="G102" s="119" t="str">
        <f>IF(E102="","",IF(E102=$B$10,0,VLOOKUP(F102,Life!$A$3:$R$113,14,FALSE)))</f>
        <v/>
      </c>
      <c r="H102" s="120" t="str">
        <f>IF(E102="","",IF($F102=111,0,VLOOKUP(F102,Life!$A$3:$R$113,15,FALSE)))</f>
        <v/>
      </c>
      <c r="I102" s="120" t="str">
        <f>IF(E102&gt;=$B$10,"",IF(F102&lt;16,Pricing!K102,IFERROR(MAX(Pricing!I102,Pricing!J102,Pricing!V102),0)+Pricing!L102))</f>
        <v/>
      </c>
      <c r="J102" s="120" t="str">
        <f>IF(E102="","",Pricing!N102)</f>
        <v/>
      </c>
      <c r="K102" s="120" t="str">
        <f>IF(E102="","",Pricing!$O102)</f>
        <v/>
      </c>
      <c r="L102" s="120" t="str">
        <f t="shared" si="3"/>
        <v/>
      </c>
      <c r="M102" s="120" t="str">
        <f t="shared" si="4"/>
        <v/>
      </c>
      <c r="N102" s="120" t="str">
        <f t="shared" si="5"/>
        <v/>
      </c>
      <c r="O102" s="120" t="str">
        <f t="shared" si="6"/>
        <v/>
      </c>
      <c r="P102" s="120" t="str">
        <f t="shared" si="7"/>
        <v/>
      </c>
      <c r="Q102" s="120" t="str">
        <f>IF(E102="","",MAX(ROUND(P102,0),Pricing!$U102))</f>
        <v/>
      </c>
      <c r="R102" s="120" t="str">
        <f t="shared" si="8"/>
        <v/>
      </c>
      <c r="S102" s="121" t="str">
        <f t="shared" si="9"/>
        <v/>
      </c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102">
        <v>98.0</v>
      </c>
      <c r="E103" s="41" t="str">
        <f t="shared" si="1"/>
        <v/>
      </c>
      <c r="F103" s="146" t="str">
        <f t="shared" si="2"/>
        <v/>
      </c>
      <c r="G103" s="119" t="str">
        <f>IF(E103="","",IF(E103=$B$10,0,VLOOKUP(F103,Life!$A$3:$R$113,14,FALSE)))</f>
        <v/>
      </c>
      <c r="H103" s="120" t="str">
        <f>IF(E103="","",IF($F103=111,0,VLOOKUP(F103,Life!$A$3:$R$113,15,FALSE)))</f>
        <v/>
      </c>
      <c r="I103" s="120" t="str">
        <f>IF(E103&gt;=$B$10,"",IF(F103&lt;16,Pricing!K103,IFERROR(MAX(Pricing!I103,Pricing!J103,Pricing!V103),0)+Pricing!L103))</f>
        <v/>
      </c>
      <c r="J103" s="120" t="str">
        <f>IF(E103="","",Pricing!N103)</f>
        <v/>
      </c>
      <c r="K103" s="120" t="str">
        <f>IF(E103="","",Pricing!$O103)</f>
        <v/>
      </c>
      <c r="L103" s="120" t="str">
        <f t="shared" si="3"/>
        <v/>
      </c>
      <c r="M103" s="120" t="str">
        <f t="shared" si="4"/>
        <v/>
      </c>
      <c r="N103" s="120" t="str">
        <f t="shared" si="5"/>
        <v/>
      </c>
      <c r="O103" s="120" t="str">
        <f t="shared" si="6"/>
        <v/>
      </c>
      <c r="P103" s="120" t="str">
        <f t="shared" si="7"/>
        <v/>
      </c>
      <c r="Q103" s="120" t="str">
        <f>IF(E103="","",MAX(ROUND(P103,0),Pricing!$U103))</f>
        <v/>
      </c>
      <c r="R103" s="120" t="str">
        <f t="shared" si="8"/>
        <v/>
      </c>
      <c r="S103" s="121" t="str">
        <f t="shared" si="9"/>
        <v/>
      </c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102">
        <v>99.0</v>
      </c>
      <c r="E104" s="41" t="str">
        <f t="shared" si="1"/>
        <v/>
      </c>
      <c r="F104" s="146" t="str">
        <f t="shared" si="2"/>
        <v/>
      </c>
      <c r="G104" s="119" t="str">
        <f>IF(E104="","",IF(E104=$B$10,0,VLOOKUP(F104,Life!$A$3:$R$113,14,FALSE)))</f>
        <v/>
      </c>
      <c r="H104" s="120" t="str">
        <f>IF(E104="","",IF($F104=111,0,VLOOKUP(F104,Life!$A$3:$R$113,15,FALSE)))</f>
        <v/>
      </c>
      <c r="I104" s="120" t="str">
        <f>IF(E104&gt;=$B$10,"",IF(F104&lt;16,Pricing!K104,IFERROR(MAX(Pricing!I104,Pricing!J104,Pricing!V104),0)+Pricing!L104))</f>
        <v/>
      </c>
      <c r="J104" s="120" t="str">
        <f>IF(E104="","",Pricing!N104)</f>
        <v/>
      </c>
      <c r="K104" s="120" t="str">
        <f>IF(E104="","",Pricing!$O104)</f>
        <v/>
      </c>
      <c r="L104" s="120" t="str">
        <f t="shared" si="3"/>
        <v/>
      </c>
      <c r="M104" s="120" t="str">
        <f t="shared" si="4"/>
        <v/>
      </c>
      <c r="N104" s="120" t="str">
        <f t="shared" si="5"/>
        <v/>
      </c>
      <c r="O104" s="120" t="str">
        <f t="shared" si="6"/>
        <v/>
      </c>
      <c r="P104" s="120" t="str">
        <f t="shared" si="7"/>
        <v/>
      </c>
      <c r="Q104" s="120" t="str">
        <f>IF(E104="","",MAX(ROUND(P104,0),Pricing!$U104))</f>
        <v/>
      </c>
      <c r="R104" s="120" t="str">
        <f t="shared" si="8"/>
        <v/>
      </c>
      <c r="S104" s="121" t="str">
        <f t="shared" si="9"/>
        <v/>
      </c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102">
        <v>100.0</v>
      </c>
      <c r="E105" s="124" t="str">
        <f t="shared" si="1"/>
        <v/>
      </c>
      <c r="F105" s="147" t="str">
        <f t="shared" si="2"/>
        <v/>
      </c>
      <c r="G105" s="126" t="str">
        <f>IF(E105="","",IF(E105=$B$10,0,VLOOKUP(F105,Life!$A$3:$R$113,14,FALSE)))</f>
        <v/>
      </c>
      <c r="H105" s="127" t="str">
        <f>IF(E105="","",IF($F105=111,0,VLOOKUP(F105,Life!$A$3:$R$113,15,FALSE)))</f>
        <v/>
      </c>
      <c r="I105" s="127" t="str">
        <f>IF(E105&gt;=$B$10,"",IF(F105&lt;16,Pricing!K105,IFERROR(MAX(Pricing!I105,Pricing!J105,Pricing!V105),0)+Pricing!L105))</f>
        <v/>
      </c>
      <c r="J105" s="127" t="str">
        <f>IF(E105="","",Pricing!N105)</f>
        <v/>
      </c>
      <c r="K105" s="127" t="str">
        <f>IF(E105="","",Pricing!$O105)</f>
        <v/>
      </c>
      <c r="L105" s="127" t="str">
        <f t="shared" si="3"/>
        <v/>
      </c>
      <c r="M105" s="127" t="str">
        <f t="shared" si="4"/>
        <v/>
      </c>
      <c r="N105" s="127" t="str">
        <f t="shared" si="5"/>
        <v/>
      </c>
      <c r="O105" s="127" t="str">
        <f t="shared" si="6"/>
        <v/>
      </c>
      <c r="P105" s="127" t="str">
        <f t="shared" si="7"/>
        <v/>
      </c>
      <c r="Q105" s="127" t="str">
        <f>IF(E105="","",MAX(ROUND(P105,0),Pricing!$U105))</f>
        <v/>
      </c>
      <c r="R105" s="127" t="str">
        <f t="shared" si="8"/>
        <v/>
      </c>
      <c r="S105" s="128" t="str">
        <f t="shared" si="9"/>
        <v/>
      </c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102">
        <v>101.0</v>
      </c>
      <c r="E106" s="41" t="str">
        <f t="shared" si="1"/>
        <v/>
      </c>
      <c r="F106" s="146" t="str">
        <f t="shared" si="2"/>
        <v/>
      </c>
      <c r="G106" s="119" t="str">
        <f>IF(E106="","",IF(E106=$B$10,0,VLOOKUP(F106,Life!$A$3:$R$113,14,FALSE)))</f>
        <v/>
      </c>
      <c r="H106" s="120" t="str">
        <f>IF(E106="","",IF($F106=111,0,VLOOKUP(F106,Life!$A$3:$R$113,15,FALSE)))</f>
        <v/>
      </c>
      <c r="I106" s="120" t="str">
        <f>IF(E106&gt;=$B$10,"",IF(F106&lt;16,Pricing!K106,IFERROR(MAX(Pricing!I106,Pricing!J106,Pricing!V106),0)+Pricing!L106))</f>
        <v/>
      </c>
      <c r="J106" s="120" t="str">
        <f>IF(E106="","",Pricing!N106)</f>
        <v/>
      </c>
      <c r="K106" s="120" t="str">
        <f>IF(E106="","",Pricing!$O106)</f>
        <v/>
      </c>
      <c r="L106" s="120" t="str">
        <f t="shared" si="3"/>
        <v/>
      </c>
      <c r="M106" s="120" t="str">
        <f t="shared" si="4"/>
        <v/>
      </c>
      <c r="N106" s="120" t="str">
        <f t="shared" si="5"/>
        <v/>
      </c>
      <c r="O106" s="120" t="str">
        <f t="shared" si="6"/>
        <v/>
      </c>
      <c r="P106" s="120" t="str">
        <f t="shared" si="7"/>
        <v/>
      </c>
      <c r="Q106" s="120" t="str">
        <f>IF(E106="","",MAX(ROUND(P106,0),Pricing!$U106))</f>
        <v/>
      </c>
      <c r="R106" s="120" t="str">
        <f t="shared" si="8"/>
        <v/>
      </c>
      <c r="S106" s="121" t="str">
        <f t="shared" si="9"/>
        <v/>
      </c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102">
        <v>102.0</v>
      </c>
      <c r="E107" s="41" t="str">
        <f t="shared" si="1"/>
        <v/>
      </c>
      <c r="F107" s="146" t="str">
        <f t="shared" si="2"/>
        <v/>
      </c>
      <c r="G107" s="119" t="str">
        <f>IF(E107="","",IF(E107=$B$10,0,VLOOKUP(F107,Life!$A$3:$R$113,14,FALSE)))</f>
        <v/>
      </c>
      <c r="H107" s="120" t="str">
        <f>IF(E107="","",IF($F107=111,0,VLOOKUP(F107,Life!$A$3:$R$113,15,FALSE)))</f>
        <v/>
      </c>
      <c r="I107" s="120" t="str">
        <f>IF(E107&gt;=$B$10,"",IF(F107&lt;16,Pricing!K107,IFERROR(MAX(Pricing!I107,Pricing!J107,Pricing!V107),0)+Pricing!L107))</f>
        <v/>
      </c>
      <c r="J107" s="120" t="str">
        <f>IF(E107="","",Pricing!N107)</f>
        <v/>
      </c>
      <c r="K107" s="120" t="str">
        <f>IF(E107="","",Pricing!$O107)</f>
        <v/>
      </c>
      <c r="L107" s="120" t="str">
        <f t="shared" si="3"/>
        <v/>
      </c>
      <c r="M107" s="120" t="str">
        <f t="shared" si="4"/>
        <v/>
      </c>
      <c r="N107" s="120" t="str">
        <f t="shared" si="5"/>
        <v/>
      </c>
      <c r="O107" s="120" t="str">
        <f t="shared" si="6"/>
        <v/>
      </c>
      <c r="P107" s="120" t="str">
        <f t="shared" si="7"/>
        <v/>
      </c>
      <c r="Q107" s="120" t="str">
        <f>IF(E107="","",MAX(ROUND(P107,0),Pricing!$U107))</f>
        <v/>
      </c>
      <c r="R107" s="120" t="str">
        <f t="shared" si="8"/>
        <v/>
      </c>
      <c r="S107" s="121" t="str">
        <f t="shared" si="9"/>
        <v/>
      </c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102">
        <v>103.0</v>
      </c>
      <c r="E108" s="41" t="str">
        <f t="shared" si="1"/>
        <v/>
      </c>
      <c r="F108" s="146" t="str">
        <f t="shared" si="2"/>
        <v/>
      </c>
      <c r="G108" s="119" t="str">
        <f>IF(E108="","",IF(E108=$B$10,0,VLOOKUP(F108,Life!$A$3:$R$113,14,FALSE)))</f>
        <v/>
      </c>
      <c r="H108" s="120" t="str">
        <f>IF(E108="","",IF($F108=111,0,VLOOKUP(F108,Life!$A$3:$R$113,15,FALSE)))</f>
        <v/>
      </c>
      <c r="I108" s="120" t="str">
        <f>IF(E108&gt;=$B$10,"",IF(F108&lt;16,Pricing!K108,IFERROR(MAX(Pricing!I108,Pricing!J108,Pricing!V108),0)+Pricing!L108))</f>
        <v/>
      </c>
      <c r="J108" s="120" t="str">
        <f>IF(E108="","",Pricing!N108)</f>
        <v/>
      </c>
      <c r="K108" s="120" t="str">
        <f>IF(E108="","",Pricing!$O108)</f>
        <v/>
      </c>
      <c r="L108" s="120" t="str">
        <f t="shared" si="3"/>
        <v/>
      </c>
      <c r="M108" s="120" t="str">
        <f t="shared" si="4"/>
        <v/>
      </c>
      <c r="N108" s="120" t="str">
        <f t="shared" si="5"/>
        <v/>
      </c>
      <c r="O108" s="120" t="str">
        <f t="shared" si="6"/>
        <v/>
      </c>
      <c r="P108" s="120" t="str">
        <f t="shared" si="7"/>
        <v/>
      </c>
      <c r="Q108" s="120" t="str">
        <f>IF(E108="","",MAX(ROUND(P108,0),Pricing!$U108))</f>
        <v/>
      </c>
      <c r="R108" s="120" t="str">
        <f t="shared" si="8"/>
        <v/>
      </c>
      <c r="S108" s="121" t="str">
        <f t="shared" si="9"/>
        <v/>
      </c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102">
        <v>104.0</v>
      </c>
      <c r="E109" s="41" t="str">
        <f t="shared" si="1"/>
        <v/>
      </c>
      <c r="F109" s="146" t="str">
        <f t="shared" si="2"/>
        <v/>
      </c>
      <c r="G109" s="119" t="str">
        <f>IF(E109="","",IF(E109=$B$10,0,VLOOKUP(F109,Life!$A$3:$R$113,14,FALSE)))</f>
        <v/>
      </c>
      <c r="H109" s="120" t="str">
        <f>IF(E109="","",IF($F109=111,0,VLOOKUP(F109,Life!$A$3:$R$113,15,FALSE)))</f>
        <v/>
      </c>
      <c r="I109" s="120" t="str">
        <f>IF(E109&gt;=$B$10,"",IF(F109&lt;16,Pricing!K109,IFERROR(MAX(Pricing!I109,Pricing!J109,Pricing!V109),0)+Pricing!L109))</f>
        <v/>
      </c>
      <c r="J109" s="120" t="str">
        <f>IF(E109="","",Pricing!N109)</f>
        <v/>
      </c>
      <c r="K109" s="120" t="str">
        <f>IF(E109="","",Pricing!$O109)</f>
        <v/>
      </c>
      <c r="L109" s="120" t="str">
        <f t="shared" si="3"/>
        <v/>
      </c>
      <c r="M109" s="120" t="str">
        <f t="shared" si="4"/>
        <v/>
      </c>
      <c r="N109" s="120" t="str">
        <f t="shared" si="5"/>
        <v/>
      </c>
      <c r="O109" s="120" t="str">
        <f t="shared" si="6"/>
        <v/>
      </c>
      <c r="P109" s="120" t="str">
        <f t="shared" si="7"/>
        <v/>
      </c>
      <c r="Q109" s="120" t="str">
        <f>IF(E109="","",MAX(ROUND(P109,0),Pricing!$U109))</f>
        <v/>
      </c>
      <c r="R109" s="120" t="str">
        <f t="shared" si="8"/>
        <v/>
      </c>
      <c r="S109" s="121" t="str">
        <f t="shared" si="9"/>
        <v/>
      </c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102">
        <v>105.0</v>
      </c>
      <c r="E110" s="124" t="str">
        <f t="shared" si="1"/>
        <v/>
      </c>
      <c r="F110" s="147" t="str">
        <f t="shared" si="2"/>
        <v/>
      </c>
      <c r="G110" s="126" t="str">
        <f>IF(E110="","",IF(E110=$B$10,0,VLOOKUP(F110,Life!$A$3:$R$113,14,FALSE)))</f>
        <v/>
      </c>
      <c r="H110" s="127" t="str">
        <f>IF(E110="","",IF($F110=111,0,VLOOKUP(F110,Life!$A$3:$R$113,15,FALSE)))</f>
        <v/>
      </c>
      <c r="I110" s="127" t="str">
        <f>IF(E110&gt;=$B$10,"",IF(F110&lt;16,Pricing!K110,IFERROR(MAX(Pricing!I110,Pricing!J110,Pricing!V110),0)+Pricing!L110))</f>
        <v/>
      </c>
      <c r="J110" s="127" t="str">
        <f>IF(E110="","",Pricing!N110)</f>
        <v/>
      </c>
      <c r="K110" s="127" t="str">
        <f>IF(E110="","",Pricing!$O110)</f>
        <v/>
      </c>
      <c r="L110" s="127" t="str">
        <f t="shared" si="3"/>
        <v/>
      </c>
      <c r="M110" s="127" t="str">
        <f t="shared" si="4"/>
        <v/>
      </c>
      <c r="N110" s="127" t="str">
        <f t="shared" si="5"/>
        <v/>
      </c>
      <c r="O110" s="127" t="str">
        <f t="shared" si="6"/>
        <v/>
      </c>
      <c r="P110" s="127" t="str">
        <f t="shared" si="7"/>
        <v/>
      </c>
      <c r="Q110" s="127" t="str">
        <f>IF(E110="","",MAX(ROUND(P110,0),Pricing!$U110))</f>
        <v/>
      </c>
      <c r="R110" s="127" t="str">
        <f t="shared" si="8"/>
        <v/>
      </c>
      <c r="S110" s="128" t="str">
        <f t="shared" si="9"/>
        <v/>
      </c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102">
        <v>106.0</v>
      </c>
      <c r="E111" s="41" t="str">
        <f t="shared" si="1"/>
        <v/>
      </c>
      <c r="F111" s="146" t="str">
        <f t="shared" si="2"/>
        <v/>
      </c>
      <c r="G111" s="119" t="str">
        <f>IF(E111="","",IF(E111=$B$10,0,VLOOKUP(F111,Life!$A$3:$R$113,14,FALSE)))</f>
        <v/>
      </c>
      <c r="H111" s="120" t="str">
        <f>IF(E111="","",IF($F111=111,0,VLOOKUP(F111,Life!$A$3:$R$113,15,FALSE)))</f>
        <v/>
      </c>
      <c r="I111" s="120" t="str">
        <f>IF(E111&gt;=$B$10,"",IF(F111&lt;16,Pricing!K111,IFERROR(MAX(Pricing!I111,Pricing!J111,Pricing!V111),0)+Pricing!L111))</f>
        <v/>
      </c>
      <c r="J111" s="120" t="str">
        <f>IF(E111="","",Pricing!N111)</f>
        <v/>
      </c>
      <c r="K111" s="120" t="str">
        <f>IF(E111="","",Pricing!$O111)</f>
        <v/>
      </c>
      <c r="L111" s="120" t="str">
        <f t="shared" si="3"/>
        <v/>
      </c>
      <c r="M111" s="120" t="str">
        <f t="shared" si="4"/>
        <v/>
      </c>
      <c r="N111" s="120" t="str">
        <f t="shared" si="5"/>
        <v/>
      </c>
      <c r="O111" s="120" t="str">
        <f t="shared" si="6"/>
        <v/>
      </c>
      <c r="P111" s="120" t="str">
        <f t="shared" si="7"/>
        <v/>
      </c>
      <c r="Q111" s="120" t="str">
        <f>IF(E111="","",MAX(ROUND(P111,0),Pricing!$U111))</f>
        <v/>
      </c>
      <c r="R111" s="120" t="str">
        <f t="shared" si="8"/>
        <v/>
      </c>
      <c r="S111" s="121" t="str">
        <f t="shared" si="9"/>
        <v/>
      </c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102">
        <v>107.0</v>
      </c>
      <c r="E112" s="41" t="str">
        <f t="shared" si="1"/>
        <v/>
      </c>
      <c r="F112" s="146" t="str">
        <f t="shared" si="2"/>
        <v/>
      </c>
      <c r="G112" s="119" t="str">
        <f>IF(E112="","",IF(E112=$B$10,0,VLOOKUP(F112,Life!$A$3:$R$113,14,FALSE)))</f>
        <v/>
      </c>
      <c r="H112" s="120" t="str">
        <f>IF(E112="","",IF($F112=111,0,VLOOKUP(F112,Life!$A$3:$R$113,15,FALSE)))</f>
        <v/>
      </c>
      <c r="I112" s="120" t="str">
        <f>IF(E112&gt;=$B$10,"",IF(F112&lt;16,Pricing!K112,IFERROR(MAX(Pricing!I112,Pricing!J112,Pricing!V112),0)+Pricing!L112))</f>
        <v/>
      </c>
      <c r="J112" s="120" t="str">
        <f>IF(E112="","",Pricing!N112)</f>
        <v/>
      </c>
      <c r="K112" s="120" t="str">
        <f>IF(E112="","",Pricing!$O112)</f>
        <v/>
      </c>
      <c r="L112" s="120" t="str">
        <f t="shared" si="3"/>
        <v/>
      </c>
      <c r="M112" s="120" t="str">
        <f t="shared" si="4"/>
        <v/>
      </c>
      <c r="N112" s="120" t="str">
        <f t="shared" si="5"/>
        <v/>
      </c>
      <c r="O112" s="120" t="str">
        <f t="shared" si="6"/>
        <v/>
      </c>
      <c r="P112" s="120" t="str">
        <f t="shared" si="7"/>
        <v/>
      </c>
      <c r="Q112" s="120" t="str">
        <f>IF(E112="","",MAX(ROUND(P112,0),Pricing!$U112))</f>
        <v/>
      </c>
      <c r="R112" s="120" t="str">
        <f t="shared" si="8"/>
        <v/>
      </c>
      <c r="S112" s="121" t="str">
        <f t="shared" si="9"/>
        <v/>
      </c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102">
        <v>108.0</v>
      </c>
      <c r="E113" s="41" t="str">
        <f t="shared" si="1"/>
        <v/>
      </c>
      <c r="F113" s="146" t="str">
        <f t="shared" si="2"/>
        <v/>
      </c>
      <c r="G113" s="119" t="str">
        <f>IF(E113="","",IF(E113=$B$10,0,VLOOKUP(F113,Life!$A$3:$R$113,14,FALSE)))</f>
        <v/>
      </c>
      <c r="H113" s="120" t="str">
        <f>IF(E113="","",IF($F113=111,0,VLOOKUP(F113,Life!$A$3:$R$113,15,FALSE)))</f>
        <v/>
      </c>
      <c r="I113" s="120" t="str">
        <f>IF(E113&gt;=$B$10,"",IF(F113&lt;16,Pricing!K113,IFERROR(MAX(Pricing!I113,Pricing!J113,Pricing!V113),0)+Pricing!L113))</f>
        <v/>
      </c>
      <c r="J113" s="120" t="str">
        <f>IF(E113="","",Pricing!N113)</f>
        <v/>
      </c>
      <c r="K113" s="120" t="str">
        <f>IF(E113="","",Pricing!$O113)</f>
        <v/>
      </c>
      <c r="L113" s="120" t="str">
        <f t="shared" si="3"/>
        <v/>
      </c>
      <c r="M113" s="120" t="str">
        <f t="shared" si="4"/>
        <v/>
      </c>
      <c r="N113" s="120" t="str">
        <f t="shared" si="5"/>
        <v/>
      </c>
      <c r="O113" s="120" t="str">
        <f t="shared" si="6"/>
        <v/>
      </c>
      <c r="P113" s="120" t="str">
        <f t="shared" si="7"/>
        <v/>
      </c>
      <c r="Q113" s="120" t="str">
        <f>IF(E113="","",MAX(ROUND(P113,0),Pricing!$U113))</f>
        <v/>
      </c>
      <c r="R113" s="120" t="str">
        <f t="shared" si="8"/>
        <v/>
      </c>
      <c r="S113" s="121" t="str">
        <f t="shared" si="9"/>
        <v/>
      </c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102">
        <v>109.0</v>
      </c>
      <c r="E114" s="41" t="str">
        <f t="shared" si="1"/>
        <v/>
      </c>
      <c r="F114" s="146" t="str">
        <f t="shared" si="2"/>
        <v/>
      </c>
      <c r="G114" s="119" t="str">
        <f>IF(E114="","",IF(E114=$B$10,0,VLOOKUP(F114,Life!$A$3:$R$113,14,FALSE)))</f>
        <v/>
      </c>
      <c r="H114" s="120" t="str">
        <f>IF(E114="","",IF($F114=111,0,VLOOKUP(F114,Life!$A$3:$R$113,15,FALSE)))</f>
        <v/>
      </c>
      <c r="I114" s="120" t="str">
        <f>IF(E114&gt;=$B$10,"",IF(F114&lt;16,Pricing!K114,IFERROR(MAX(Pricing!I114,Pricing!J114,Pricing!V114),0)+Pricing!L114))</f>
        <v/>
      </c>
      <c r="J114" s="120" t="str">
        <f>IF(E114="","",Pricing!N114)</f>
        <v/>
      </c>
      <c r="K114" s="120" t="str">
        <f>IF(E114="","",Pricing!$O114)</f>
        <v/>
      </c>
      <c r="L114" s="120" t="str">
        <f t="shared" si="3"/>
        <v/>
      </c>
      <c r="M114" s="120" t="str">
        <f t="shared" si="4"/>
        <v/>
      </c>
      <c r="N114" s="120" t="str">
        <f t="shared" si="5"/>
        <v/>
      </c>
      <c r="O114" s="120" t="str">
        <f t="shared" si="6"/>
        <v/>
      </c>
      <c r="P114" s="120" t="str">
        <f t="shared" si="7"/>
        <v/>
      </c>
      <c r="Q114" s="120" t="str">
        <f>IF(E114="","",MAX(ROUND(P114,0),Pricing!$U114))</f>
        <v/>
      </c>
      <c r="R114" s="120" t="str">
        <f t="shared" si="8"/>
        <v/>
      </c>
      <c r="S114" s="121" t="str">
        <f t="shared" si="9"/>
        <v/>
      </c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102">
        <v>110.0</v>
      </c>
      <c r="E115" s="124" t="str">
        <f t="shared" si="1"/>
        <v/>
      </c>
      <c r="F115" s="147" t="str">
        <f t="shared" si="2"/>
        <v/>
      </c>
      <c r="G115" s="126" t="str">
        <f>IF(E115="","",IF(E115=$B$10,0,VLOOKUP(F115,Life!$A$3:$R$113,14,FALSE)))</f>
        <v/>
      </c>
      <c r="H115" s="127" t="str">
        <f>IF(E115="","",IF($F115=111,0,VLOOKUP(F115,Life!$A$3:$R$113,15,FALSE)))</f>
        <v/>
      </c>
      <c r="I115" s="127" t="str">
        <f>IF(E115&gt;=$B$10,"",IF(F115&lt;16,Pricing!K115,IFERROR(MAX(Pricing!I115,Pricing!J115,Pricing!V115),0)+Pricing!L115))</f>
        <v/>
      </c>
      <c r="J115" s="127" t="str">
        <f>IF(E115="","",Pricing!N115)</f>
        <v/>
      </c>
      <c r="K115" s="127" t="str">
        <f>IF(E115="","",Pricing!$O115)</f>
        <v/>
      </c>
      <c r="L115" s="127" t="str">
        <f t="shared" si="3"/>
        <v/>
      </c>
      <c r="M115" s="127" t="str">
        <f t="shared" si="4"/>
        <v/>
      </c>
      <c r="N115" s="127" t="str">
        <f t="shared" si="5"/>
        <v/>
      </c>
      <c r="O115" s="127" t="str">
        <f t="shared" si="6"/>
        <v/>
      </c>
      <c r="P115" s="127" t="str">
        <f t="shared" si="7"/>
        <v/>
      </c>
      <c r="Q115" s="127" t="str">
        <f>IF(E115="","",MAX(ROUND(P115,0),Pricing!$U115))</f>
        <v/>
      </c>
      <c r="R115" s="127" t="str">
        <f t="shared" si="8"/>
        <v/>
      </c>
      <c r="S115" s="128" t="str">
        <f t="shared" si="9"/>
        <v/>
      </c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102">
        <v>111.0</v>
      </c>
      <c r="E116" s="47" t="str">
        <f t="shared" si="1"/>
        <v/>
      </c>
      <c r="F116" s="148" t="str">
        <f t="shared" si="2"/>
        <v/>
      </c>
      <c r="G116" s="149" t="str">
        <f>IF(E116="","",IF(E116=$B$10,0,VLOOKUP(F116,Life!$A$3:$R$113,14,FALSE)))</f>
        <v/>
      </c>
      <c r="H116" s="150" t="str">
        <f>IF(E116="","",IF($F116=111,0,VLOOKUP(F116,Life!$A$3:$R$113,15,FALSE)))</f>
        <v/>
      </c>
      <c r="I116" s="150" t="str">
        <f>IF(E116&gt;=$B$10,"",IF(F116&lt;16,Pricing!K116,IFERROR(MAX(Pricing!I116,Pricing!J116,Pricing!V116),0)+Pricing!L116))</f>
        <v/>
      </c>
      <c r="J116" s="150" t="str">
        <f>IF(E116="","",Pricing!N116)</f>
        <v/>
      </c>
      <c r="K116" s="150" t="str">
        <f>IF(E116="","",Pricing!$O116)</f>
        <v/>
      </c>
      <c r="L116" s="150" t="str">
        <f t="shared" si="3"/>
        <v/>
      </c>
      <c r="M116" s="150" t="str">
        <f t="shared" si="4"/>
        <v/>
      </c>
      <c r="N116" s="150" t="str">
        <f t="shared" si="5"/>
        <v/>
      </c>
      <c r="O116" s="150" t="str">
        <f t="shared" si="6"/>
        <v/>
      </c>
      <c r="P116" s="150" t="str">
        <f t="shared" si="7"/>
        <v/>
      </c>
      <c r="Q116" s="150" t="str">
        <f>IF(E116="","",MAX(ROUND(P116,0),Pricing!$U116))</f>
        <v/>
      </c>
      <c r="R116" s="150" t="str">
        <f t="shared" si="8"/>
        <v/>
      </c>
      <c r="S116" s="151" t="str">
        <f t="shared" si="9"/>
        <v/>
      </c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5">
    <mergeCell ref="A1:J1"/>
    <mergeCell ref="A2:F2"/>
    <mergeCell ref="A5:B5"/>
    <mergeCell ref="A23:B23"/>
    <mergeCell ref="A33:B33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>
      <pane xSplit="6.0" ySplit="4.0" topLeftCell="G5" activePane="bottomRight" state="frozen"/>
      <selection activeCell="G1" sqref="G1" pane="topRight"/>
      <selection activeCell="A5" sqref="A5" pane="bottomLeft"/>
      <selection activeCell="G5" sqref="G5" pane="bottomRight"/>
    </sheetView>
  </sheetViews>
  <sheetFormatPr customHeight="1" defaultColWidth="11.22" defaultRowHeight="15.0"/>
  <cols>
    <col customWidth="1" min="1" max="2" width="6.89"/>
    <col customWidth="1" min="3" max="3" width="3.56"/>
    <col customWidth="1" hidden="1" min="4" max="4" width="3.56"/>
    <col customWidth="1" min="5" max="6" width="3.56"/>
    <col customWidth="1" min="7" max="14" width="6.33"/>
    <col customWidth="1" min="15" max="15" width="7.44"/>
    <col customWidth="1" min="16" max="22" width="6.33"/>
    <col customWidth="1" min="23" max="23" width="6.44"/>
    <col customWidth="1" min="24" max="26" width="6.33"/>
  </cols>
  <sheetData>
    <row r="1">
      <c r="A1" s="99" t="s">
        <v>173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157"/>
      <c r="X1" s="157"/>
      <c r="Y1" s="2"/>
      <c r="Z1" s="2"/>
    </row>
    <row r="2">
      <c r="A2" s="3" t="s">
        <v>174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157"/>
      <c r="X2" s="157"/>
      <c r="Y2" s="2"/>
      <c r="Z2" s="2"/>
    </row>
    <row r="3">
      <c r="A3" s="2"/>
      <c r="B3" s="2"/>
      <c r="C3" s="2"/>
      <c r="D3" s="2"/>
      <c r="E3" s="2"/>
      <c r="F3" s="2"/>
      <c r="G3" s="2"/>
      <c r="H3" s="158">
        <v>0.0</v>
      </c>
      <c r="I3" s="2"/>
      <c r="J3" s="2"/>
      <c r="K3" s="2"/>
      <c r="L3" s="2"/>
      <c r="M3" s="2"/>
      <c r="N3" s="2"/>
      <c r="O3" s="2"/>
      <c r="P3" s="2"/>
      <c r="Q3" s="159" t="str">
        <f>Reserve!I2</f>
        <v/>
      </c>
      <c r="R3" s="2"/>
      <c r="S3" s="2"/>
      <c r="T3" s="2"/>
      <c r="U3" s="2"/>
      <c r="V3" s="2"/>
      <c r="W3" s="157"/>
      <c r="X3" s="157"/>
      <c r="Y3" s="2"/>
      <c r="Z3" s="2"/>
    </row>
    <row r="4">
      <c r="A4" s="2"/>
      <c r="B4" s="2"/>
      <c r="C4" s="2"/>
      <c r="D4" s="160" t="s">
        <v>98</v>
      </c>
      <c r="E4" s="161" t="s">
        <v>99</v>
      </c>
      <c r="F4" s="162" t="s">
        <v>77</v>
      </c>
      <c r="G4" s="163" t="s">
        <v>175</v>
      </c>
      <c r="H4" s="164" t="s">
        <v>176</v>
      </c>
      <c r="I4" s="164" t="s">
        <v>177</v>
      </c>
      <c r="J4" s="164" t="s">
        <v>178</v>
      </c>
      <c r="K4" s="164" t="s">
        <v>179</v>
      </c>
      <c r="L4" s="164" t="s">
        <v>180</v>
      </c>
      <c r="M4" s="164" t="s">
        <v>181</v>
      </c>
      <c r="N4" s="164" t="s">
        <v>182</v>
      </c>
      <c r="O4" s="165" t="s">
        <v>183</v>
      </c>
      <c r="P4" s="164" t="s">
        <v>184</v>
      </c>
      <c r="Q4" s="164" t="s">
        <v>185</v>
      </c>
      <c r="R4" s="164" t="s">
        <v>186</v>
      </c>
      <c r="S4" s="164" t="s">
        <v>187</v>
      </c>
      <c r="T4" s="164" t="s">
        <v>188</v>
      </c>
      <c r="U4" s="166" t="s">
        <v>189</v>
      </c>
      <c r="V4" s="2"/>
      <c r="W4" s="157">
        <v>1.0</v>
      </c>
      <c r="X4" s="157"/>
      <c r="Y4" s="2"/>
      <c r="Z4" s="2"/>
    </row>
    <row r="5">
      <c r="A5" s="167" t="s">
        <v>190</v>
      </c>
      <c r="B5" s="110"/>
      <c r="C5" s="2"/>
      <c r="D5" s="160">
        <v>0.0</v>
      </c>
      <c r="E5" s="168">
        <f t="shared" ref="E5:E116" si="1">IF(D5&lt;=$B$10,D5,"")</f>
        <v>0</v>
      </c>
      <c r="F5" s="169">
        <f t="shared" ref="F5:F116" si="2">IF(E5="","",E5+$B$7)</f>
        <v>65</v>
      </c>
      <c r="G5" s="113" t="str">
        <f>IF($E5="","",ROUND((1-$B$24*($B$10-$E5))*MIN($B$22+(1-$B$22)*$E5/MIN($B$23,$B$9),1)*(Pricing!$U5-$I5),0))</f>
        <v>#REF!</v>
      </c>
      <c r="H5" s="114">
        <f t="shared" ref="H5:H116" si="3">IF($E5="","",IF($E5&lt;$B$9,$B$12-ROUND($B$12*$H$3,0),0))</f>
        <v>449</v>
      </c>
      <c r="I5" s="114">
        <f>IF($E5="","",Pricing!$N5+Pricing!$O5)</f>
        <v>0</v>
      </c>
      <c r="J5" s="170" t="str">
        <f t="shared" ref="J5:J116" si="4">IF(OR($E5=0,$E5=""),"",(NPV($B$13,$I$5:$I5)+$G5*(1+$B$13)^-($E5+1))/NPV($B$13,$H4:$H$5))</f>
        <v/>
      </c>
      <c r="K5" s="170"/>
      <c r="L5" s="114" t="str">
        <f>IF(OR($E5&gt;=$B$9,$E5=0),"",MAX(Pricing!$U5-$I5-0.01*$B$11,$V5))</f>
        <v/>
      </c>
      <c r="M5" s="114" t="str">
        <f>IF($E5="","",ROUND(Pricing!Q5+Pricing!R5-SUMPRODUCT(Pricing!G5:G$116,Pricing!L5:L$116)/Pricing!H5-$I5,0))</f>
        <v>#REF!</v>
      </c>
      <c r="N5" s="114" t="str">
        <f t="shared" ref="N5:N116" si="5">IF(OR($E5&gt;=$B$9,$E5=0),"",ROUND(ROUND(L5,0)/M5*$B$11,0))</f>
        <v/>
      </c>
      <c r="O5" s="114">
        <f>IF(E5="","",IF($B$19,SUMIF(F5:F$116,"&gt;=" &amp; 16,Pricing!G5:G$116),SUM(Pricing!$G5:$G$116)))</f>
        <v>1367855.525</v>
      </c>
      <c r="P5" s="171" t="str">
        <f>IF(OR($E5="",$E5=0),"",IF(OR(NOT($B$19),$F5&gt;=16,$E5=$B$10),0,((1+2.25%)*$P6*Pricing!$H6+(1+Pricing!$K$3)^0.5*Pricing!$G5)/Pricing!$H5))</f>
        <v/>
      </c>
      <c r="Q5" s="114" t="str">
        <f>IF(OR($E5&gt;=$B$9,$E5=0,AND(NOT($B$19),$F5&lt;16)),"",MAX(Pricing!$I4,Pricing!$U5))</f>
        <v/>
      </c>
      <c r="R5" s="114" t="str">
        <f>IF($Q5="","",IF($L5=0,E5,COUNTIF($O6:$O$116,"&gt;=" &amp; $O5-$L5*(1-$P5)/$Q5*Pricing!$H5)+$E5))</f>
        <v/>
      </c>
      <c r="S5" s="114" t="str">
        <f t="array" ref="S5">IF($Q5="","",IF($L5=0,0,IF(R5&lt;$B$10,ROUND((L5*(1-P5)-(O5-INDEX(O5:O$116,R5-E5+1))/Pricing!H5*Q5)/(INDEX(Pricing!G5:G$116,R5-E5+1)/Pricing!H5*Q5)*365,0),0)))</f>
        <v/>
      </c>
      <c r="T5" s="170" t="str">
        <f>IF(OR($Q5="",NOT($B$17)),"",IF($R5&lt;$B$10,0,ROUND(MIN(1,($L5-$O5/Pricing!$H5*$Q5)/(Pricing!$R5-Pricing!$O5)),4)))</f>
        <v/>
      </c>
      <c r="U5" s="114" t="str">
        <f t="array" ref="U5">IF($Q5="","",IF($L5=0,0,IF(OR(R5&lt;$B$10,AND($B$17,$T5&lt;1)),0,$L5*(1-$P5)-$O5/Pricing!$H5*$Q5-IF($B$17,Pricing!$R5-Pricing!$O5,0))*IF($B$18=1,1,Pricing!$H5/IF($B$18=2,INDEX(Pricing!$H$5:$H$116,$B$9+1),INDEX(Pricing!$H$5:$H$116,$B$10+1)))))</f>
        <v/>
      </c>
      <c r="V5" s="172" t="str">
        <f>IF($E5="","",(1-$B$24*($B$10-$E5))*MIN($B$22+(1-$B$22)*$E5/MIN($B$23,$B$9),1)*(Pricing!$U5-$I5))</f>
        <v>#REF!</v>
      </c>
      <c r="W5" s="157"/>
      <c r="X5" s="157"/>
      <c r="Y5" s="2"/>
      <c r="Z5" s="2"/>
    </row>
    <row r="6">
      <c r="A6" s="173" t="s">
        <v>191</v>
      </c>
      <c r="B6" s="117">
        <f>Pricing!B6</f>
        <v>2</v>
      </c>
      <c r="C6" s="2"/>
      <c r="D6" s="160">
        <v>1.0</v>
      </c>
      <c r="E6" s="174">
        <f t="shared" si="1"/>
        <v>1</v>
      </c>
      <c r="F6" s="175">
        <f t="shared" si="2"/>
        <v>66</v>
      </c>
      <c r="G6" s="119" t="str">
        <f>IF($E6="","",ROUND((1-$B$24*($B$10-$E6))*MIN($B$22+(1-$B$22)*$E6/MIN($B$23,$B$9),1)*(Pricing!$U6-$I6),0))</f>
        <v>#REF!</v>
      </c>
      <c r="H6" s="120">
        <f t="shared" si="3"/>
        <v>449</v>
      </c>
      <c r="I6" s="120">
        <f>IF($E6="","",Pricing!$N6+Pricing!$O6)</f>
        <v>0</v>
      </c>
      <c r="J6" s="176" t="str">
        <f t="shared" si="4"/>
        <v>#REF!</v>
      </c>
      <c r="K6" s="176"/>
      <c r="L6" s="120" t="str">
        <f>IF(OR($E6&gt;=$B$9,$E6=0),"",MAX(Pricing!$U6-$I6-0.01*$B$11,$V6))</f>
        <v>#REF!</v>
      </c>
      <c r="M6" s="120" t="str">
        <f>IF($E6="","",ROUND(Pricing!Q6+Pricing!R6-SUMPRODUCT(Pricing!G6:G$116,Pricing!L6:L$116)/Pricing!H6-$I6,0))</f>
        <v>#REF!</v>
      </c>
      <c r="N6" s="120" t="str">
        <f t="shared" si="5"/>
        <v>#REF!</v>
      </c>
      <c r="O6" s="120">
        <f>IF(E6="","",IF(AND(Pricing!$K$3,$B$19),SUMIF(F6:F$116,"&gt;=" &amp; 16,Pricing!G6:G$116),SUM(Pricing!$G6:$G$116)))</f>
        <v>1345690.335</v>
      </c>
      <c r="P6" s="177">
        <f>IF(OR($E6="",$E6=0),"",IF(OR(NOT($B$19),$F6&gt;=16,$E6=$B$10),0,((1+2.25%)*$P7*Pricing!$H7+(1+Pricing!$K$3)^0.5*Pricing!$G6)/Pricing!$H6))</f>
        <v>0</v>
      </c>
      <c r="Q6" s="120" t="str">
        <f>IF(OR($E6&gt;=$B$9,$E6=0,AND(NOT($B$19),$F6&lt;16)),"",MAX(Pricing!$I5,Pricing!$U6))</f>
        <v>#REF!</v>
      </c>
      <c r="R6" s="120" t="str">
        <f>IF($Q6="","",IF($L6=0,E6,COUNTIF($O7:$O$116,"&gt;=" &amp; $O6-$L6*(1-$P6)/$Q6*Pricing!$H6)+$E6))</f>
        <v>#REF!</v>
      </c>
      <c r="S6" s="120" t="str">
        <f t="array" ref="S6">IF($Q6="","",IF($L6=0,0,IF(R6&lt;$B$10,ROUND((L6*(1-P6)-(O6-INDEX(O6:O$116,R6-E6+1))/Pricing!H6*Q6)/(INDEX(Pricing!G6:G$116,R6-E6+1)/Pricing!H6*Q6)*365,0),0)))</f>
        <v>#REF!</v>
      </c>
      <c r="T6" s="176" t="str">
        <f>IF(OR($Q6="",NOT($B$17)),"",IF($R6&lt;$B$10,0,ROUND(MIN(1,($L6-$O6/Pricing!$H6*$Q6)/(Pricing!$R6-Pricing!$O6)),4)))</f>
        <v>#REF!</v>
      </c>
      <c r="U6" s="120" t="str">
        <f t="array" ref="U6">IF($Q6="","",IF($L6=0,0,IF(OR(R6&lt;$B$10,AND($B$17,$T6&lt;1)),0,$L6*(1-$P6)-$O6/Pricing!$H6*$Q6-IF($B$17,Pricing!$R6-Pricing!$O6,0))*IF($B$18=1,1,Pricing!$H6/IF($B$18=2,INDEX(Pricing!$H$5:$H$116,$B$9+1),INDEX(Pricing!$H$5:$H$116,$B$10+1)))))</f>
        <v>#REF!</v>
      </c>
      <c r="V6" s="172" t="str">
        <f>IF($E6="","",(1-$B$24*($B$10-$E6))*MIN($B$22+(1-$B$22)*$E6/MIN($B$23,$B$9),1)*(Pricing!$U6-$I6))</f>
        <v>#REF!</v>
      </c>
      <c r="W6" s="2">
        <f t="array" ref="W6">IF($E6="","",IF(F6&gt;16,0,MAX(INDEX($L$6:$L$116,$W$4)*(1+2.25%)^0.5-INDEX($N$6:$N$116,$W$4)/$B$11*Pricing!M6,0)))</f>
        <v>0</v>
      </c>
      <c r="X6" s="178">
        <f>SUMPRODUCT(Reserve!G6:G$116,W6:W$116)/Reserve!H6</f>
        <v>0</v>
      </c>
      <c r="Y6" s="2"/>
      <c r="Z6" s="2"/>
    </row>
    <row r="7">
      <c r="A7" s="179" t="s">
        <v>192</v>
      </c>
      <c r="B7" s="123">
        <f>Pricing!B7</f>
        <v>65</v>
      </c>
      <c r="C7" s="2"/>
      <c r="D7" s="160">
        <v>2.0</v>
      </c>
      <c r="E7" s="174">
        <f t="shared" si="1"/>
        <v>2</v>
      </c>
      <c r="F7" s="175">
        <f t="shared" si="2"/>
        <v>67</v>
      </c>
      <c r="G7" s="119" t="str">
        <f>IF($E7="","",ROUND((1-$B$24*($B$10-$E7))*MIN($B$22+(1-$B$22)*$E7/MIN($B$23,$B$9),1)*(Pricing!$U7-$I7),0))</f>
        <v>#REF!</v>
      </c>
      <c r="H7" s="120">
        <f t="shared" si="3"/>
        <v>449</v>
      </c>
      <c r="I7" s="120">
        <f>IF($E7="","",Pricing!$N7+Pricing!$O7)</f>
        <v>0</v>
      </c>
      <c r="J7" s="176" t="str">
        <f t="shared" si="4"/>
        <v>#REF!</v>
      </c>
      <c r="K7" s="176"/>
      <c r="L7" s="120" t="str">
        <f>IF(OR($E7&gt;=$B$9,$E7=0),"",MAX(Pricing!$U7-$I7-0.01*$B$11,$V7))</f>
        <v>#REF!</v>
      </c>
      <c r="M7" s="120" t="str">
        <f>IF($E7="","",ROUND(Pricing!Q7+Pricing!R7-SUMPRODUCT(Pricing!G7:G$116,Pricing!L7:L$116)/Pricing!H7-$I7,0))</f>
        <v>#REF!</v>
      </c>
      <c r="N7" s="120" t="str">
        <f t="shared" si="5"/>
        <v>#REF!</v>
      </c>
      <c r="O7" s="120">
        <f>IF(E7="","",IF(AND(Pricing!$K$3,$B$19),SUMIF(F7:F$116,"&gt;=" &amp; 16,Pricing!G7:G$116),SUM(Pricing!$G7:$G$116)))</f>
        <v>1322112.616</v>
      </c>
      <c r="P7" s="177">
        <f>IF(OR($E7="",$E7=0),"",IF(OR(NOT($B$19),$F7&gt;=16,$E7=$B$10),0,((1+2.25%)*$P8*Pricing!$H8+(1+Pricing!$K$3)^0.5*Pricing!$G7)/Pricing!$H7))</f>
        <v>0</v>
      </c>
      <c r="Q7" s="120" t="str">
        <f>IF(OR($E7&gt;=$B$9,$E7=0,AND(NOT($B$19),$F7&lt;16)),"",MAX(Pricing!$I6,Pricing!$U7))</f>
        <v>#REF!</v>
      </c>
      <c r="R7" s="120" t="str">
        <f>IF($Q7="","",IF($L7=0,E7,COUNTIF($O8:$O$116,"&gt;=" &amp; $O7-$L7*(1-$P7)/$Q7*Pricing!$H7)+$E7))</f>
        <v>#REF!</v>
      </c>
      <c r="S7" s="120" t="str">
        <f t="array" ref="S7">IF($Q7="","",IF($L7=0,0,IF(R7&lt;$B$10,ROUND((L7*(1-P7)-(O7-INDEX(O7:O$116,R7-E7+1))/Pricing!H7*Q7)/(INDEX(Pricing!G7:G$116,R7-E7+1)/Pricing!H7*Q7)*365,0),0)))</f>
        <v>#REF!</v>
      </c>
      <c r="T7" s="176" t="str">
        <f>IF(OR($Q7="",NOT($B$17)),"",IF($R7&lt;$B$10,0,ROUND(MIN(1,($L7-$O7/Pricing!$H7*$Q7)/(Pricing!$R7-Pricing!$O7)),4)))</f>
        <v>#REF!</v>
      </c>
      <c r="U7" s="120" t="str">
        <f t="array" ref="U7">IF($Q7="","",IF($L7=0,0,IF(OR(R7&lt;$B$10,AND($B$17,$T7&lt;1)),0,$L7*(1-$P7)-$O7/Pricing!$H7*$Q7-IF($B$17,Pricing!$R7-Pricing!$O7,0))*IF($B$18=1,1,Pricing!$H7/IF($B$18=2,INDEX(Pricing!$H$5:$H$116,$B$9+1),INDEX(Pricing!$H$5:$H$116,$B$10+1)))))</f>
        <v>#REF!</v>
      </c>
      <c r="V7" s="172" t="str">
        <f>IF($E7="","",(1-$B$24*($B$10-$E7))*MIN($B$22+(1-$B$22)*$E7/MIN($B$23,$B$9),1)*(Pricing!$U7-$I7))</f>
        <v>#REF!</v>
      </c>
      <c r="W7" s="2">
        <f t="array" ref="W7">IF($E7="","",IF(F7&gt;16,0,MAX(INDEX($L$6:$L$116,$W$4)*(1+2.25%)^0.5-INDEX($N$6:$N$116,$W$4)/$B$11*Pricing!M7,0)))</f>
        <v>0</v>
      </c>
      <c r="X7" s="178">
        <f>SUMPRODUCT(Reserve!G7:G$116,W7:W$116)/Reserve!H7</f>
        <v>0</v>
      </c>
      <c r="Y7" s="2"/>
      <c r="Z7" s="2"/>
    </row>
    <row r="8">
      <c r="A8" s="179" t="s">
        <v>193</v>
      </c>
      <c r="B8" s="123">
        <f>Pricing!B8</f>
        <v>4</v>
      </c>
      <c r="C8" s="2"/>
      <c r="D8" s="160">
        <v>3.0</v>
      </c>
      <c r="E8" s="174">
        <f t="shared" si="1"/>
        <v>3</v>
      </c>
      <c r="F8" s="175">
        <f t="shared" si="2"/>
        <v>68</v>
      </c>
      <c r="G8" s="119" t="str">
        <f>IF($E8="","",ROUND((1-$B$24*($B$10-$E8))*MIN($B$22+(1-$B$22)*$E8/MIN($B$23,$B$9),1)*(Pricing!$U8-$I8),0))</f>
        <v>#REF!</v>
      </c>
      <c r="H8" s="120">
        <f t="shared" si="3"/>
        <v>449</v>
      </c>
      <c r="I8" s="120">
        <f>IF($E8="","",Pricing!$N8+Pricing!$O8)</f>
        <v>0</v>
      </c>
      <c r="J8" s="176" t="str">
        <f t="shared" si="4"/>
        <v>#REF!</v>
      </c>
      <c r="K8" s="176"/>
      <c r="L8" s="120" t="str">
        <f>IF(OR($E8&gt;=$B$9,$E8=0),"",MAX(Pricing!$U8-$I8-0.01*$B$11,$V8))</f>
        <v>#REF!</v>
      </c>
      <c r="M8" s="120" t="str">
        <f>IF($E8="","",ROUND(Pricing!Q8+Pricing!R8-SUMPRODUCT(Pricing!G8:G$116,Pricing!L8:L$116)/Pricing!H8-$I8,0))</f>
        <v>#REF!</v>
      </c>
      <c r="N8" s="120" t="str">
        <f t="shared" si="5"/>
        <v>#REF!</v>
      </c>
      <c r="O8" s="120">
        <f>IF(E8="","",IF(AND(Pricing!$K$3,$B$19),SUMIF(F8:F$116,"&gt;=" &amp; 16,Pricing!G8:G$116),SUM(Pricing!$G8:$G$116)))</f>
        <v>1297030.242</v>
      </c>
      <c r="P8" s="177">
        <f>IF(OR($E8="",$E8=0),"",IF(OR(NOT($B$19),$F8&gt;=16,$E8=$B$10),0,((1+2.25%)*$P9*Pricing!$H9+(1+Pricing!$K$3)^0.5*Pricing!$G8)/Pricing!$H8))</f>
        <v>0</v>
      </c>
      <c r="Q8" s="120" t="str">
        <f>IF(OR($E8&gt;=$B$9,$E8=0,AND(NOT($B$19),$F8&lt;16)),"",MAX(Pricing!$I7,Pricing!$U8))</f>
        <v>#REF!</v>
      </c>
      <c r="R8" s="120" t="str">
        <f>IF($Q8="","",IF($L8=0,E8,COUNTIF($O9:$O$116,"&gt;=" &amp; $O8-$L8*(1-$P8)/$Q8*Pricing!$H8)+$E8))</f>
        <v>#REF!</v>
      </c>
      <c r="S8" s="120" t="str">
        <f t="array" ref="S8">IF($Q8="","",IF($L8=0,0,IF(R8&lt;$B$10,ROUND((L8*(1-P8)-(O8-INDEX(O8:O$116,R8-E8+1))/Pricing!H8*Q8)/(INDEX(Pricing!G8:G$116,R8-E8+1)/Pricing!H8*Q8)*365,0),0)))</f>
        <v>#REF!</v>
      </c>
      <c r="T8" s="176" t="str">
        <f>IF(OR($Q8="",NOT($B$17)),"",IF($R8&lt;$B$10,0,ROUND(MIN(1,($L8-$O8/Pricing!$H8*$Q8)/(Pricing!$R8-Pricing!$O8)),4)))</f>
        <v>#REF!</v>
      </c>
      <c r="U8" s="120" t="str">
        <f t="array" ref="U8">IF($Q8="","",IF($L8=0,0,IF(OR(R8&lt;$B$10,AND($B$17,$T8&lt;1)),0,$L8*(1-$P8)-$O8/Pricing!$H8*$Q8-IF($B$17,Pricing!$R8-Pricing!$O8,0))*IF($B$18=1,1,Pricing!$H8/IF($B$18=2,INDEX(Pricing!$H$5:$H$116,$B$9+1),INDEX(Pricing!$H$5:$H$116,$B$10+1)))))</f>
        <v>#REF!</v>
      </c>
      <c r="V8" s="172" t="str">
        <f>IF($E8="","",(1-$B$24*($B$10-$E8))*MIN($B$22+(1-$B$22)*$E8/MIN($B$23,$B$9),1)*(Pricing!$U8-$I8))</f>
        <v>#REF!</v>
      </c>
      <c r="W8" s="2">
        <f t="array" ref="W8">IF($E8="","",IF(F8&gt;16,0,MAX(INDEX($L$6:$L$116,$W$4)*(1+2.25%)^0.5-INDEX($N$6:$N$116,$W$4)/$B$11*Pricing!M8,0)))</f>
        <v>0</v>
      </c>
      <c r="X8" s="178">
        <f>SUMPRODUCT(Reserve!G8:G$116,W8:W$116)/Reserve!H8</f>
        <v>0</v>
      </c>
      <c r="Y8" s="2"/>
      <c r="Z8" s="2"/>
    </row>
    <row r="9">
      <c r="A9" s="179" t="s">
        <v>194</v>
      </c>
      <c r="B9" s="123">
        <f>Pricing!B9</f>
        <v>20</v>
      </c>
      <c r="C9" s="2"/>
      <c r="D9" s="160">
        <v>4.0</v>
      </c>
      <c r="E9" s="174">
        <f t="shared" si="1"/>
        <v>4</v>
      </c>
      <c r="F9" s="175">
        <f t="shared" si="2"/>
        <v>69</v>
      </c>
      <c r="G9" s="119" t="str">
        <f>IF($E9="","",ROUND((1-$B$24*($B$10-$E9))*MIN($B$22+(1-$B$22)*$E9/MIN($B$23,$B$9),1)*(Pricing!$U9-$I9),0))</f>
        <v>#REF!</v>
      </c>
      <c r="H9" s="120">
        <f t="shared" si="3"/>
        <v>449</v>
      </c>
      <c r="I9" s="120">
        <f>IF($E9="","",Pricing!$N9+Pricing!$O9)</f>
        <v>0</v>
      </c>
      <c r="J9" s="176" t="str">
        <f t="shared" si="4"/>
        <v>#REF!</v>
      </c>
      <c r="K9" s="176"/>
      <c r="L9" s="120" t="str">
        <f>IF(OR($E9&gt;=$B$9,$E9=0),"",MAX(Pricing!$U9-$I9-0.01*$B$11,$V9))</f>
        <v>#REF!</v>
      </c>
      <c r="M9" s="120" t="str">
        <f>IF($E9="","",ROUND(Pricing!Q9+Pricing!R9-SUMPRODUCT(Pricing!G9:G$116,Pricing!L9:L$116)/Pricing!H9-$I9,0))</f>
        <v>#REF!</v>
      </c>
      <c r="N9" s="120" t="str">
        <f t="shared" si="5"/>
        <v>#REF!</v>
      </c>
      <c r="O9" s="120">
        <f>IF(E9="","",IF(AND(Pricing!$K$3,$B$19),SUMIF(F9:F$116,"&gt;=" &amp; 16,Pricing!G9:G$116),SUM(Pricing!$G9:$G$116)))</f>
        <v>1270337.895</v>
      </c>
      <c r="P9" s="177">
        <f>IF(OR($E9="",$E9=0),"",IF(OR(NOT($B$19),$F9&gt;=16,$E9=$B$10),0,((1+2.25%)*$P10*Pricing!$H10+(1+Pricing!$K$3)^0.5*Pricing!$G9)/Pricing!$H9))</f>
        <v>0</v>
      </c>
      <c r="Q9" s="120" t="str">
        <f>IF(OR($E9&gt;=$B$9,$E9=0,AND(NOT($B$19),$F9&lt;16)),"",MAX(Pricing!$I8,Pricing!$U9))</f>
        <v>#REF!</v>
      </c>
      <c r="R9" s="120" t="str">
        <f>IF($Q9="","",IF($L9=0,E9,COUNTIF($O10:$O$116,"&gt;=" &amp; $O9-$L9*(1-$P9)/$Q9*Pricing!$H9)+$E9))</f>
        <v>#REF!</v>
      </c>
      <c r="S9" s="120" t="str">
        <f t="array" ref="S9">IF($Q9="","",IF($L9=0,0,IF(R9&lt;$B$10,ROUND((L9*(1-P9)-(O9-INDEX(O9:O$116,R9-E9+1))/Pricing!H9*Q9)/(INDEX(Pricing!G9:G$116,R9-E9+1)/Pricing!H9*Q9)*365,0),0)))</f>
        <v>#REF!</v>
      </c>
      <c r="T9" s="176" t="str">
        <f>IF(OR($Q9="",NOT($B$17)),"",IF($R9&lt;$B$10,0,ROUND(MIN(1,($L9-$O9/Pricing!$H9*$Q9)/(Pricing!$R9-Pricing!$O9)),4)))</f>
        <v>#REF!</v>
      </c>
      <c r="U9" s="120" t="str">
        <f t="array" ref="U9">IF($Q9="","",IF($L9=0,0,IF(OR(R9&lt;$B$10,AND($B$17,$T9&lt;1)),0,$L9*(1-$P9)-$O9/Pricing!$H9*$Q9-IF($B$17,Pricing!$R9-Pricing!$O9,0))*IF($B$18=1,1,Pricing!$H9/IF($B$18=2,INDEX(Pricing!$H$5:$H$116,$B$9+1),INDEX(Pricing!$H$5:$H$116,$B$10+1)))))</f>
        <v>#REF!</v>
      </c>
      <c r="V9" s="172" t="str">
        <f>IF($E9="","",(1-$B$24*($B$10-$E9))*MIN($B$22+(1-$B$22)*$E9/MIN($B$23,$B$9),1)*(Pricing!$U9-$I9))</f>
        <v>#REF!</v>
      </c>
      <c r="W9" s="2">
        <f t="array" ref="W9">IF($E9="","",IF(F9&gt;16,0,MAX(INDEX($L$6:$L$116,$W$4)*(1+2.25%)^0.5-INDEX($N$6:$N$116,$W$4)/$B$11*Pricing!M9,0)))</f>
        <v>0</v>
      </c>
      <c r="X9" s="178">
        <f>SUMPRODUCT(Reserve!G9:G$116,W9:W$116)/Reserve!H9</f>
        <v>0</v>
      </c>
      <c r="Y9" s="2"/>
      <c r="Z9" s="2"/>
    </row>
    <row r="10">
      <c r="A10" s="179" t="s">
        <v>195</v>
      </c>
      <c r="B10" s="123">
        <f>Pricing!B10</f>
        <v>45</v>
      </c>
      <c r="C10" s="2"/>
      <c r="D10" s="160">
        <v>5.0</v>
      </c>
      <c r="E10" s="180">
        <f t="shared" si="1"/>
        <v>5</v>
      </c>
      <c r="F10" s="181">
        <f t="shared" si="2"/>
        <v>70</v>
      </c>
      <c r="G10" s="126" t="str">
        <f>IF($E10="","",ROUND((1-$B$24*($B$10-$E10))*MIN($B$22+(1-$B$22)*$E10/MIN($B$23,$B$9),1)*(Pricing!$U10-$I10),0))</f>
        <v>#REF!</v>
      </c>
      <c r="H10" s="127">
        <f t="shared" si="3"/>
        <v>449</v>
      </c>
      <c r="I10" s="127">
        <f>IF($E10="","",Pricing!$N10+Pricing!$O10)</f>
        <v>0</v>
      </c>
      <c r="J10" s="182" t="str">
        <f t="shared" si="4"/>
        <v>#REF!</v>
      </c>
      <c r="K10" s="182"/>
      <c r="L10" s="127" t="str">
        <f>IF(OR($E10&gt;=$B$9,$E10=0),"",MAX(Pricing!$U10-$I10-0.01*$B$11,$V10))</f>
        <v>#REF!</v>
      </c>
      <c r="M10" s="127" t="str">
        <f>IF($E10="","",ROUND(Pricing!Q10+Pricing!R10-SUMPRODUCT(Pricing!G10:G$116,Pricing!L10:L$116)/Pricing!H10-$I10,0))</f>
        <v>#REF!</v>
      </c>
      <c r="N10" s="127" t="str">
        <f t="shared" si="5"/>
        <v>#REF!</v>
      </c>
      <c r="O10" s="127">
        <f>IF(E10="","",IF(AND(Pricing!$K$3,$B$19),SUMIF(F10:F$116,"&gt;=" &amp; 16,Pricing!G10:G$116),SUM(Pricing!$G10:$G$116)))</f>
        <v>1241936.453</v>
      </c>
      <c r="P10" s="183">
        <f>IF(OR($E10="",$E10=0),"",IF(OR(NOT($B$19),$F10&gt;=16,$E10=$B$10),0,((1+2.25%)*$P11*Pricing!$H11+(1+Pricing!$K$3)^0.5*Pricing!$G10)/Pricing!$H10))</f>
        <v>0</v>
      </c>
      <c r="Q10" s="127" t="str">
        <f>IF(OR($E10&gt;=$B$9,$E10=0,AND(NOT($B$19),$F10&lt;16)),"",MAX(Pricing!$I9,Pricing!$U10))</f>
        <v>#REF!</v>
      </c>
      <c r="R10" s="127" t="str">
        <f>IF($Q10="","",IF($L10=0,E10,COUNTIF($O11:$O$116,"&gt;=" &amp; $O10-$L10*(1-$P10)/$Q10*Pricing!$H10)+$E10))</f>
        <v>#REF!</v>
      </c>
      <c r="S10" s="127" t="str">
        <f t="array" ref="S10">IF($Q10="","",IF($L10=0,0,IF(R10&lt;$B$10,ROUND((L10*(1-P10)-(O10-INDEX(O10:O$116,R10-E10+1))/Pricing!H10*Q10)/(INDEX(Pricing!G10:G$116,R10-E10+1)/Pricing!H10*Q10)*365,0),0)))</f>
        <v>#REF!</v>
      </c>
      <c r="T10" s="182" t="str">
        <f>IF(OR($Q10="",NOT($B$17)),"",IF($R10&lt;$B$10,0,ROUND(MIN(1,($L10-$O10/Pricing!$H10*$Q10)/(Pricing!$R10-Pricing!$O10)),4)))</f>
        <v>#REF!</v>
      </c>
      <c r="U10" s="127" t="str">
        <f t="array" ref="U10">IF($Q10="","",IF($L10=0,0,IF(OR(R10&lt;$B$10,AND($B$17,$T10&lt;1)),0,$L10*(1-$P10)-$O10/Pricing!$H10*$Q10-IF($B$17,Pricing!$R10-Pricing!$O10,0))*IF($B$18=1,1,Pricing!$H10/IF($B$18=2,INDEX(Pricing!$H$5:$H$116,$B$9+1),INDEX(Pricing!$H$5:$H$116,$B$10+1)))))</f>
        <v>#REF!</v>
      </c>
      <c r="V10" s="172" t="str">
        <f>IF($E10="","",(1-$B$24*($B$10-$E10))*MIN($B$22+(1-$B$22)*$E10/MIN($B$23,$B$9),1)*(Pricing!$U10-$I10))</f>
        <v>#REF!</v>
      </c>
      <c r="W10" s="2">
        <f t="array" ref="W10">IF($E10="","",IF(F10&gt;16,0,MAX(INDEX($L$6:$L$116,$W$4)*(1+2.25%)^0.5-INDEX($N$6:$N$116,$W$4)/$B$11*Pricing!M10,0)))</f>
        <v>0</v>
      </c>
      <c r="X10" s="178">
        <f>SUMPRODUCT(Reserve!G10:G$116,W10:W$116)/Reserve!H10</f>
        <v>0</v>
      </c>
      <c r="Y10" s="2"/>
      <c r="Z10" s="2"/>
    </row>
    <row r="11">
      <c r="A11" s="179" t="s">
        <v>196</v>
      </c>
      <c r="B11" s="123">
        <f>Pricing!B11</f>
        <v>10000</v>
      </c>
      <c r="C11" s="2"/>
      <c r="D11" s="160">
        <v>6.0</v>
      </c>
      <c r="E11" s="174">
        <f t="shared" si="1"/>
        <v>6</v>
      </c>
      <c r="F11" s="175">
        <f t="shared" si="2"/>
        <v>71</v>
      </c>
      <c r="G11" s="119" t="str">
        <f>IF($E11="","",ROUND((1-$B$24*($B$10-$E11))*MIN($B$22+(1-$B$22)*$E11/MIN($B$23,$B$9),1)*(Pricing!$U11-$I11),0))</f>
        <v>#REF!</v>
      </c>
      <c r="H11" s="120">
        <f t="shared" si="3"/>
        <v>449</v>
      </c>
      <c r="I11" s="120">
        <f>IF($E11="","",Pricing!$N11+Pricing!$O11)</f>
        <v>0</v>
      </c>
      <c r="J11" s="176" t="str">
        <f t="shared" si="4"/>
        <v>#REF!</v>
      </c>
      <c r="K11" s="176" t="str">
        <f t="shared" ref="K11:K116" si="6">IF($E11="","",IFERROR(((G11+I11)/(NPV(K11,H$5:H10)*(1+K11)-NPV(K11,I$5:I10)*(1+K11)))^(1/E11)-1,0))</f>
        <v>#REF!</v>
      </c>
      <c r="L11" s="120" t="str">
        <f>IF(OR($E11&gt;=$B$9,$E11=0),"",MAX(Pricing!$U11-$I11-0.01*$B$11,$V11))</f>
        <v>#REF!</v>
      </c>
      <c r="M11" s="120" t="str">
        <f>IF($E11="","",ROUND(Pricing!Q11+Pricing!R11-SUMPRODUCT(Pricing!G11:G$116,Pricing!L11:L$116)/Pricing!H11-$I11,0))</f>
        <v>#REF!</v>
      </c>
      <c r="N11" s="120" t="str">
        <f t="shared" si="5"/>
        <v>#REF!</v>
      </c>
      <c r="O11" s="120">
        <f>IF(E11="","",IF(AND(Pricing!$K$3,$B$19),SUMIF(F11:F$116,"&gt;=" &amp; 16,Pricing!G11:G$116),SUM(Pricing!$G11:$G$116)))</f>
        <v>1211735.107</v>
      </c>
      <c r="P11" s="177">
        <f>IF(OR($E11="",$E11=0),"",IF(OR(NOT($B$19),$F11&gt;=16,$E11=$B$10),0,((1+2.25%)*$P12*Pricing!$H12+(1+Pricing!$K$3)^0.5*Pricing!$G11)/Pricing!$H11))</f>
        <v>0</v>
      </c>
      <c r="Q11" s="120" t="str">
        <f>IF(OR($E11&gt;=$B$9,$E11=0,AND(NOT($B$19),$F11&lt;16)),"",MAX(Pricing!$I10,Pricing!$U11))</f>
        <v>#REF!</v>
      </c>
      <c r="R11" s="120" t="str">
        <f>IF($Q11="","",IF($L11=0,E11,COUNTIF($O12:$O$116,"&gt;=" &amp; $O11-$L11*(1-$P11)/$Q11*Pricing!$H11)+$E11))</f>
        <v>#REF!</v>
      </c>
      <c r="S11" s="120" t="str">
        <f t="array" ref="S11">IF($Q11="","",IF($L11=0,0,IF(R11&lt;$B$10,ROUND((L11*(1-P11)-(O11-INDEX(O11:O$116,R11-E11+1))/Pricing!H11*Q11)/(INDEX(Pricing!G11:G$116,R11-E11+1)/Pricing!H11*Q11)*365,0),0)))</f>
        <v>#REF!</v>
      </c>
      <c r="T11" s="176" t="str">
        <f>IF(OR($Q11="",NOT($B$17)),"",IF($R11&lt;$B$10,0,ROUND(MIN(1,($L11-$O11/Pricing!$H11*$Q11)/(Pricing!$R11-Pricing!$O11)),4)))</f>
        <v>#REF!</v>
      </c>
      <c r="U11" s="120" t="str">
        <f t="array" ref="U11">IF($Q11="","",IF($L11=0,0,IF(OR(R11&lt;$B$10,AND($B$17,$T11&lt;1)),0,$L11*(1-$P11)-$O11/Pricing!$H11*$Q11-IF($B$17,Pricing!$R11-Pricing!$O11,0))*IF($B$18=1,1,Pricing!$H11/IF($B$18=2,INDEX(Pricing!$H$5:$H$116,$B$9+1),INDEX(Pricing!$H$5:$H$116,$B$10+1)))))</f>
        <v>#REF!</v>
      </c>
      <c r="V11" s="172" t="str">
        <f>IF($E11="","",(1-$B$24*($B$10-$E11))*MIN($B$22+(1-$B$22)*$E11/MIN($B$23,$B$9),1)*(Pricing!$U11-$I11))</f>
        <v>#REF!</v>
      </c>
      <c r="W11" s="2">
        <f t="array" ref="W11">IF($E11="","",IF(F11&gt;16,0,MAX(INDEX($L$6:$L$116,$W$4)*(1+2.25%)^0.5-INDEX($N$6:$N$116,$W$4)/$B$11*Pricing!M11,0)))</f>
        <v>0</v>
      </c>
      <c r="X11" s="178">
        <f>SUMPRODUCT(Reserve!G11:G$116,W11:W$116)/Reserve!H11</f>
        <v>0</v>
      </c>
      <c r="Y11" s="2"/>
      <c r="Z11" s="2"/>
    </row>
    <row r="12">
      <c r="A12" s="179" t="s">
        <v>123</v>
      </c>
      <c r="B12" s="123">
        <f>Pricing!B12</f>
        <v>449</v>
      </c>
      <c r="C12" s="159"/>
      <c r="D12" s="160">
        <v>7.0</v>
      </c>
      <c r="E12" s="174">
        <f t="shared" si="1"/>
        <v>7</v>
      </c>
      <c r="F12" s="175">
        <f t="shared" si="2"/>
        <v>72</v>
      </c>
      <c r="G12" s="119" t="str">
        <f>IF($E12="","",ROUND((1-$B$24*($B$10-$E12))*MIN($B$22+(1-$B$22)*$E12/MIN($B$23,$B$9),1)*(Pricing!$U12-$I12),0))</f>
        <v>#REF!</v>
      </c>
      <c r="H12" s="120">
        <f t="shared" si="3"/>
        <v>449</v>
      </c>
      <c r="I12" s="120">
        <f>IF($E12="","",Pricing!$N12+Pricing!$O12)</f>
        <v>0</v>
      </c>
      <c r="J12" s="176" t="str">
        <f t="shared" si="4"/>
        <v>#REF!</v>
      </c>
      <c r="K12" s="176" t="str">
        <f t="shared" si="6"/>
        <v>#REF!</v>
      </c>
      <c r="L12" s="120" t="str">
        <f>IF(OR($E12&gt;=$B$9,$E12=0),"",MAX(Pricing!$U12-$I12-0.01*$B$11,$V12))</f>
        <v>#REF!</v>
      </c>
      <c r="M12" s="120" t="str">
        <f>IF($E12="","",ROUND(Pricing!Q12+Pricing!R12-SUMPRODUCT(Pricing!G12:G$116,Pricing!L12:L$116)/Pricing!H12-$I12,0))</f>
        <v>#REF!</v>
      </c>
      <c r="N12" s="120" t="str">
        <f t="shared" si="5"/>
        <v>#REF!</v>
      </c>
      <c r="O12" s="120">
        <f>IF(E12="","",IF(AND(Pricing!$K$3,$B$19),SUMIF(F12:F$116,"&gt;=" &amp; 16,Pricing!G12:G$116),SUM(Pricing!$G12:$G$116)))</f>
        <v>1179657.517</v>
      </c>
      <c r="P12" s="177">
        <f>IF(OR($E12="",$E12=0),"",IF(OR(NOT($B$19),$F12&gt;=16,$E12=$B$10),0,((1+2.25%)*$P13*Pricing!$H13+(1+Pricing!$K$3)^0.5*Pricing!$G12)/Pricing!$H12))</f>
        <v>0</v>
      </c>
      <c r="Q12" s="120" t="str">
        <f>IF(OR($E12&gt;=$B$9,$E12=0,AND(NOT($B$19),$F12&lt;16)),"",MAX(Pricing!$I11,Pricing!$U12))</f>
        <v>#REF!</v>
      </c>
      <c r="R12" s="120" t="str">
        <f>IF($Q12="","",IF($L12=0,E12,COUNTIF($O13:$O$116,"&gt;=" &amp; $O12-$L12*(1-$P12)/$Q12*Pricing!$H12)+$E12))</f>
        <v>#REF!</v>
      </c>
      <c r="S12" s="120" t="str">
        <f t="array" ref="S12">IF($Q12="","",IF($L12=0,0,IF(R12&lt;$B$10,ROUND((L12*(1-P12)-(O12-INDEX(O12:O$116,R12-E12+1))/Pricing!H12*Q12)/(INDEX(Pricing!G12:G$116,R12-E12+1)/Pricing!H12*Q12)*365,0),0)))</f>
        <v>#REF!</v>
      </c>
      <c r="T12" s="176" t="str">
        <f>IF(OR($Q12="",NOT($B$17)),"",IF($R12&lt;$B$10,0,ROUND(MIN(1,($L12-$O12/Pricing!$H12*$Q12)/(Pricing!$R12-Pricing!$O12)),4)))</f>
        <v>#REF!</v>
      </c>
      <c r="U12" s="120" t="str">
        <f t="array" ref="U12">IF($Q12="","",IF($L12=0,0,IF(OR(R12&lt;$B$10,AND($B$17,$T12&lt;1)),0,$L12*(1-$P12)-$O12/Pricing!$H12*$Q12-IF($B$17,Pricing!$R12-Pricing!$O12,0))*IF($B$18=1,1,Pricing!$H12/IF($B$18=2,INDEX(Pricing!$H$5:$H$116,$B$9+1),INDEX(Pricing!$H$5:$H$116,$B$10+1)))))</f>
        <v>#REF!</v>
      </c>
      <c r="V12" s="172" t="str">
        <f>IF($E12="","",(1-$B$24*($B$10-$E12))*MIN($B$22+(1-$B$22)*$E12/MIN($B$23,$B$9),1)*(Pricing!$U12-$I12))</f>
        <v>#REF!</v>
      </c>
      <c r="W12" s="2">
        <f t="array" ref="W12">IF($E12="","",IF(F12&gt;16,0,MAX(INDEX($L$6:$L$116,$W$4)*(1+2.25%)^0.5-INDEX($N$6:$N$116,$W$4)/$B$11*Pricing!M12,0)))</f>
        <v>0</v>
      </c>
      <c r="X12" s="178">
        <f>SUMPRODUCT(Reserve!G12:G$116,W12:W$116)/Reserve!H12</f>
        <v>0</v>
      </c>
      <c r="Y12" s="2"/>
      <c r="Z12" s="2"/>
    </row>
    <row r="13">
      <c r="A13" s="179" t="s">
        <v>197</v>
      </c>
      <c r="B13" s="136">
        <v>0.0107</v>
      </c>
      <c r="C13" s="2"/>
      <c r="D13" s="160">
        <v>8.0</v>
      </c>
      <c r="E13" s="174">
        <f t="shared" si="1"/>
        <v>8</v>
      </c>
      <c r="F13" s="175">
        <f t="shared" si="2"/>
        <v>73</v>
      </c>
      <c r="G13" s="119" t="str">
        <f>IF($E13="","",ROUND((1-$B$24*($B$10-$E13))*MIN($B$22+(1-$B$22)*$E13/MIN($B$23,$B$9),1)*(Pricing!$U13-$I13),0))</f>
        <v>#REF!</v>
      </c>
      <c r="H13" s="120">
        <f t="shared" si="3"/>
        <v>449</v>
      </c>
      <c r="I13" s="120">
        <f>IF($E13="","",Pricing!$N13+Pricing!$O13)</f>
        <v>0</v>
      </c>
      <c r="J13" s="176" t="str">
        <f t="shared" si="4"/>
        <v>#REF!</v>
      </c>
      <c r="K13" s="176" t="str">
        <f t="shared" si="6"/>
        <v>#REF!</v>
      </c>
      <c r="L13" s="120" t="str">
        <f>IF(OR($E13&gt;=$B$9,$E13=0),"",MAX(Pricing!$U13-$I13-0.01*$B$11,$V13))</f>
        <v>#REF!</v>
      </c>
      <c r="M13" s="120" t="str">
        <f>IF($E13="","",ROUND(Pricing!Q13+Pricing!R13-SUMPRODUCT(Pricing!G13:G$116,Pricing!L13:L$116)/Pricing!H13-$I13,0))</f>
        <v>#REF!</v>
      </c>
      <c r="N13" s="120" t="str">
        <f t="shared" si="5"/>
        <v>#REF!</v>
      </c>
      <c r="O13" s="120">
        <f>IF(E13="","",IF(AND(Pricing!$K$3,$B$19),SUMIF(F13:F$116,"&gt;=" &amp; 16,Pricing!G13:G$116),SUM(Pricing!$G13:$G$116)))</f>
        <v>1145645.062</v>
      </c>
      <c r="P13" s="177">
        <f>IF(OR($E13="",$E13=0),"",IF(OR(NOT($B$19),$F13&gt;=16,$E13=$B$10),0,((1+2.25%)*$P14*Pricing!$H14+(1+Pricing!$K$3)^0.5*Pricing!$G13)/Pricing!$H13))</f>
        <v>0</v>
      </c>
      <c r="Q13" s="120" t="str">
        <f>IF(OR($E13&gt;=$B$9,$E13=0,AND(NOT($B$19),$F13&lt;16)),"",MAX(Pricing!$I12,Pricing!$U13))</f>
        <v>#REF!</v>
      </c>
      <c r="R13" s="120" t="str">
        <f>IF($Q13="","",IF($L13=0,E13,COUNTIF($O14:$O$116,"&gt;=" &amp; $O13-$L13*(1-$P13)/$Q13*Pricing!$H13)+$E13))</f>
        <v>#REF!</v>
      </c>
      <c r="S13" s="120" t="str">
        <f t="array" ref="S13">IF($Q13="","",IF($L13=0,0,IF(R13&lt;$B$10,ROUND((L13*(1-P13)-(O13-INDEX(O13:O$116,R13-E13+1))/Pricing!H13*Q13)/(INDEX(Pricing!G13:G$116,R13-E13+1)/Pricing!H13*Q13)*365,0),0)))</f>
        <v>#REF!</v>
      </c>
      <c r="T13" s="176" t="str">
        <f>IF(OR($Q13="",NOT($B$17)),"",IF($R13&lt;$B$10,0,ROUND(MIN(1,($L13-$O13/Pricing!$H13*$Q13)/(Pricing!$R13-Pricing!$O13)),4)))</f>
        <v>#REF!</v>
      </c>
      <c r="U13" s="120" t="str">
        <f t="array" ref="U13">IF($Q13="","",IF($L13=0,0,IF(OR(R13&lt;$B$10,AND($B$17,$T13&lt;1)),0,$L13*(1-$P13)-$O13/Pricing!$H13*$Q13-IF($B$17,Pricing!$R13-Pricing!$O13,0))*IF($B$18=1,1,Pricing!$H13/IF($B$18=2,INDEX(Pricing!$H$5:$H$116,$B$9+1),INDEX(Pricing!$H$5:$H$116,$B$10+1)))))</f>
        <v>#REF!</v>
      </c>
      <c r="V13" s="172" t="str">
        <f>IF($E13="","",(1-$B$24*($B$10-$E13))*MIN($B$22+(1-$B$22)*$E13/MIN($B$23,$B$9),1)*(Pricing!$U13-$I13))</f>
        <v>#REF!</v>
      </c>
      <c r="W13" s="2">
        <f t="array" ref="W13">IF($E13="","",IF(F13&gt;16,0,MAX(INDEX($L$6:$L$116,$W$4)*(1+2.25%)^0.5-INDEX($N$6:$N$116,$W$4)/$B$11*Pricing!M13,0)))</f>
        <v>0</v>
      </c>
      <c r="X13" s="178">
        <f>SUMPRODUCT(Reserve!G13:G$116,W13:W$116)/Reserve!H13</f>
        <v>0</v>
      </c>
      <c r="Y13" s="2"/>
      <c r="Z13" s="2"/>
    </row>
    <row r="14">
      <c r="A14" s="184" t="s">
        <v>198</v>
      </c>
      <c r="B14" s="156">
        <v>0.01</v>
      </c>
      <c r="C14" s="2"/>
      <c r="D14" s="160">
        <v>9.0</v>
      </c>
      <c r="E14" s="174">
        <f t="shared" si="1"/>
        <v>9</v>
      </c>
      <c r="F14" s="175">
        <f t="shared" si="2"/>
        <v>74</v>
      </c>
      <c r="G14" s="119" t="str">
        <f>IF($E14="","",ROUND((1-$B$24*($B$10-$E14))*MIN($B$22+(1-$B$22)*$E14/MIN($B$23,$B$9),1)*(Pricing!$U14-$I14),0))</f>
        <v>#REF!</v>
      </c>
      <c r="H14" s="120">
        <f t="shared" si="3"/>
        <v>449</v>
      </c>
      <c r="I14" s="120">
        <f>IF($E14="","",Pricing!$N14+Pricing!$O14)</f>
        <v>0</v>
      </c>
      <c r="J14" s="176" t="str">
        <f t="shared" si="4"/>
        <v>#REF!</v>
      </c>
      <c r="K14" s="176" t="str">
        <f t="shared" si="6"/>
        <v>#REF!</v>
      </c>
      <c r="L14" s="120" t="str">
        <f>IF(OR($E14&gt;=$B$9,$E14=0),"",MAX(Pricing!$U14-$I14-0.01*$B$11,$V14))</f>
        <v>#REF!</v>
      </c>
      <c r="M14" s="120" t="str">
        <f>IF($E14="","",ROUND(Pricing!Q14+Pricing!R14-SUMPRODUCT(Pricing!G14:G$116,Pricing!L14:L$116)/Pricing!H14-$I14,0))</f>
        <v>#REF!</v>
      </c>
      <c r="N14" s="120" t="str">
        <f t="shared" si="5"/>
        <v>#REF!</v>
      </c>
      <c r="O14" s="120">
        <f>IF(E14="","",IF(AND(Pricing!$K$3,$B$19),SUMIF(F14:F$116,"&gt;=" &amp; 16,Pricing!G14:G$116),SUM(Pricing!$G14:$G$116)))</f>
        <v>1109660.46</v>
      </c>
      <c r="P14" s="177">
        <f>IF(OR($E14="",$E14=0),"",IF(OR(NOT($B$19),$F14&gt;=16,$E14=$B$10),0,((1+2.25%)*$P15*Pricing!$H15+(1+Pricing!$K$3)^0.5*Pricing!$G14)/Pricing!$H14))</f>
        <v>0</v>
      </c>
      <c r="Q14" s="120" t="str">
        <f>IF(OR($E14&gt;=$B$9,$E14=0,AND(NOT($B$19),$F14&lt;16)),"",MAX(Pricing!$I13,Pricing!$U14))</f>
        <v>#REF!</v>
      </c>
      <c r="R14" s="120" t="str">
        <f>IF($Q14="","",IF($L14=0,E14,COUNTIF($O15:$O$116,"&gt;=" &amp; $O14-$L14*(1-$P14)/$Q14*Pricing!$H14)+$E14))</f>
        <v>#REF!</v>
      </c>
      <c r="S14" s="120" t="str">
        <f t="array" ref="S14">IF($Q14="","",IF($L14=0,0,IF(R14&lt;$B$10,ROUND((L14*(1-P14)-(O14-INDEX(O14:O$116,R14-E14+1))/Pricing!H14*Q14)/(INDEX(Pricing!G14:G$116,R14-E14+1)/Pricing!H14*Q14)*365,0),0)))</f>
        <v>#REF!</v>
      </c>
      <c r="T14" s="176" t="str">
        <f>IF(OR($Q14="",NOT($B$17)),"",IF($R14&lt;$B$10,0,ROUND(MIN(1,($L14-$O14/Pricing!$H14*$Q14)/(Pricing!$R14-Pricing!$O14)),4)))</f>
        <v>#REF!</v>
      </c>
      <c r="U14" s="120" t="str">
        <f t="array" ref="U14">IF($Q14="","",IF($L14=0,0,IF(OR(R14&lt;$B$10,AND($B$17,$T14&lt;1)),0,$L14*(1-$P14)-$O14/Pricing!$H14*$Q14-IF($B$17,Pricing!$R14-Pricing!$O14,0))*IF($B$18=1,1,Pricing!$H14/IF($B$18=2,INDEX(Pricing!$H$5:$H$116,$B$9+1),INDEX(Pricing!$H$5:$H$116,$B$10+1)))))</f>
        <v>#REF!</v>
      </c>
      <c r="V14" s="172" t="str">
        <f>IF($E14="","",(1-$B$24*($B$10-$E14))*MIN($B$22+(1-$B$22)*$E14/MIN($B$23,$B$9),1)*(Pricing!$U14-$I14))</f>
        <v>#REF!</v>
      </c>
      <c r="W14" s="2">
        <f t="array" ref="W14">IF($E14="","",IF(F14&gt;16,0,MAX(INDEX($L$6:$L$116,$W$4)*(1+2.25%)^0.5-INDEX($N$6:$N$116,$W$4)/$B$11*Pricing!M14,0)))</f>
        <v>0</v>
      </c>
      <c r="X14" s="178">
        <f>SUMPRODUCT(Reserve!G14:G$116,W14:W$116)/Reserve!H14</f>
        <v>0</v>
      </c>
      <c r="Y14" s="2"/>
      <c r="Z14" s="2"/>
    </row>
    <row r="15">
      <c r="A15" s="2"/>
      <c r="B15" s="2"/>
      <c r="C15" s="2"/>
      <c r="D15" s="160">
        <v>10.0</v>
      </c>
      <c r="E15" s="180">
        <f t="shared" si="1"/>
        <v>10</v>
      </c>
      <c r="F15" s="181">
        <f t="shared" si="2"/>
        <v>75</v>
      </c>
      <c r="G15" s="126" t="str">
        <f>IF($E15="","",ROUND((1-$B$24*($B$10-$E15))*MIN($B$22+(1-$B$22)*$E15/MIN($B$23,$B$9),1)*(Pricing!$U15-$I15),0))</f>
        <v>#REF!</v>
      </c>
      <c r="H15" s="127">
        <f t="shared" si="3"/>
        <v>449</v>
      </c>
      <c r="I15" s="127">
        <f>IF($E15="","",Pricing!$N15+Pricing!$O15)</f>
        <v>0</v>
      </c>
      <c r="J15" s="182" t="str">
        <f t="shared" si="4"/>
        <v>#REF!</v>
      </c>
      <c r="K15" s="182" t="str">
        <f t="shared" si="6"/>
        <v>#REF!</v>
      </c>
      <c r="L15" s="127" t="str">
        <f>IF(OR($E15&gt;=$B$9,$E15=0),"",MAX(Pricing!$U15-$I15-0.01*$B$11,$V15))</f>
        <v>#REF!</v>
      </c>
      <c r="M15" s="127" t="str">
        <f>IF($E15="","",ROUND(Pricing!Q15+Pricing!R15-SUMPRODUCT(Pricing!G15:G$116,Pricing!L15:L$116)/Pricing!H15-$I15,0))</f>
        <v>#REF!</v>
      </c>
      <c r="N15" s="127" t="str">
        <f t="shared" si="5"/>
        <v>#REF!</v>
      </c>
      <c r="O15" s="127">
        <f>IF(E15="","",IF(AND(Pricing!$K$3,$B$19),SUMIF(F15:F$116,"&gt;=" &amp; 16,Pricing!G15:G$116),SUM(Pricing!$G15:$G$116)))</f>
        <v>1071675.472</v>
      </c>
      <c r="P15" s="183">
        <f>IF(OR($E15="",$E15=0),"",IF(OR(NOT($B$19),$F15&gt;=16,$E15=$B$10),0,((1+2.25%)*$P16*Pricing!$H16+(1+Pricing!$K$3)^0.5*Pricing!$G15)/Pricing!$H15))</f>
        <v>0</v>
      </c>
      <c r="Q15" s="127" t="str">
        <f>IF(OR($E15&gt;=$B$9,$E15=0,AND(NOT($B$19),$F15&lt;16)),"",MAX(Pricing!$I14,Pricing!$U15))</f>
        <v>#REF!</v>
      </c>
      <c r="R15" s="127" t="str">
        <f>IF($Q15="","",IF($L15=0,E15,COUNTIF($O16:$O$116,"&gt;=" &amp; $O15-$L15*(1-$P15)/$Q15*Pricing!$H15)+$E15))</f>
        <v>#REF!</v>
      </c>
      <c r="S15" s="127" t="str">
        <f t="array" ref="S15">IF($Q15="","",IF($L15=0,0,IF(R15&lt;$B$10,ROUND((L15*(1-P15)-(O15-INDEX(O15:O$116,R15-E15+1))/Pricing!H15*Q15)/(INDEX(Pricing!G15:G$116,R15-E15+1)/Pricing!H15*Q15)*365,0),0)))</f>
        <v>#REF!</v>
      </c>
      <c r="T15" s="182" t="str">
        <f>IF(OR($Q15="",NOT($B$17)),"",IF($R15&lt;$B$10,0,ROUND(MIN(1,($L15-$O15/Pricing!$H15*$Q15)/(Pricing!$R15-Pricing!$O15)),4)))</f>
        <v>#REF!</v>
      </c>
      <c r="U15" s="127" t="str">
        <f t="array" ref="U15">IF($Q15="","",IF($L15=0,0,IF(OR(R15&lt;$B$10,AND($B$17,$T15&lt;1)),0,$L15*(1-$P15)-$O15/Pricing!$H15*$Q15-IF($B$17,Pricing!$R15-Pricing!$O15,0))*IF($B$18=1,1,Pricing!$H15/IF($B$18=2,INDEX(Pricing!$H$5:$H$116,$B$9+1),INDEX(Pricing!$H$5:$H$116,$B$10+1)))))</f>
        <v>#REF!</v>
      </c>
      <c r="V15" s="172" t="str">
        <f>IF($E15="","",(1-$B$24*($B$10-$E15))*MIN($B$22+(1-$B$22)*$E15/MIN($B$23,$B$9),1)*(Pricing!$U15-$I15))</f>
        <v>#REF!</v>
      </c>
      <c r="W15" s="2">
        <f t="array" ref="W15">IF($E15="","",IF(F15&gt;16,0,MAX(INDEX($L$6:$L$116,$W$4)*(1+2.25%)^0.5-INDEX($N$6:$N$116,$W$4)/$B$11*Pricing!M15,0)))</f>
        <v>0</v>
      </c>
      <c r="X15" s="178">
        <f>SUMPRODUCT(Reserve!G15:G$116,W15:W$116)/Reserve!H15</f>
        <v>0</v>
      </c>
      <c r="Y15" s="2"/>
      <c r="Z15" s="2"/>
    </row>
    <row r="16">
      <c r="A16" s="185" t="s">
        <v>199</v>
      </c>
      <c r="B16" s="110"/>
      <c r="C16" s="2"/>
      <c r="D16" s="160">
        <v>11.0</v>
      </c>
      <c r="E16" s="174">
        <f t="shared" si="1"/>
        <v>11</v>
      </c>
      <c r="F16" s="175">
        <f t="shared" si="2"/>
        <v>76</v>
      </c>
      <c r="G16" s="119" t="str">
        <f>IF($E16="","",ROUND((1-$B$24*($B$10-$E16))*MIN($B$22+(1-$B$22)*$E16/MIN($B$23,$B$9),1)*(Pricing!$U16-$I16),0))</f>
        <v>#REF!</v>
      </c>
      <c r="H16" s="120">
        <f t="shared" si="3"/>
        <v>449</v>
      </c>
      <c r="I16" s="120">
        <f>IF($E16="","",Pricing!$N16+Pricing!$O16)</f>
        <v>0</v>
      </c>
      <c r="J16" s="176" t="str">
        <f t="shared" si="4"/>
        <v>#REF!</v>
      </c>
      <c r="K16" s="176" t="str">
        <f t="shared" si="6"/>
        <v>#REF!</v>
      </c>
      <c r="L16" s="120" t="str">
        <f>IF(OR($E16&gt;=$B$9,$E16=0),"",MAX(Pricing!$U16-$I16-0.01*$B$11,$V16))</f>
        <v>#REF!</v>
      </c>
      <c r="M16" s="120" t="str">
        <f>IF($E16="","",ROUND(Pricing!Q16+Pricing!R16-SUMPRODUCT(Pricing!G16:G$116,Pricing!L16:L$116)/Pricing!H16-$I16,0))</f>
        <v>#REF!</v>
      </c>
      <c r="N16" s="120" t="str">
        <f t="shared" si="5"/>
        <v>#REF!</v>
      </c>
      <c r="O16" s="120">
        <f>IF(E16="","",IF(AND(Pricing!$K$3,$B$19),SUMIF(F16:F$116,"&gt;=" &amp; 16,Pricing!G16:G$116),SUM(Pricing!$G16:$G$116)))</f>
        <v>1031677.202</v>
      </c>
      <c r="P16" s="177">
        <f>IF(OR($E16="",$E16=0),"",IF(OR(NOT($B$19),$F16&gt;=16,$E16=$B$10),0,((1+2.25%)*$P17*Pricing!$H17+(1+Pricing!$K$3)^0.5*Pricing!$G16)/Pricing!$H16))</f>
        <v>0</v>
      </c>
      <c r="Q16" s="120" t="str">
        <f>IF(OR($E16&gt;=$B$9,$E16=0,AND(NOT($B$19),$F16&lt;16)),"",MAX(Pricing!$I15,Pricing!$U16))</f>
        <v>#REF!</v>
      </c>
      <c r="R16" s="120" t="str">
        <f>IF($Q16="","",IF($L16=0,E16,COUNTIF($O17:$O$116,"&gt;=" &amp; $O16-$L16*(1-$P16)/$Q16*Pricing!$H16)+$E16))</f>
        <v>#REF!</v>
      </c>
      <c r="S16" s="120" t="str">
        <f t="array" ref="S16">IF($Q16="","",IF($L16=0,0,IF(R16&lt;$B$10,ROUND((L16*(1-P16)-(O16-INDEX(O16:O$116,R16-E16+1))/Pricing!H16*Q16)/(INDEX(Pricing!G16:G$116,R16-E16+1)/Pricing!H16*Q16)*365,0),0)))</f>
        <v>#REF!</v>
      </c>
      <c r="T16" s="176" t="str">
        <f>IF(OR($Q16="",NOT($B$17)),"",IF($R16&lt;$B$10,0,ROUND(MIN(1,($L16-$O16/Pricing!$H16*$Q16)/(Pricing!$R16-Pricing!$O16)),4)))</f>
        <v>#REF!</v>
      </c>
      <c r="U16" s="120" t="str">
        <f t="array" ref="U16">IF($Q16="","",IF($L16=0,0,IF(OR(R16&lt;$B$10,AND($B$17,$T16&lt;1)),0,$L16*(1-$P16)-$O16/Pricing!$H16*$Q16-IF($B$17,Pricing!$R16-Pricing!$O16,0))*IF($B$18=1,1,Pricing!$H16/IF($B$18=2,INDEX(Pricing!$H$5:$H$116,$B$9+1),INDEX(Pricing!$H$5:$H$116,$B$10+1)))))</f>
        <v>#REF!</v>
      </c>
      <c r="V16" s="172" t="str">
        <f>IF($E16="","",(1-$B$24*($B$10-$E16))*MIN($B$22+(1-$B$22)*$E16/MIN($B$23,$B$9),1)*(Pricing!$U16-$I16))</f>
        <v>#REF!</v>
      </c>
      <c r="W16" s="2">
        <f t="array" ref="W16">IF($E16="","",IF(F16&gt;16,0,MAX(INDEX($L$6:$L$116,$W$4)*(1+2.25%)^0.5-INDEX($N$6:$N$116,$W$4)/$B$11*Pricing!M16,0)))</f>
        <v>0</v>
      </c>
      <c r="X16" s="178">
        <f>SUMPRODUCT(Reserve!G16:G$116,W16:W$116)/Reserve!H16</f>
        <v>0</v>
      </c>
      <c r="Y16" s="2"/>
      <c r="Z16" s="2"/>
    </row>
    <row r="17">
      <c r="A17" s="186" t="s">
        <v>200</v>
      </c>
      <c r="B17" s="9" t="b">
        <v>0</v>
      </c>
      <c r="C17" s="2"/>
      <c r="D17" s="160">
        <v>12.0</v>
      </c>
      <c r="E17" s="174">
        <f t="shared" si="1"/>
        <v>12</v>
      </c>
      <c r="F17" s="175">
        <f t="shared" si="2"/>
        <v>77</v>
      </c>
      <c r="G17" s="119" t="str">
        <f>IF($E17="","",ROUND((1-$B$24*($B$10-$E17))*MIN($B$22+(1-$B$22)*$E17/MIN($B$23,$B$9),1)*(Pricing!$U17-$I17),0))</f>
        <v>#REF!</v>
      </c>
      <c r="H17" s="120">
        <f t="shared" si="3"/>
        <v>449</v>
      </c>
      <c r="I17" s="120">
        <f>IF($E17="","",Pricing!$N17+Pricing!$O17)</f>
        <v>0</v>
      </c>
      <c r="J17" s="176" t="str">
        <f t="shared" si="4"/>
        <v>#REF!</v>
      </c>
      <c r="K17" s="176" t="str">
        <f t="shared" si="6"/>
        <v>#REF!</v>
      </c>
      <c r="L17" s="120" t="str">
        <f>IF(OR($E17&gt;=$B$9,$E17=0),"",MAX(Pricing!$U17-$I17-0.01*$B$11,$V17))</f>
        <v>#REF!</v>
      </c>
      <c r="M17" s="120" t="str">
        <f>IF($E17="","",ROUND(Pricing!Q17+Pricing!R17-SUMPRODUCT(Pricing!G17:G$116,Pricing!L17:L$116)/Pricing!H17-$I17,0))</f>
        <v>#REF!</v>
      </c>
      <c r="N17" s="120" t="str">
        <f t="shared" si="5"/>
        <v>#REF!</v>
      </c>
      <c r="O17" s="120">
        <f>IF(E17="","",IF(AND(Pricing!$K$3,$B$19),SUMIF(F17:F$116,"&gt;=" &amp; 16,Pricing!G17:G$116),SUM(Pricing!$G17:$G$116)))</f>
        <v>989677.492</v>
      </c>
      <c r="P17" s="177">
        <f>IF(OR($E17="",$E17=0),"",IF(OR(NOT($B$19),$F17&gt;=16,$E17=$B$10),0,((1+2.25%)*$P18*Pricing!$H18+(1+Pricing!$K$3)^0.5*Pricing!$G17)/Pricing!$H17))</f>
        <v>0</v>
      </c>
      <c r="Q17" s="120" t="str">
        <f>IF(OR($E17&gt;=$B$9,$E17=0,AND(NOT($B$19),$F17&lt;16)),"",MAX(Pricing!$I16,Pricing!$U17))</f>
        <v>#REF!</v>
      </c>
      <c r="R17" s="120" t="str">
        <f>IF($Q17="","",IF($L17=0,E17,COUNTIF($O18:$O$116,"&gt;=" &amp; $O17-$L17*(1-$P17)/$Q17*Pricing!$H17)+$E17))</f>
        <v>#REF!</v>
      </c>
      <c r="S17" s="120" t="str">
        <f t="array" ref="S17">IF($Q17="","",IF($L17=0,0,IF(R17&lt;$B$10,ROUND((L17*(1-P17)-(O17-INDEX(O17:O$116,R17-E17+1))/Pricing!H17*Q17)/(INDEX(Pricing!G17:G$116,R17-E17+1)/Pricing!H17*Q17)*365,0),0)))</f>
        <v>#REF!</v>
      </c>
      <c r="T17" s="176" t="str">
        <f>IF(OR($Q17="",NOT($B$17)),"",IF($R17&lt;$B$10,0,ROUND(MIN(1,($L17-$O17/Pricing!$H17*$Q17)/(Pricing!$R17-Pricing!$O17)),4)))</f>
        <v>#REF!</v>
      </c>
      <c r="U17" s="120" t="str">
        <f t="array" ref="U17">IF($Q17="","",IF($L17=0,0,IF(OR(R17&lt;$B$10,AND($B$17,$T17&lt;1)),0,$L17*(1-$P17)-$O17/Pricing!$H17*$Q17-IF($B$17,Pricing!$R17-Pricing!$O17,0))*IF($B$18=1,1,Pricing!$H17/IF($B$18=2,INDEX(Pricing!$H$5:$H$116,$B$9+1),INDEX(Pricing!$H$5:$H$116,$B$10+1)))))</f>
        <v>#REF!</v>
      </c>
      <c r="V17" s="172" t="str">
        <f>IF($E17="","",(1-$B$24*($B$10-$E17))*MIN($B$22+(1-$B$22)*$E17/MIN($B$23,$B$9),1)*(Pricing!$U17-$I17))</f>
        <v>#REF!</v>
      </c>
      <c r="W17" s="2">
        <f t="array" ref="W17">IF($E17="","",IF(F17&gt;16,0,MAX(INDEX($L$6:$L$116,$W$4)*(1+2.25%)^0.5-INDEX($N$6:$N$116,$W$4)/$B$11*Pricing!M17,0)))</f>
        <v>0</v>
      </c>
      <c r="X17" s="178">
        <f>SUMPRODUCT(Reserve!G17:G$116,W17:W$116)/Reserve!H17</f>
        <v>0</v>
      </c>
      <c r="Y17" s="2"/>
      <c r="Z17" s="2"/>
    </row>
    <row r="18">
      <c r="A18" s="187" t="s">
        <v>201</v>
      </c>
      <c r="B18" s="12">
        <v>1.0</v>
      </c>
      <c r="C18" s="2"/>
      <c r="D18" s="160">
        <v>13.0</v>
      </c>
      <c r="E18" s="174">
        <f t="shared" si="1"/>
        <v>13</v>
      </c>
      <c r="F18" s="175">
        <f t="shared" si="2"/>
        <v>78</v>
      </c>
      <c r="G18" s="119" t="str">
        <f>IF($E18="","",ROUND((1-$B$24*($B$10-$E18))*MIN($B$22+(1-$B$22)*$E18/MIN($B$23,$B$9),1)*(Pricing!$U18-$I18),0))</f>
        <v>#REF!</v>
      </c>
      <c r="H18" s="120">
        <f t="shared" si="3"/>
        <v>449</v>
      </c>
      <c r="I18" s="120">
        <f>IF($E18="","",Pricing!$N18+Pricing!$O18)</f>
        <v>0</v>
      </c>
      <c r="J18" s="176" t="str">
        <f t="shared" si="4"/>
        <v>#REF!</v>
      </c>
      <c r="K18" s="176" t="str">
        <f t="shared" si="6"/>
        <v>#REF!</v>
      </c>
      <c r="L18" s="120" t="str">
        <f>IF(OR($E18&gt;=$B$9,$E18=0),"",MAX(Pricing!$U18-$I18-0.01*$B$11,$V18))</f>
        <v>#REF!</v>
      </c>
      <c r="M18" s="120" t="str">
        <f>IF($E18="","",ROUND(Pricing!Q18+Pricing!R18-SUMPRODUCT(Pricing!G18:G$116,Pricing!L18:L$116)/Pricing!H18-$I18,0))</f>
        <v>#REF!</v>
      </c>
      <c r="N18" s="120" t="str">
        <f t="shared" si="5"/>
        <v>#REF!</v>
      </c>
      <c r="O18" s="120">
        <f>IF(E18="","",IF(AND(Pricing!$K$3,$B$19),SUMIF(F18:F$116,"&gt;=" &amp; 16,Pricing!G18:G$116),SUM(Pricing!$G18:$G$116)))</f>
        <v>945717.6534</v>
      </c>
      <c r="P18" s="177">
        <f>IF(OR($E18="",$E18=0),"",IF(OR(NOT($B$19),$F18&gt;=16,$E18=$B$10),0,((1+2.25%)*$P19*Pricing!$H19+(1+Pricing!$K$3)^0.5*Pricing!$G18)/Pricing!$H18))</f>
        <v>0</v>
      </c>
      <c r="Q18" s="120" t="str">
        <f>IF(OR($E18&gt;=$B$9,$E18=0,AND(NOT($B$19),$F18&lt;16)),"",MAX(Pricing!$I17,Pricing!$U18))</f>
        <v>#REF!</v>
      </c>
      <c r="R18" s="120" t="str">
        <f>IF($Q18="","",IF($L18=0,E18,COUNTIF($O19:$O$116,"&gt;=" &amp; $O18-$L18*(1-$P18)/$Q18*Pricing!$H18)+$E18))</f>
        <v>#REF!</v>
      </c>
      <c r="S18" s="120" t="str">
        <f t="array" ref="S18">IF($Q18="","",IF($L18=0,0,IF(R18&lt;$B$10,ROUND((L18*(1-P18)-(O18-INDEX(O18:O$116,R18-E18+1))/Pricing!H18*Q18)/(INDEX(Pricing!G18:G$116,R18-E18+1)/Pricing!H18*Q18)*365,0),0)))</f>
        <v>#REF!</v>
      </c>
      <c r="T18" s="176" t="str">
        <f>IF(OR($Q18="",NOT($B$17)),"",IF($R18&lt;$B$10,0,ROUND(MIN(1,($L18-$O18/Pricing!$H18*$Q18)/(Pricing!$R18-Pricing!$O18)),4)))</f>
        <v>#REF!</v>
      </c>
      <c r="U18" s="120" t="str">
        <f t="array" ref="U18">IF($Q18="","",IF($L18=0,0,IF(OR(R18&lt;$B$10,AND($B$17,$T18&lt;1)),0,$L18*(1-$P18)-$O18/Pricing!$H18*$Q18-IF($B$17,Pricing!$R18-Pricing!$O18,0))*IF($B$18=1,1,Pricing!$H18/IF($B$18=2,INDEX(Pricing!$H$5:$H$116,$B$9+1),INDEX(Pricing!$H$5:$H$116,$B$10+1)))))</f>
        <v>#REF!</v>
      </c>
      <c r="V18" s="172" t="str">
        <f>IF($E18="","",(1-$B$24*($B$10-$E18))*MIN($B$22+(1-$B$22)*$E18/MIN($B$23,$B$9),1)*(Pricing!$U18-$I18))</f>
        <v>#REF!</v>
      </c>
      <c r="W18" s="2">
        <f t="array" ref="W18">IF($E18="","",IF(F18&gt;16,0,MAX(INDEX($L$6:$L$116,$W$4)*(1+2.25%)^0.5-INDEX($N$6:$N$116,$W$4)/$B$11*Pricing!M18,0)))</f>
        <v>0</v>
      </c>
      <c r="X18" s="178">
        <f>SUMPRODUCT(Reserve!G18:G$116,W18:W$116)/Reserve!H18</f>
        <v>0</v>
      </c>
      <c r="Y18" s="2"/>
      <c r="Z18" s="2"/>
    </row>
    <row r="19">
      <c r="A19" s="188" t="s">
        <v>202</v>
      </c>
      <c r="B19" s="189" t="b">
        <v>1</v>
      </c>
      <c r="C19" s="2"/>
      <c r="D19" s="160">
        <v>14.0</v>
      </c>
      <c r="E19" s="174">
        <f t="shared" si="1"/>
        <v>14</v>
      </c>
      <c r="F19" s="175">
        <f t="shared" si="2"/>
        <v>79</v>
      </c>
      <c r="G19" s="119" t="str">
        <f>IF($E19="","",ROUND((1-$B$24*($B$10-$E19))*MIN($B$22+(1-$B$22)*$E19/MIN($B$23,$B$9),1)*(Pricing!$U19-$I19),0))</f>
        <v>#REF!</v>
      </c>
      <c r="H19" s="120">
        <f t="shared" si="3"/>
        <v>449</v>
      </c>
      <c r="I19" s="120">
        <f>IF($E19="","",Pricing!$N19+Pricing!$O19)</f>
        <v>0</v>
      </c>
      <c r="J19" s="176" t="str">
        <f t="shared" si="4"/>
        <v>#REF!</v>
      </c>
      <c r="K19" s="176" t="str">
        <f t="shared" si="6"/>
        <v>#REF!</v>
      </c>
      <c r="L19" s="120" t="str">
        <f>IF(OR($E19&gt;=$B$9,$E19=0),"",MAX(Pricing!$U19-$I19-0.01*$B$11,$V19))</f>
        <v>#REF!</v>
      </c>
      <c r="M19" s="120" t="str">
        <f>IF($E19="","",ROUND(Pricing!Q19+Pricing!R19-SUMPRODUCT(Pricing!G19:G$116,Pricing!L19:L$116)/Pricing!H19-$I19,0))</f>
        <v>#REF!</v>
      </c>
      <c r="N19" s="120" t="str">
        <f t="shared" si="5"/>
        <v>#REF!</v>
      </c>
      <c r="O19" s="120">
        <f>IF(E19="","",IF(AND(Pricing!$K$3,$B$19),SUMIF(F19:F$116,"&gt;=" &amp; 16,Pricing!G19:G$116),SUM(Pricing!$G19:$G$116)))</f>
        <v>899874.4732</v>
      </c>
      <c r="P19" s="177">
        <f>IF(OR($E19="",$E19=0),"",IF(OR(NOT($B$19),$F19&gt;=16,$E19=$B$10),0,((1+2.25%)*$P20*Pricing!$H20+(1+Pricing!$K$3)^0.5*Pricing!$G19)/Pricing!$H19))</f>
        <v>0</v>
      </c>
      <c r="Q19" s="120" t="str">
        <f>IF(OR($E19&gt;=$B$9,$E19=0,AND(NOT($B$19),$F19&lt;16)),"",MAX(Pricing!$I18,Pricing!$U19))</f>
        <v>#REF!</v>
      </c>
      <c r="R19" s="120" t="str">
        <f>IF($Q19="","",IF($L19=0,E19,COUNTIF($O20:$O$116,"&gt;=" &amp; $O19-$L19*(1-$P19)/$Q19*Pricing!$H19)+$E19))</f>
        <v>#REF!</v>
      </c>
      <c r="S19" s="120" t="str">
        <f t="array" ref="S19">IF($Q19="","",IF($L19=0,0,IF(R19&lt;$B$10,ROUND((L19*(1-P19)-(O19-INDEX(O19:O$116,R19-E19+1))/Pricing!H19*Q19)/(INDEX(Pricing!G19:G$116,R19-E19+1)/Pricing!H19*Q19)*365,0),0)))</f>
        <v>#REF!</v>
      </c>
      <c r="T19" s="176" t="str">
        <f>IF(OR($Q19="",NOT($B$17)),"",IF($R19&lt;$B$10,0,ROUND(MIN(1,($L19-$O19/Pricing!$H19*$Q19)/(Pricing!$R19-Pricing!$O19)),4)))</f>
        <v>#REF!</v>
      </c>
      <c r="U19" s="120" t="str">
        <f t="array" ref="U19">IF($Q19="","",IF($L19=0,0,IF(OR(R19&lt;$B$10,AND($B$17,$T19&lt;1)),0,$L19*(1-$P19)-$O19/Pricing!$H19*$Q19-IF($B$17,Pricing!$R19-Pricing!$O19,0))*IF($B$18=1,1,Pricing!$H19/IF($B$18=2,INDEX(Pricing!$H$5:$H$116,$B$9+1),INDEX(Pricing!$H$5:$H$116,$B$10+1)))))</f>
        <v>#REF!</v>
      </c>
      <c r="V19" s="172" t="str">
        <f>IF($E19="","",(1-$B$24*($B$10-$E19))*MIN($B$22+(1-$B$22)*$E19/MIN($B$23,$B$9),1)*(Pricing!$U19-$I19))</f>
        <v>#REF!</v>
      </c>
      <c r="W19" s="2">
        <f t="array" ref="W19">IF($E19="","",IF(F19&gt;16,0,MAX(INDEX($L$6:$L$116,$W$4)*(1+2.25%)^0.5-INDEX($N$6:$N$116,$W$4)/$B$11*Pricing!M19,0)))</f>
        <v>0</v>
      </c>
      <c r="X19" s="178">
        <f>SUMPRODUCT(Reserve!G19:G$116,W19:W$116)/Reserve!H19</f>
        <v>0</v>
      </c>
      <c r="Y19" s="2"/>
      <c r="Z19" s="2"/>
    </row>
    <row r="20">
      <c r="A20" s="2"/>
      <c r="B20" s="2"/>
      <c r="C20" s="2"/>
      <c r="D20" s="160">
        <v>15.0</v>
      </c>
      <c r="E20" s="180">
        <f t="shared" si="1"/>
        <v>15</v>
      </c>
      <c r="F20" s="181">
        <f t="shared" si="2"/>
        <v>80</v>
      </c>
      <c r="G20" s="126" t="str">
        <f>IF($E20="","",ROUND((1-$B$24*($B$10-$E20))*MIN($B$22+(1-$B$22)*$E20/MIN($B$23,$B$9),1)*(Pricing!$U20-$I20),0))</f>
        <v>#REF!</v>
      </c>
      <c r="H20" s="127">
        <f t="shared" si="3"/>
        <v>449</v>
      </c>
      <c r="I20" s="127">
        <f>IF($E20="","",Pricing!$N20+Pricing!$O20)</f>
        <v>0</v>
      </c>
      <c r="J20" s="182" t="str">
        <f t="shared" si="4"/>
        <v>#REF!</v>
      </c>
      <c r="K20" s="182" t="str">
        <f t="shared" si="6"/>
        <v>#REF!</v>
      </c>
      <c r="L20" s="127" t="str">
        <f>IF(OR($E20&gt;=$B$9,$E20=0),"",MAX(Pricing!$U20-$I20-0.01*$B$11,$V20))</f>
        <v>#REF!</v>
      </c>
      <c r="M20" s="127" t="str">
        <f>IF($E20="","",ROUND(Pricing!Q20+Pricing!R20-SUMPRODUCT(Pricing!G20:G$116,Pricing!L20:L$116)/Pricing!H20-$I20,0))</f>
        <v>#REF!</v>
      </c>
      <c r="N20" s="127" t="str">
        <f t="shared" si="5"/>
        <v>#REF!</v>
      </c>
      <c r="O20" s="127">
        <f>IF(E20="","",IF(AND(Pricing!$K$3,$B$19),SUMIF(F20:F$116,"&gt;=" &amp; 16,Pricing!G20:G$116),SUM(Pricing!$G20:$G$116)))</f>
        <v>852256.2153</v>
      </c>
      <c r="P20" s="183">
        <f>IF(OR($E20="",$E20=0),"",IF(OR(NOT($B$19),$F20&gt;=16,$E20=$B$10),0,((1+2.25%)*$P21*Pricing!$H21+(1+Pricing!$K$3)^0.5*Pricing!$G20)/Pricing!$H20))</f>
        <v>0</v>
      </c>
      <c r="Q20" s="127" t="str">
        <f>IF(OR($E20&gt;=$B$9,$E20=0,AND(NOT($B$19),$F20&lt;16)),"",MAX(Pricing!$I19,Pricing!$U20))</f>
        <v>#REF!</v>
      </c>
      <c r="R20" s="127" t="str">
        <f>IF($Q20="","",IF($L20=0,E20,COUNTIF($O21:$O$116,"&gt;=" &amp; $O20-$L20*(1-$P20)/$Q20*Pricing!$H20)+$E20))</f>
        <v>#REF!</v>
      </c>
      <c r="S20" s="127" t="str">
        <f t="array" ref="S20">IF($Q20="","",IF($L20=0,0,IF(R20&lt;$B$10,ROUND((L20*(1-P20)-(O20-INDEX(O20:O$116,R20-E20+1))/Pricing!H20*Q20)/(INDEX(Pricing!G20:G$116,R20-E20+1)/Pricing!H20*Q20)*365,0),0)))</f>
        <v>#REF!</v>
      </c>
      <c r="T20" s="182" t="str">
        <f>IF(OR($Q20="",NOT($B$17)),"",IF($R20&lt;$B$10,0,ROUND(MIN(1,($L20-$O20/Pricing!$H20*$Q20)/(Pricing!$R20-Pricing!$O20)),4)))</f>
        <v>#REF!</v>
      </c>
      <c r="U20" s="127" t="str">
        <f t="array" ref="U20">IF($Q20="","",IF($L20=0,0,IF(OR(R20&lt;$B$10,AND($B$17,$T20&lt;1)),0,$L20*(1-$P20)-$O20/Pricing!$H20*$Q20-IF($B$17,Pricing!$R20-Pricing!$O20,0))*IF($B$18=1,1,Pricing!$H20/IF($B$18=2,INDEX(Pricing!$H$5:$H$116,$B$9+1),INDEX(Pricing!$H$5:$H$116,$B$10+1)))))</f>
        <v>#REF!</v>
      </c>
      <c r="V20" s="172" t="str">
        <f>IF($E20="","",(1-$B$24*($B$10-$E20))*MIN($B$22+(1-$B$22)*$E20/MIN($B$23,$B$9),1)*(Pricing!$U20-$I20))</f>
        <v>#REF!</v>
      </c>
      <c r="W20" s="2">
        <f t="array" ref="W20">IF($E20="","",IF(F20&gt;16,0,MAX(INDEX($L$6:$L$116,$W$4)*(1+2.25%)^0.5-INDEX($N$6:$N$116,$W$4)/$B$11*Pricing!M20,0)))</f>
        <v>0</v>
      </c>
      <c r="X20" s="178">
        <f>SUMPRODUCT(Reserve!G20:G$116,W20:W$116)/Reserve!H20</f>
        <v>0</v>
      </c>
      <c r="Y20" s="2"/>
      <c r="Z20" s="2"/>
    </row>
    <row r="21" ht="15.75" customHeight="1">
      <c r="A21" s="190" t="s">
        <v>203</v>
      </c>
      <c r="B21" s="110"/>
      <c r="C21" s="2"/>
      <c r="D21" s="160">
        <v>16.0</v>
      </c>
      <c r="E21" s="174">
        <f t="shared" si="1"/>
        <v>16</v>
      </c>
      <c r="F21" s="175">
        <f t="shared" si="2"/>
        <v>81</v>
      </c>
      <c r="G21" s="119" t="str">
        <f>IF($E21="","",ROUND((1-$B$24*($B$10-$E21))*MIN($B$22+(1-$B$22)*$E21/MIN($B$23,$B$9),1)*(Pricing!$U21-$I21),0))</f>
        <v>#REF!</v>
      </c>
      <c r="H21" s="120">
        <f t="shared" si="3"/>
        <v>449</v>
      </c>
      <c r="I21" s="120">
        <f>IF($E21="","",Pricing!$N21+Pricing!$O21)</f>
        <v>0</v>
      </c>
      <c r="J21" s="176" t="str">
        <f t="shared" si="4"/>
        <v>#REF!</v>
      </c>
      <c r="K21" s="176" t="str">
        <f t="shared" si="6"/>
        <v>#REF!</v>
      </c>
      <c r="L21" s="120" t="str">
        <f>IF(OR($E21&gt;=$B$9,$E21=0),"",MAX(Pricing!$U21-$I21-0.01*$B$11,$V21))</f>
        <v>#REF!</v>
      </c>
      <c r="M21" s="120" t="str">
        <f>IF($E21="","",ROUND(Pricing!Q21+Pricing!R21-SUMPRODUCT(Pricing!G21:G$116,Pricing!L21:L$116)/Pricing!H21-$I21,0))</f>
        <v>#REF!</v>
      </c>
      <c r="N21" s="120" t="str">
        <f t="shared" si="5"/>
        <v>#REF!</v>
      </c>
      <c r="O21" s="120">
        <f>IF(E21="","",IF(AND(Pricing!$K$3,$B$19),SUMIF(F21:F$116,"&gt;=" &amp; 16,Pricing!G21:G$116),SUM(Pricing!$G21:$G$116)))</f>
        <v>803007.7246</v>
      </c>
      <c r="P21" s="177">
        <f>IF(OR($E21="",$E21=0),"",IF(OR(NOT($B$19),$F21&gt;=16,$E21=$B$10),0,((1+2.25%)*$P22*Pricing!$H22+(1+Pricing!$K$3)^0.5*Pricing!$G21)/Pricing!$H21))</f>
        <v>0</v>
      </c>
      <c r="Q21" s="120" t="str">
        <f>IF(OR($E21&gt;=$B$9,$E21=0,AND(NOT($B$19),$F21&lt;16)),"",MAX(Pricing!$I20,Pricing!$U21))</f>
        <v>#REF!</v>
      </c>
      <c r="R21" s="120" t="str">
        <f>IF($Q21="","",IF($L21=0,E21,COUNTIF($O22:$O$116,"&gt;=" &amp; $O21-$L21*(1-$P21)/$Q21*Pricing!$H21)+$E21))</f>
        <v>#REF!</v>
      </c>
      <c r="S21" s="120" t="str">
        <f t="array" ref="S21">IF($Q21="","",IF($L21=0,0,IF(R21&lt;$B$10,ROUND((L21*(1-P21)-(O21-INDEX(O21:O$116,R21-E21+1))/Pricing!H21*Q21)/(INDEX(Pricing!G21:G$116,R21-E21+1)/Pricing!H21*Q21)*365,0),0)))</f>
        <v>#REF!</v>
      </c>
      <c r="T21" s="176" t="str">
        <f>IF(OR($Q21="",NOT($B$17)),"",IF($R21&lt;$B$10,0,ROUND(MIN(1,($L21-$O21/Pricing!$H21*$Q21)/(Pricing!$R21-Pricing!$O21)),4)))</f>
        <v>#REF!</v>
      </c>
      <c r="U21" s="120" t="str">
        <f t="array" ref="U21">IF($Q21="","",IF($L21=0,0,IF(OR(R21&lt;$B$10,AND($B$17,$T21&lt;1)),0,$L21*(1-$P21)-$O21/Pricing!$H21*$Q21-IF($B$17,Pricing!$R21-Pricing!$O21,0))*IF($B$18=1,1,Pricing!$H21/IF($B$18=2,INDEX(Pricing!$H$5:$H$116,$B$9+1),INDEX(Pricing!$H$5:$H$116,$B$10+1)))))</f>
        <v>#REF!</v>
      </c>
      <c r="V21" s="172" t="str">
        <f>IF($E21="","",(1-$B$24*($B$10-$E21))*MIN($B$22+(1-$B$22)*$E21/MIN($B$23,$B$9),1)*(Pricing!$U21-$I21))</f>
        <v>#REF!</v>
      </c>
      <c r="W21" s="2">
        <f t="array" ref="W21">IF($E21="","",IF(F21&gt;16,0,MAX(INDEX($L$6:$L$116,$W$4)*(1+2.25%)^0.5-INDEX($N$6:$N$116,$W$4)/$B$11*Pricing!M21,0)))</f>
        <v>0</v>
      </c>
      <c r="X21" s="178">
        <f>SUMPRODUCT(Reserve!G21:G$116,W21:W$116)/Reserve!H21</f>
        <v>0</v>
      </c>
      <c r="Y21" s="2"/>
      <c r="Z21" s="2"/>
    </row>
    <row r="22" ht="15.75" customHeight="1">
      <c r="A22" s="191" t="s">
        <v>204</v>
      </c>
      <c r="B22" s="134">
        <v>0.75</v>
      </c>
      <c r="C22" s="2"/>
      <c r="D22" s="160">
        <v>17.0</v>
      </c>
      <c r="E22" s="174">
        <f t="shared" si="1"/>
        <v>17</v>
      </c>
      <c r="F22" s="175">
        <f t="shared" si="2"/>
        <v>82</v>
      </c>
      <c r="G22" s="119" t="str">
        <f>IF($E22="","",ROUND((1-$B$24*($B$10-$E22))*MIN($B$22+(1-$B$22)*$E22/MIN($B$23,$B$9),1)*(Pricing!$U22-$I22),0))</f>
        <v>#REF!</v>
      </c>
      <c r="H22" s="120">
        <f t="shared" si="3"/>
        <v>449</v>
      </c>
      <c r="I22" s="120">
        <f>IF($E22="","",Pricing!$N22+Pricing!$O22)</f>
        <v>0</v>
      </c>
      <c r="J22" s="176" t="str">
        <f t="shared" si="4"/>
        <v>#REF!</v>
      </c>
      <c r="K22" s="176" t="str">
        <f t="shared" si="6"/>
        <v>#REF!</v>
      </c>
      <c r="L22" s="120" t="str">
        <f>IF(OR($E22&gt;=$B$9,$E22=0),"",MAX(Pricing!$U22-$I22-0.01*$B$11,$V22))</f>
        <v>#REF!</v>
      </c>
      <c r="M22" s="120" t="str">
        <f>IF($E22="","",ROUND(Pricing!Q22+Pricing!R22-SUMPRODUCT(Pricing!G22:G$116,Pricing!L22:L$116)/Pricing!H22-$I22,0))</f>
        <v>#REF!</v>
      </c>
      <c r="N22" s="120" t="str">
        <f t="shared" si="5"/>
        <v>#REF!</v>
      </c>
      <c r="O22" s="120">
        <f>IF(E22="","",IF(AND(Pricing!$K$3,$B$19),SUMIF(F22:F$116,"&gt;=" &amp; 16,Pricing!G22:G$116),SUM(Pricing!$G22:$G$116)))</f>
        <v>752321.6614</v>
      </c>
      <c r="P22" s="177">
        <f>IF(OR($E22="",$E22=0),"",IF(OR(NOT($B$19),$F22&gt;=16,$E22=$B$10),0,((1+2.25%)*$P23*Pricing!$H23+(1+Pricing!$K$3)^0.5*Pricing!$G22)/Pricing!$H22))</f>
        <v>0</v>
      </c>
      <c r="Q22" s="120" t="str">
        <f>IF(OR($E22&gt;=$B$9,$E22=0,AND(NOT($B$19),$F22&lt;16)),"",MAX(Pricing!$I21,Pricing!$U22))</f>
        <v>#REF!</v>
      </c>
      <c r="R22" s="120" t="str">
        <f>IF($Q22="","",IF($L22=0,E22,COUNTIF($O23:$O$116,"&gt;=" &amp; $O22-$L22*(1-$P22)/$Q22*Pricing!$H22)+$E22))</f>
        <v>#REF!</v>
      </c>
      <c r="S22" s="120" t="str">
        <f t="array" ref="S22">IF($Q22="","",IF($L22=0,0,IF(R22&lt;$B$10,ROUND((L22*(1-P22)-(O22-INDEX(O22:O$116,R22-E22+1))/Pricing!H22*Q22)/(INDEX(Pricing!G22:G$116,R22-E22+1)/Pricing!H22*Q22)*365,0),0)))</f>
        <v>#REF!</v>
      </c>
      <c r="T22" s="176" t="str">
        <f>IF(OR($Q22="",NOT($B$17)),"",IF($R22&lt;$B$10,0,ROUND(MIN(1,($L22-$O22/Pricing!$H22*$Q22)/(Pricing!$R22-Pricing!$O22)),4)))</f>
        <v>#REF!</v>
      </c>
      <c r="U22" s="120" t="str">
        <f t="array" ref="U22">IF($Q22="","",IF($L22=0,0,IF(OR(R22&lt;$B$10,AND($B$17,$T22&lt;1)),0,$L22*(1-$P22)-$O22/Pricing!$H22*$Q22-IF($B$17,Pricing!$R22-Pricing!$O22,0))*IF($B$18=1,1,Pricing!$H22/IF($B$18=2,INDEX(Pricing!$H$5:$H$116,$B$9+1),INDEX(Pricing!$H$5:$H$116,$B$10+1)))))</f>
        <v>#REF!</v>
      </c>
      <c r="V22" s="172" t="str">
        <f>IF($E22="","",(1-$B$24*($B$10-$E22))*MIN($B$22+(1-$B$22)*$E22/MIN($B$23,$B$9),1)*(Pricing!$U22-$I22))</f>
        <v>#REF!</v>
      </c>
      <c r="W22" s="2">
        <f t="array" ref="W22">IF($E22="","",IF(F22&gt;16,0,MAX(INDEX($L$6:$L$116,$W$4)*(1+2.25%)^0.5-INDEX($N$6:$N$116,$W$4)/$B$11*Pricing!M22,0)))</f>
        <v>0</v>
      </c>
      <c r="X22" s="178">
        <f>SUMPRODUCT(Reserve!G22:G$116,W22:W$116)/Reserve!H22</f>
        <v>0</v>
      </c>
      <c r="Y22" s="2"/>
      <c r="Z22" s="2"/>
    </row>
    <row r="23" ht="15.75" customHeight="1">
      <c r="A23" s="192" t="s">
        <v>205</v>
      </c>
      <c r="B23" s="12">
        <v>15.0</v>
      </c>
      <c r="C23" s="2"/>
      <c r="D23" s="160">
        <v>18.0</v>
      </c>
      <c r="E23" s="174">
        <f t="shared" si="1"/>
        <v>18</v>
      </c>
      <c r="F23" s="175">
        <f t="shared" si="2"/>
        <v>83</v>
      </c>
      <c r="G23" s="119" t="str">
        <f>IF($E23="","",ROUND((1-$B$24*($B$10-$E23))*MIN($B$22+(1-$B$22)*$E23/MIN($B$23,$B$9),1)*(Pricing!$U23-$I23),0))</f>
        <v>#REF!</v>
      </c>
      <c r="H23" s="120">
        <f t="shared" si="3"/>
        <v>449</v>
      </c>
      <c r="I23" s="120">
        <f>IF($E23="","",Pricing!$N23+Pricing!$O23)</f>
        <v>0</v>
      </c>
      <c r="J23" s="176" t="str">
        <f t="shared" si="4"/>
        <v>#REF!</v>
      </c>
      <c r="K23" s="176" t="str">
        <f t="shared" si="6"/>
        <v>#REF!</v>
      </c>
      <c r="L23" s="120" t="str">
        <f>IF(OR($E23&gt;=$B$9,$E23=0),"",MAX(Pricing!$U23-$I23-0.01*$B$11,$V23))</f>
        <v>#REF!</v>
      </c>
      <c r="M23" s="120" t="str">
        <f>IF($E23="","",ROUND(Pricing!Q23+Pricing!R23-SUMPRODUCT(Pricing!G23:G$116,Pricing!L23:L$116)/Pricing!H23-$I23,0))</f>
        <v>#REF!</v>
      </c>
      <c r="N23" s="120" t="str">
        <f t="shared" si="5"/>
        <v>#REF!</v>
      </c>
      <c r="O23" s="120">
        <f>IF(E23="","",IF(AND(Pricing!$K$3,$B$19),SUMIF(F23:F$116,"&gt;=" &amp; 16,Pricing!G23:G$116),SUM(Pricing!$G23:$G$116)))</f>
        <v>700442.5721</v>
      </c>
      <c r="P23" s="177">
        <f>IF(OR($E23="",$E23=0),"",IF(OR(NOT($B$19),$F23&gt;=16,$E23=$B$10),0,((1+2.25%)*$P24*Pricing!$H24+(1+Pricing!$K$3)^0.5*Pricing!$G23)/Pricing!$H23))</f>
        <v>0</v>
      </c>
      <c r="Q23" s="120" t="str">
        <f>IF(OR($E23&gt;=$B$9,$E23=0,AND(NOT($B$19),$F23&lt;16)),"",MAX(Pricing!$I22,Pricing!$U23))</f>
        <v>#REF!</v>
      </c>
      <c r="R23" s="120" t="str">
        <f>IF($Q23="","",IF($L23=0,E23,COUNTIF($O24:$O$116,"&gt;=" &amp; $O23-$L23*(1-$P23)/$Q23*Pricing!$H23)+$E23))</f>
        <v>#REF!</v>
      </c>
      <c r="S23" s="120" t="str">
        <f t="array" ref="S23">IF($Q23="","",IF($L23=0,0,IF(R23&lt;$B$10,ROUND((L23*(1-P23)-(O23-INDEX(O23:O$116,R23-E23+1))/Pricing!H23*Q23)/(INDEX(Pricing!G23:G$116,R23-E23+1)/Pricing!H23*Q23)*365,0),0)))</f>
        <v>#REF!</v>
      </c>
      <c r="T23" s="176" t="str">
        <f>IF(OR($Q23="",NOT($B$17)),"",IF($R23&lt;$B$10,0,ROUND(MIN(1,($L23-$O23/Pricing!$H23*$Q23)/(Pricing!$R23-Pricing!$O23)),4)))</f>
        <v>#REF!</v>
      </c>
      <c r="U23" s="120" t="str">
        <f t="array" ref="U23">IF($Q23="","",IF($L23=0,0,IF(OR(R23&lt;$B$10,AND($B$17,$T23&lt;1)),0,$L23*(1-$P23)-$O23/Pricing!$H23*$Q23-IF($B$17,Pricing!$R23-Pricing!$O23,0))*IF($B$18=1,1,Pricing!$H23/IF($B$18=2,INDEX(Pricing!$H$5:$H$116,$B$9+1),INDEX(Pricing!$H$5:$H$116,$B$10+1)))))</f>
        <v>#REF!</v>
      </c>
      <c r="V23" s="172" t="str">
        <f>IF($E23="","",(1-$B$24*($B$10-$E23))*MIN($B$22+(1-$B$22)*$E23/MIN($B$23,$B$9),1)*(Pricing!$U23-$I23))</f>
        <v>#REF!</v>
      </c>
      <c r="W23" s="2">
        <f t="array" ref="W23">IF($E23="","",IF(F23&gt;16,0,MAX(INDEX($L$6:$L$116,$W$4)*(1+2.25%)^0.5-INDEX($N$6:$N$116,$W$4)/$B$11*Pricing!M23,0)))</f>
        <v>0</v>
      </c>
      <c r="X23" s="178">
        <f>SUMPRODUCT(Reserve!G23:G$116,W23:W$116)/Reserve!H23</f>
        <v>0</v>
      </c>
      <c r="Y23" s="2"/>
      <c r="Z23" s="2"/>
    </row>
    <row r="24" ht="15.75" customHeight="1">
      <c r="A24" s="193" t="s">
        <v>206</v>
      </c>
      <c r="B24" s="156">
        <v>0.0</v>
      </c>
      <c r="C24" s="2"/>
      <c r="D24" s="160">
        <v>19.0</v>
      </c>
      <c r="E24" s="174">
        <f t="shared" si="1"/>
        <v>19</v>
      </c>
      <c r="F24" s="175">
        <f t="shared" si="2"/>
        <v>84</v>
      </c>
      <c r="G24" s="119" t="str">
        <f>IF($E24="","",ROUND((1-$B$24*($B$10-$E24))*MIN($B$22+(1-$B$22)*$E24/MIN($B$23,$B$9),1)*(Pricing!$U24-$I24),0))</f>
        <v>#REF!</v>
      </c>
      <c r="H24" s="120">
        <f t="shared" si="3"/>
        <v>449</v>
      </c>
      <c r="I24" s="120">
        <f>IF($E24="","",Pricing!$N24+Pricing!$O24)</f>
        <v>0</v>
      </c>
      <c r="J24" s="176" t="str">
        <f t="shared" si="4"/>
        <v>#REF!</v>
      </c>
      <c r="K24" s="176" t="str">
        <f t="shared" si="6"/>
        <v>#REF!</v>
      </c>
      <c r="L24" s="120" t="str">
        <f>IF(OR($E24&gt;=$B$9,$E24=0),"",MAX(Pricing!$U24-$I24-0.01*$B$11,$V24))</f>
        <v>#REF!</v>
      </c>
      <c r="M24" s="120" t="str">
        <f>IF($E24="","",ROUND(Pricing!Q24+Pricing!R24-SUMPRODUCT(Pricing!G24:G$116,Pricing!L24:L$116)/Pricing!H24-$I24,0))</f>
        <v>#REF!</v>
      </c>
      <c r="N24" s="120" t="str">
        <f t="shared" si="5"/>
        <v>#REF!</v>
      </c>
      <c r="O24" s="120">
        <f>IF(E24="","",IF(AND(Pricing!$K$3,$B$19),SUMIF(F24:F$116,"&gt;=" &amp; 16,Pricing!G24:G$116),SUM(Pricing!$G24:$G$116)))</f>
        <v>647669.4865</v>
      </c>
      <c r="P24" s="177">
        <f>IF(OR($E24="",$E24=0),"",IF(OR(NOT($B$19),$F24&gt;=16,$E24=$B$10),0,((1+2.25%)*$P25*Pricing!$H25+(1+Pricing!$K$3)^0.5*Pricing!$G24)/Pricing!$H24))</f>
        <v>0</v>
      </c>
      <c r="Q24" s="120" t="str">
        <f>IF(OR($E24&gt;=$B$9,$E24=0,AND(NOT($B$19),$F24&lt;16)),"",MAX(Pricing!$I23,Pricing!$U24))</f>
        <v>#REF!</v>
      </c>
      <c r="R24" s="120" t="str">
        <f>IF($Q24="","",IF($L24=0,E24,COUNTIF($O25:$O$116,"&gt;=" &amp; $O24-$L24*(1-$P24)/$Q24*Pricing!$H24)+$E24))</f>
        <v>#REF!</v>
      </c>
      <c r="S24" s="120" t="str">
        <f t="array" ref="S24">IF($Q24="","",IF($L24=0,0,IF(R24&lt;$B$10,ROUND((L24*(1-P24)-(O24-INDEX(O24:O$116,R24-E24+1))/Pricing!H24*Q24)/(INDEX(Pricing!G24:G$116,R24-E24+1)/Pricing!H24*Q24)*365,0),0)))</f>
        <v>#REF!</v>
      </c>
      <c r="T24" s="176" t="str">
        <f>IF(OR($Q24="",NOT($B$17)),"",IF($R24&lt;$B$10,0,ROUND(MIN(1,($L24-$O24/Pricing!$H24*$Q24)/(Pricing!$R24-Pricing!$O24)),4)))</f>
        <v>#REF!</v>
      </c>
      <c r="U24" s="120" t="str">
        <f t="array" ref="U24">IF($Q24="","",IF($L24=0,0,IF(OR(R24&lt;$B$10,AND($B$17,$T24&lt;1)),0,$L24*(1-$P24)-$O24/Pricing!$H24*$Q24-IF($B$17,Pricing!$R24-Pricing!$O24,0))*IF($B$18=1,1,Pricing!$H24/IF($B$18=2,INDEX(Pricing!$H$5:$H$116,$B$9+1),INDEX(Pricing!$H$5:$H$116,$B$10+1)))))</f>
        <v>#REF!</v>
      </c>
      <c r="V24" s="172" t="str">
        <f>IF($E24="","",(1-$B$24*($B$10-$E24))*MIN($B$22+(1-$B$22)*$E24/MIN($B$23,$B$9),1)*(Pricing!$U24-$I24))</f>
        <v>#REF!</v>
      </c>
      <c r="W24" s="2">
        <f t="array" ref="W24">IF($E24="","",IF(F24&gt;16,0,MAX(INDEX($L$6:$L$116,$W$4)*(1+2.25%)^0.5-INDEX($N$6:$N$116,$W$4)/$B$11*Pricing!M24,0)))</f>
        <v>0</v>
      </c>
      <c r="X24" s="178">
        <f>SUMPRODUCT(Reserve!G24:G$116,W24:W$116)/Reserve!H24</f>
        <v>0</v>
      </c>
      <c r="Y24" s="2"/>
      <c r="Z24" s="2"/>
    </row>
    <row r="25" ht="15.75" customHeight="1">
      <c r="A25" s="2"/>
      <c r="B25" s="2"/>
      <c r="C25" s="2"/>
      <c r="D25" s="160">
        <v>20.0</v>
      </c>
      <c r="E25" s="180">
        <f t="shared" si="1"/>
        <v>20</v>
      </c>
      <c r="F25" s="181">
        <f t="shared" si="2"/>
        <v>85</v>
      </c>
      <c r="G25" s="126" t="str">
        <f>IF($E25="","",ROUND((1-$B$24*($B$10-$E25))*MIN($B$22+(1-$B$22)*$E25/MIN($B$23,$B$9),1)*(Pricing!$U25-$I25),0))</f>
        <v>#REF!</v>
      </c>
      <c r="H25" s="127">
        <f t="shared" si="3"/>
        <v>0</v>
      </c>
      <c r="I25" s="127">
        <f>IF($E25="","",Pricing!$N25+Pricing!$O25)</f>
        <v>0</v>
      </c>
      <c r="J25" s="182" t="str">
        <f t="shared" si="4"/>
        <v>#REF!</v>
      </c>
      <c r="K25" s="182" t="str">
        <f t="shared" si="6"/>
        <v>#REF!</v>
      </c>
      <c r="L25" s="127" t="str">
        <f>IF(OR($E25&gt;=$B$9,$E25=0),"",MAX(Pricing!$U25-$I25-0.01*$B$11,$V25))</f>
        <v/>
      </c>
      <c r="M25" s="127" t="str">
        <f>IF($E25="","",ROUND(Pricing!Q25+Pricing!R25-SUMPRODUCT(Pricing!G25:G$116,Pricing!L25:L$116)/Pricing!H25-$I25,0))</f>
        <v>#REF!</v>
      </c>
      <c r="N25" s="127" t="str">
        <f t="shared" si="5"/>
        <v/>
      </c>
      <c r="O25" s="127">
        <f>IF(E25="","",IF(AND(Pricing!$K$3,$B$19),SUMIF(F25:F$116,"&gt;=" &amp; 16,Pricing!G25:G$116),SUM(Pricing!$G25:$G$116)))</f>
        <v>594348.5015</v>
      </c>
      <c r="P25" s="183">
        <f>IF(OR($E25="",$E25=0),"",IF(OR(NOT($B$19),$F25&gt;=16,$E25=$B$10),0,((1+2.25%)*$P26*Pricing!$H26+(1+Pricing!$K$3)^0.5*Pricing!$G25)/Pricing!$H25))</f>
        <v>0</v>
      </c>
      <c r="Q25" s="127" t="str">
        <f>IF(OR($E25&gt;=$B$9,$E25=0,AND(NOT($B$19),$F25&lt;16)),"",MAX(Pricing!$I24,Pricing!$U25))</f>
        <v/>
      </c>
      <c r="R25" s="127" t="str">
        <f>IF($Q25="","",IF($L25=0,E25,COUNTIF($O26:$O$116,"&gt;=" &amp; $O25-$L25*(1-$P25)/$Q25*Pricing!$H25)+$E25))</f>
        <v/>
      </c>
      <c r="S25" s="127" t="str">
        <f t="array" ref="S25">IF($Q25="","",IF($L25=0,0,IF(R25&lt;$B$10,ROUND((L25*(1-P25)-(O25-INDEX(O25:O$116,R25-E25+1))/Pricing!H25*Q25)/(INDEX(Pricing!G25:G$116,R25-E25+1)/Pricing!H25*Q25)*365,0),0)))</f>
        <v/>
      </c>
      <c r="T25" s="182" t="str">
        <f>IF(OR($Q25="",NOT($B$17)),"",IF($R25&lt;$B$10,0,ROUND(MIN(1,($L25-$O25/Pricing!$H25*$Q25)/(Pricing!$R25-Pricing!$O25)),4)))</f>
        <v/>
      </c>
      <c r="U25" s="127" t="str">
        <f t="array" ref="U25">IF($Q25="","",IF($L25=0,0,IF(OR(R25&lt;$B$10,AND($B$17,$T25&lt;1)),0,$L25*(1-$P25)-$O25/Pricing!$H25*$Q25-IF($B$17,Pricing!$R25-Pricing!$O25,0))*IF($B$18=1,1,Pricing!$H25/IF($B$18=2,INDEX(Pricing!$H$5:$H$116,$B$9+1),INDEX(Pricing!$H$5:$H$116,$B$10+1)))))</f>
        <v/>
      </c>
      <c r="V25" s="172" t="str">
        <f>IF($E25="","",(1-$B$24*($B$10-$E25))*MIN($B$22+(1-$B$22)*$E25/MIN($B$23,$B$9),1)*(Pricing!$U25-$I25))</f>
        <v>#REF!</v>
      </c>
      <c r="W25" s="2">
        <f t="array" ref="W25">IF($E25="","",IF(F25&gt;16,0,MAX(INDEX($L$6:$L$116,$W$4)*(1+2.25%)^0.5-INDEX($N$6:$N$116,$W$4)/$B$11*Pricing!M25,0)))</f>
        <v>0</v>
      </c>
      <c r="X25" s="178">
        <f>SUMPRODUCT(Reserve!G25:G$116,W25:W$116)/Reserve!H25</f>
        <v>0</v>
      </c>
      <c r="Y25" s="2"/>
      <c r="Z25" s="2"/>
    </row>
    <row r="26" ht="15.75" customHeight="1">
      <c r="A26" s="2"/>
      <c r="B26" s="2"/>
      <c r="C26" s="2"/>
      <c r="D26" s="160">
        <v>21.0</v>
      </c>
      <c r="E26" s="174">
        <f t="shared" si="1"/>
        <v>21</v>
      </c>
      <c r="F26" s="175">
        <f t="shared" si="2"/>
        <v>86</v>
      </c>
      <c r="G26" s="119" t="str">
        <f>IF($E26="","",ROUND((1-$B$24*($B$10-$E26))*MIN($B$22+(1-$B$22)*$E26/MIN($B$23,$B$9),1)*(Pricing!$U26-$I26),0))</f>
        <v>#REF!</v>
      </c>
      <c r="H26" s="120">
        <f t="shared" si="3"/>
        <v>0</v>
      </c>
      <c r="I26" s="120">
        <f>IF($E26="","",Pricing!$N26+Pricing!$O26)</f>
        <v>0</v>
      </c>
      <c r="J26" s="176" t="str">
        <f t="shared" si="4"/>
        <v>#REF!</v>
      </c>
      <c r="K26" s="176" t="str">
        <f t="shared" si="6"/>
        <v>#REF!</v>
      </c>
      <c r="L26" s="120" t="str">
        <f>IF(OR($E26&gt;=$B$9,$E26=0),"",MAX(Pricing!$U26-$I26-0.01*$B$11,$V26))</f>
        <v/>
      </c>
      <c r="M26" s="120" t="str">
        <f>IF($E26="","",ROUND(Pricing!Q26+Pricing!R26-SUMPRODUCT(Pricing!G26:G$116,Pricing!L26:L$116)/Pricing!H26-$I26,0))</f>
        <v>#REF!</v>
      </c>
      <c r="N26" s="120" t="str">
        <f t="shared" si="5"/>
        <v/>
      </c>
      <c r="O26" s="120">
        <f>IF(E26="","",IF(AND(Pricing!$K$3,$B$19),SUMIF(F26:F$116,"&gt;=" &amp; 16,Pricing!G26:G$116),SUM(Pricing!$G26:$G$116)))</f>
        <v>540874.6956</v>
      </c>
      <c r="P26" s="177">
        <f>IF(OR($E26="",$E26=0),"",IF(OR(NOT($B$19),$F26&gt;=16,$E26=$B$10),0,((1+2.25%)*$P27*Pricing!$H27+(1+Pricing!$K$3)^0.5*Pricing!$G26)/Pricing!$H26))</f>
        <v>0</v>
      </c>
      <c r="Q26" s="120" t="str">
        <f>IF(OR($E26&gt;=$B$9,$E26=0,AND(NOT($B$19),$F26&lt;16)),"",MAX(Pricing!$I25,Pricing!$U26))</f>
        <v/>
      </c>
      <c r="R26" s="120" t="str">
        <f>IF($Q26="","",IF($L26=0,E26,COUNTIF($O27:$O$116,"&gt;=" &amp; $O26-$L26*(1-$P26)/$Q26*Pricing!$H26)+$E26))</f>
        <v/>
      </c>
      <c r="S26" s="120" t="str">
        <f t="array" ref="S26">IF($Q26="","",IF($L26=0,0,IF(R26&lt;$B$10,ROUND((L26*(1-P26)-(O26-INDEX(O26:O$116,R26-E26+1))/Pricing!H26*Q26)/(INDEX(Pricing!G26:G$116,R26-E26+1)/Pricing!H26*Q26)*365,0),0)))</f>
        <v/>
      </c>
      <c r="T26" s="176" t="str">
        <f>IF(OR($Q26="",NOT($B$17)),"",IF($R26&lt;$B$10,0,ROUND(MIN(1,($L26-$O26/Pricing!$H26*$Q26)/(Pricing!$R26-Pricing!$O26)),4)))</f>
        <v/>
      </c>
      <c r="U26" s="120" t="str">
        <f t="array" ref="U26">IF($Q26="","",IF($L26=0,0,IF(OR(R26&lt;$B$10,AND($B$17,$T26&lt;1)),0,$L26*(1-$P26)-$O26/Pricing!$H26*$Q26-IF($B$17,Pricing!$R26-Pricing!$O26,0))*IF($B$18=1,1,Pricing!$H26/IF($B$18=2,INDEX(Pricing!$H$5:$H$116,$B$9+1),INDEX(Pricing!$H$5:$H$116,$B$10+1)))))</f>
        <v/>
      </c>
      <c r="V26" s="172" t="str">
        <f>IF($E26="","",(1-$B$24*($B$10-$E26))*MIN($B$22+(1-$B$22)*$E26/MIN($B$23,$B$9),1)*(Pricing!$U26-$I26))</f>
        <v>#REF!</v>
      </c>
      <c r="W26" s="2">
        <f t="array" ref="W26">IF($E26="","",IF(F26&gt;16,0,MAX(INDEX($L$6:$L$116,$W$4)*(1+2.25%)^0.5-INDEX($N$6:$N$116,$W$4)/$B$11*Pricing!M26,0)))</f>
        <v>0</v>
      </c>
      <c r="X26" s="178">
        <f>SUMPRODUCT(Reserve!G26:G$116,W26:W$116)/Reserve!H26</f>
        <v>0</v>
      </c>
      <c r="Y26" s="2"/>
      <c r="Z26" s="2"/>
    </row>
    <row r="27" ht="15.75" customHeight="1">
      <c r="A27" s="2"/>
      <c r="B27" s="2"/>
      <c r="C27" s="2"/>
      <c r="D27" s="160">
        <v>22.0</v>
      </c>
      <c r="E27" s="174">
        <f t="shared" si="1"/>
        <v>22</v>
      </c>
      <c r="F27" s="175">
        <f t="shared" si="2"/>
        <v>87</v>
      </c>
      <c r="G27" s="119" t="str">
        <f>IF($E27="","",ROUND((1-$B$24*($B$10-$E27))*MIN($B$22+(1-$B$22)*$E27/MIN($B$23,$B$9),1)*(Pricing!$U27-$I27),0))</f>
        <v>#REF!</v>
      </c>
      <c r="H27" s="120">
        <f t="shared" si="3"/>
        <v>0</v>
      </c>
      <c r="I27" s="120">
        <f>IF($E27="","",Pricing!$N27+Pricing!$O27)</f>
        <v>0</v>
      </c>
      <c r="J27" s="176" t="str">
        <f t="shared" si="4"/>
        <v>#REF!</v>
      </c>
      <c r="K27" s="176" t="str">
        <f t="shared" si="6"/>
        <v>#REF!</v>
      </c>
      <c r="L27" s="120" t="str">
        <f>IF(OR($E27&gt;=$B$9,$E27=0),"",MAX(Pricing!$U27-$I27-0.01*$B$11,$V27))</f>
        <v/>
      </c>
      <c r="M27" s="120" t="str">
        <f>IF($E27="","",ROUND(Pricing!Q27+Pricing!R27-SUMPRODUCT(Pricing!G27:G$116,Pricing!L27:L$116)/Pricing!H27-$I27,0))</f>
        <v>#REF!</v>
      </c>
      <c r="N27" s="120" t="str">
        <f t="shared" si="5"/>
        <v/>
      </c>
      <c r="O27" s="120">
        <f>IF(E27="","",IF(AND(Pricing!$K$3,$B$19),SUMIF(F27:F$116,"&gt;=" &amp; 16,Pricing!G27:G$116),SUM(Pricing!$G27:$G$116)))</f>
        <v>487691.6777</v>
      </c>
      <c r="P27" s="177">
        <f>IF(OR($E27="",$E27=0),"",IF(OR(NOT($B$19),$F27&gt;=16,$E27=$B$10),0,((1+2.25%)*$P28*Pricing!$H28+(1+Pricing!$K$3)^0.5*Pricing!$G27)/Pricing!$H27))</f>
        <v>0</v>
      </c>
      <c r="Q27" s="120" t="str">
        <f>IF(OR($E27&gt;=$B$9,$E27=0,AND(NOT($B$19),$F27&lt;16)),"",MAX(Pricing!$I26,Pricing!$U27))</f>
        <v/>
      </c>
      <c r="R27" s="120" t="str">
        <f>IF($Q27="","",IF($L27=0,E27,COUNTIF($O28:$O$116,"&gt;=" &amp; $O27-$L27*(1-$P27)/$Q27*Pricing!$H27)+$E27))</f>
        <v/>
      </c>
      <c r="S27" s="120" t="str">
        <f t="array" ref="S27">IF($Q27="","",IF($L27=0,0,IF(R27&lt;$B$10,ROUND((L27*(1-P27)-(O27-INDEX(O27:O$116,R27-E27+1))/Pricing!H27*Q27)/(INDEX(Pricing!G27:G$116,R27-E27+1)/Pricing!H27*Q27)*365,0),0)))</f>
        <v/>
      </c>
      <c r="T27" s="176" t="str">
        <f>IF(OR($Q27="",NOT($B$17)),"",IF($R27&lt;$B$10,0,ROUND(MIN(1,($L27-$O27/Pricing!$H27*$Q27)/(Pricing!$R27-Pricing!$O27)),4)))</f>
        <v/>
      </c>
      <c r="U27" s="120" t="str">
        <f t="array" ref="U27">IF($Q27="","",IF($L27=0,0,IF(OR(R27&lt;$B$10,AND($B$17,$T27&lt;1)),0,$L27*(1-$P27)-$O27/Pricing!$H27*$Q27-IF($B$17,Pricing!$R27-Pricing!$O27,0))*IF($B$18=1,1,Pricing!$H27/IF($B$18=2,INDEX(Pricing!$H$5:$H$116,$B$9+1),INDEX(Pricing!$H$5:$H$116,$B$10+1)))))</f>
        <v/>
      </c>
      <c r="V27" s="172" t="str">
        <f>IF($E27="","",(1-$B$24*($B$10-$E27))*MIN($B$22+(1-$B$22)*$E27/MIN($B$23,$B$9),1)*(Pricing!$U27-$I27))</f>
        <v>#REF!</v>
      </c>
      <c r="W27" s="2">
        <f t="array" ref="W27">IF($E27="","",IF(F27&gt;16,0,MAX(INDEX($L$6:$L$116,$W$4)*(1+2.25%)^0.5-INDEX($N$6:$N$116,$W$4)/$B$11*Pricing!M27,0)))</f>
        <v>0</v>
      </c>
      <c r="X27" s="178">
        <f>SUMPRODUCT(Reserve!G27:G$116,W27:W$116)/Reserve!H27</f>
        <v>0</v>
      </c>
      <c r="Y27" s="2"/>
      <c r="Z27" s="2"/>
    </row>
    <row r="28" ht="15.75" customHeight="1">
      <c r="A28" s="2"/>
      <c r="B28" s="2"/>
      <c r="C28" s="2"/>
      <c r="D28" s="160">
        <v>23.0</v>
      </c>
      <c r="E28" s="174">
        <f t="shared" si="1"/>
        <v>23</v>
      </c>
      <c r="F28" s="175">
        <f t="shared" si="2"/>
        <v>88</v>
      </c>
      <c r="G28" s="119" t="str">
        <f>IF($E28="","",ROUND((1-$B$24*($B$10-$E28))*MIN($B$22+(1-$B$22)*$E28/MIN($B$23,$B$9),1)*(Pricing!$U28-$I28),0))</f>
        <v>#REF!</v>
      </c>
      <c r="H28" s="120">
        <f t="shared" si="3"/>
        <v>0</v>
      </c>
      <c r="I28" s="120">
        <f>IF($E28="","",Pricing!$N28+Pricing!$O28)</f>
        <v>0</v>
      </c>
      <c r="J28" s="176" t="str">
        <f t="shared" si="4"/>
        <v>#REF!</v>
      </c>
      <c r="K28" s="176" t="str">
        <f t="shared" si="6"/>
        <v>#REF!</v>
      </c>
      <c r="L28" s="120" t="str">
        <f>IF(OR($E28&gt;=$B$9,$E28=0),"",MAX(Pricing!$U28-$I28-0.01*$B$11,$V28))</f>
        <v/>
      </c>
      <c r="M28" s="120" t="str">
        <f>IF($E28="","",ROUND(Pricing!Q28+Pricing!R28-SUMPRODUCT(Pricing!G28:G$116,Pricing!L28:L$116)/Pricing!H28-$I28,0))</f>
        <v>#REF!</v>
      </c>
      <c r="N28" s="120" t="str">
        <f t="shared" si="5"/>
        <v/>
      </c>
      <c r="O28" s="120">
        <f>IF(E28="","",IF(AND(Pricing!$K$3,$B$19),SUMIF(F28:F$116,"&gt;=" &amp; 16,Pricing!G28:G$116),SUM(Pricing!$G28:$G$116)))</f>
        <v>435285.6326</v>
      </c>
      <c r="P28" s="177">
        <f>IF(OR($E28="",$E28=0),"",IF(OR(NOT($B$19),$F28&gt;=16,$E28=$B$10),0,((1+2.25%)*$P29*Pricing!$H29+(1+Pricing!$K$3)^0.5*Pricing!$G28)/Pricing!$H28))</f>
        <v>0</v>
      </c>
      <c r="Q28" s="120" t="str">
        <f>IF(OR($E28&gt;=$B$9,$E28=0,AND(NOT($B$19),$F28&lt;16)),"",MAX(Pricing!$I27,Pricing!$U28))</f>
        <v/>
      </c>
      <c r="R28" s="120" t="str">
        <f>IF($Q28="","",IF($L28=0,E28,COUNTIF($O29:$O$116,"&gt;=" &amp; $O28-$L28*(1-$P28)/$Q28*Pricing!$H28)+$E28))</f>
        <v/>
      </c>
      <c r="S28" s="120" t="str">
        <f t="array" ref="S28">IF($Q28="","",IF($L28=0,0,IF(R28&lt;$B$10,ROUND((L28*(1-P28)-(O28-INDEX(O28:O$116,R28-E28+1))/Pricing!H28*Q28)/(INDEX(Pricing!G28:G$116,R28-E28+1)/Pricing!H28*Q28)*365,0),0)))</f>
        <v/>
      </c>
      <c r="T28" s="176" t="str">
        <f>IF(OR($Q28="",NOT($B$17)),"",IF($R28&lt;$B$10,0,ROUND(MIN(1,($L28-$O28/Pricing!$H28*$Q28)/(Pricing!$R28-Pricing!$O28)),4)))</f>
        <v/>
      </c>
      <c r="U28" s="120" t="str">
        <f t="array" ref="U28">IF($Q28="","",IF($L28=0,0,IF(OR(R28&lt;$B$10,AND($B$17,$T28&lt;1)),0,$L28*(1-$P28)-$O28/Pricing!$H28*$Q28-IF($B$17,Pricing!$R28-Pricing!$O28,0))*IF($B$18=1,1,Pricing!$H28/IF($B$18=2,INDEX(Pricing!$H$5:$H$116,$B$9+1),INDEX(Pricing!$H$5:$H$116,$B$10+1)))))</f>
        <v/>
      </c>
      <c r="V28" s="172" t="str">
        <f>IF($E28="","",(1-$B$24*($B$10-$E28))*MIN($B$22+(1-$B$22)*$E28/MIN($B$23,$B$9),1)*(Pricing!$U28-$I28))</f>
        <v>#REF!</v>
      </c>
      <c r="W28" s="2">
        <f t="array" ref="W28">IF($E28="","",IF(F28&gt;16,0,MAX(INDEX($L$6:$L$116,$W$4)*(1+2.25%)^0.5-INDEX($N$6:$N$116,$W$4)/$B$11*Pricing!M28,0)))</f>
        <v>0</v>
      </c>
      <c r="X28" s="178">
        <f>SUMPRODUCT(Reserve!G28:G$116,W28:W$116)/Reserve!H28</f>
        <v>0</v>
      </c>
      <c r="Y28" s="2"/>
      <c r="Z28" s="2"/>
    </row>
    <row r="29" ht="15.75" customHeight="1">
      <c r="A29" s="2"/>
      <c r="B29" s="2"/>
      <c r="C29" s="2"/>
      <c r="D29" s="160">
        <v>24.0</v>
      </c>
      <c r="E29" s="174">
        <f t="shared" si="1"/>
        <v>24</v>
      </c>
      <c r="F29" s="175">
        <f t="shared" si="2"/>
        <v>89</v>
      </c>
      <c r="G29" s="119" t="str">
        <f>IF($E29="","",ROUND((1-$B$24*($B$10-$E29))*MIN($B$22+(1-$B$22)*$E29/MIN($B$23,$B$9),1)*(Pricing!$U29-$I29),0))</f>
        <v>#REF!</v>
      </c>
      <c r="H29" s="120">
        <f t="shared" si="3"/>
        <v>0</v>
      </c>
      <c r="I29" s="120">
        <f>IF($E29="","",Pricing!$N29+Pricing!$O29)</f>
        <v>0</v>
      </c>
      <c r="J29" s="176" t="str">
        <f t="shared" si="4"/>
        <v>#REF!</v>
      </c>
      <c r="K29" s="176" t="str">
        <f t="shared" si="6"/>
        <v>#REF!</v>
      </c>
      <c r="L29" s="120" t="str">
        <f>IF(OR($E29&gt;=$B$9,$E29=0),"",MAX(Pricing!$U29-$I29-0.01*$B$11,$V29))</f>
        <v/>
      </c>
      <c r="M29" s="120" t="str">
        <f>IF($E29="","",ROUND(Pricing!Q29+Pricing!R29-SUMPRODUCT(Pricing!G29:G$116,Pricing!L29:L$116)/Pricing!H29-$I29,0))</f>
        <v>#REF!</v>
      </c>
      <c r="N29" s="120" t="str">
        <f t="shared" si="5"/>
        <v/>
      </c>
      <c r="O29" s="120">
        <f>IF(E29="","",IF(AND(Pricing!$K$3,$B$19),SUMIF(F29:F$116,"&gt;=" &amp; 16,Pricing!G29:G$116),SUM(Pricing!$G29:$G$116)))</f>
        <v>384175.977</v>
      </c>
      <c r="P29" s="177">
        <f>IF(OR($E29="",$E29=0),"",IF(OR(NOT($B$19),$F29&gt;=16,$E29=$B$10),0,((1+2.25%)*$P30*Pricing!$H30+(1+Pricing!$K$3)^0.5*Pricing!$G29)/Pricing!$H29))</f>
        <v>0</v>
      </c>
      <c r="Q29" s="120" t="str">
        <f>IF(OR($E29&gt;=$B$9,$E29=0,AND(NOT($B$19),$F29&lt;16)),"",MAX(Pricing!$I28,Pricing!$U29))</f>
        <v/>
      </c>
      <c r="R29" s="120" t="str">
        <f>IF($Q29="","",IF($L29=0,E29,COUNTIF($O30:$O$116,"&gt;=" &amp; $O29-$L29*(1-$P29)/$Q29*Pricing!$H29)+$E29))</f>
        <v/>
      </c>
      <c r="S29" s="120" t="str">
        <f t="array" ref="S29">IF($Q29="","",IF($L29=0,0,IF(R29&lt;$B$10,ROUND((L29*(1-P29)-(O29-INDEX(O29:O$116,R29-E29+1))/Pricing!H29*Q29)/(INDEX(Pricing!G29:G$116,R29-E29+1)/Pricing!H29*Q29)*365,0),0)))</f>
        <v/>
      </c>
      <c r="T29" s="176" t="str">
        <f>IF(OR($Q29="",NOT($B$17)),"",IF($R29&lt;$B$10,0,ROUND(MIN(1,($L29-$O29/Pricing!$H29*$Q29)/(Pricing!$R29-Pricing!$O29)),4)))</f>
        <v/>
      </c>
      <c r="U29" s="120" t="str">
        <f t="array" ref="U29">IF($Q29="","",IF($L29=0,0,IF(OR(R29&lt;$B$10,AND($B$17,$T29&lt;1)),0,$L29*(1-$P29)-$O29/Pricing!$H29*$Q29-IF($B$17,Pricing!$R29-Pricing!$O29,0))*IF($B$18=1,1,Pricing!$H29/IF($B$18=2,INDEX(Pricing!$H$5:$H$116,$B$9+1),INDEX(Pricing!$H$5:$H$116,$B$10+1)))))</f>
        <v/>
      </c>
      <c r="V29" s="172" t="str">
        <f>IF($E29="","",(1-$B$24*($B$10-$E29))*MIN($B$22+(1-$B$22)*$E29/MIN($B$23,$B$9),1)*(Pricing!$U29-$I29))</f>
        <v>#REF!</v>
      </c>
      <c r="W29" s="2">
        <f t="array" ref="W29">IF($E29="","",IF(F29&gt;16,0,MAX(INDEX($L$6:$L$116,$W$4)*(1+2.25%)^0.5-INDEX($N$6:$N$116,$W$4)/$B$11*Pricing!M29,0)))</f>
        <v>0</v>
      </c>
      <c r="X29" s="178">
        <f>SUMPRODUCT(Reserve!G29:G$116,W29:W$116)/Reserve!H29</f>
        <v>0</v>
      </c>
      <c r="Y29" s="2"/>
      <c r="Z29" s="2"/>
    </row>
    <row r="30" ht="15.75" customHeight="1">
      <c r="A30" s="2"/>
      <c r="B30" s="2"/>
      <c r="C30" s="2"/>
      <c r="D30" s="160">
        <v>25.0</v>
      </c>
      <c r="E30" s="180">
        <f t="shared" si="1"/>
        <v>25</v>
      </c>
      <c r="F30" s="181">
        <f t="shared" si="2"/>
        <v>90</v>
      </c>
      <c r="G30" s="126" t="str">
        <f>IF($E30="","",ROUND((1-$B$24*($B$10-$E30))*MIN($B$22+(1-$B$22)*$E30/MIN($B$23,$B$9),1)*(Pricing!$U30-$I30),0))</f>
        <v>#REF!</v>
      </c>
      <c r="H30" s="127">
        <f t="shared" si="3"/>
        <v>0</v>
      </c>
      <c r="I30" s="127">
        <f>IF($E30="","",Pricing!$N30+Pricing!$O30)</f>
        <v>0</v>
      </c>
      <c r="J30" s="182" t="str">
        <f t="shared" si="4"/>
        <v>#REF!</v>
      </c>
      <c r="K30" s="182" t="str">
        <f t="shared" si="6"/>
        <v>#REF!</v>
      </c>
      <c r="L30" s="127" t="str">
        <f>IF(OR($E30&gt;=$B$9,$E30=0),"",MAX(Pricing!$U30-$I30-0.01*$B$11,$V30))</f>
        <v/>
      </c>
      <c r="M30" s="127" t="str">
        <f>IF($E30="","",ROUND(Pricing!Q30+Pricing!R30-SUMPRODUCT(Pricing!G30:G$116,Pricing!L30:L$116)/Pricing!H30-$I30,0))</f>
        <v>#REF!</v>
      </c>
      <c r="N30" s="127" t="str">
        <f t="shared" si="5"/>
        <v/>
      </c>
      <c r="O30" s="127">
        <f>IF(E30="","",IF(AND(Pricing!$K$3,$B$19),SUMIF(F30:F$116,"&gt;=" &amp; 16,Pricing!G30:G$116),SUM(Pricing!$G30:$G$116)))</f>
        <v>334895.3247</v>
      </c>
      <c r="P30" s="183">
        <f>IF(OR($E30="",$E30=0),"",IF(OR(NOT($B$19),$F30&gt;=16,$E30=$B$10),0,((1+2.25%)*$P31*Pricing!$H31+(1+Pricing!$K$3)^0.5*Pricing!$G30)/Pricing!$H30))</f>
        <v>0</v>
      </c>
      <c r="Q30" s="127" t="str">
        <f>IF(OR($E30&gt;=$B$9,$E30=0,AND(NOT($B$19),$F30&lt;16)),"",MAX(Pricing!$I29,Pricing!$U30))</f>
        <v/>
      </c>
      <c r="R30" s="127" t="str">
        <f>IF($Q30="","",IF($L30=0,E30,COUNTIF($O31:$O$116,"&gt;=" &amp; $O30-$L30*(1-$P30)/$Q30*Pricing!$H30)+$E30))</f>
        <v/>
      </c>
      <c r="S30" s="127" t="str">
        <f t="array" ref="S30">IF($Q30="","",IF($L30=0,0,IF(R30&lt;$B$10,ROUND((L30*(1-P30)-(O30-INDEX(O30:O$116,R30-E30+1))/Pricing!H30*Q30)/(INDEX(Pricing!G30:G$116,R30-E30+1)/Pricing!H30*Q30)*365,0),0)))</f>
        <v/>
      </c>
      <c r="T30" s="182" t="str">
        <f>IF(OR($Q30="",NOT($B$17)),"",IF($R30&lt;$B$10,0,ROUND(MIN(1,($L30-$O30/Pricing!$H30*$Q30)/(Pricing!$R30-Pricing!$O30)),4)))</f>
        <v/>
      </c>
      <c r="U30" s="127" t="str">
        <f t="array" ref="U30">IF($Q30="","",IF($L30=0,0,IF(OR(R30&lt;$B$10,AND($B$17,$T30&lt;1)),0,$L30*(1-$P30)-$O30/Pricing!$H30*$Q30-IF($B$17,Pricing!$R30-Pricing!$O30,0))*IF($B$18=1,1,Pricing!$H30/IF($B$18=2,INDEX(Pricing!$H$5:$H$116,$B$9+1),INDEX(Pricing!$H$5:$H$116,$B$10+1)))))</f>
        <v/>
      </c>
      <c r="V30" s="172" t="str">
        <f>IF($E30="","",(1-$B$24*($B$10-$E30))*MIN($B$22+(1-$B$22)*$E30/MIN($B$23,$B$9),1)*(Pricing!$U30-$I30))</f>
        <v>#REF!</v>
      </c>
      <c r="W30" s="2">
        <f t="array" ref="W30">IF($E30="","",IF(F30&gt;16,0,MAX(INDEX($L$6:$L$116,$W$4)*(1+2.25%)^0.5-INDEX($N$6:$N$116,$W$4)/$B$11*Pricing!M30,0)))</f>
        <v>0</v>
      </c>
      <c r="X30" s="178">
        <f>SUMPRODUCT(Reserve!G30:G$116,W30:W$116)/Reserve!H30</f>
        <v>0</v>
      </c>
      <c r="Y30" s="2"/>
      <c r="Z30" s="2"/>
    </row>
    <row r="31" ht="15.75" customHeight="1">
      <c r="A31" s="2"/>
      <c r="B31" s="2"/>
      <c r="C31" s="2"/>
      <c r="D31" s="160">
        <v>26.0</v>
      </c>
      <c r="E31" s="174">
        <f t="shared" si="1"/>
        <v>26</v>
      </c>
      <c r="F31" s="175">
        <f t="shared" si="2"/>
        <v>91</v>
      </c>
      <c r="G31" s="119" t="str">
        <f>IF($E31="","",ROUND((1-$B$24*($B$10-$E31))*MIN($B$22+(1-$B$22)*$E31/MIN($B$23,$B$9),1)*(Pricing!$U31-$I31),0))</f>
        <v>#REF!</v>
      </c>
      <c r="H31" s="120">
        <f t="shared" si="3"/>
        <v>0</v>
      </c>
      <c r="I31" s="120">
        <f>IF($E31="","",Pricing!$N31+Pricing!$O31)</f>
        <v>0</v>
      </c>
      <c r="J31" s="176" t="str">
        <f t="shared" si="4"/>
        <v>#REF!</v>
      </c>
      <c r="K31" s="176" t="str">
        <f t="shared" si="6"/>
        <v>#REF!</v>
      </c>
      <c r="L31" s="120" t="str">
        <f>IF(OR($E31&gt;=$B$9,$E31=0),"",MAX(Pricing!$U31-$I31-0.01*$B$11,$V31))</f>
        <v/>
      </c>
      <c r="M31" s="120" t="str">
        <f>IF($E31="","",ROUND(Pricing!Q31+Pricing!R31-SUMPRODUCT(Pricing!G31:G$116,Pricing!L31:L$116)/Pricing!H31-$I31,0))</f>
        <v>#REF!</v>
      </c>
      <c r="N31" s="120" t="str">
        <f t="shared" si="5"/>
        <v/>
      </c>
      <c r="O31" s="120">
        <f>IF(E31="","",IF(AND(Pricing!$K$3,$B$19),SUMIF(F31:F$116,"&gt;=" &amp; 16,Pricing!G31:G$116),SUM(Pricing!$G31:$G$116)))</f>
        <v>287973.5786</v>
      </c>
      <c r="P31" s="177">
        <f>IF(OR($E31="",$E31=0),"",IF(OR(NOT($B$19),$F31&gt;=16,$E31=$B$10),0,((1+2.25%)*$P32*Pricing!$H32+(1+Pricing!$K$3)^0.5*Pricing!$G31)/Pricing!$H31))</f>
        <v>0</v>
      </c>
      <c r="Q31" s="120" t="str">
        <f>IF(OR($E31&gt;=$B$9,$E31=0,AND(NOT($B$19),$F31&lt;16)),"",MAX(Pricing!$I30,Pricing!$U31))</f>
        <v/>
      </c>
      <c r="R31" s="120" t="str">
        <f>IF($Q31="","",IF($L31=0,E31,COUNTIF($O32:$O$116,"&gt;=" &amp; $O31-$L31*(1-$P31)/$Q31*Pricing!$H31)+$E31))</f>
        <v/>
      </c>
      <c r="S31" s="120" t="str">
        <f t="array" ref="S31">IF($Q31="","",IF($L31=0,0,IF(R31&lt;$B$10,ROUND((L31*(1-P31)-(O31-INDEX(O31:O$116,R31-E31+1))/Pricing!H31*Q31)/(INDEX(Pricing!G31:G$116,R31-E31+1)/Pricing!H31*Q31)*365,0),0)))</f>
        <v/>
      </c>
      <c r="T31" s="176" t="str">
        <f>IF(OR($Q31="",NOT($B$17)),"",IF($R31&lt;$B$10,0,ROUND(MIN(1,($L31-$O31/Pricing!$H31*$Q31)/(Pricing!$R31-Pricing!$O31)),4)))</f>
        <v/>
      </c>
      <c r="U31" s="120" t="str">
        <f t="array" ref="U31">IF($Q31="","",IF($L31=0,0,IF(OR(R31&lt;$B$10,AND($B$17,$T31&lt;1)),0,$L31*(1-$P31)-$O31/Pricing!$H31*$Q31-IF($B$17,Pricing!$R31-Pricing!$O31,0))*IF($B$18=1,1,Pricing!$H31/IF($B$18=2,INDEX(Pricing!$H$5:$H$116,$B$9+1),INDEX(Pricing!$H$5:$H$116,$B$10+1)))))</f>
        <v/>
      </c>
      <c r="V31" s="172" t="str">
        <f>IF($E31="","",(1-$B$24*($B$10-$E31))*MIN($B$22+(1-$B$22)*$E31/MIN($B$23,$B$9),1)*(Pricing!$U31-$I31))</f>
        <v>#REF!</v>
      </c>
      <c r="W31" s="2">
        <f t="array" ref="W31">IF($E31="","",IF(F31&gt;16,0,MAX(INDEX($L$6:$L$116,$W$4)*(1+2.25%)^0.5-INDEX($N$6:$N$116,$W$4)/$B$11*Pricing!M31,0)))</f>
        <v>0</v>
      </c>
      <c r="X31" s="178">
        <f>SUMPRODUCT(Reserve!G31:G$116,W31:W$116)/Reserve!H31</f>
        <v>0</v>
      </c>
      <c r="Y31" s="2"/>
      <c r="Z31" s="2"/>
    </row>
    <row r="32" ht="15.75" customHeight="1">
      <c r="A32" s="2"/>
      <c r="B32" s="2"/>
      <c r="C32" s="2"/>
      <c r="D32" s="160">
        <v>27.0</v>
      </c>
      <c r="E32" s="174">
        <f t="shared" si="1"/>
        <v>27</v>
      </c>
      <c r="F32" s="175">
        <f t="shared" si="2"/>
        <v>92</v>
      </c>
      <c r="G32" s="119" t="str">
        <f>IF($E32="","",ROUND((1-$B$24*($B$10-$E32))*MIN($B$22+(1-$B$22)*$E32/MIN($B$23,$B$9),1)*(Pricing!$U32-$I32),0))</f>
        <v>#REF!</v>
      </c>
      <c r="H32" s="120">
        <f t="shared" si="3"/>
        <v>0</v>
      </c>
      <c r="I32" s="120">
        <f>IF($E32="","",Pricing!$N32+Pricing!$O32)</f>
        <v>0</v>
      </c>
      <c r="J32" s="176" t="str">
        <f t="shared" si="4"/>
        <v>#REF!</v>
      </c>
      <c r="K32" s="176" t="str">
        <f t="shared" si="6"/>
        <v>#REF!</v>
      </c>
      <c r="L32" s="120" t="str">
        <f>IF(OR($E32&gt;=$B$9,$E32=0),"",MAX(Pricing!$U32-$I32-0.01*$B$11,$V32))</f>
        <v/>
      </c>
      <c r="M32" s="120" t="str">
        <f>IF($E32="","",ROUND(Pricing!Q32+Pricing!R32-SUMPRODUCT(Pricing!G32:G$116,Pricing!L32:L$116)/Pricing!H32-$I32,0))</f>
        <v>#REF!</v>
      </c>
      <c r="N32" s="120" t="str">
        <f t="shared" si="5"/>
        <v/>
      </c>
      <c r="O32" s="120">
        <f>IF(E32="","",IF(AND(Pricing!$K$3,$B$19),SUMIF(F32:F$116,"&gt;=" &amp; 16,Pricing!G32:G$116),SUM(Pricing!$G32:$G$116)))</f>
        <v>243917.518</v>
      </c>
      <c r="P32" s="177">
        <f>IF(OR($E32="",$E32=0),"",IF(OR(NOT($B$19),$F32&gt;=16,$E32=$B$10),0,((1+2.25%)*$P33*Pricing!$H33+(1+Pricing!$K$3)^0.5*Pricing!$G32)/Pricing!$H32))</f>
        <v>0</v>
      </c>
      <c r="Q32" s="120" t="str">
        <f>IF(OR($E32&gt;=$B$9,$E32=0,AND(NOT($B$19),$F32&lt;16)),"",MAX(Pricing!$I31,Pricing!$U32))</f>
        <v/>
      </c>
      <c r="R32" s="120" t="str">
        <f>IF($Q32="","",IF($L32=0,E32,COUNTIF($O33:$O$116,"&gt;=" &amp; $O32-$L32*(1-$P32)/$Q32*Pricing!$H32)+$E32))</f>
        <v/>
      </c>
      <c r="S32" s="120" t="str">
        <f t="array" ref="S32">IF($Q32="","",IF($L32=0,0,IF(R32&lt;$B$10,ROUND((L32*(1-P32)-(O32-INDEX(O32:O$116,R32-E32+1))/Pricing!H32*Q32)/(INDEX(Pricing!G32:G$116,R32-E32+1)/Pricing!H32*Q32)*365,0),0)))</f>
        <v/>
      </c>
      <c r="T32" s="176" t="str">
        <f>IF(OR($Q32="",NOT($B$17)),"",IF($R32&lt;$B$10,0,ROUND(MIN(1,($L32-$O32/Pricing!$H32*$Q32)/(Pricing!$R32-Pricing!$O32)),4)))</f>
        <v/>
      </c>
      <c r="U32" s="120" t="str">
        <f t="array" ref="U32">IF($Q32="","",IF($L32=0,0,IF(OR(R32&lt;$B$10,AND($B$17,$T32&lt;1)),0,$L32*(1-$P32)-$O32/Pricing!$H32*$Q32-IF($B$17,Pricing!$R32-Pricing!$O32,0))*IF($B$18=1,1,Pricing!$H32/IF($B$18=2,INDEX(Pricing!$H$5:$H$116,$B$9+1),INDEX(Pricing!$H$5:$H$116,$B$10+1)))))</f>
        <v/>
      </c>
      <c r="V32" s="172" t="str">
        <f>IF($E32="","",(1-$B$24*($B$10-$E32))*MIN($B$22+(1-$B$22)*$E32/MIN($B$23,$B$9),1)*(Pricing!$U32-$I32))</f>
        <v>#REF!</v>
      </c>
      <c r="W32" s="2">
        <f t="array" ref="W32">IF($E32="","",IF(F32&gt;16,0,MAX(INDEX($L$6:$L$116,$W$4)*(1+2.25%)^0.5-INDEX($N$6:$N$116,$W$4)/$B$11*Pricing!M32,0)))</f>
        <v>0</v>
      </c>
      <c r="X32" s="178">
        <f>SUMPRODUCT(Reserve!G32:G$116,W32:W$116)/Reserve!H32</f>
        <v>0</v>
      </c>
      <c r="Y32" s="2"/>
      <c r="Z32" s="2"/>
    </row>
    <row r="33" ht="15.75" customHeight="1">
      <c r="A33" s="2"/>
      <c r="B33" s="2"/>
      <c r="C33" s="2"/>
      <c r="D33" s="160">
        <v>28.0</v>
      </c>
      <c r="E33" s="174">
        <f t="shared" si="1"/>
        <v>28</v>
      </c>
      <c r="F33" s="175">
        <f t="shared" si="2"/>
        <v>93</v>
      </c>
      <c r="G33" s="119" t="str">
        <f>IF($E33="","",ROUND((1-$B$24*($B$10-$E33))*MIN($B$22+(1-$B$22)*$E33/MIN($B$23,$B$9),1)*(Pricing!$U33-$I33),0))</f>
        <v>#REF!</v>
      </c>
      <c r="H33" s="120">
        <f t="shared" si="3"/>
        <v>0</v>
      </c>
      <c r="I33" s="120">
        <f>IF($E33="","",Pricing!$N33+Pricing!$O33)</f>
        <v>0</v>
      </c>
      <c r="J33" s="176" t="str">
        <f t="shared" si="4"/>
        <v>#REF!</v>
      </c>
      <c r="K33" s="176" t="str">
        <f t="shared" si="6"/>
        <v>#REF!</v>
      </c>
      <c r="L33" s="120" t="str">
        <f>IF(OR($E33&gt;=$B$9,$E33=0),"",MAX(Pricing!$U33-$I33-0.01*$B$11,$V33))</f>
        <v/>
      </c>
      <c r="M33" s="120" t="str">
        <f>IF($E33="","",ROUND(Pricing!Q33+Pricing!R33-SUMPRODUCT(Pricing!G33:G$116,Pricing!L33:L$116)/Pricing!H33-$I33,0))</f>
        <v>#REF!</v>
      </c>
      <c r="N33" s="120" t="str">
        <f t="shared" si="5"/>
        <v/>
      </c>
      <c r="O33" s="120">
        <f>IF(E33="","",IF(AND(Pricing!$K$3,$B$19),SUMIF(F33:F$116,"&gt;=" &amp; 16,Pricing!G33:G$116),SUM(Pricing!$G33:$G$116)))</f>
        <v>203187.9894</v>
      </c>
      <c r="P33" s="177">
        <f>IF(OR($E33="",$E33=0),"",IF(OR(NOT($B$19),$F33&gt;=16,$E33=$B$10),0,((1+2.25%)*$P34*Pricing!$H34+(1+Pricing!$K$3)^0.5*Pricing!$G33)/Pricing!$H33))</f>
        <v>0</v>
      </c>
      <c r="Q33" s="120" t="str">
        <f>IF(OR($E33&gt;=$B$9,$E33=0,AND(NOT($B$19),$F33&lt;16)),"",MAX(Pricing!$I32,Pricing!$U33))</f>
        <v/>
      </c>
      <c r="R33" s="120" t="str">
        <f>IF($Q33="","",IF($L33=0,E33,COUNTIF($O34:$O$116,"&gt;=" &amp; $O33-$L33*(1-$P33)/$Q33*Pricing!$H33)+$E33))</f>
        <v/>
      </c>
      <c r="S33" s="120" t="str">
        <f t="array" ref="S33">IF($Q33="","",IF($L33=0,0,IF(R33&lt;$B$10,ROUND((L33*(1-P33)-(O33-INDEX(O33:O$116,R33-E33+1))/Pricing!H33*Q33)/(INDEX(Pricing!G33:G$116,R33-E33+1)/Pricing!H33*Q33)*365,0),0)))</f>
        <v/>
      </c>
      <c r="T33" s="176" t="str">
        <f>IF(OR($Q33="",NOT($B$17)),"",IF($R33&lt;$B$10,0,ROUND(MIN(1,($L33-$O33/Pricing!$H33*$Q33)/(Pricing!$R33-Pricing!$O33)),4)))</f>
        <v/>
      </c>
      <c r="U33" s="120" t="str">
        <f t="array" ref="U33">IF($Q33="","",IF($L33=0,0,IF(OR(R33&lt;$B$10,AND($B$17,$T33&lt;1)),0,$L33*(1-$P33)-$O33/Pricing!$H33*$Q33-IF($B$17,Pricing!$R33-Pricing!$O33,0))*IF($B$18=1,1,Pricing!$H33/IF($B$18=2,INDEX(Pricing!$H$5:$H$116,$B$9+1),INDEX(Pricing!$H$5:$H$116,$B$10+1)))))</f>
        <v/>
      </c>
      <c r="V33" s="172" t="str">
        <f>IF($E33="","",(1-$B$24*($B$10-$E33))*MIN($B$22+(1-$B$22)*$E33/MIN($B$23,$B$9),1)*(Pricing!$U33-$I33))</f>
        <v>#REF!</v>
      </c>
      <c r="W33" s="2">
        <f t="array" ref="W33">IF($E33="","",IF(F33&gt;16,0,MAX(INDEX($L$6:$L$116,$W$4)*(1+2.25%)^0.5-INDEX($N$6:$N$116,$W$4)/$B$11*Pricing!M33,0)))</f>
        <v>0</v>
      </c>
      <c r="X33" s="178">
        <f>SUMPRODUCT(Reserve!G33:G$116,W33:W$116)/Reserve!H33</f>
        <v>0</v>
      </c>
      <c r="Y33" s="2"/>
      <c r="Z33" s="2"/>
    </row>
    <row r="34" ht="15.75" customHeight="1">
      <c r="A34" s="2"/>
      <c r="B34" s="2"/>
      <c r="C34" s="2"/>
      <c r="D34" s="160">
        <v>29.0</v>
      </c>
      <c r="E34" s="174">
        <f t="shared" si="1"/>
        <v>29</v>
      </c>
      <c r="F34" s="175">
        <f t="shared" si="2"/>
        <v>94</v>
      </c>
      <c r="G34" s="119" t="str">
        <f>IF($E34="","",ROUND((1-$B$24*($B$10-$E34))*MIN($B$22+(1-$B$22)*$E34/MIN($B$23,$B$9),1)*(Pricing!$U34-$I34),0))</f>
        <v>#REF!</v>
      </c>
      <c r="H34" s="120">
        <f t="shared" si="3"/>
        <v>0</v>
      </c>
      <c r="I34" s="120">
        <f>IF($E34="","",Pricing!$N34+Pricing!$O34)</f>
        <v>0</v>
      </c>
      <c r="J34" s="176" t="str">
        <f t="shared" si="4"/>
        <v>#REF!</v>
      </c>
      <c r="K34" s="176" t="str">
        <f t="shared" si="6"/>
        <v>#REF!</v>
      </c>
      <c r="L34" s="120" t="str">
        <f>IF(OR($E34&gt;=$B$9,$E34=0),"",MAX(Pricing!$U34-$I34-0.01*$B$11,$V34))</f>
        <v/>
      </c>
      <c r="M34" s="120" t="str">
        <f>IF($E34="","",ROUND(Pricing!Q34+Pricing!R34-SUMPRODUCT(Pricing!G34:G$116,Pricing!L34:L$116)/Pricing!H34-$I34,0))</f>
        <v>#REF!</v>
      </c>
      <c r="N34" s="120" t="str">
        <f t="shared" si="5"/>
        <v/>
      </c>
      <c r="O34" s="120">
        <f>IF(E34="","",IF(AND(Pricing!$K$3,$B$19),SUMIF(F34:F$116,"&gt;=" &amp; 16,Pricing!G34:G$116),SUM(Pricing!$G34:$G$116)))</f>
        <v>166174.0409</v>
      </c>
      <c r="P34" s="177">
        <f>IF(OR($E34="",$E34=0),"",IF(OR(NOT($B$19),$F34&gt;=16,$E34=$B$10),0,((1+2.25%)*$P35*Pricing!$H35+(1+Pricing!$K$3)^0.5*Pricing!$G34)/Pricing!$H34))</f>
        <v>0</v>
      </c>
      <c r="Q34" s="120" t="str">
        <f>IF(OR($E34&gt;=$B$9,$E34=0,AND(NOT($B$19),$F34&lt;16)),"",MAX(Pricing!$I33,Pricing!$U34))</f>
        <v/>
      </c>
      <c r="R34" s="120" t="str">
        <f>IF($Q34="","",IF($L34=0,E34,COUNTIF($O35:$O$116,"&gt;=" &amp; $O34-$L34*(1-$P34)/$Q34*Pricing!$H34)+$E34))</f>
        <v/>
      </c>
      <c r="S34" s="120" t="str">
        <f t="array" ref="S34">IF($Q34="","",IF($L34=0,0,IF(R34&lt;$B$10,ROUND((L34*(1-P34)-(O34-INDEX(O34:O$116,R34-E34+1))/Pricing!H34*Q34)/(INDEX(Pricing!G34:G$116,R34-E34+1)/Pricing!H34*Q34)*365,0),0)))</f>
        <v/>
      </c>
      <c r="T34" s="176" t="str">
        <f>IF(OR($Q34="",NOT($B$17)),"",IF($R34&lt;$B$10,0,ROUND(MIN(1,($L34-$O34/Pricing!$H34*$Q34)/(Pricing!$R34-Pricing!$O34)),4)))</f>
        <v/>
      </c>
      <c r="U34" s="120" t="str">
        <f t="array" ref="U34">IF($Q34="","",IF($L34=0,0,IF(OR(R34&lt;$B$10,AND($B$17,$T34&lt;1)),0,$L34*(1-$P34)-$O34/Pricing!$H34*$Q34-IF($B$17,Pricing!$R34-Pricing!$O34,0))*IF($B$18=1,1,Pricing!$H34/IF($B$18=2,INDEX(Pricing!$H$5:$H$116,$B$9+1),INDEX(Pricing!$H$5:$H$116,$B$10+1)))))</f>
        <v/>
      </c>
      <c r="V34" s="172" t="str">
        <f>IF($E34="","",(1-$B$24*($B$10-$E34))*MIN($B$22+(1-$B$22)*$E34/MIN($B$23,$B$9),1)*(Pricing!$U34-$I34))</f>
        <v>#REF!</v>
      </c>
      <c r="W34" s="2">
        <f t="array" ref="W34">IF($E34="","",IF(F34&gt;16,0,MAX(INDEX($L$6:$L$116,$W$4)*(1+2.25%)^0.5-INDEX($N$6:$N$116,$W$4)/$B$11*Pricing!M34,0)))</f>
        <v>0</v>
      </c>
      <c r="X34" s="178">
        <f>SUMPRODUCT(Reserve!G34:G$116,W34:W$116)/Reserve!H34</f>
        <v>0</v>
      </c>
      <c r="Y34" s="2"/>
      <c r="Z34" s="2"/>
    </row>
    <row r="35" ht="15.75" customHeight="1">
      <c r="A35" s="2"/>
      <c r="B35" s="2"/>
      <c r="C35" s="2"/>
      <c r="D35" s="160">
        <v>30.0</v>
      </c>
      <c r="E35" s="180">
        <f t="shared" si="1"/>
        <v>30</v>
      </c>
      <c r="F35" s="181">
        <f t="shared" si="2"/>
        <v>95</v>
      </c>
      <c r="G35" s="126" t="str">
        <f>IF($E35="","",ROUND((1-$B$24*($B$10-$E35))*MIN($B$22+(1-$B$22)*$E35/MIN($B$23,$B$9),1)*(Pricing!$U35-$I35),0))</f>
        <v>#REF!</v>
      </c>
      <c r="H35" s="127">
        <f t="shared" si="3"/>
        <v>0</v>
      </c>
      <c r="I35" s="127">
        <f>IF($E35="","",Pricing!$N35+Pricing!$O35)</f>
        <v>0</v>
      </c>
      <c r="J35" s="182" t="str">
        <f t="shared" si="4"/>
        <v>#REF!</v>
      </c>
      <c r="K35" s="182" t="str">
        <f t="shared" si="6"/>
        <v>#REF!</v>
      </c>
      <c r="L35" s="127" t="str">
        <f>IF(OR($E35&gt;=$B$9,$E35=0),"",MAX(Pricing!$U35-$I35-0.01*$B$11,$V35))</f>
        <v/>
      </c>
      <c r="M35" s="127" t="str">
        <f>IF($E35="","",ROUND(Pricing!Q35+Pricing!R35-SUMPRODUCT(Pricing!G35:G$116,Pricing!L35:L$116)/Pricing!H35-$I35,0))</f>
        <v>#REF!</v>
      </c>
      <c r="N35" s="127" t="str">
        <f t="shared" si="5"/>
        <v/>
      </c>
      <c r="O35" s="127">
        <f>IF(E35="","",IF(AND(Pricing!$K$3,$B$19),SUMIF(F35:F$116,"&gt;=" &amp; 16,Pricing!G35:G$116),SUM(Pricing!$G35:$G$116)))</f>
        <v>133171.0463</v>
      </c>
      <c r="P35" s="183">
        <f>IF(OR($E35="",$E35=0),"",IF(OR(NOT($B$19),$F35&gt;=16,$E35=$B$10),0,((1+2.25%)*$P36*Pricing!$H36+(1+Pricing!$K$3)^0.5*Pricing!$G35)/Pricing!$H35))</f>
        <v>0</v>
      </c>
      <c r="Q35" s="127" t="str">
        <f>IF(OR($E35&gt;=$B$9,$E35=0,AND(NOT($B$19),$F35&lt;16)),"",MAX(Pricing!$I34,Pricing!$U35))</f>
        <v/>
      </c>
      <c r="R35" s="127" t="str">
        <f>IF($Q35="","",IF($L35=0,E35,COUNTIF($O36:$O$116,"&gt;=" &amp; $O35-$L35*(1-$P35)/$Q35*Pricing!$H35)+$E35))</f>
        <v/>
      </c>
      <c r="S35" s="127" t="str">
        <f t="array" ref="S35">IF($Q35="","",IF($L35=0,0,IF(R35&lt;$B$10,ROUND((L35*(1-P35)-(O35-INDEX(O35:O$116,R35-E35+1))/Pricing!H35*Q35)/(INDEX(Pricing!G35:G$116,R35-E35+1)/Pricing!H35*Q35)*365,0),0)))</f>
        <v/>
      </c>
      <c r="T35" s="182" t="str">
        <f>IF(OR($Q35="",NOT($B$17)),"",IF($R35&lt;$B$10,0,ROUND(MIN(1,($L35-$O35/Pricing!$H35*$Q35)/(Pricing!$R35-Pricing!$O35)),4)))</f>
        <v/>
      </c>
      <c r="U35" s="127" t="str">
        <f t="array" ref="U35">IF($Q35="","",IF($L35=0,0,IF(OR(R35&lt;$B$10,AND($B$17,$T35&lt;1)),0,$L35*(1-$P35)-$O35/Pricing!$H35*$Q35-IF($B$17,Pricing!$R35-Pricing!$O35,0))*IF($B$18=1,1,Pricing!$H35/IF($B$18=2,INDEX(Pricing!$H$5:$H$116,$B$9+1),INDEX(Pricing!$H$5:$H$116,$B$10+1)))))</f>
        <v/>
      </c>
      <c r="V35" s="172" t="str">
        <f>IF($E35="","",(1-$B$24*($B$10-$E35))*MIN($B$22+(1-$B$22)*$E35/MIN($B$23,$B$9),1)*(Pricing!$U35-$I35))</f>
        <v>#REF!</v>
      </c>
      <c r="W35" s="2">
        <f t="array" ref="W35">IF($E35="","",IF(F35&gt;16,0,MAX(INDEX($L$6:$L$116,$W$4)*(1+2.25%)^0.5-INDEX($N$6:$N$116,$W$4)/$B$11*Pricing!M35,0)))</f>
        <v>0</v>
      </c>
      <c r="X35" s="178">
        <f>SUMPRODUCT(Reserve!G35:G$116,W35:W$116)/Reserve!H35</f>
        <v>0</v>
      </c>
      <c r="Y35" s="2"/>
      <c r="Z35" s="2"/>
    </row>
    <row r="36" ht="15.75" customHeight="1">
      <c r="A36" s="2"/>
      <c r="B36" s="2"/>
      <c r="C36" s="2"/>
      <c r="D36" s="160">
        <v>31.0</v>
      </c>
      <c r="E36" s="174">
        <f t="shared" si="1"/>
        <v>31</v>
      </c>
      <c r="F36" s="175">
        <f t="shared" si="2"/>
        <v>96</v>
      </c>
      <c r="G36" s="119" t="str">
        <f>IF($E36="","",ROUND((1-$B$24*($B$10-$E36))*MIN($B$22+(1-$B$22)*$E36/MIN($B$23,$B$9),1)*(Pricing!$U36-$I36),0))</f>
        <v>#REF!</v>
      </c>
      <c r="H36" s="120">
        <f t="shared" si="3"/>
        <v>0</v>
      </c>
      <c r="I36" s="120">
        <f>IF($E36="","",Pricing!$N36+Pricing!$O36)</f>
        <v>0</v>
      </c>
      <c r="J36" s="176" t="str">
        <f t="shared" si="4"/>
        <v>#REF!</v>
      </c>
      <c r="K36" s="176" t="str">
        <f t="shared" si="6"/>
        <v>#REF!</v>
      </c>
      <c r="L36" s="120" t="str">
        <f>IF(OR($E36&gt;=$B$9,$E36=0),"",MAX(Pricing!$U36-$I36-0.01*$B$11,$V36))</f>
        <v/>
      </c>
      <c r="M36" s="120" t="str">
        <f>IF($E36="","",ROUND(Pricing!Q36+Pricing!R36-SUMPRODUCT(Pricing!G36:G$116,Pricing!L36:L$116)/Pricing!H36-$I36,0))</f>
        <v>#REF!</v>
      </c>
      <c r="N36" s="120" t="str">
        <f t="shared" si="5"/>
        <v/>
      </c>
      <c r="O36" s="120">
        <f>IF(E36="","",IF(AND(Pricing!$K$3,$B$19),SUMIF(F36:F$116,"&gt;=" &amp; 16,Pricing!G36:G$116),SUM(Pricing!$G36:$G$116)))</f>
        <v>104357.5887</v>
      </c>
      <c r="P36" s="177">
        <f>IF(OR($E36="",$E36=0),"",IF(OR(NOT($B$19),$F36&gt;=16,$E36=$B$10),0,((1+2.25%)*$P37*Pricing!$H37+(1+Pricing!$K$3)^0.5*Pricing!$G36)/Pricing!$H36))</f>
        <v>0</v>
      </c>
      <c r="Q36" s="120" t="str">
        <f>IF(OR($E36&gt;=$B$9,$E36=0,AND(NOT($B$19),$F36&lt;16)),"",MAX(Pricing!$I35,Pricing!$U36))</f>
        <v/>
      </c>
      <c r="R36" s="120" t="str">
        <f>IF($Q36="","",IF($L36=0,E36,COUNTIF($O37:$O$116,"&gt;=" &amp; $O36-$L36*(1-$P36)/$Q36*Pricing!$H36)+$E36))</f>
        <v/>
      </c>
      <c r="S36" s="120" t="str">
        <f t="array" ref="S36">IF($Q36="","",IF($L36=0,0,IF(R36&lt;$B$10,ROUND((L36*(1-P36)-(O36-INDEX(O36:O$116,R36-E36+1))/Pricing!H36*Q36)/(INDEX(Pricing!G36:G$116,R36-E36+1)/Pricing!H36*Q36)*365,0),0)))</f>
        <v/>
      </c>
      <c r="T36" s="176" t="str">
        <f>IF(OR($Q36="",NOT($B$17)),"",IF($R36&lt;$B$10,0,ROUND(MIN(1,($L36-$O36/Pricing!$H36*$Q36)/(Pricing!$R36-Pricing!$O36)),4)))</f>
        <v/>
      </c>
      <c r="U36" s="120" t="str">
        <f t="array" ref="U36">IF($Q36="","",IF($L36=0,0,IF(OR(R36&lt;$B$10,AND($B$17,$T36&lt;1)),0,$L36*(1-$P36)-$O36/Pricing!$H36*$Q36-IF($B$17,Pricing!$R36-Pricing!$O36,0))*IF($B$18=1,1,Pricing!$H36/IF($B$18=2,INDEX(Pricing!$H$5:$H$116,$B$9+1),INDEX(Pricing!$H$5:$H$116,$B$10+1)))))</f>
        <v/>
      </c>
      <c r="V36" s="172" t="str">
        <f>IF($E36="","",(1-$B$24*($B$10-$E36))*MIN($B$22+(1-$B$22)*$E36/MIN($B$23,$B$9),1)*(Pricing!$U36-$I36))</f>
        <v>#REF!</v>
      </c>
      <c r="W36" s="2">
        <f t="array" ref="W36">IF($E36="","",IF(F36&gt;16,0,MAX(INDEX($L$6:$L$116,$W$4)*(1+2.25%)^0.5-INDEX($N$6:$N$116,$W$4)/$B$11*Pricing!M36,0)))</f>
        <v>0</v>
      </c>
      <c r="X36" s="178">
        <f>SUMPRODUCT(Reserve!G36:G$116,W36:W$116)/Reserve!H36</f>
        <v>0</v>
      </c>
      <c r="Y36" s="2"/>
      <c r="Z36" s="2"/>
    </row>
    <row r="37" ht="15.75" customHeight="1">
      <c r="A37" s="2"/>
      <c r="B37" s="2"/>
      <c r="C37" s="2"/>
      <c r="D37" s="160">
        <v>32.0</v>
      </c>
      <c r="E37" s="174">
        <f t="shared" si="1"/>
        <v>32</v>
      </c>
      <c r="F37" s="175">
        <f t="shared" si="2"/>
        <v>97</v>
      </c>
      <c r="G37" s="119" t="str">
        <f>IF($E37="","",ROUND((1-$B$24*($B$10-$E37))*MIN($B$22+(1-$B$22)*$E37/MIN($B$23,$B$9),1)*(Pricing!$U37-$I37),0))</f>
        <v>#REF!</v>
      </c>
      <c r="H37" s="120">
        <f t="shared" si="3"/>
        <v>0</v>
      </c>
      <c r="I37" s="120">
        <f>IF($E37="","",Pricing!$N37+Pricing!$O37)</f>
        <v>0</v>
      </c>
      <c r="J37" s="176" t="str">
        <f t="shared" si="4"/>
        <v>#REF!</v>
      </c>
      <c r="K37" s="176" t="str">
        <f t="shared" si="6"/>
        <v>#REF!</v>
      </c>
      <c r="L37" s="120" t="str">
        <f>IF(OR($E37&gt;=$B$9,$E37=0),"",MAX(Pricing!$U37-$I37-0.01*$B$11,$V37))</f>
        <v/>
      </c>
      <c r="M37" s="120" t="str">
        <f>IF($E37="","",ROUND(Pricing!Q37+Pricing!R37-SUMPRODUCT(Pricing!G37:G$116,Pricing!L37:L$116)/Pricing!H37-$I37,0))</f>
        <v>#REF!</v>
      </c>
      <c r="N37" s="120" t="str">
        <f t="shared" si="5"/>
        <v/>
      </c>
      <c r="O37" s="120">
        <f>IF(E37="","",IF(AND(Pricing!$K$3,$B$19),SUMIF(F37:F$116,"&gt;=" &amp; 16,Pricing!G37:G$116),SUM(Pricing!$G37:$G$116)))</f>
        <v>79780.08672</v>
      </c>
      <c r="P37" s="177">
        <f>IF(OR($E37="",$E37=0),"",IF(OR(NOT($B$19),$F37&gt;=16,$E37=$B$10),0,((1+2.25%)*$P38*Pricing!$H38+(1+Pricing!$K$3)^0.5*Pricing!$G37)/Pricing!$H37))</f>
        <v>0</v>
      </c>
      <c r="Q37" s="120" t="str">
        <f>IF(OR($E37&gt;=$B$9,$E37=0,AND(NOT($B$19),$F37&lt;16)),"",MAX(Pricing!$I36,Pricing!$U37))</f>
        <v/>
      </c>
      <c r="R37" s="120" t="str">
        <f>IF($Q37="","",IF($L37=0,E37,COUNTIF($O38:$O$116,"&gt;=" &amp; $O37-$L37*(1-$P37)/$Q37*Pricing!$H37)+$E37))</f>
        <v/>
      </c>
      <c r="S37" s="120" t="str">
        <f t="array" ref="S37">IF($Q37="","",IF($L37=0,0,IF(R37&lt;$B$10,ROUND((L37*(1-P37)-(O37-INDEX(O37:O$116,R37-E37+1))/Pricing!H37*Q37)/(INDEX(Pricing!G37:G$116,R37-E37+1)/Pricing!H37*Q37)*365,0),0)))</f>
        <v/>
      </c>
      <c r="T37" s="176" t="str">
        <f>IF(OR($Q37="",NOT($B$17)),"",IF($R37&lt;$B$10,0,ROUND(MIN(1,($L37-$O37/Pricing!$H37*$Q37)/(Pricing!$R37-Pricing!$O37)),4)))</f>
        <v/>
      </c>
      <c r="U37" s="120" t="str">
        <f t="array" ref="U37">IF($Q37="","",IF($L37=0,0,IF(OR(R37&lt;$B$10,AND($B$17,$T37&lt;1)),0,$L37*(1-$P37)-$O37/Pricing!$H37*$Q37-IF($B$17,Pricing!$R37-Pricing!$O37,0))*IF($B$18=1,1,Pricing!$H37/IF($B$18=2,INDEX(Pricing!$H$5:$H$116,$B$9+1),INDEX(Pricing!$H$5:$H$116,$B$10+1)))))</f>
        <v/>
      </c>
      <c r="V37" s="172" t="str">
        <f>IF($E37="","",(1-$B$24*($B$10-$E37))*MIN($B$22+(1-$B$22)*$E37/MIN($B$23,$B$9),1)*(Pricing!$U37-$I37))</f>
        <v>#REF!</v>
      </c>
      <c r="W37" s="2">
        <f t="array" ref="W37">IF($E37="","",IF(F37&gt;16,0,MAX(INDEX($L$6:$L$116,$W$4)*(1+2.25%)^0.5-INDEX($N$6:$N$116,$W$4)/$B$11*Pricing!M37,0)))</f>
        <v>0</v>
      </c>
      <c r="X37" s="178">
        <f>SUMPRODUCT(Reserve!G37:G$116,W37:W$116)/Reserve!H37</f>
        <v>0</v>
      </c>
      <c r="Y37" s="2"/>
      <c r="Z37" s="2"/>
    </row>
    <row r="38" ht="15.75" customHeight="1">
      <c r="A38" s="2"/>
      <c r="B38" s="2"/>
      <c r="C38" s="2"/>
      <c r="D38" s="160">
        <v>33.0</v>
      </c>
      <c r="E38" s="174">
        <f t="shared" si="1"/>
        <v>33</v>
      </c>
      <c r="F38" s="175">
        <f t="shared" si="2"/>
        <v>98</v>
      </c>
      <c r="G38" s="119" t="str">
        <f>IF($E38="","",ROUND((1-$B$24*($B$10-$E38))*MIN($B$22+(1-$B$22)*$E38/MIN($B$23,$B$9),1)*(Pricing!$U38-$I38),0))</f>
        <v>#REF!</v>
      </c>
      <c r="H38" s="120">
        <f t="shared" si="3"/>
        <v>0</v>
      </c>
      <c r="I38" s="120">
        <f>IF($E38="","",Pricing!$N38+Pricing!$O38)</f>
        <v>0</v>
      </c>
      <c r="J38" s="176" t="str">
        <f t="shared" si="4"/>
        <v>#REF!</v>
      </c>
      <c r="K38" s="176" t="str">
        <f t="shared" si="6"/>
        <v>#REF!</v>
      </c>
      <c r="L38" s="120" t="str">
        <f>IF(OR($E38&gt;=$B$9,$E38=0),"",MAX(Pricing!$U38-$I38-0.01*$B$11,$V38))</f>
        <v/>
      </c>
      <c r="M38" s="120" t="str">
        <f>IF($E38="","",ROUND(Pricing!Q38+Pricing!R38-SUMPRODUCT(Pricing!G38:G$116,Pricing!L38:L$116)/Pricing!H38-$I38,0))</f>
        <v>#REF!</v>
      </c>
      <c r="N38" s="120" t="str">
        <f t="shared" si="5"/>
        <v/>
      </c>
      <c r="O38" s="120">
        <f>IF(E38="","",IF(AND(Pricing!$K$3,$B$19),SUMIF(F38:F$116,"&gt;=" &amp; 16,Pricing!G38:G$116),SUM(Pricing!$G38:$G$116)))</f>
        <v>59346.83797</v>
      </c>
      <c r="P38" s="177">
        <f>IF(OR($E38="",$E38=0),"",IF(OR(NOT($B$19),$F38&gt;=16,$E38=$B$10),0,((1+2.25%)*$P39*Pricing!$H39+(1+Pricing!$K$3)^0.5*Pricing!$G38)/Pricing!$H38))</f>
        <v>0</v>
      </c>
      <c r="Q38" s="120" t="str">
        <f>IF(OR($E38&gt;=$B$9,$E38=0,AND(NOT($B$19),$F38&lt;16)),"",MAX(Pricing!$I37,Pricing!$U38))</f>
        <v/>
      </c>
      <c r="R38" s="120" t="str">
        <f>IF($Q38="","",IF($L38=0,E38,COUNTIF($O39:$O$116,"&gt;=" &amp; $O38-$L38*(1-$P38)/$Q38*Pricing!$H38)+$E38))</f>
        <v/>
      </c>
      <c r="S38" s="120" t="str">
        <f t="array" ref="S38">IF($Q38="","",IF($L38=0,0,IF(R38&lt;$B$10,ROUND((L38*(1-P38)-(O38-INDEX(O38:O$116,R38-E38+1))/Pricing!H38*Q38)/(INDEX(Pricing!G38:G$116,R38-E38+1)/Pricing!H38*Q38)*365,0),0)))</f>
        <v/>
      </c>
      <c r="T38" s="176" t="str">
        <f>IF(OR($Q38="",NOT($B$17)),"",IF($R38&lt;$B$10,0,ROUND(MIN(1,($L38-$O38/Pricing!$H38*$Q38)/(Pricing!$R38-Pricing!$O38)),4)))</f>
        <v/>
      </c>
      <c r="U38" s="120" t="str">
        <f t="array" ref="U38">IF($Q38="","",IF($L38=0,0,IF(OR(R38&lt;$B$10,AND($B$17,$T38&lt;1)),0,$L38*(1-$P38)-$O38/Pricing!$H38*$Q38-IF($B$17,Pricing!$R38-Pricing!$O38,0))*IF($B$18=1,1,Pricing!$H38/IF($B$18=2,INDEX(Pricing!$H$5:$H$116,$B$9+1),INDEX(Pricing!$H$5:$H$116,$B$10+1)))))</f>
        <v/>
      </c>
      <c r="V38" s="172" t="str">
        <f>IF($E38="","",(1-$B$24*($B$10-$E38))*MIN($B$22+(1-$B$22)*$E38/MIN($B$23,$B$9),1)*(Pricing!$U38-$I38))</f>
        <v>#REF!</v>
      </c>
      <c r="W38" s="2">
        <f t="array" ref="W38">IF($E38="","",IF(F38&gt;16,0,MAX(INDEX($L$6:$L$116,$W$4)*(1+2.25%)^0.5-INDEX($N$6:$N$116,$W$4)/$B$11*Pricing!M38,0)))</f>
        <v>0</v>
      </c>
      <c r="X38" s="178">
        <f>SUMPRODUCT(Reserve!G38:G$116,W38:W$116)/Reserve!H38</f>
        <v>0</v>
      </c>
      <c r="Y38" s="2"/>
      <c r="Z38" s="2"/>
    </row>
    <row r="39" ht="15.75" customHeight="1">
      <c r="A39" s="2"/>
      <c r="B39" s="2"/>
      <c r="C39" s="2"/>
      <c r="D39" s="160">
        <v>34.0</v>
      </c>
      <c r="E39" s="174">
        <f t="shared" si="1"/>
        <v>34</v>
      </c>
      <c r="F39" s="175">
        <f t="shared" si="2"/>
        <v>99</v>
      </c>
      <c r="G39" s="119" t="str">
        <f>IF($E39="","",ROUND((1-$B$24*($B$10-$E39))*MIN($B$22+(1-$B$22)*$E39/MIN($B$23,$B$9),1)*(Pricing!$U39-$I39),0))</f>
        <v>#REF!</v>
      </c>
      <c r="H39" s="120">
        <f t="shared" si="3"/>
        <v>0</v>
      </c>
      <c r="I39" s="120">
        <f>IF($E39="","",Pricing!$N39+Pricing!$O39)</f>
        <v>0</v>
      </c>
      <c r="J39" s="176" t="str">
        <f t="shared" si="4"/>
        <v>#REF!</v>
      </c>
      <c r="K39" s="176" t="str">
        <f t="shared" si="6"/>
        <v>#REF!</v>
      </c>
      <c r="L39" s="120" t="str">
        <f>IF(OR($E39&gt;=$B$9,$E39=0),"",MAX(Pricing!$U39-$I39-0.01*$B$11,$V39))</f>
        <v/>
      </c>
      <c r="M39" s="120" t="str">
        <f>IF($E39="","",ROUND(Pricing!Q39+Pricing!R39-SUMPRODUCT(Pricing!G39:G$116,Pricing!L39:L$116)/Pricing!H39-$I39,0))</f>
        <v>#REF!</v>
      </c>
      <c r="N39" s="120" t="str">
        <f t="shared" si="5"/>
        <v/>
      </c>
      <c r="O39" s="120">
        <f>IF(E39="","",IF(AND(Pricing!$K$3,$B$19),SUMIF(F39:F$116,"&gt;=" &amp; 16,Pricing!G39:G$116),SUM(Pricing!$G39:$G$116)))</f>
        <v>42833.94945</v>
      </c>
      <c r="P39" s="177">
        <f>IF(OR($E39="",$E39=0),"",IF(OR(NOT($B$19),$F39&gt;=16,$E39=$B$10),0,((1+2.25%)*$P40*Pricing!$H40+(1+Pricing!$K$3)^0.5*Pricing!$G39)/Pricing!$H39))</f>
        <v>0</v>
      </c>
      <c r="Q39" s="120" t="str">
        <f>IF(OR($E39&gt;=$B$9,$E39=0,AND(NOT($B$19),$F39&lt;16)),"",MAX(Pricing!$I38,Pricing!$U39))</f>
        <v/>
      </c>
      <c r="R39" s="120" t="str">
        <f>IF($Q39="","",IF($L39=0,E39,COUNTIF($O40:$O$116,"&gt;=" &amp; $O39-$L39*(1-$P39)/$Q39*Pricing!$H39)+$E39))</f>
        <v/>
      </c>
      <c r="S39" s="120" t="str">
        <f t="array" ref="S39">IF($Q39="","",IF($L39=0,0,IF(R39&lt;$B$10,ROUND((L39*(1-P39)-(O39-INDEX(O39:O$116,R39-E39+1))/Pricing!H39*Q39)/(INDEX(Pricing!G39:G$116,R39-E39+1)/Pricing!H39*Q39)*365,0),0)))</f>
        <v/>
      </c>
      <c r="T39" s="176" t="str">
        <f>IF(OR($Q39="",NOT($B$17)),"",IF($R39&lt;$B$10,0,ROUND(MIN(1,($L39-$O39/Pricing!$H39*$Q39)/(Pricing!$R39-Pricing!$O39)),4)))</f>
        <v/>
      </c>
      <c r="U39" s="120" t="str">
        <f t="array" ref="U39">IF($Q39="","",IF($L39=0,0,IF(OR(R39&lt;$B$10,AND($B$17,$T39&lt;1)),0,$L39*(1-$P39)-$O39/Pricing!$H39*$Q39-IF($B$17,Pricing!$R39-Pricing!$O39,0))*IF($B$18=1,1,Pricing!$H39/IF($B$18=2,INDEX(Pricing!$H$5:$H$116,$B$9+1),INDEX(Pricing!$H$5:$H$116,$B$10+1)))))</f>
        <v/>
      </c>
      <c r="V39" s="172" t="str">
        <f>IF($E39="","",(1-$B$24*($B$10-$E39))*MIN($B$22+(1-$B$22)*$E39/MIN($B$23,$B$9),1)*(Pricing!$U39-$I39))</f>
        <v>#REF!</v>
      </c>
      <c r="W39" s="2">
        <f t="array" ref="W39">IF($E39="","",IF(F39&gt;16,0,MAX(INDEX($L$6:$L$116,$W$4)*(1+2.25%)^0.5-INDEX($N$6:$N$116,$W$4)/$B$11*Pricing!M39,0)))</f>
        <v>0</v>
      </c>
      <c r="X39" s="178">
        <f>SUMPRODUCT(Reserve!G39:G$116,W39:W$116)/Reserve!H39</f>
        <v>0</v>
      </c>
      <c r="Y39" s="2"/>
      <c r="Z39" s="2"/>
    </row>
    <row r="40" ht="15.75" customHeight="1">
      <c r="A40" s="2"/>
      <c r="B40" s="2"/>
      <c r="C40" s="2"/>
      <c r="D40" s="160">
        <v>35.0</v>
      </c>
      <c r="E40" s="180">
        <f t="shared" si="1"/>
        <v>35</v>
      </c>
      <c r="F40" s="181">
        <f t="shared" si="2"/>
        <v>100</v>
      </c>
      <c r="G40" s="126" t="str">
        <f>IF($E40="","",ROUND((1-$B$24*($B$10-$E40))*MIN($B$22+(1-$B$22)*$E40/MIN($B$23,$B$9),1)*(Pricing!$U40-$I40),0))</f>
        <v>#REF!</v>
      </c>
      <c r="H40" s="127">
        <f t="shared" si="3"/>
        <v>0</v>
      </c>
      <c r="I40" s="127">
        <f>IF($E40="","",Pricing!$N40+Pricing!$O40)</f>
        <v>0</v>
      </c>
      <c r="J40" s="182" t="str">
        <f t="shared" si="4"/>
        <v>#REF!</v>
      </c>
      <c r="K40" s="182" t="str">
        <f t="shared" si="6"/>
        <v>#REF!</v>
      </c>
      <c r="L40" s="127" t="str">
        <f>IF(OR($E40&gt;=$B$9,$E40=0),"",MAX(Pricing!$U40-$I40-0.01*$B$11,$V40))</f>
        <v/>
      </c>
      <c r="M40" s="127" t="str">
        <f>IF($E40="","",ROUND(Pricing!Q40+Pricing!R40-SUMPRODUCT(Pricing!G40:G$116,Pricing!L40:L$116)/Pricing!H40-$I40,0))</f>
        <v>#REF!</v>
      </c>
      <c r="N40" s="127" t="str">
        <f t="shared" si="5"/>
        <v/>
      </c>
      <c r="O40" s="127">
        <f>IF(E40="","",IF(AND(Pricing!$K$3,$B$19),SUMIF(F40:F$116,"&gt;=" &amp; 16,Pricing!G40:G$116),SUM(Pricing!$G40:$G$116)))</f>
        <v>29903.40309</v>
      </c>
      <c r="P40" s="183">
        <f>IF(OR($E40="",$E40=0),"",IF(OR(NOT($B$19),$F40&gt;=16,$E40=$B$10),0,((1+2.25%)*$P41*Pricing!$H41+(1+Pricing!$K$3)^0.5*Pricing!$G40)/Pricing!$H40))</f>
        <v>0</v>
      </c>
      <c r="Q40" s="127" t="str">
        <f>IF(OR($E40&gt;=$B$9,$E40=0,AND(NOT($B$19),$F40&lt;16)),"",MAX(Pricing!$I39,Pricing!$U40))</f>
        <v/>
      </c>
      <c r="R40" s="127" t="str">
        <f>IF($Q40="","",IF($L40=0,E40,COUNTIF($O41:$O$116,"&gt;=" &amp; $O40-$L40*(1-$P40)/$Q40*Pricing!$H40)+$E40))</f>
        <v/>
      </c>
      <c r="S40" s="127" t="str">
        <f t="array" ref="S40">IF($Q40="","",IF($L40=0,0,IF(R40&lt;$B$10,ROUND((L40*(1-P40)-(O40-INDEX(O40:O$116,R40-E40+1))/Pricing!H40*Q40)/(INDEX(Pricing!G40:G$116,R40-E40+1)/Pricing!H40*Q40)*365,0),0)))</f>
        <v/>
      </c>
      <c r="T40" s="182" t="str">
        <f>IF(OR($Q40="",NOT($B$17)),"",IF($R40&lt;$B$10,0,ROUND(MIN(1,($L40-$O40/Pricing!$H40*$Q40)/(Pricing!$R40-Pricing!$O40)),4)))</f>
        <v/>
      </c>
      <c r="U40" s="127" t="str">
        <f t="array" ref="U40">IF($Q40="","",IF($L40=0,0,IF(OR(R40&lt;$B$10,AND($B$17,$T40&lt;1)),0,$L40*(1-$P40)-$O40/Pricing!$H40*$Q40-IF($B$17,Pricing!$R40-Pricing!$O40,0))*IF($B$18=1,1,Pricing!$H40/IF($B$18=2,INDEX(Pricing!$H$5:$H$116,$B$9+1),INDEX(Pricing!$H$5:$H$116,$B$10+1)))))</f>
        <v/>
      </c>
      <c r="V40" s="172" t="str">
        <f>IF($E40="","",(1-$B$24*($B$10-$E40))*MIN($B$22+(1-$B$22)*$E40/MIN($B$23,$B$9),1)*(Pricing!$U40-$I40))</f>
        <v>#REF!</v>
      </c>
      <c r="W40" s="2">
        <f t="array" ref="W40">IF($E40="","",IF(F40&gt;16,0,MAX(INDEX($L$6:$L$116,$W$4)*(1+2.25%)^0.5-INDEX($N$6:$N$116,$W$4)/$B$11*Pricing!M40,0)))</f>
        <v>0</v>
      </c>
      <c r="X40" s="178">
        <f>SUMPRODUCT(Reserve!G40:G$116,W40:W$116)/Reserve!H40</f>
        <v>0</v>
      </c>
      <c r="Y40" s="2"/>
      <c r="Z40" s="2"/>
    </row>
    <row r="41" ht="15.75" customHeight="1">
      <c r="A41" s="2"/>
      <c r="B41" s="2"/>
      <c r="C41" s="2"/>
      <c r="D41" s="160">
        <v>36.0</v>
      </c>
      <c r="E41" s="174">
        <f t="shared" si="1"/>
        <v>36</v>
      </c>
      <c r="F41" s="175">
        <f t="shared" si="2"/>
        <v>101</v>
      </c>
      <c r="G41" s="119" t="str">
        <f>IF($E41="","",ROUND((1-$B$24*($B$10-$E41))*MIN($B$22+(1-$B$22)*$E41/MIN($B$23,$B$9),1)*(Pricing!$U41-$I41),0))</f>
        <v>#REF!</v>
      </c>
      <c r="H41" s="120">
        <f t="shared" si="3"/>
        <v>0</v>
      </c>
      <c r="I41" s="120">
        <f>IF($E41="","",Pricing!$N41+Pricing!$O41)</f>
        <v>0</v>
      </c>
      <c r="J41" s="176" t="str">
        <f t="shared" si="4"/>
        <v>#REF!</v>
      </c>
      <c r="K41" s="176" t="str">
        <f t="shared" si="6"/>
        <v>#REF!</v>
      </c>
      <c r="L41" s="120" t="str">
        <f>IF(OR($E41&gt;=$B$9,$E41=0),"",MAX(Pricing!$U41-$I41-0.01*$B$11,$V41))</f>
        <v/>
      </c>
      <c r="M41" s="120" t="str">
        <f>IF($E41="","",ROUND(Pricing!Q41+Pricing!R41-SUMPRODUCT(Pricing!G41:G$116,Pricing!L41:L$116)/Pricing!H41-$I41,0))</f>
        <v>#REF!</v>
      </c>
      <c r="N41" s="120" t="str">
        <f t="shared" si="5"/>
        <v/>
      </c>
      <c r="O41" s="120">
        <f>IF(E41="","",IF(AND(Pricing!$K$3,$B$19),SUMIF(F41:F$116,"&gt;=" &amp; 16,Pricing!G41:G$116),SUM(Pricing!$G41:$G$116)))</f>
        <v>20124.69461</v>
      </c>
      <c r="P41" s="177">
        <f>IF(OR($E41="",$E41=0),"",IF(OR(NOT($B$19),$F41&gt;=16,$E41=$B$10),0,((1+2.25%)*$P42*Pricing!$H42+(1+Pricing!$K$3)^0.5*Pricing!$G41)/Pricing!$H41))</f>
        <v>0</v>
      </c>
      <c r="Q41" s="120" t="str">
        <f>IF(OR($E41&gt;=$B$9,$E41=0,AND(NOT($B$19),$F41&lt;16)),"",MAX(Pricing!$I40,Pricing!$U41))</f>
        <v/>
      </c>
      <c r="R41" s="120" t="str">
        <f>IF($Q41="","",IF($L41=0,E41,COUNTIF($O42:$O$116,"&gt;=" &amp; $O41-$L41*(1-$P41)/$Q41*Pricing!$H41)+$E41))</f>
        <v/>
      </c>
      <c r="S41" s="120" t="str">
        <f t="array" ref="S41">IF($Q41="","",IF($L41=0,0,IF(R41&lt;$B$10,ROUND((L41*(1-P41)-(O41-INDEX(O41:O$116,R41-E41+1))/Pricing!H41*Q41)/(INDEX(Pricing!G41:G$116,R41-E41+1)/Pricing!H41*Q41)*365,0),0)))</f>
        <v/>
      </c>
      <c r="T41" s="176" t="str">
        <f>IF(OR($Q41="",NOT($B$17)),"",IF($R41&lt;$B$10,0,ROUND(MIN(1,($L41-$O41/Pricing!$H41*$Q41)/(Pricing!$R41-Pricing!$O41)),4)))</f>
        <v/>
      </c>
      <c r="U41" s="120" t="str">
        <f t="array" ref="U41">IF($Q41="","",IF($L41=0,0,IF(OR(R41&lt;$B$10,AND($B$17,$T41&lt;1)),0,$L41*(1-$P41)-$O41/Pricing!$H41*$Q41-IF($B$17,Pricing!$R41-Pricing!$O41,0))*IF($B$18=1,1,Pricing!$H41/IF($B$18=2,INDEX(Pricing!$H$5:$H$116,$B$9+1),INDEX(Pricing!$H$5:$H$116,$B$10+1)))))</f>
        <v/>
      </c>
      <c r="V41" s="172" t="str">
        <f>IF($E41="","",(1-$B$24*($B$10-$E41))*MIN($B$22+(1-$B$22)*$E41/MIN($B$23,$B$9),1)*(Pricing!$U41-$I41))</f>
        <v>#REF!</v>
      </c>
      <c r="W41" s="2">
        <f t="array" ref="W41">IF($E41="","",IF(F41&gt;16,0,MAX(INDEX($L$6:$L$116,$W$4)*(1+2.25%)^0.5-INDEX($N$6:$N$116,$W$4)/$B$11*Pricing!M41,0)))</f>
        <v>0</v>
      </c>
      <c r="X41" s="178">
        <f>SUMPRODUCT(Reserve!G41:G$116,W41:W$116)/Reserve!H41</f>
        <v>0</v>
      </c>
      <c r="Y41" s="2"/>
      <c r="Z41" s="2"/>
    </row>
    <row r="42" ht="15.75" customHeight="1">
      <c r="A42" s="2"/>
      <c r="B42" s="2"/>
      <c r="C42" s="2"/>
      <c r="D42" s="160">
        <v>37.0</v>
      </c>
      <c r="E42" s="174">
        <f t="shared" si="1"/>
        <v>37</v>
      </c>
      <c r="F42" s="175">
        <f t="shared" si="2"/>
        <v>102</v>
      </c>
      <c r="G42" s="119" t="str">
        <f>IF($E42="","",ROUND((1-$B$24*($B$10-$E42))*MIN($B$22+(1-$B$22)*$E42/MIN($B$23,$B$9),1)*(Pricing!$U42-$I42),0))</f>
        <v>#REF!</v>
      </c>
      <c r="H42" s="120">
        <f t="shared" si="3"/>
        <v>0</v>
      </c>
      <c r="I42" s="120">
        <f>IF($E42="","",Pricing!$N42+Pricing!$O42)</f>
        <v>0</v>
      </c>
      <c r="J42" s="176" t="str">
        <f t="shared" si="4"/>
        <v>#REF!</v>
      </c>
      <c r="K42" s="176" t="str">
        <f t="shared" si="6"/>
        <v>#REF!</v>
      </c>
      <c r="L42" s="120" t="str">
        <f>IF(OR($E42&gt;=$B$9,$E42=0),"",MAX(Pricing!$U42-$I42-0.01*$B$11,$V42))</f>
        <v/>
      </c>
      <c r="M42" s="120" t="str">
        <f>IF($E42="","",ROUND(Pricing!Q42+Pricing!R42-SUMPRODUCT(Pricing!G42:G$116,Pricing!L42:L$116)/Pricing!H42-$I42,0))</f>
        <v>#REF!</v>
      </c>
      <c r="N42" s="120" t="str">
        <f t="shared" si="5"/>
        <v/>
      </c>
      <c r="O42" s="120">
        <f>IF(E42="","",IF(AND(Pricing!$K$3,$B$19),SUMIF(F42:F$116,"&gt;=" &amp; 16,Pricing!G42:G$116),SUM(Pricing!$G42:$G$116)))</f>
        <v>13007.10042</v>
      </c>
      <c r="P42" s="177">
        <f>IF(OR($E42="",$E42=0),"",IF(OR(NOT($B$19),$F42&gt;=16,$E42=$B$10),0,((1+2.25%)*$P43*Pricing!$H43+(1+Pricing!$K$3)^0.5*Pricing!$G42)/Pricing!$H42))</f>
        <v>0</v>
      </c>
      <c r="Q42" s="120" t="str">
        <f>IF(OR($E42&gt;=$B$9,$E42=0,AND(NOT($B$19),$F42&lt;16)),"",MAX(Pricing!$I41,Pricing!$U42))</f>
        <v/>
      </c>
      <c r="R42" s="120" t="str">
        <f>IF($Q42="","",IF($L42=0,E42,COUNTIF($O43:$O$116,"&gt;=" &amp; $O42-$L42*(1-$P42)/$Q42*Pricing!$H42)+$E42))</f>
        <v/>
      </c>
      <c r="S42" s="120" t="str">
        <f t="array" ref="S42">IF($Q42="","",IF($L42=0,0,IF(R42&lt;$B$10,ROUND((L42*(1-P42)-(O42-INDEX(O42:O$116,R42-E42+1))/Pricing!H42*Q42)/(INDEX(Pricing!G42:G$116,R42-E42+1)/Pricing!H42*Q42)*365,0),0)))</f>
        <v/>
      </c>
      <c r="T42" s="176" t="str">
        <f>IF(OR($Q42="",NOT($B$17)),"",IF($R42&lt;$B$10,0,ROUND(MIN(1,($L42-$O42/Pricing!$H42*$Q42)/(Pricing!$R42-Pricing!$O42)),4)))</f>
        <v/>
      </c>
      <c r="U42" s="120" t="str">
        <f t="array" ref="U42">IF($Q42="","",IF($L42=0,0,IF(OR(R42&lt;$B$10,AND($B$17,$T42&lt;1)),0,$L42*(1-$P42)-$O42/Pricing!$H42*$Q42-IF($B$17,Pricing!$R42-Pricing!$O42,0))*IF($B$18=1,1,Pricing!$H42/IF($B$18=2,INDEX(Pricing!$H$5:$H$116,$B$9+1),INDEX(Pricing!$H$5:$H$116,$B$10+1)))))</f>
        <v/>
      </c>
      <c r="V42" s="172" t="str">
        <f>IF($E42="","",(1-$B$24*($B$10-$E42))*MIN($B$22+(1-$B$22)*$E42/MIN($B$23,$B$9),1)*(Pricing!$U42-$I42))</f>
        <v>#REF!</v>
      </c>
      <c r="W42" s="2">
        <f t="array" ref="W42">IF($E42="","",IF(F42&gt;16,0,MAX(INDEX($L$6:$L$116,$W$4)*(1+2.25%)^0.5-INDEX($N$6:$N$116,$W$4)/$B$11*Pricing!M42,0)))</f>
        <v>0</v>
      </c>
      <c r="X42" s="178">
        <f>SUMPRODUCT(Reserve!G42:G$116,W42:W$116)/Reserve!H42</f>
        <v>0</v>
      </c>
      <c r="Y42" s="2"/>
      <c r="Z42" s="2"/>
    </row>
    <row r="43" ht="15.75" customHeight="1">
      <c r="A43" s="2"/>
      <c r="B43" s="2"/>
      <c r="C43" s="2"/>
      <c r="D43" s="160">
        <v>38.0</v>
      </c>
      <c r="E43" s="174">
        <f t="shared" si="1"/>
        <v>38</v>
      </c>
      <c r="F43" s="175">
        <f t="shared" si="2"/>
        <v>103</v>
      </c>
      <c r="G43" s="119" t="str">
        <f>IF($E43="","",ROUND((1-$B$24*($B$10-$E43))*MIN($B$22+(1-$B$22)*$E43/MIN($B$23,$B$9),1)*(Pricing!$U43-$I43),0))</f>
        <v>#REF!</v>
      </c>
      <c r="H43" s="120">
        <f t="shared" si="3"/>
        <v>0</v>
      </c>
      <c r="I43" s="120">
        <f>IF($E43="","",Pricing!$N43+Pricing!$O43)</f>
        <v>0</v>
      </c>
      <c r="J43" s="176" t="str">
        <f t="shared" si="4"/>
        <v>#REF!</v>
      </c>
      <c r="K43" s="176" t="str">
        <f t="shared" si="6"/>
        <v>#REF!</v>
      </c>
      <c r="L43" s="120" t="str">
        <f>IF(OR($E43&gt;=$B$9,$E43=0),"",MAX(Pricing!$U43-$I43-0.01*$B$11,$V43))</f>
        <v/>
      </c>
      <c r="M43" s="120" t="str">
        <f>IF($E43="","",ROUND(Pricing!Q43+Pricing!R43-SUMPRODUCT(Pricing!G43:G$116,Pricing!L43:L$116)/Pricing!H43-$I43,0))</f>
        <v>#REF!</v>
      </c>
      <c r="N43" s="120" t="str">
        <f t="shared" si="5"/>
        <v/>
      </c>
      <c r="O43" s="120">
        <f>IF(E43="","",IF(AND(Pricing!$K$3,$B$19),SUMIF(F43:F$116,"&gt;=" &amp; 16,Pricing!G43:G$116),SUM(Pricing!$G43:$G$116)))</f>
        <v>8039.095096</v>
      </c>
      <c r="P43" s="177">
        <f>IF(OR($E43="",$E43=0),"",IF(OR(NOT($B$19),$F43&gt;=16,$E43=$B$10),0,((1+2.25%)*$P44*Pricing!$H44+(1+Pricing!$K$3)^0.5*Pricing!$G43)/Pricing!$H43))</f>
        <v>0</v>
      </c>
      <c r="Q43" s="120" t="str">
        <f>IF(OR($E43&gt;=$B$9,$E43=0,AND(NOT($B$19),$F43&lt;16)),"",MAX(Pricing!$I42,Pricing!$U43))</f>
        <v/>
      </c>
      <c r="R43" s="120" t="str">
        <f>IF($Q43="","",IF($L43=0,E43,COUNTIF($O44:$O$116,"&gt;=" &amp; $O43-$L43*(1-$P43)/$Q43*Pricing!$H43)+$E43))</f>
        <v/>
      </c>
      <c r="S43" s="120" t="str">
        <f t="array" ref="S43">IF($Q43="","",IF($L43=0,0,IF(R43&lt;$B$10,ROUND((L43*(1-P43)-(O43-INDEX(O43:O$116,R43-E43+1))/Pricing!H43*Q43)/(INDEX(Pricing!G43:G$116,R43-E43+1)/Pricing!H43*Q43)*365,0),0)))</f>
        <v/>
      </c>
      <c r="T43" s="176" t="str">
        <f>IF(OR($Q43="",NOT($B$17)),"",IF($R43&lt;$B$10,0,ROUND(MIN(1,($L43-$O43/Pricing!$H43*$Q43)/(Pricing!$R43-Pricing!$O43)),4)))</f>
        <v/>
      </c>
      <c r="U43" s="120" t="str">
        <f t="array" ref="U43">IF($Q43="","",IF($L43=0,0,IF(OR(R43&lt;$B$10,AND($B$17,$T43&lt;1)),0,$L43*(1-$P43)-$O43/Pricing!$H43*$Q43-IF($B$17,Pricing!$R43-Pricing!$O43,0))*IF($B$18=1,1,Pricing!$H43/IF($B$18=2,INDEX(Pricing!$H$5:$H$116,$B$9+1),INDEX(Pricing!$H$5:$H$116,$B$10+1)))))</f>
        <v/>
      </c>
      <c r="V43" s="172" t="str">
        <f>IF($E43="","",(1-$B$24*($B$10-$E43))*MIN($B$22+(1-$B$22)*$E43/MIN($B$23,$B$9),1)*(Pricing!$U43-$I43))</f>
        <v>#REF!</v>
      </c>
      <c r="W43" s="2">
        <f t="array" ref="W43">IF($E43="","",IF(F43&gt;16,0,MAX(INDEX($L$6:$L$116,$W$4)*(1+2.25%)^0.5-INDEX($N$6:$N$116,$W$4)/$B$11*Pricing!M43,0)))</f>
        <v>0</v>
      </c>
      <c r="X43" s="178">
        <f>SUMPRODUCT(Reserve!G43:G$116,W43:W$116)/Reserve!H43</f>
        <v>0</v>
      </c>
      <c r="Y43" s="2"/>
      <c r="Z43" s="2"/>
    </row>
    <row r="44" ht="15.75" customHeight="1">
      <c r="A44" s="2"/>
      <c r="B44" s="2"/>
      <c r="C44" s="2"/>
      <c r="D44" s="160">
        <v>39.0</v>
      </c>
      <c r="E44" s="174">
        <f t="shared" si="1"/>
        <v>39</v>
      </c>
      <c r="F44" s="175">
        <f t="shared" si="2"/>
        <v>104</v>
      </c>
      <c r="G44" s="119" t="str">
        <f>IF($E44="","",ROUND((1-$B$24*($B$10-$E44))*MIN($B$22+(1-$B$22)*$E44/MIN($B$23,$B$9),1)*(Pricing!$U44-$I44),0))</f>
        <v>#REF!</v>
      </c>
      <c r="H44" s="120">
        <f t="shared" si="3"/>
        <v>0</v>
      </c>
      <c r="I44" s="120">
        <f>IF($E44="","",Pricing!$N44+Pricing!$O44)</f>
        <v>0</v>
      </c>
      <c r="J44" s="176" t="str">
        <f t="shared" si="4"/>
        <v>#REF!</v>
      </c>
      <c r="K44" s="176" t="str">
        <f t="shared" si="6"/>
        <v>#REF!</v>
      </c>
      <c r="L44" s="120" t="str">
        <f>IF(OR($E44&gt;=$B$9,$E44=0),"",MAX(Pricing!$U44-$I44-0.01*$B$11,$V44))</f>
        <v/>
      </c>
      <c r="M44" s="120" t="str">
        <f>IF($E44="","",ROUND(Pricing!Q44+Pricing!R44-SUMPRODUCT(Pricing!G44:G$116,Pricing!L44:L$116)/Pricing!H44-$I44,0))</f>
        <v>#REF!</v>
      </c>
      <c r="N44" s="120" t="str">
        <f t="shared" si="5"/>
        <v/>
      </c>
      <c r="O44" s="120">
        <f>IF(E44="","",IF(AND(Pricing!$K$3,$B$19),SUMIF(F44:F$116,"&gt;=" &amp; 16,Pricing!G44:G$116),SUM(Pricing!$G44:$G$116)))</f>
        <v>4726.464435</v>
      </c>
      <c r="P44" s="177">
        <f>IF(OR($E44="",$E44=0),"",IF(OR(NOT($B$19),$F44&gt;=16,$E44=$B$10),0,((1+2.25%)*$P45*Pricing!$H45+(1+Pricing!$K$3)^0.5*Pricing!$G44)/Pricing!$H44))</f>
        <v>0</v>
      </c>
      <c r="Q44" s="120" t="str">
        <f>IF(OR($E44&gt;=$B$9,$E44=0,AND(NOT($B$19),$F44&lt;16)),"",MAX(Pricing!$I43,Pricing!$U44))</f>
        <v/>
      </c>
      <c r="R44" s="120" t="str">
        <f>IF($Q44="","",IF($L44=0,E44,COUNTIF($O45:$O$116,"&gt;=" &amp; $O44-$L44*(1-$P44)/$Q44*Pricing!$H44)+$E44))</f>
        <v/>
      </c>
      <c r="S44" s="120" t="str">
        <f t="array" ref="S44">IF($Q44="","",IF($L44=0,0,IF(R44&lt;$B$10,ROUND((L44*(1-P44)-(O44-INDEX(O44:O$116,R44-E44+1))/Pricing!H44*Q44)/(INDEX(Pricing!G44:G$116,R44-E44+1)/Pricing!H44*Q44)*365,0),0)))</f>
        <v/>
      </c>
      <c r="T44" s="176" t="str">
        <f>IF(OR($Q44="",NOT($B$17)),"",IF($R44&lt;$B$10,0,ROUND(MIN(1,($L44-$O44/Pricing!$H44*$Q44)/(Pricing!$R44-Pricing!$O44)),4)))</f>
        <v/>
      </c>
      <c r="U44" s="120" t="str">
        <f t="array" ref="U44">IF($Q44="","",IF($L44=0,0,IF(OR(R44&lt;$B$10,AND($B$17,$T44&lt;1)),0,$L44*(1-$P44)-$O44/Pricing!$H44*$Q44-IF($B$17,Pricing!$R44-Pricing!$O44,0))*IF($B$18=1,1,Pricing!$H44/IF($B$18=2,INDEX(Pricing!$H$5:$H$116,$B$9+1),INDEX(Pricing!$H$5:$H$116,$B$10+1)))))</f>
        <v/>
      </c>
      <c r="V44" s="172" t="str">
        <f>IF($E44="","",(1-$B$24*($B$10-$E44))*MIN($B$22+(1-$B$22)*$E44/MIN($B$23,$B$9),1)*(Pricing!$U44-$I44))</f>
        <v>#REF!</v>
      </c>
      <c r="W44" s="2">
        <f t="array" ref="W44">IF($E44="","",IF(F44&gt;16,0,MAX(INDEX($L$6:$L$116,$W$4)*(1+2.25%)^0.5-INDEX($N$6:$N$116,$W$4)/$B$11*Pricing!M44,0)))</f>
        <v>0</v>
      </c>
      <c r="X44" s="178">
        <f>SUMPRODUCT(Reserve!G44:G$116,W44:W$116)/Reserve!H44</f>
        <v>0</v>
      </c>
      <c r="Y44" s="2"/>
      <c r="Z44" s="2"/>
    </row>
    <row r="45" ht="15.75" customHeight="1">
      <c r="A45" s="2"/>
      <c r="B45" s="2"/>
      <c r="C45" s="2"/>
      <c r="D45" s="160">
        <v>40.0</v>
      </c>
      <c r="E45" s="180">
        <f t="shared" si="1"/>
        <v>40</v>
      </c>
      <c r="F45" s="181">
        <f t="shared" si="2"/>
        <v>105</v>
      </c>
      <c r="G45" s="126" t="str">
        <f>IF($E45="","",ROUND((1-$B$24*($B$10-$E45))*MIN($B$22+(1-$B$22)*$E45/MIN($B$23,$B$9),1)*(Pricing!$U45-$I45),0))</f>
        <v>#REF!</v>
      </c>
      <c r="H45" s="127">
        <f t="shared" si="3"/>
        <v>0</v>
      </c>
      <c r="I45" s="127">
        <f>IF($E45="","",Pricing!$N45+Pricing!$O45)</f>
        <v>0</v>
      </c>
      <c r="J45" s="182" t="str">
        <f t="shared" si="4"/>
        <v>#REF!</v>
      </c>
      <c r="K45" s="182" t="str">
        <f t="shared" si="6"/>
        <v>#REF!</v>
      </c>
      <c r="L45" s="127" t="str">
        <f>IF(OR($E45&gt;=$B$9,$E45=0),"",MAX(Pricing!$U45-$I45-0.01*$B$11,$V45))</f>
        <v/>
      </c>
      <c r="M45" s="127" t="str">
        <f>IF($E45="","",ROUND(Pricing!Q45+Pricing!R45-SUMPRODUCT(Pricing!G45:G$116,Pricing!L45:L$116)/Pricing!H45-$I45,0))</f>
        <v>#REF!</v>
      </c>
      <c r="N45" s="127" t="str">
        <f t="shared" si="5"/>
        <v/>
      </c>
      <c r="O45" s="127">
        <f>IF(E45="","",IF(AND(Pricing!$K$3,$B$19),SUMIF(F45:F$116,"&gt;=" &amp; 16,Pricing!G45:G$116),SUM(Pricing!$G45:$G$116)))</f>
        <v>2625.201278</v>
      </c>
      <c r="P45" s="183">
        <f>IF(OR($E45="",$E45=0),"",IF(OR(NOT($B$19),$F45&gt;=16,$E45=$B$10),0,((1+2.25%)*$P46*Pricing!$H46+(1+Pricing!$K$3)^0.5*Pricing!$G45)/Pricing!$H45))</f>
        <v>0</v>
      </c>
      <c r="Q45" s="127" t="str">
        <f>IF(OR($E45&gt;=$B$9,$E45=0,AND(NOT($B$19),$F45&lt;16)),"",MAX(Pricing!$I44,Pricing!$U45))</f>
        <v/>
      </c>
      <c r="R45" s="127" t="str">
        <f>IF($Q45="","",IF($L45=0,E45,COUNTIF($O46:$O$116,"&gt;=" &amp; $O45-$L45*(1-$P45)/$Q45*Pricing!$H45)+$E45))</f>
        <v/>
      </c>
      <c r="S45" s="127" t="str">
        <f t="array" ref="S45">IF($Q45="","",IF($L45=0,0,IF(R45&lt;$B$10,ROUND((L45*(1-P45)-(O45-INDEX(O45:O$116,R45-E45+1))/Pricing!H45*Q45)/(INDEX(Pricing!G45:G$116,R45-E45+1)/Pricing!H45*Q45)*365,0),0)))</f>
        <v/>
      </c>
      <c r="T45" s="182" t="str">
        <f>IF(OR($Q45="",NOT($B$17)),"",IF($R45&lt;$B$10,0,ROUND(MIN(1,($L45-$O45/Pricing!$H45*$Q45)/(Pricing!$R45-Pricing!$O45)),4)))</f>
        <v/>
      </c>
      <c r="U45" s="127" t="str">
        <f t="array" ref="U45">IF($Q45="","",IF($L45=0,0,IF(OR(R45&lt;$B$10,AND($B$17,$T45&lt;1)),0,$L45*(1-$P45)-$O45/Pricing!$H45*$Q45-IF($B$17,Pricing!$R45-Pricing!$O45,0))*IF($B$18=1,1,Pricing!$H45/IF($B$18=2,INDEX(Pricing!$H$5:$H$116,$B$9+1),INDEX(Pricing!$H$5:$H$116,$B$10+1)))))</f>
        <v/>
      </c>
      <c r="V45" s="172" t="str">
        <f>IF($E45="","",(1-$B$24*($B$10-$E45))*MIN($B$22+(1-$B$22)*$E45/MIN($B$23,$B$9),1)*(Pricing!$U45-$I45))</f>
        <v>#REF!</v>
      </c>
      <c r="W45" s="2">
        <f t="array" ref="W45">IF($E45="","",IF(F45&gt;16,0,MAX(INDEX($L$6:$L$116,$W$4)*(1+2.25%)^0.5-INDEX($N$6:$N$116,$W$4)/$B$11*Pricing!M45,0)))</f>
        <v>0</v>
      </c>
      <c r="X45" s="178">
        <f>SUMPRODUCT(Reserve!G45:G$116,W45:W$116)/Reserve!H45</f>
        <v>0</v>
      </c>
      <c r="Y45" s="2"/>
      <c r="Z45" s="2"/>
    </row>
    <row r="46" ht="15.75" customHeight="1">
      <c r="A46" s="2"/>
      <c r="B46" s="2"/>
      <c r="C46" s="2"/>
      <c r="D46" s="160">
        <v>41.0</v>
      </c>
      <c r="E46" s="174">
        <f t="shared" si="1"/>
        <v>41</v>
      </c>
      <c r="F46" s="175">
        <f t="shared" si="2"/>
        <v>106</v>
      </c>
      <c r="G46" s="119" t="str">
        <f>IF($E46="","",ROUND((1-$B$24*($B$10-$E46))*MIN($B$22+(1-$B$22)*$E46/MIN($B$23,$B$9),1)*(Pricing!$U46-$I46),0))</f>
        <v>#REF!</v>
      </c>
      <c r="H46" s="120">
        <f t="shared" si="3"/>
        <v>0</v>
      </c>
      <c r="I46" s="120">
        <f>IF($E46="","",Pricing!$N46+Pricing!$O46)</f>
        <v>0</v>
      </c>
      <c r="J46" s="176" t="str">
        <f t="shared" si="4"/>
        <v>#REF!</v>
      </c>
      <c r="K46" s="176" t="str">
        <f t="shared" si="6"/>
        <v>#REF!</v>
      </c>
      <c r="L46" s="120" t="str">
        <f>IF(OR($E46&gt;=$B$9,$E46=0),"",MAX(Pricing!$U46-$I46-0.01*$B$11,$V46))</f>
        <v/>
      </c>
      <c r="M46" s="120" t="str">
        <f>IF($E46="","",ROUND(Pricing!Q46+Pricing!R46-SUMPRODUCT(Pricing!G46:G$116,Pricing!L46:L$116)/Pricing!H46-$I46,0))</f>
        <v>#REF!</v>
      </c>
      <c r="N46" s="120" t="str">
        <f t="shared" si="5"/>
        <v/>
      </c>
      <c r="O46" s="120">
        <f>IF(E46="","",IF(AND(Pricing!$K$3,$B$19),SUMIF(F46:F$116,"&gt;=" &amp; 16,Pricing!G46:G$116),SUM(Pricing!$G46:$G$116)))</f>
        <v>1363.004924</v>
      </c>
      <c r="P46" s="177">
        <f>IF(OR($E46="",$E46=0),"",IF(OR(NOT($B$19),$F46&gt;=16,$E46=$B$10),0,((1+2.25%)*$P47*Pricing!$H47+(1+Pricing!$K$3)^0.5*Pricing!$G46)/Pricing!$H46))</f>
        <v>0</v>
      </c>
      <c r="Q46" s="120" t="str">
        <f>IF(OR($E46&gt;=$B$9,$E46=0,AND(NOT($B$19),$F46&lt;16)),"",MAX(Pricing!$I45,Pricing!$U46))</f>
        <v/>
      </c>
      <c r="R46" s="120" t="str">
        <f>IF($Q46="","",IF($L46=0,E46,COUNTIF($O47:$O$116,"&gt;=" &amp; $O46-$L46*(1-$P46)/$Q46*Pricing!$H46)+$E46))</f>
        <v/>
      </c>
      <c r="S46" s="120" t="str">
        <f t="array" ref="S46">IF($Q46="","",IF($L46=0,0,IF(R46&lt;$B$10,ROUND((L46*(1-P46)-(O46-INDEX(O46:O$116,R46-E46+1))/Pricing!H46*Q46)/(INDEX(Pricing!G46:G$116,R46-E46+1)/Pricing!H46*Q46)*365,0),0)))</f>
        <v/>
      </c>
      <c r="T46" s="176" t="str">
        <f>IF(OR($Q46="",NOT($B$17)),"",IF($R46&lt;$B$10,0,ROUND(MIN(1,($L46-$O46/Pricing!$H46*$Q46)/(Pricing!$R46-Pricing!$O46)),4)))</f>
        <v/>
      </c>
      <c r="U46" s="120" t="str">
        <f t="array" ref="U46">IF($Q46="","",IF($L46=0,0,IF(OR(R46&lt;$B$10,AND($B$17,$T46&lt;1)),0,$L46*(1-$P46)-$O46/Pricing!$H46*$Q46-IF($B$17,Pricing!$R46-Pricing!$O46,0))*IF($B$18=1,1,Pricing!$H46/IF($B$18=2,INDEX(Pricing!$H$5:$H$116,$B$9+1),INDEX(Pricing!$H$5:$H$116,$B$10+1)))))</f>
        <v/>
      </c>
      <c r="V46" s="172" t="str">
        <f>IF($E46="","",(1-$B$24*($B$10-$E46))*MIN($B$22+(1-$B$22)*$E46/MIN($B$23,$B$9),1)*(Pricing!$U46-$I46))</f>
        <v>#REF!</v>
      </c>
      <c r="W46" s="2">
        <f t="array" ref="W46">IF($E46="","",IF(F46&gt;16,0,MAX(INDEX($L$6:$L$116,$W$4)*(1+2.25%)^0.5-INDEX($N$6:$N$116,$W$4)/$B$11*Pricing!M46,0)))</f>
        <v>0</v>
      </c>
      <c r="X46" s="178">
        <f>SUMPRODUCT(Reserve!G46:G$116,W46:W$116)/Reserve!H46</f>
        <v>0</v>
      </c>
      <c r="Y46" s="2"/>
      <c r="Z46" s="2"/>
    </row>
    <row r="47" ht="15.75" customHeight="1">
      <c r="A47" s="2"/>
      <c r="B47" s="2"/>
      <c r="C47" s="2"/>
      <c r="D47" s="160">
        <v>42.0</v>
      </c>
      <c r="E47" s="174">
        <f t="shared" si="1"/>
        <v>42</v>
      </c>
      <c r="F47" s="175">
        <f t="shared" si="2"/>
        <v>107</v>
      </c>
      <c r="G47" s="119" t="str">
        <f>IF($E47="","",ROUND((1-$B$24*($B$10-$E47))*MIN($B$22+(1-$B$22)*$E47/MIN($B$23,$B$9),1)*(Pricing!$U47-$I47),0))</f>
        <v>#REF!</v>
      </c>
      <c r="H47" s="120">
        <f t="shared" si="3"/>
        <v>0</v>
      </c>
      <c r="I47" s="120">
        <f>IF($E47="","",Pricing!$N47+Pricing!$O47)</f>
        <v>0</v>
      </c>
      <c r="J47" s="176" t="str">
        <f t="shared" si="4"/>
        <v>#REF!</v>
      </c>
      <c r="K47" s="176" t="str">
        <f t="shared" si="6"/>
        <v>#REF!</v>
      </c>
      <c r="L47" s="120" t="str">
        <f>IF(OR($E47&gt;=$B$9,$E47=0),"",MAX(Pricing!$U47-$I47-0.01*$B$11,$V47))</f>
        <v/>
      </c>
      <c r="M47" s="120" t="str">
        <f>IF($E47="","",ROUND(Pricing!Q47+Pricing!R47-SUMPRODUCT(Pricing!G47:G$116,Pricing!L47:L$116)/Pricing!H47-$I47,0))</f>
        <v>#REF!</v>
      </c>
      <c r="N47" s="120" t="str">
        <f t="shared" si="5"/>
        <v/>
      </c>
      <c r="O47" s="120">
        <f>IF(E47="","",IF(AND(Pricing!$K$3,$B$19),SUMIF(F47:F$116,"&gt;=" &amp; 16,Pricing!G47:G$116),SUM(Pricing!$G47:$G$116)))</f>
        <v>648.8711642</v>
      </c>
      <c r="P47" s="177">
        <f>IF(OR($E47="",$E47=0),"",IF(OR(NOT($B$19),$F47&gt;=16,$E47=$B$10),0,((1+2.25%)*$P48*Pricing!$H48+(1+Pricing!$K$3)^0.5*Pricing!$G47)/Pricing!$H47))</f>
        <v>0</v>
      </c>
      <c r="Q47" s="120" t="str">
        <f>IF(OR($E47&gt;=$B$9,$E47=0,AND(NOT($B$19),$F47&lt;16)),"",MAX(Pricing!$I46,Pricing!$U47))</f>
        <v/>
      </c>
      <c r="R47" s="120" t="str">
        <f>IF($Q47="","",IF($L47=0,E47,COUNTIF($O48:$O$116,"&gt;=" &amp; $O47-$L47*(1-$P47)/$Q47*Pricing!$H47)+$E47))</f>
        <v/>
      </c>
      <c r="S47" s="120" t="str">
        <f t="array" ref="S47">IF($Q47="","",IF($L47=0,0,IF(R47&lt;$B$10,ROUND((L47*(1-P47)-(O47-INDEX(O47:O$116,R47-E47+1))/Pricing!H47*Q47)/(INDEX(Pricing!G47:G$116,R47-E47+1)/Pricing!H47*Q47)*365,0),0)))</f>
        <v/>
      </c>
      <c r="T47" s="176" t="str">
        <f>IF(OR($Q47="",NOT($B$17)),"",IF($R47&lt;$B$10,0,ROUND(MIN(1,($L47-$O47/Pricing!$H47*$Q47)/(Pricing!$R47-Pricing!$O47)),4)))</f>
        <v/>
      </c>
      <c r="U47" s="120" t="str">
        <f t="array" ref="U47">IF($Q47="","",IF($L47=0,0,IF(OR(R47&lt;$B$10,AND($B$17,$T47&lt;1)),0,$L47*(1-$P47)-$O47/Pricing!$H47*$Q47-IF($B$17,Pricing!$R47-Pricing!$O47,0))*IF($B$18=1,1,Pricing!$H47/IF($B$18=2,INDEX(Pricing!$H$5:$H$116,$B$9+1),INDEX(Pricing!$H$5:$H$116,$B$10+1)))))</f>
        <v/>
      </c>
      <c r="V47" s="172" t="str">
        <f>IF($E47="","",(1-$B$24*($B$10-$E47))*MIN($B$22+(1-$B$22)*$E47/MIN($B$23,$B$9),1)*(Pricing!$U47-$I47))</f>
        <v>#REF!</v>
      </c>
      <c r="W47" s="2">
        <f t="array" ref="W47">IF($E47="","",IF(F47&gt;16,0,MAX(INDEX($L$6:$L$116,$W$4)*(1+2.25%)^0.5-INDEX($N$6:$N$116,$W$4)/$B$11*Pricing!M47,0)))</f>
        <v>0</v>
      </c>
      <c r="X47" s="178">
        <f>SUMPRODUCT(Reserve!G47:G$116,W47:W$116)/Reserve!H47</f>
        <v>0</v>
      </c>
      <c r="Y47" s="2"/>
      <c r="Z47" s="2"/>
    </row>
    <row r="48" ht="15.75" customHeight="1">
      <c r="A48" s="2"/>
      <c r="B48" s="2"/>
      <c r="C48" s="2"/>
      <c r="D48" s="160">
        <v>43.0</v>
      </c>
      <c r="E48" s="174">
        <f t="shared" si="1"/>
        <v>43</v>
      </c>
      <c r="F48" s="175">
        <f t="shared" si="2"/>
        <v>108</v>
      </c>
      <c r="G48" s="119" t="str">
        <f>IF($E48="","",ROUND((1-$B$24*($B$10-$E48))*MIN($B$22+(1-$B$22)*$E48/MIN($B$23,$B$9),1)*(Pricing!$U48-$I48),0))</f>
        <v>#REF!</v>
      </c>
      <c r="H48" s="120">
        <f t="shared" si="3"/>
        <v>0</v>
      </c>
      <c r="I48" s="120">
        <f>IF($E48="","",Pricing!$N48+Pricing!$O48)</f>
        <v>0</v>
      </c>
      <c r="J48" s="176" t="str">
        <f t="shared" si="4"/>
        <v>#REF!</v>
      </c>
      <c r="K48" s="176" t="str">
        <f t="shared" si="6"/>
        <v>#REF!</v>
      </c>
      <c r="L48" s="120" t="str">
        <f>IF(OR($E48&gt;=$B$9,$E48=0),"",MAX(Pricing!$U48-$I48-0.01*$B$11,$V48))</f>
        <v/>
      </c>
      <c r="M48" s="120" t="str">
        <f>IF($E48="","",ROUND(Pricing!Q48+Pricing!R48-SUMPRODUCT(Pricing!G48:G$116,Pricing!L48:L$116)/Pricing!H48-$I48,0))</f>
        <v>#REF!</v>
      </c>
      <c r="N48" s="120" t="str">
        <f t="shared" si="5"/>
        <v/>
      </c>
      <c r="O48" s="120">
        <f>IF(E48="","",IF(AND(Pricing!$K$3,$B$19),SUMIF(F48:F$116,"&gt;=" &amp; 16,Pricing!G48:G$116),SUM(Pricing!$G48:$G$116)))</f>
        <v>270.442571</v>
      </c>
      <c r="P48" s="177">
        <f>IF(OR($E48="",$E48=0),"",IF(OR(NOT($B$19),$F48&gt;=16,$E48=$B$10),0,((1+2.25%)*$P49*Pricing!$H49+(1+Pricing!$K$3)^0.5*Pricing!$G48)/Pricing!$H48))</f>
        <v>0</v>
      </c>
      <c r="Q48" s="120" t="str">
        <f>IF(OR($E48&gt;=$B$9,$E48=0,AND(NOT($B$19),$F48&lt;16)),"",MAX(Pricing!$I47,Pricing!$U48))</f>
        <v/>
      </c>
      <c r="R48" s="120" t="str">
        <f>IF($Q48="","",IF($L48=0,E48,COUNTIF($O49:$O$116,"&gt;=" &amp; $O48-$L48*(1-$P48)/$Q48*Pricing!$H48)+$E48))</f>
        <v/>
      </c>
      <c r="S48" s="120" t="str">
        <f t="array" ref="S48">IF($Q48="","",IF($L48=0,0,IF(R48&lt;$B$10,ROUND((L48*(1-P48)-(O48-INDEX(O48:O$116,R48-E48+1))/Pricing!H48*Q48)/(INDEX(Pricing!G48:G$116,R48-E48+1)/Pricing!H48*Q48)*365,0),0)))</f>
        <v/>
      </c>
      <c r="T48" s="176" t="str">
        <f>IF(OR($Q48="",NOT($B$17)),"",IF($R48&lt;$B$10,0,ROUND(MIN(1,($L48-$O48/Pricing!$H48*$Q48)/(Pricing!$R48-Pricing!$O48)),4)))</f>
        <v/>
      </c>
      <c r="U48" s="120" t="str">
        <f t="array" ref="U48">IF($Q48="","",IF($L48=0,0,IF(OR(R48&lt;$B$10,AND($B$17,$T48&lt;1)),0,$L48*(1-$P48)-$O48/Pricing!$H48*$Q48-IF($B$17,Pricing!$R48-Pricing!$O48,0))*IF($B$18=1,1,Pricing!$H48/IF($B$18=2,INDEX(Pricing!$H$5:$H$116,$B$9+1),INDEX(Pricing!$H$5:$H$116,$B$10+1)))))</f>
        <v/>
      </c>
      <c r="V48" s="172" t="str">
        <f>IF($E48="","",(1-$B$24*($B$10-$E48))*MIN($B$22+(1-$B$22)*$E48/MIN($B$23,$B$9),1)*(Pricing!$U48-$I48))</f>
        <v>#REF!</v>
      </c>
      <c r="W48" s="2">
        <f t="array" ref="W48">IF($E48="","",IF(F48&gt;16,0,MAX(INDEX($L$6:$L$116,$W$4)*(1+2.25%)^0.5-INDEX($N$6:$N$116,$W$4)/$B$11*Pricing!M48,0)))</f>
        <v>0</v>
      </c>
      <c r="X48" s="178">
        <f>SUMPRODUCT(Reserve!G48:G$116,W48:W$116)/Reserve!H48</f>
        <v>0</v>
      </c>
      <c r="Y48" s="2"/>
      <c r="Z48" s="2"/>
    </row>
    <row r="49" ht="15.75" customHeight="1">
      <c r="A49" s="2"/>
      <c r="B49" s="2"/>
      <c r="C49" s="2"/>
      <c r="D49" s="160">
        <v>44.0</v>
      </c>
      <c r="E49" s="174">
        <f t="shared" si="1"/>
        <v>44</v>
      </c>
      <c r="F49" s="175">
        <f t="shared" si="2"/>
        <v>109</v>
      </c>
      <c r="G49" s="119" t="str">
        <f>IF($E49="","",ROUND((1-$B$24*($B$10-$E49))*MIN($B$22+(1-$B$22)*$E49/MIN($B$23,$B$9),1)*(Pricing!$U49-$I49),0))</f>
        <v>#REF!</v>
      </c>
      <c r="H49" s="120">
        <f t="shared" si="3"/>
        <v>0</v>
      </c>
      <c r="I49" s="120">
        <f>IF($E49="","",Pricing!$N49+Pricing!$O49)</f>
        <v>0</v>
      </c>
      <c r="J49" s="176" t="str">
        <f t="shared" si="4"/>
        <v>#REF!</v>
      </c>
      <c r="K49" s="176" t="str">
        <f t="shared" si="6"/>
        <v>#REF!</v>
      </c>
      <c r="L49" s="120" t="str">
        <f>IF(OR($E49&gt;=$B$9,$E49=0),"",MAX(Pricing!$U49-$I49-0.01*$B$11,$V49))</f>
        <v/>
      </c>
      <c r="M49" s="120" t="str">
        <f>IF($E49="","",ROUND(Pricing!Q49+Pricing!R49-SUMPRODUCT(Pricing!G49:G$116,Pricing!L49:L$116)/Pricing!H49-$I49,0))</f>
        <v>#REF!</v>
      </c>
      <c r="N49" s="120" t="str">
        <f t="shared" si="5"/>
        <v/>
      </c>
      <c r="O49" s="120">
        <f>IF(E49="","",IF(AND(Pricing!$K$3,$B$19),SUMIF(F49:F$116,"&gt;=" &amp; 16,Pricing!G49:G$116),SUM(Pricing!$G49:$G$116)))</f>
        <v>84.49751755</v>
      </c>
      <c r="P49" s="177">
        <f>IF(OR($E49="",$E49=0),"",IF(OR(NOT($B$19),$F49&gt;=16,$E49=$B$10),0,((1+2.25%)*$P50*Pricing!$H50+(1+Pricing!$K$3)^0.5*Pricing!$G49)/Pricing!$H49))</f>
        <v>0</v>
      </c>
      <c r="Q49" s="120" t="str">
        <f>IF(OR($E49&gt;=$B$9,$E49=0,AND(NOT($B$19),$F49&lt;16)),"",MAX(Pricing!$I48,Pricing!$U49))</f>
        <v/>
      </c>
      <c r="R49" s="120" t="str">
        <f>IF($Q49="","",IF($L49=0,E49,COUNTIF($O50:$O$116,"&gt;=" &amp; $O49-$L49*(1-$P49)/$Q49*Pricing!$H49)+$E49))</f>
        <v/>
      </c>
      <c r="S49" s="120" t="str">
        <f t="array" ref="S49">IF($Q49="","",IF($L49=0,0,IF(R49&lt;$B$10,ROUND((L49*(1-P49)-(O49-INDEX(O49:O$116,R49-E49+1))/Pricing!H49*Q49)/(INDEX(Pricing!G49:G$116,R49-E49+1)/Pricing!H49*Q49)*365,0),0)))</f>
        <v/>
      </c>
      <c r="T49" s="176" t="str">
        <f>IF(OR($Q49="",NOT($B$17)),"",IF($R49&lt;$B$10,0,ROUND(MIN(1,($L49-$O49/Pricing!$H49*$Q49)/(Pricing!$R49-Pricing!$O49)),4)))</f>
        <v/>
      </c>
      <c r="U49" s="120" t="str">
        <f t="array" ref="U49">IF($Q49="","",IF($L49=0,0,IF(OR(R49&lt;$B$10,AND($B$17,$T49&lt;1)),0,$L49*(1-$P49)-$O49/Pricing!$H49*$Q49-IF($B$17,Pricing!$R49-Pricing!$O49,0))*IF($B$18=1,1,Pricing!$H49/IF($B$18=2,INDEX(Pricing!$H$5:$H$116,$B$9+1),INDEX(Pricing!$H$5:$H$116,$B$10+1)))))</f>
        <v/>
      </c>
      <c r="V49" s="172" t="str">
        <f>IF($E49="","",(1-$B$24*($B$10-$E49))*MIN($B$22+(1-$B$22)*$E49/MIN($B$23,$B$9),1)*(Pricing!$U49-$I49))</f>
        <v>#REF!</v>
      </c>
      <c r="W49" s="2">
        <f t="array" ref="W49">IF($E49="","",IF(F49&gt;16,0,MAX(INDEX($L$6:$L$116,$W$4)*(1+2.25%)^0.5-INDEX($N$6:$N$116,$W$4)/$B$11*Pricing!M49,0)))</f>
        <v>0</v>
      </c>
      <c r="X49" s="178">
        <f>SUMPRODUCT(Reserve!G49:G$116,W49:W$116)/Reserve!H49</f>
        <v>0</v>
      </c>
      <c r="Y49" s="2"/>
      <c r="Z49" s="2"/>
    </row>
    <row r="50" ht="15.75" customHeight="1">
      <c r="A50" s="2"/>
      <c r="B50" s="2"/>
      <c r="C50" s="2"/>
      <c r="D50" s="160">
        <v>45.0</v>
      </c>
      <c r="E50" s="180">
        <f t="shared" si="1"/>
        <v>45</v>
      </c>
      <c r="F50" s="181">
        <f t="shared" si="2"/>
        <v>110</v>
      </c>
      <c r="G50" s="126">
        <f>IF($E50="","",ROUND((1-$B$24*($B$10-$E50))*MIN($B$22+(1-$B$22)*$E50/MIN($B$23,$B$9),1)*(Pricing!$U50-$I50),0))</f>
        <v>0</v>
      </c>
      <c r="H50" s="127">
        <f t="shared" si="3"/>
        <v>0</v>
      </c>
      <c r="I50" s="127">
        <f>IF($E50="","",Pricing!$N50+Pricing!$O50)</f>
        <v>17441</v>
      </c>
      <c r="J50" s="182">
        <f t="shared" si="4"/>
        <v>1.32857797</v>
      </c>
      <c r="K50" s="182" t="str">
        <f t="shared" si="6"/>
        <v>#REF!</v>
      </c>
      <c r="L50" s="127" t="str">
        <f>IF(OR($E50&gt;=$B$9,$E50=0),"",MAX(Pricing!$U50-$I50-0.01*$B$11,$V50))</f>
        <v/>
      </c>
      <c r="M50" s="127">
        <f>IF($E50="","",ROUND(Pricing!Q50+Pricing!R50-SUMPRODUCT(Pricing!G50:G$116,Pricing!L50:L$116)/Pricing!H50-$I50,0))</f>
        <v>0</v>
      </c>
      <c r="N50" s="127" t="str">
        <f t="shared" si="5"/>
        <v/>
      </c>
      <c r="O50" s="127">
        <f>IF(E50="","",IF(AND(Pricing!$K$3,$B$19),SUMIF(F50:F$116,"&gt;=" &amp; 16,Pricing!G50:G$116),SUM(Pricing!$G50:$G$116)))</f>
        <v>0</v>
      </c>
      <c r="P50" s="183">
        <f>IF(OR($E50="",$E50=0),"",IF(OR(NOT($B$19),$F50&gt;=16,$E50=$B$10),0,((1+2.25%)*$P51*Pricing!$H51+(1+Pricing!$K$3)^0.5*Pricing!$G50)/Pricing!$H50))</f>
        <v>0</v>
      </c>
      <c r="Q50" s="127" t="str">
        <f>IF(OR($E50&gt;=$B$9,$E50=0,AND(NOT($B$19),$F50&lt;16)),"",MAX(Pricing!$I49,Pricing!$U50))</f>
        <v/>
      </c>
      <c r="R50" s="127" t="str">
        <f>IF($Q50="","",IF($L50=0,E50,COUNTIF($O51:$O$116,"&gt;=" &amp; $O50-$L50*(1-$P50)/$Q50*Pricing!$H50)+$E50))</f>
        <v/>
      </c>
      <c r="S50" s="127" t="str">
        <f t="array" ref="S50">IF($Q50="","",IF($L50=0,0,IF(R50&lt;$B$10,ROUND((L50*(1-P50)-(O50-INDEX(O50:O$116,R50-E50+1))/Pricing!H50*Q50)/(INDEX(Pricing!G50:G$116,R50-E50+1)/Pricing!H50*Q50)*365,0),0)))</f>
        <v/>
      </c>
      <c r="T50" s="182" t="str">
        <f>IF(OR($Q50="",NOT($B$17)),"",IF($R50&lt;$B$10,0,ROUND(MIN(1,($L50-$O50/Pricing!$H50*$Q50)/(Pricing!$R50-Pricing!$O50)),4)))</f>
        <v/>
      </c>
      <c r="U50" s="127" t="str">
        <f t="array" ref="U50">IF($Q50="","",IF($L50=0,0,IF(OR(R50&lt;$B$10,AND($B$17,$T50&lt;1)),0,$L50*(1-$P50)-$O50/Pricing!$H50*$Q50-IF($B$17,Pricing!$R50-Pricing!$O50,0))*IF($B$18=1,1,Pricing!$H50/IF($B$18=2,INDEX(Pricing!$H$5:$H$116,$B$9+1),INDEX(Pricing!$H$5:$H$116,$B$10+1)))))</f>
        <v/>
      </c>
      <c r="V50" s="172">
        <f>IF($E50="","",(1-$B$24*($B$10-$E50))*MIN($B$22+(1-$B$22)*$E50/MIN($B$23,$B$9),1)*(Pricing!$U50-$I50))</f>
        <v>0</v>
      </c>
      <c r="W50" s="2">
        <f t="array" ref="W50">IF($E50="","",IF(F50&gt;16,0,MAX(INDEX($L$6:$L$116,$W$4)*(1+2.25%)^0.5-INDEX($N$6:$N$116,$W$4)/$B$11*Pricing!M50,0)))</f>
        <v>0</v>
      </c>
      <c r="X50" s="178">
        <f>SUMPRODUCT(Reserve!G50:G$116,W50:W$116)/Reserve!H50</f>
        <v>0</v>
      </c>
      <c r="Y50" s="2"/>
      <c r="Z50" s="2"/>
    </row>
    <row r="51" ht="15.75" customHeight="1">
      <c r="A51" s="2"/>
      <c r="B51" s="2"/>
      <c r="C51" s="2"/>
      <c r="D51" s="160">
        <v>46.0</v>
      </c>
      <c r="E51" s="174" t="str">
        <f t="shared" si="1"/>
        <v/>
      </c>
      <c r="F51" s="194" t="str">
        <f t="shared" si="2"/>
        <v/>
      </c>
      <c r="G51" s="119" t="str">
        <f>IF($E51="","",ROUND((1-$B$24*($B$10-$E51))*MIN($B$22+(1-$B$22)*$E51/MIN($B$23,$B$9),1)*(Pricing!$U51-$I51),0))</f>
        <v/>
      </c>
      <c r="H51" s="120" t="str">
        <f t="shared" si="3"/>
        <v/>
      </c>
      <c r="I51" s="120" t="str">
        <f>IF($E51="","",Pricing!$N51+Pricing!$O51)</f>
        <v/>
      </c>
      <c r="J51" s="176" t="str">
        <f t="shared" si="4"/>
        <v/>
      </c>
      <c r="K51" s="176" t="str">
        <f t="shared" si="6"/>
        <v/>
      </c>
      <c r="L51" s="120" t="str">
        <f>IF(OR($E51&gt;=$B$9,$E51=0),"",MAX(Pricing!$U51-$I51-0.01*$B$11,$V51))</f>
        <v/>
      </c>
      <c r="M51" s="120" t="str">
        <f>IF($E51="","",ROUND(Pricing!Q51+Pricing!R51-SUMPRODUCT(Pricing!G51:G$116,Pricing!L51:L$116)/Pricing!H51-$I51,0))</f>
        <v/>
      </c>
      <c r="N51" s="120" t="str">
        <f t="shared" si="5"/>
        <v/>
      </c>
      <c r="O51" s="120" t="str">
        <f>IF(E51="","",IF(AND(Pricing!$K$3,$B$19),SUMIF(F51:F$116,"&gt;=" &amp; 16,Pricing!G51:G$116),SUM(Pricing!$G51:$G$116)))</f>
        <v/>
      </c>
      <c r="P51" s="177" t="str">
        <f>IF(OR($E51="",$E51=0),"",IF(OR(NOT($B$19),$F51&gt;=16,$E51=$B$10),0,((1+2.25%)*$P52*Pricing!$H52+(1+Pricing!$K$3)^0.5*Pricing!$G51)/Pricing!$H51))</f>
        <v/>
      </c>
      <c r="Q51" s="120" t="str">
        <f>IF(OR($E51&gt;=$B$9,$E51=0,AND(NOT($B$19),$F51&lt;16)),"",MAX(Pricing!$I50,Pricing!$U51))</f>
        <v/>
      </c>
      <c r="R51" s="120" t="str">
        <f>IF($Q51="","",IF($L51=0,E51,COUNTIF($O52:$O$116,"&gt;=" &amp; $O51-$L51*(1-$P51)/$Q51*Pricing!$H51)+$E51))</f>
        <v/>
      </c>
      <c r="S51" s="120" t="str">
        <f t="array" ref="S51">IF($Q51="","",IF($L51=0,0,IF(R51&lt;$B$10,ROUND((L51*(1-P51)-(O51-INDEX(O51:O$116,R51-E51+1))/Pricing!H51*Q51)/(INDEX(Pricing!G51:G$116,R51-E51+1)/Pricing!H51*Q51)*365,0),0)))</f>
        <v/>
      </c>
      <c r="T51" s="176" t="str">
        <f>IF(OR($Q51="",NOT($B$17)),"",IF($R51&lt;$B$10,0,ROUND(MIN(1,($L51-$O51/Pricing!$H51*$Q51)/(Pricing!$R51-Pricing!$O51)),4)))</f>
        <v/>
      </c>
      <c r="U51" s="120" t="str">
        <f t="array" ref="U51">IF($Q51="","",IF($L51=0,0,IF(OR(R51&lt;$B$10,AND($B$17,$T51&lt;1)),0,$L51*(1-$P51)-$O51/Pricing!$H51*$Q51-IF($B$17,Pricing!$R51-Pricing!$O51,0))*IF($B$18=1,1,Pricing!$H51/IF($B$18=2,INDEX(Pricing!$H$5:$H$116,$B$9+1),INDEX(Pricing!$H$5:$H$116,$B$10+1)))))</f>
        <v/>
      </c>
      <c r="V51" s="172" t="str">
        <f>IF($E51="","",(1-$B$24*($B$10-$E51))*MIN($B$22+(1-$B$22)*$E51/MIN($B$23,$B$9),1)*(Pricing!$U51-$I51))</f>
        <v/>
      </c>
      <c r="W51" s="2" t="str">
        <f t="array" ref="W51">IF($E51="","",IF(F51&gt;16,0,MAX(INDEX($L$6:$L$116,$W$4)*(1+2.25%)^0.5-INDEX($N$6:$N$116,$W$4)/$B$11*Pricing!M51,0)))</f>
        <v/>
      </c>
      <c r="X51" s="178" t="str">
        <f>SUMPRODUCT(Reserve!G51:G$116,W51:W$116)/Reserve!H51</f>
        <v>#DIV/0!</v>
      </c>
      <c r="Y51" s="2"/>
      <c r="Z51" s="2"/>
    </row>
    <row r="52" ht="15.75" customHeight="1">
      <c r="A52" s="2"/>
      <c r="B52" s="2"/>
      <c r="C52" s="2"/>
      <c r="D52" s="160">
        <v>47.0</v>
      </c>
      <c r="E52" s="174" t="str">
        <f t="shared" si="1"/>
        <v/>
      </c>
      <c r="F52" s="194" t="str">
        <f t="shared" si="2"/>
        <v/>
      </c>
      <c r="G52" s="119" t="str">
        <f>IF($E52="","",ROUND((1-$B$24*($B$10-$E52))*MIN($B$22+(1-$B$22)*$E52/MIN($B$23,$B$9),1)*(Pricing!$U52-$I52),0))</f>
        <v/>
      </c>
      <c r="H52" s="120" t="str">
        <f t="shared" si="3"/>
        <v/>
      </c>
      <c r="I52" s="120" t="str">
        <f>IF($E52="","",Pricing!$N52+Pricing!$O52)</f>
        <v/>
      </c>
      <c r="J52" s="176" t="str">
        <f t="shared" si="4"/>
        <v/>
      </c>
      <c r="K52" s="176" t="str">
        <f t="shared" si="6"/>
        <v/>
      </c>
      <c r="L52" s="120" t="str">
        <f>IF(OR($E52&gt;=$B$9,$E52=0),"",MAX(Pricing!$U52-$I52-0.01*$B$11,$V52))</f>
        <v/>
      </c>
      <c r="M52" s="120" t="str">
        <f>IF($E52="","",ROUND(Pricing!Q52+Pricing!R52-SUMPRODUCT(Pricing!G52:G$116,Pricing!L52:L$116)/Pricing!H52-$I52,0))</f>
        <v/>
      </c>
      <c r="N52" s="120" t="str">
        <f t="shared" si="5"/>
        <v/>
      </c>
      <c r="O52" s="120" t="str">
        <f>IF(E52="","",IF(AND(Pricing!$K$3,$B$19),SUMIF(F52:F$116,"&gt;=" &amp; 16,Pricing!G52:G$116),SUM(Pricing!$G52:$G$116)))</f>
        <v/>
      </c>
      <c r="P52" s="177" t="str">
        <f>IF(OR($E52="",$E52=0),"",IF(OR(NOT($B$19),$F52&gt;=16,$E52=$B$10),0,((1+2.25%)*$P53*Pricing!$H53+(1+Pricing!$K$3)^0.5*Pricing!$G52)/Pricing!$H52))</f>
        <v/>
      </c>
      <c r="Q52" s="120" t="str">
        <f>IF(OR($E52&gt;=$B$9,$E52=0,AND(NOT($B$19),$F52&lt;16)),"",MAX(Pricing!$I51,Pricing!$U52))</f>
        <v/>
      </c>
      <c r="R52" s="120" t="str">
        <f>IF($Q52="","",IF($L52=0,E52,COUNTIF($O53:$O$116,"&gt;=" &amp; $O52-$L52*(1-$P52)/$Q52*Pricing!$H52)+$E52))</f>
        <v/>
      </c>
      <c r="S52" s="120" t="str">
        <f t="array" ref="S52">IF($Q52="","",IF($L52=0,0,IF(R52&lt;$B$10,ROUND((L52*(1-P52)-(O52-INDEX(O52:O$116,R52-E52+1))/Pricing!H52*Q52)/(INDEX(Pricing!G52:G$116,R52-E52+1)/Pricing!H52*Q52)*365,0),0)))</f>
        <v/>
      </c>
      <c r="T52" s="176" t="str">
        <f>IF(OR($Q52="",NOT($B$17)),"",IF($R52&lt;$B$10,0,ROUND(MIN(1,($L52-$O52/Pricing!$H52*$Q52)/(Pricing!$R52-Pricing!$O52)),4)))</f>
        <v/>
      </c>
      <c r="U52" s="120" t="str">
        <f t="array" ref="U52">IF($Q52="","",IF($L52=0,0,IF(OR(R52&lt;$B$10,AND($B$17,$T52&lt;1)),0,$L52*(1-$P52)-$O52/Pricing!$H52*$Q52-IF($B$17,Pricing!$R52-Pricing!$O52,0))*IF($B$18=1,1,Pricing!$H52/IF($B$18=2,INDEX(Pricing!$H$5:$H$116,$B$9+1),INDEX(Pricing!$H$5:$H$116,$B$10+1)))))</f>
        <v/>
      </c>
      <c r="V52" s="172" t="str">
        <f>IF($E52="","",(1-$B$24*($B$10-$E52))*MIN($B$22+(1-$B$22)*$E52/MIN($B$23,$B$9),1)*(Pricing!$U52-$I52))</f>
        <v/>
      </c>
      <c r="W52" s="2" t="str">
        <f t="array" ref="W52">IF($E52="","",IF(F52&gt;16,0,MAX(INDEX($L$6:$L$116,$W$4)*(1+2.25%)^0.5-INDEX($N$6:$N$116,$W$4)/$B$11*Pricing!M52,0)))</f>
        <v/>
      </c>
      <c r="X52" s="178" t="str">
        <f>SUMPRODUCT(Reserve!G52:G$116,W52:W$116)/Reserve!H52</f>
        <v>#DIV/0!</v>
      </c>
      <c r="Y52" s="2"/>
      <c r="Z52" s="2"/>
    </row>
    <row r="53" ht="15.75" customHeight="1">
      <c r="A53" s="2"/>
      <c r="B53" s="2"/>
      <c r="C53" s="2"/>
      <c r="D53" s="160">
        <v>48.0</v>
      </c>
      <c r="E53" s="174" t="str">
        <f t="shared" si="1"/>
        <v/>
      </c>
      <c r="F53" s="194" t="str">
        <f t="shared" si="2"/>
        <v/>
      </c>
      <c r="G53" s="119" t="str">
        <f>IF($E53="","",ROUND((1-$B$24*($B$10-$E53))*MIN($B$22+(1-$B$22)*$E53/MIN($B$23,$B$9),1)*(Pricing!$U53-$I53),0))</f>
        <v/>
      </c>
      <c r="H53" s="120" t="str">
        <f t="shared" si="3"/>
        <v/>
      </c>
      <c r="I53" s="120" t="str">
        <f>IF($E53="","",Pricing!$N53+Pricing!$O53)</f>
        <v/>
      </c>
      <c r="J53" s="176" t="str">
        <f t="shared" si="4"/>
        <v/>
      </c>
      <c r="K53" s="176" t="str">
        <f t="shared" si="6"/>
        <v/>
      </c>
      <c r="L53" s="120" t="str">
        <f>IF(OR($E53&gt;=$B$9,$E53=0),"",MAX(Pricing!$U53-$I53-0.01*$B$11,$V53))</f>
        <v/>
      </c>
      <c r="M53" s="120" t="str">
        <f>IF($E53="","",ROUND(Pricing!Q53+Pricing!R53-SUMPRODUCT(Pricing!G53:G$116,Pricing!L53:L$116)/Pricing!H53-$I53,0))</f>
        <v/>
      </c>
      <c r="N53" s="120" t="str">
        <f t="shared" si="5"/>
        <v/>
      </c>
      <c r="O53" s="120" t="str">
        <f>IF(E53="","",IF(AND(Pricing!$K$3,$B$19),SUMIF(F53:F$116,"&gt;=" &amp; 16,Pricing!G53:G$116),SUM(Pricing!$G53:$G$116)))</f>
        <v/>
      </c>
      <c r="P53" s="177" t="str">
        <f>IF(OR($E53="",$E53=0),"",IF(OR(NOT($B$19),$F53&gt;=16,$E53=$B$10),0,((1+2.25%)*$P54*Pricing!$H54+(1+Pricing!$K$3)^0.5*Pricing!$G53)/Pricing!$H53))</f>
        <v/>
      </c>
      <c r="Q53" s="120" t="str">
        <f>IF(OR($E53&gt;=$B$9,$E53=0,AND(NOT($B$19),$F53&lt;16)),"",MAX(Pricing!$I52,Pricing!$U53))</f>
        <v/>
      </c>
      <c r="R53" s="120" t="str">
        <f>IF($Q53="","",IF($L53=0,E53,COUNTIF($O54:$O$116,"&gt;=" &amp; $O53-$L53*(1-$P53)/$Q53*Pricing!$H53)+$E53))</f>
        <v/>
      </c>
      <c r="S53" s="120" t="str">
        <f t="array" ref="S53">IF($Q53="","",IF($L53=0,0,IF(R53&lt;$B$10,ROUND((L53*(1-P53)-(O53-INDEX(O53:O$116,R53-E53+1))/Pricing!H53*Q53)/(INDEX(Pricing!G53:G$116,R53-E53+1)/Pricing!H53*Q53)*365,0),0)))</f>
        <v/>
      </c>
      <c r="T53" s="176" t="str">
        <f>IF(OR($Q53="",NOT($B$17)),"",IF($R53&lt;$B$10,0,ROUND(MIN(1,($L53-$O53/Pricing!$H53*$Q53)/(Pricing!$R53-Pricing!$O53)),4)))</f>
        <v/>
      </c>
      <c r="U53" s="120" t="str">
        <f t="array" ref="U53">IF($Q53="","",IF($L53=0,0,IF(OR(R53&lt;$B$10,AND($B$17,$T53&lt;1)),0,$L53*(1-$P53)-$O53/Pricing!$H53*$Q53-IF($B$17,Pricing!$R53-Pricing!$O53,0))*IF($B$18=1,1,Pricing!$H53/IF($B$18=2,INDEX(Pricing!$H$5:$H$116,$B$9+1),INDEX(Pricing!$H$5:$H$116,$B$10+1)))))</f>
        <v/>
      </c>
      <c r="V53" s="172" t="str">
        <f>IF($E53="","",(1-$B$24*($B$10-$E53))*MIN($B$22+(1-$B$22)*$E53/MIN($B$23,$B$9),1)*(Pricing!$U53-$I53))</f>
        <v/>
      </c>
      <c r="W53" s="2" t="str">
        <f t="array" ref="W53">IF($E53="","",IF(F53&gt;16,0,MAX(INDEX($L$6:$L$116,$W$4)*(1+2.25%)^0.5-INDEX($N$6:$N$116,$W$4)/$B$11*Pricing!M53,0)))</f>
        <v/>
      </c>
      <c r="X53" s="178" t="str">
        <f>SUMPRODUCT(Reserve!G53:G$116,W53:W$116)/Reserve!H53</f>
        <v>#DIV/0!</v>
      </c>
      <c r="Y53" s="2"/>
      <c r="Z53" s="2"/>
    </row>
    <row r="54" ht="15.75" customHeight="1">
      <c r="A54" s="2"/>
      <c r="B54" s="2"/>
      <c r="C54" s="2"/>
      <c r="D54" s="160">
        <v>49.0</v>
      </c>
      <c r="E54" s="174" t="str">
        <f t="shared" si="1"/>
        <v/>
      </c>
      <c r="F54" s="194" t="str">
        <f t="shared" si="2"/>
        <v/>
      </c>
      <c r="G54" s="119" t="str">
        <f>IF($E54="","",ROUND((1-$B$24*($B$10-$E54))*MIN($B$22+(1-$B$22)*$E54/MIN($B$23,$B$9),1)*(Pricing!$U54-$I54),0))</f>
        <v/>
      </c>
      <c r="H54" s="120" t="str">
        <f t="shared" si="3"/>
        <v/>
      </c>
      <c r="I54" s="120" t="str">
        <f>IF($E54="","",Pricing!$N54+Pricing!$O54)</f>
        <v/>
      </c>
      <c r="J54" s="176" t="str">
        <f t="shared" si="4"/>
        <v/>
      </c>
      <c r="K54" s="176" t="str">
        <f t="shared" si="6"/>
        <v/>
      </c>
      <c r="L54" s="120" t="str">
        <f>IF(OR($E54&gt;=$B$9,$E54=0),"",MAX(Pricing!$U54-$I54-0.01*$B$11,$V54))</f>
        <v/>
      </c>
      <c r="M54" s="120" t="str">
        <f>IF($E54="","",ROUND(Pricing!Q54+Pricing!R54-SUMPRODUCT(Pricing!G54:G$116,Pricing!L54:L$116)/Pricing!H54-$I54,0))</f>
        <v/>
      </c>
      <c r="N54" s="120" t="str">
        <f t="shared" si="5"/>
        <v/>
      </c>
      <c r="O54" s="120" t="str">
        <f>IF(E54="","",IF(AND(Pricing!$K$3,$B$19),SUMIF(F54:F$116,"&gt;=" &amp; 16,Pricing!G54:G$116),SUM(Pricing!$G54:$G$116)))</f>
        <v/>
      </c>
      <c r="P54" s="177" t="str">
        <f>IF(OR($E54="",$E54=0),"",IF(OR(NOT($B$19),$F54&gt;=16,$E54=$B$10),0,((1+2.25%)*$P55*Pricing!$H55+(1+Pricing!$K$3)^0.5*Pricing!$G54)/Pricing!$H54))</f>
        <v/>
      </c>
      <c r="Q54" s="120" t="str">
        <f>IF(OR($E54&gt;=$B$9,$E54=0,AND(NOT($B$19),$F54&lt;16)),"",MAX(Pricing!$I53,Pricing!$U54))</f>
        <v/>
      </c>
      <c r="R54" s="120" t="str">
        <f>IF($Q54="","",IF($L54=0,E54,COUNTIF($O55:$O$116,"&gt;=" &amp; $O54-$L54*(1-$P54)/$Q54*Pricing!$H54)+$E54))</f>
        <v/>
      </c>
      <c r="S54" s="120" t="str">
        <f t="array" ref="S54">IF($Q54="","",IF($L54=0,0,IF(R54&lt;$B$10,ROUND((L54*(1-P54)-(O54-INDEX(O54:O$116,R54-E54+1))/Pricing!H54*Q54)/(INDEX(Pricing!G54:G$116,R54-E54+1)/Pricing!H54*Q54)*365,0),0)))</f>
        <v/>
      </c>
      <c r="T54" s="176" t="str">
        <f>IF(OR($Q54="",NOT($B$17)),"",IF($R54&lt;$B$10,0,ROUND(MIN(1,($L54-$O54/Pricing!$H54*$Q54)/(Pricing!$R54-Pricing!$O54)),4)))</f>
        <v/>
      </c>
      <c r="U54" s="120" t="str">
        <f t="array" ref="U54">IF($Q54="","",IF($L54=0,0,IF(OR(R54&lt;$B$10,AND($B$17,$T54&lt;1)),0,$L54*(1-$P54)-$O54/Pricing!$H54*$Q54-IF($B$17,Pricing!$R54-Pricing!$O54,0))*IF($B$18=1,1,Pricing!$H54/IF($B$18=2,INDEX(Pricing!$H$5:$H$116,$B$9+1),INDEX(Pricing!$H$5:$H$116,$B$10+1)))))</f>
        <v/>
      </c>
      <c r="V54" s="172" t="str">
        <f>IF($E54="","",(1-$B$24*($B$10-$E54))*MIN($B$22+(1-$B$22)*$E54/MIN($B$23,$B$9),1)*(Pricing!$U54-$I54))</f>
        <v/>
      </c>
      <c r="W54" s="2" t="str">
        <f t="array" ref="W54">IF($E54="","",IF(F54&gt;16,0,MAX(INDEX($L$6:$L$116,$W$4)*(1+2.25%)^0.5-INDEX($N$6:$N$116,$W$4)/$B$11*Pricing!M54,0)))</f>
        <v/>
      </c>
      <c r="X54" s="178" t="str">
        <f>SUMPRODUCT(Reserve!G54:G$116,W54:W$116)/Reserve!H54</f>
        <v>#DIV/0!</v>
      </c>
      <c r="Y54" s="2"/>
      <c r="Z54" s="2"/>
    </row>
    <row r="55" ht="15.75" customHeight="1">
      <c r="A55" s="2"/>
      <c r="B55" s="2"/>
      <c r="C55" s="2"/>
      <c r="D55" s="160">
        <v>50.0</v>
      </c>
      <c r="E55" s="180" t="str">
        <f t="shared" si="1"/>
        <v/>
      </c>
      <c r="F55" s="195" t="str">
        <f t="shared" si="2"/>
        <v/>
      </c>
      <c r="G55" s="126" t="str">
        <f>IF($E55="","",ROUND((1-$B$24*($B$10-$E55))*MIN($B$22+(1-$B$22)*$E55/MIN($B$23,$B$9),1)*(Pricing!$U55-$I55),0))</f>
        <v/>
      </c>
      <c r="H55" s="127" t="str">
        <f t="shared" si="3"/>
        <v/>
      </c>
      <c r="I55" s="127" t="str">
        <f>IF($E55="","",Pricing!$N55+Pricing!$O55)</f>
        <v/>
      </c>
      <c r="J55" s="182" t="str">
        <f t="shared" si="4"/>
        <v/>
      </c>
      <c r="K55" s="182" t="str">
        <f t="shared" si="6"/>
        <v/>
      </c>
      <c r="L55" s="127" t="str">
        <f>IF(OR($E55&gt;=$B$9,$E55=0),"",MAX(Pricing!$U55-$I55-0.01*$B$11,$V55))</f>
        <v/>
      </c>
      <c r="M55" s="127" t="str">
        <f>IF($E55="","",ROUND(Pricing!Q55+Pricing!R55-SUMPRODUCT(Pricing!G55:G$116,Pricing!L55:L$116)/Pricing!H55-$I55,0))</f>
        <v/>
      </c>
      <c r="N55" s="127" t="str">
        <f t="shared" si="5"/>
        <v/>
      </c>
      <c r="O55" s="127" t="str">
        <f>IF(E55="","",IF(AND(Pricing!$K$3,$B$19),SUMIF(F55:F$116,"&gt;=" &amp; 16,Pricing!G55:G$116),SUM(Pricing!$G55:$G$116)))</f>
        <v/>
      </c>
      <c r="P55" s="183" t="str">
        <f>IF(OR($E55="",$E55=0),"",IF(OR(NOT($B$19),$F55&gt;=16,$E55=$B$10),0,((1+2.25%)*$P56*Pricing!$H56+(1+Pricing!$K$3)^0.5*Pricing!$G55)/Pricing!$H55))</f>
        <v/>
      </c>
      <c r="Q55" s="127" t="str">
        <f>IF(OR($E55&gt;=$B$9,$E55=0,AND(NOT($B$19),$F55&lt;16)),"",MAX(Pricing!$I54,Pricing!$U55))</f>
        <v/>
      </c>
      <c r="R55" s="127" t="str">
        <f>IF($Q55="","",IF($L55=0,E55,COUNTIF($O56:$O$116,"&gt;=" &amp; $O55-$L55*(1-$P55)/$Q55*Pricing!$H55)+$E55))</f>
        <v/>
      </c>
      <c r="S55" s="127" t="str">
        <f t="array" ref="S55">IF($Q55="","",IF($L55=0,0,IF(R55&lt;$B$10,ROUND((L55*(1-P55)-(O55-INDEX(O55:O$116,R55-E55+1))/Pricing!H55*Q55)/(INDEX(Pricing!G55:G$116,R55-E55+1)/Pricing!H55*Q55)*365,0),0)))</f>
        <v/>
      </c>
      <c r="T55" s="182" t="str">
        <f>IF(OR($Q55="",NOT($B$17)),"",IF($R55&lt;$B$10,0,ROUND(MIN(1,($L55-$O55/Pricing!$H55*$Q55)/(Pricing!$R55-Pricing!$O55)),4)))</f>
        <v/>
      </c>
      <c r="U55" s="127" t="str">
        <f t="array" ref="U55">IF($Q55="","",IF($L55=0,0,IF(OR(R55&lt;$B$10,AND($B$17,$T55&lt;1)),0,$L55*(1-$P55)-$O55/Pricing!$H55*$Q55-IF($B$17,Pricing!$R55-Pricing!$O55,0))*IF($B$18=1,1,Pricing!$H55/IF($B$18=2,INDEX(Pricing!$H$5:$H$116,$B$9+1),INDEX(Pricing!$H$5:$H$116,$B$10+1)))))</f>
        <v/>
      </c>
      <c r="V55" s="172" t="str">
        <f>IF($E55="","",(1-$B$24*($B$10-$E55))*MIN($B$22+(1-$B$22)*$E55/MIN($B$23,$B$9),1)*(Pricing!$U55-$I55))</f>
        <v/>
      </c>
      <c r="W55" s="2" t="str">
        <f t="array" ref="W55">IF($E55="","",IF(F55&gt;16,0,MAX(INDEX($L$6:$L$116,$W$4)*(1+2.25%)^0.5-INDEX($N$6:$N$116,$W$4)/$B$11*Pricing!M55,0)))</f>
        <v/>
      </c>
      <c r="X55" s="178" t="str">
        <f>SUMPRODUCT(Reserve!G55:G$116,W55:W$116)/Reserve!H55</f>
        <v>#DIV/0!</v>
      </c>
      <c r="Y55" s="2"/>
      <c r="Z55" s="2"/>
    </row>
    <row r="56" ht="15.75" customHeight="1">
      <c r="A56" s="2"/>
      <c r="B56" s="2"/>
      <c r="C56" s="2"/>
      <c r="D56" s="160">
        <v>51.0</v>
      </c>
      <c r="E56" s="174" t="str">
        <f t="shared" si="1"/>
        <v/>
      </c>
      <c r="F56" s="194" t="str">
        <f t="shared" si="2"/>
        <v/>
      </c>
      <c r="G56" s="119" t="str">
        <f>IF($E56="","",ROUND((1-$B$24*($B$10-$E56))*MIN($B$22+(1-$B$22)*$E56/MIN($B$23,$B$9),1)*(Pricing!$U56-$I56),0))</f>
        <v/>
      </c>
      <c r="H56" s="120" t="str">
        <f t="shared" si="3"/>
        <v/>
      </c>
      <c r="I56" s="120" t="str">
        <f>IF($E56="","",Pricing!$N56+Pricing!$O56)</f>
        <v/>
      </c>
      <c r="J56" s="176" t="str">
        <f t="shared" si="4"/>
        <v/>
      </c>
      <c r="K56" s="176" t="str">
        <f t="shared" si="6"/>
        <v/>
      </c>
      <c r="L56" s="120" t="str">
        <f>IF(OR($E56&gt;=$B$9,$E56=0),"",MAX(Pricing!$U56-$I56-0.01*$B$11,$V56))</f>
        <v/>
      </c>
      <c r="M56" s="120" t="str">
        <f>IF($E56="","",ROUND(Pricing!Q56+Pricing!R56-SUMPRODUCT(Pricing!G56:G$116,Pricing!L56:L$116)/Pricing!H56-$I56,0))</f>
        <v/>
      </c>
      <c r="N56" s="120" t="str">
        <f t="shared" si="5"/>
        <v/>
      </c>
      <c r="O56" s="120" t="str">
        <f>IF(E56="","",IF(AND(Pricing!$K$3,$B$19),SUMIF(F56:F$116,"&gt;=" &amp; 16,Pricing!G56:G$116),SUM(Pricing!$G56:$G$116)))</f>
        <v/>
      </c>
      <c r="P56" s="177" t="str">
        <f>IF(OR($E56="",$E56=0),"",IF(OR(NOT($B$19),$F56&gt;=16,$E56=$B$10),0,((1+2.25%)*$P57*Pricing!$H57+(1+Pricing!$K$3)^0.5*Pricing!$G56)/Pricing!$H56))</f>
        <v/>
      </c>
      <c r="Q56" s="120" t="str">
        <f>IF(OR($E56&gt;=$B$9,$E56=0,AND(NOT($B$19),$F56&lt;16)),"",MAX(Pricing!$I55,Pricing!$U56))</f>
        <v/>
      </c>
      <c r="R56" s="120" t="str">
        <f>IF($Q56="","",IF($L56=0,E56,COUNTIF($O57:$O$116,"&gt;=" &amp; $O56-$L56*(1-$P56)/$Q56*Pricing!$H56)+$E56))</f>
        <v/>
      </c>
      <c r="S56" s="120" t="str">
        <f t="array" ref="S56">IF($Q56="","",IF($L56=0,0,IF(R56&lt;$B$10,ROUND((L56*(1-P56)-(O56-INDEX(O56:O$116,R56-E56+1))/Pricing!H56*Q56)/(INDEX(Pricing!G56:G$116,R56-E56+1)/Pricing!H56*Q56)*365,0),0)))</f>
        <v/>
      </c>
      <c r="T56" s="176" t="str">
        <f>IF(OR($Q56="",NOT($B$17)),"",IF($R56&lt;$B$10,0,ROUND(MIN(1,($L56-$O56/Pricing!$H56*$Q56)/(Pricing!$R56-Pricing!$O56)),4)))</f>
        <v/>
      </c>
      <c r="U56" s="120" t="str">
        <f t="array" ref="U56">IF($Q56="","",IF($L56=0,0,IF(OR(R56&lt;$B$10,AND($B$17,$T56&lt;1)),0,$L56*(1-$P56)-$O56/Pricing!$H56*$Q56-IF($B$17,Pricing!$R56-Pricing!$O56,0))*IF($B$18=1,1,Pricing!$H56/IF($B$18=2,INDEX(Pricing!$H$5:$H$116,$B$9+1),INDEX(Pricing!$H$5:$H$116,$B$10+1)))))</f>
        <v/>
      </c>
      <c r="V56" s="172" t="str">
        <f>IF($E56="","",(1-$B$24*($B$10-$E56))*MIN($B$22+(1-$B$22)*$E56/MIN($B$23,$B$9),1)*(Pricing!$U56-$I56))</f>
        <v/>
      </c>
      <c r="W56" s="2" t="str">
        <f t="array" ref="W56">IF($E56="","",IF(F56&gt;16,0,MAX(INDEX($L$6:$L$116,$W$4)*(1+2.25%)^0.5-INDEX($N$6:$N$116,$W$4)/$B$11*Pricing!M56,0)))</f>
        <v/>
      </c>
      <c r="X56" s="178" t="str">
        <f>SUMPRODUCT(Reserve!G56:G$116,W56:W$116)/Reserve!H56</f>
        <v>#DIV/0!</v>
      </c>
      <c r="Y56" s="2"/>
      <c r="Z56" s="2"/>
    </row>
    <row r="57" ht="15.75" customHeight="1">
      <c r="A57" s="2"/>
      <c r="B57" s="2"/>
      <c r="C57" s="2"/>
      <c r="D57" s="160">
        <v>52.0</v>
      </c>
      <c r="E57" s="174" t="str">
        <f t="shared" si="1"/>
        <v/>
      </c>
      <c r="F57" s="194" t="str">
        <f t="shared" si="2"/>
        <v/>
      </c>
      <c r="G57" s="119" t="str">
        <f>IF($E57="","",ROUND((1-$B$24*($B$10-$E57))*MIN($B$22+(1-$B$22)*$E57/MIN($B$23,$B$9),1)*(Pricing!$U57-$I57),0))</f>
        <v/>
      </c>
      <c r="H57" s="120" t="str">
        <f t="shared" si="3"/>
        <v/>
      </c>
      <c r="I57" s="120" t="str">
        <f>IF($E57="","",Pricing!$N57+Pricing!$O57)</f>
        <v/>
      </c>
      <c r="J57" s="176" t="str">
        <f t="shared" si="4"/>
        <v/>
      </c>
      <c r="K57" s="176" t="str">
        <f t="shared" si="6"/>
        <v/>
      </c>
      <c r="L57" s="120" t="str">
        <f>IF(OR($E57&gt;=$B$9,$E57=0),"",MAX(Pricing!$U57-$I57-0.01*$B$11,$V57))</f>
        <v/>
      </c>
      <c r="M57" s="120" t="str">
        <f>IF($E57="","",ROUND(Pricing!Q57+Pricing!R57-SUMPRODUCT(Pricing!G57:G$116,Pricing!L57:L$116)/Pricing!H57-$I57,0))</f>
        <v/>
      </c>
      <c r="N57" s="120" t="str">
        <f t="shared" si="5"/>
        <v/>
      </c>
      <c r="O57" s="120" t="str">
        <f>IF(E57="","",IF(AND(Pricing!$K$3,$B$19),SUMIF(F57:F$116,"&gt;=" &amp; 16,Pricing!G57:G$116),SUM(Pricing!$G57:$G$116)))</f>
        <v/>
      </c>
      <c r="P57" s="177" t="str">
        <f>IF(OR($E57="",$E57=0),"",IF(OR(NOT($B$19),$F57&gt;=16,$E57=$B$10),0,((1+2.25%)*$P58*Pricing!$H58+(1+Pricing!$K$3)^0.5*Pricing!$G57)/Pricing!$H57))</f>
        <v/>
      </c>
      <c r="Q57" s="120" t="str">
        <f>IF(OR($E57&gt;=$B$9,$E57=0,AND(NOT($B$19),$F57&lt;16)),"",MAX(Pricing!$I56,Pricing!$U57))</f>
        <v/>
      </c>
      <c r="R57" s="120" t="str">
        <f>IF($Q57="","",IF($L57=0,E57,COUNTIF($O58:$O$116,"&gt;=" &amp; $O57-$L57*(1-$P57)/$Q57*Pricing!$H57)+$E57))</f>
        <v/>
      </c>
      <c r="S57" s="120" t="str">
        <f t="array" ref="S57">IF($Q57="","",IF($L57=0,0,IF(R57&lt;$B$10,ROUND((L57*(1-P57)-(O57-INDEX(O57:O$116,R57-E57+1))/Pricing!H57*Q57)/(INDEX(Pricing!G57:G$116,R57-E57+1)/Pricing!H57*Q57)*365,0),0)))</f>
        <v/>
      </c>
      <c r="T57" s="176" t="str">
        <f>IF(OR($Q57="",NOT($B$17)),"",IF($R57&lt;$B$10,0,ROUND(MIN(1,($L57-$O57/Pricing!$H57*$Q57)/(Pricing!$R57-Pricing!$O57)),4)))</f>
        <v/>
      </c>
      <c r="U57" s="120" t="str">
        <f t="array" ref="U57">IF($Q57="","",IF($L57=0,0,IF(OR(R57&lt;$B$10,AND($B$17,$T57&lt;1)),0,$L57*(1-$P57)-$O57/Pricing!$H57*$Q57-IF($B$17,Pricing!$R57-Pricing!$O57,0))*IF($B$18=1,1,Pricing!$H57/IF($B$18=2,INDEX(Pricing!$H$5:$H$116,$B$9+1),INDEX(Pricing!$H$5:$H$116,$B$10+1)))))</f>
        <v/>
      </c>
      <c r="V57" s="172" t="str">
        <f>IF($E57="","",(1-$B$24*($B$10-$E57))*MIN($B$22+(1-$B$22)*$E57/MIN($B$23,$B$9),1)*(Pricing!$U57-$I57))</f>
        <v/>
      </c>
      <c r="W57" s="2" t="str">
        <f t="array" ref="W57">IF($E57="","",IF(F57&gt;16,0,MAX(INDEX($L$6:$L$116,$W$4)*(1+2.25%)^0.5-INDEX($N$6:$N$116,$W$4)/$B$11*Pricing!M57,0)))</f>
        <v/>
      </c>
      <c r="X57" s="178" t="str">
        <f>SUMPRODUCT(Reserve!G57:G$116,W57:W$116)/Reserve!H57</f>
        <v>#DIV/0!</v>
      </c>
      <c r="Y57" s="2"/>
      <c r="Z57" s="2"/>
    </row>
    <row r="58" ht="15.75" customHeight="1">
      <c r="A58" s="2"/>
      <c r="B58" s="2"/>
      <c r="C58" s="2"/>
      <c r="D58" s="160">
        <v>53.0</v>
      </c>
      <c r="E58" s="174" t="str">
        <f t="shared" si="1"/>
        <v/>
      </c>
      <c r="F58" s="194" t="str">
        <f t="shared" si="2"/>
        <v/>
      </c>
      <c r="G58" s="119" t="str">
        <f>IF($E58="","",ROUND((1-$B$24*($B$10-$E58))*MIN($B$22+(1-$B$22)*$E58/MIN($B$23,$B$9),1)*(Pricing!$U58-$I58),0))</f>
        <v/>
      </c>
      <c r="H58" s="120" t="str">
        <f t="shared" si="3"/>
        <v/>
      </c>
      <c r="I58" s="120" t="str">
        <f>IF($E58="","",Pricing!$N58+Pricing!$O58)</f>
        <v/>
      </c>
      <c r="J58" s="176" t="str">
        <f t="shared" si="4"/>
        <v/>
      </c>
      <c r="K58" s="176" t="str">
        <f t="shared" si="6"/>
        <v/>
      </c>
      <c r="L58" s="120" t="str">
        <f>IF(OR($E58&gt;=$B$9,$E58=0),"",MAX(Pricing!$U58-$I58-0.01*$B$11,$V58))</f>
        <v/>
      </c>
      <c r="M58" s="120" t="str">
        <f>IF($E58="","",ROUND(Pricing!Q58+Pricing!R58-SUMPRODUCT(Pricing!G58:G$116,Pricing!L58:L$116)/Pricing!H58-$I58,0))</f>
        <v/>
      </c>
      <c r="N58" s="120" t="str">
        <f t="shared" si="5"/>
        <v/>
      </c>
      <c r="O58" s="120" t="str">
        <f>IF(E58="","",IF(AND(Pricing!$K$3,$B$19),SUMIF(F58:F$116,"&gt;=" &amp; 16,Pricing!G58:G$116),SUM(Pricing!$G58:$G$116)))</f>
        <v/>
      </c>
      <c r="P58" s="177" t="str">
        <f>IF(OR($E58="",$E58=0),"",IF(OR(NOT($B$19),$F58&gt;=16,$E58=$B$10),0,((1+2.25%)*$P59*Pricing!$H59+(1+Pricing!$K$3)^0.5*Pricing!$G58)/Pricing!$H58))</f>
        <v/>
      </c>
      <c r="Q58" s="120" t="str">
        <f>IF(OR($E58&gt;=$B$9,$E58=0,AND(NOT($B$19),$F58&lt;16)),"",MAX(Pricing!$I57,Pricing!$U58))</f>
        <v/>
      </c>
      <c r="R58" s="120" t="str">
        <f>IF($Q58="","",IF($L58=0,E58,COUNTIF($O59:$O$116,"&gt;=" &amp; $O58-$L58*(1-$P58)/$Q58*Pricing!$H58)+$E58))</f>
        <v/>
      </c>
      <c r="S58" s="120" t="str">
        <f t="array" ref="S58">IF($Q58="","",IF($L58=0,0,IF(R58&lt;$B$10,ROUND((L58*(1-P58)-(O58-INDEX(O58:O$116,R58-E58+1))/Pricing!H58*Q58)/(INDEX(Pricing!G58:G$116,R58-E58+1)/Pricing!H58*Q58)*365,0),0)))</f>
        <v/>
      </c>
      <c r="T58" s="176" t="str">
        <f>IF(OR($Q58="",NOT($B$17)),"",IF($R58&lt;$B$10,0,ROUND(MIN(1,($L58-$O58/Pricing!$H58*$Q58)/(Pricing!$R58-Pricing!$O58)),4)))</f>
        <v/>
      </c>
      <c r="U58" s="120" t="str">
        <f t="array" ref="U58">IF($Q58="","",IF($L58=0,0,IF(OR(R58&lt;$B$10,AND($B$17,$T58&lt;1)),0,$L58*(1-$P58)-$O58/Pricing!$H58*$Q58-IF($B$17,Pricing!$R58-Pricing!$O58,0))*IF($B$18=1,1,Pricing!$H58/IF($B$18=2,INDEX(Pricing!$H$5:$H$116,$B$9+1),INDEX(Pricing!$H$5:$H$116,$B$10+1)))))</f>
        <v/>
      </c>
      <c r="V58" s="172" t="str">
        <f>IF($E58="","",(1-$B$24*($B$10-$E58))*MIN($B$22+(1-$B$22)*$E58/MIN($B$23,$B$9),1)*(Pricing!$U58-$I58))</f>
        <v/>
      </c>
      <c r="W58" s="2" t="str">
        <f t="array" ref="W58">IF($E58="","",IF(F58&gt;16,0,MAX(INDEX($L$6:$L$116,$W$4)*(1+2.25%)^0.5-INDEX($N$6:$N$116,$W$4)/$B$11*Pricing!M58,0)))</f>
        <v/>
      </c>
      <c r="X58" s="178" t="str">
        <f>SUMPRODUCT(Reserve!G58:G$116,W58:W$116)/Reserve!H58</f>
        <v>#DIV/0!</v>
      </c>
      <c r="Y58" s="2"/>
      <c r="Z58" s="2"/>
    </row>
    <row r="59" ht="15.75" customHeight="1">
      <c r="A59" s="2"/>
      <c r="B59" s="2"/>
      <c r="C59" s="2"/>
      <c r="D59" s="160">
        <v>54.0</v>
      </c>
      <c r="E59" s="174" t="str">
        <f t="shared" si="1"/>
        <v/>
      </c>
      <c r="F59" s="194" t="str">
        <f t="shared" si="2"/>
        <v/>
      </c>
      <c r="G59" s="119" t="str">
        <f>IF($E59="","",ROUND((1-$B$24*($B$10-$E59))*MIN($B$22+(1-$B$22)*$E59/MIN($B$23,$B$9),1)*(Pricing!$U59-$I59),0))</f>
        <v/>
      </c>
      <c r="H59" s="120" t="str">
        <f t="shared" si="3"/>
        <v/>
      </c>
      <c r="I59" s="120" t="str">
        <f>IF($E59="","",Pricing!$N59+Pricing!$O59)</f>
        <v/>
      </c>
      <c r="J59" s="176" t="str">
        <f t="shared" si="4"/>
        <v/>
      </c>
      <c r="K59" s="176" t="str">
        <f t="shared" si="6"/>
        <v/>
      </c>
      <c r="L59" s="120" t="str">
        <f>IF(OR($E59&gt;=$B$9,$E59=0),"",MAX(Pricing!$U59-$I59-0.01*$B$11,$V59))</f>
        <v/>
      </c>
      <c r="M59" s="120" t="str">
        <f>IF($E59="","",ROUND(Pricing!Q59+Pricing!R59-SUMPRODUCT(Pricing!G59:G$116,Pricing!L59:L$116)/Pricing!H59-$I59,0))</f>
        <v/>
      </c>
      <c r="N59" s="120" t="str">
        <f t="shared" si="5"/>
        <v/>
      </c>
      <c r="O59" s="120" t="str">
        <f>IF(E59="","",IF(AND(Pricing!$K$3,$B$19),SUMIF(F59:F$116,"&gt;=" &amp; 16,Pricing!G59:G$116),SUM(Pricing!$G59:$G$116)))</f>
        <v/>
      </c>
      <c r="P59" s="177" t="str">
        <f>IF(OR($E59="",$E59=0),"",IF(OR(NOT($B$19),$F59&gt;=16,$E59=$B$10),0,((1+2.25%)*$P60*Pricing!$H60+(1+Pricing!$K$3)^0.5*Pricing!$G59)/Pricing!$H59))</f>
        <v/>
      </c>
      <c r="Q59" s="120" t="str">
        <f>IF(OR($E59&gt;=$B$9,$E59=0,AND(NOT($B$19),$F59&lt;16)),"",MAX(Pricing!$I58,Pricing!$U59))</f>
        <v/>
      </c>
      <c r="R59" s="120" t="str">
        <f>IF($Q59="","",IF($L59=0,E59,COUNTIF($O60:$O$116,"&gt;=" &amp; $O59-$L59*(1-$P59)/$Q59*Pricing!$H59)+$E59))</f>
        <v/>
      </c>
      <c r="S59" s="120" t="str">
        <f t="array" ref="S59">IF($Q59="","",IF($L59=0,0,IF(R59&lt;$B$10,ROUND((L59*(1-P59)-(O59-INDEX(O59:O$116,R59-E59+1))/Pricing!H59*Q59)/(INDEX(Pricing!G59:G$116,R59-E59+1)/Pricing!H59*Q59)*365,0),0)))</f>
        <v/>
      </c>
      <c r="T59" s="176" t="str">
        <f>IF(OR($Q59="",NOT($B$17)),"",IF($R59&lt;$B$10,0,ROUND(MIN(1,($L59-$O59/Pricing!$H59*$Q59)/(Pricing!$R59-Pricing!$O59)),4)))</f>
        <v/>
      </c>
      <c r="U59" s="120" t="str">
        <f t="array" ref="U59">IF($Q59="","",IF($L59=0,0,IF(OR(R59&lt;$B$10,AND($B$17,$T59&lt;1)),0,$L59*(1-$P59)-$O59/Pricing!$H59*$Q59-IF($B$17,Pricing!$R59-Pricing!$O59,0))*IF($B$18=1,1,Pricing!$H59/IF($B$18=2,INDEX(Pricing!$H$5:$H$116,$B$9+1),INDEX(Pricing!$H$5:$H$116,$B$10+1)))))</f>
        <v/>
      </c>
      <c r="V59" s="172" t="str">
        <f>IF($E59="","",(1-$B$24*($B$10-$E59))*MIN($B$22+(1-$B$22)*$E59/MIN($B$23,$B$9),1)*(Pricing!$U59-$I59))</f>
        <v/>
      </c>
      <c r="W59" s="2" t="str">
        <f t="array" ref="W59">IF($E59="","",IF(F59&gt;16,0,MAX(INDEX($L$6:$L$116,$W$4)*(1+2.25%)^0.5-INDEX($N$6:$N$116,$W$4)/$B$11*Pricing!M59,0)))</f>
        <v/>
      </c>
      <c r="X59" s="178" t="str">
        <f>SUMPRODUCT(Reserve!G59:G$116,W59:W$116)/Reserve!H59</f>
        <v>#DIV/0!</v>
      </c>
      <c r="Y59" s="2"/>
      <c r="Z59" s="2"/>
    </row>
    <row r="60" ht="15.75" customHeight="1">
      <c r="A60" s="2"/>
      <c r="B60" s="2"/>
      <c r="C60" s="2"/>
      <c r="D60" s="160">
        <v>55.0</v>
      </c>
      <c r="E60" s="180" t="str">
        <f t="shared" si="1"/>
        <v/>
      </c>
      <c r="F60" s="195" t="str">
        <f t="shared" si="2"/>
        <v/>
      </c>
      <c r="G60" s="126" t="str">
        <f>IF($E60="","",ROUND((1-$B$24*($B$10-$E60))*MIN($B$22+(1-$B$22)*$E60/MIN($B$23,$B$9),1)*(Pricing!$U60-$I60),0))</f>
        <v/>
      </c>
      <c r="H60" s="127" t="str">
        <f t="shared" si="3"/>
        <v/>
      </c>
      <c r="I60" s="127" t="str">
        <f>IF($E60="","",Pricing!$N60+Pricing!$O60)</f>
        <v/>
      </c>
      <c r="J60" s="182" t="str">
        <f t="shared" si="4"/>
        <v/>
      </c>
      <c r="K60" s="182" t="str">
        <f t="shared" si="6"/>
        <v/>
      </c>
      <c r="L60" s="127" t="str">
        <f>IF(OR($E60&gt;=$B$9,$E60=0),"",MAX(Pricing!$U60-$I60-0.01*$B$11,$V60))</f>
        <v/>
      </c>
      <c r="M60" s="127" t="str">
        <f>IF($E60="","",ROUND(Pricing!Q60+Pricing!R60-SUMPRODUCT(Pricing!G60:G$116,Pricing!L60:L$116)/Pricing!H60-$I60,0))</f>
        <v/>
      </c>
      <c r="N60" s="127" t="str">
        <f t="shared" si="5"/>
        <v/>
      </c>
      <c r="O60" s="127" t="str">
        <f>IF(E60="","",IF(AND(Pricing!$K$3,$B$19),SUMIF(F60:F$116,"&gt;=" &amp; 16,Pricing!G60:G$116),SUM(Pricing!$G60:$G$116)))</f>
        <v/>
      </c>
      <c r="P60" s="183" t="str">
        <f>IF(OR($E60="",$E60=0),"",IF(OR(NOT($B$19),$F60&gt;=16,$E60=$B$10),0,((1+2.25%)*$P61*Pricing!$H61+(1+Pricing!$K$3)^0.5*Pricing!$G60)/Pricing!$H60))</f>
        <v/>
      </c>
      <c r="Q60" s="127" t="str">
        <f>IF(OR($E60&gt;=$B$9,$E60=0,AND(NOT($B$19),$F60&lt;16)),"",MAX(Pricing!$I59,Pricing!$U60))</f>
        <v/>
      </c>
      <c r="R60" s="127" t="str">
        <f>IF($Q60="","",IF($L60=0,E60,COUNTIF($O61:$O$116,"&gt;=" &amp; $O60-$L60*(1-$P60)/$Q60*Pricing!$H60)+$E60))</f>
        <v/>
      </c>
      <c r="S60" s="127" t="str">
        <f t="array" ref="S60">IF($Q60="","",IF($L60=0,0,IF(R60&lt;$B$10,ROUND((L60*(1-P60)-(O60-INDEX(O60:O$116,R60-E60+1))/Pricing!H60*Q60)/(INDEX(Pricing!G60:G$116,R60-E60+1)/Pricing!H60*Q60)*365,0),0)))</f>
        <v/>
      </c>
      <c r="T60" s="182" t="str">
        <f>IF(OR($Q60="",NOT($B$17)),"",IF($R60&lt;$B$10,0,ROUND(MIN(1,($L60-$O60/Pricing!$H60*$Q60)/(Pricing!$R60-Pricing!$O60)),4)))</f>
        <v/>
      </c>
      <c r="U60" s="127" t="str">
        <f t="array" ref="U60">IF($Q60="","",IF($L60=0,0,IF(OR(R60&lt;$B$10,AND($B$17,$T60&lt;1)),0,$L60*(1-$P60)-$O60/Pricing!$H60*$Q60-IF($B$17,Pricing!$R60-Pricing!$O60,0))*IF($B$18=1,1,Pricing!$H60/IF($B$18=2,INDEX(Pricing!$H$5:$H$116,$B$9+1),INDEX(Pricing!$H$5:$H$116,$B$10+1)))))</f>
        <v/>
      </c>
      <c r="V60" s="172" t="str">
        <f>IF($E60="","",(1-$B$24*($B$10-$E60))*MIN($B$22+(1-$B$22)*$E60/MIN($B$23,$B$9),1)*(Pricing!$U60-$I60))</f>
        <v/>
      </c>
      <c r="W60" s="2" t="str">
        <f t="array" ref="W60">IF($E60="","",IF(F60&gt;16,0,MAX(INDEX($L$6:$L$116,$W$4)*(1+2.25%)^0.5-INDEX($N$6:$N$116,$W$4)/$B$11*Pricing!M60,0)))</f>
        <v/>
      </c>
      <c r="X60" s="178" t="str">
        <f>SUMPRODUCT(Reserve!G60:G$116,W60:W$116)/Reserve!H60</f>
        <v>#DIV/0!</v>
      </c>
      <c r="Y60" s="2"/>
      <c r="Z60" s="2"/>
    </row>
    <row r="61" ht="15.75" customHeight="1">
      <c r="A61" s="2"/>
      <c r="B61" s="2"/>
      <c r="C61" s="2"/>
      <c r="D61" s="160">
        <v>56.0</v>
      </c>
      <c r="E61" s="174" t="str">
        <f t="shared" si="1"/>
        <v/>
      </c>
      <c r="F61" s="194" t="str">
        <f t="shared" si="2"/>
        <v/>
      </c>
      <c r="G61" s="119" t="str">
        <f>IF($E61="","",ROUND((1-$B$24*($B$10-$E61))*MIN($B$22+(1-$B$22)*$E61/MIN($B$23,$B$9),1)*(Pricing!$U61-$I61),0))</f>
        <v/>
      </c>
      <c r="H61" s="120" t="str">
        <f t="shared" si="3"/>
        <v/>
      </c>
      <c r="I61" s="120" t="str">
        <f>IF($E61="","",Pricing!$N61+Pricing!$O61)</f>
        <v/>
      </c>
      <c r="J61" s="176" t="str">
        <f t="shared" si="4"/>
        <v/>
      </c>
      <c r="K61" s="176" t="str">
        <f t="shared" si="6"/>
        <v/>
      </c>
      <c r="L61" s="120" t="str">
        <f>IF(OR($E61&gt;=$B$9,$E61=0),"",MAX(Pricing!$U61-$I61-0.01*$B$11,$V61))</f>
        <v/>
      </c>
      <c r="M61" s="120" t="str">
        <f>IF($E61="","",ROUND(Pricing!Q61+Pricing!R61-SUMPRODUCT(Pricing!G61:G$116,Pricing!L61:L$116)/Pricing!H61-$I61,0))</f>
        <v/>
      </c>
      <c r="N61" s="120" t="str">
        <f t="shared" si="5"/>
        <v/>
      </c>
      <c r="O61" s="120" t="str">
        <f>IF(E61="","",IF(AND(Pricing!$K$3,$B$19),SUMIF(F61:F$116,"&gt;=" &amp; 16,Pricing!G61:G$116),SUM(Pricing!$G61:$G$116)))</f>
        <v/>
      </c>
      <c r="P61" s="177" t="str">
        <f>IF(OR($E61="",$E61=0),"",IF(OR(NOT($B$19),$F61&gt;=16,$E61=$B$10),0,((1+2.25%)*$P62*Pricing!$H62+(1+Pricing!$K$3)^0.5*Pricing!$G61)/Pricing!$H61))</f>
        <v/>
      </c>
      <c r="Q61" s="120" t="str">
        <f>IF(OR($E61&gt;=$B$9,$E61=0,AND(NOT($B$19),$F61&lt;16)),"",MAX(Pricing!$I60,Pricing!$U61))</f>
        <v/>
      </c>
      <c r="R61" s="120" t="str">
        <f>IF($Q61="","",IF($L61=0,E61,COUNTIF($O62:$O$116,"&gt;=" &amp; $O61-$L61*(1-$P61)/$Q61*Pricing!$H61)+$E61))</f>
        <v/>
      </c>
      <c r="S61" s="120" t="str">
        <f t="array" ref="S61">IF($Q61="","",IF($L61=0,0,IF(R61&lt;$B$10,ROUND((L61*(1-P61)-(O61-INDEX(O61:O$116,R61-E61+1))/Pricing!H61*Q61)/(INDEX(Pricing!G61:G$116,R61-E61+1)/Pricing!H61*Q61)*365,0),0)))</f>
        <v/>
      </c>
      <c r="T61" s="176" t="str">
        <f>IF(OR($Q61="",NOT($B$17)),"",IF($R61&lt;$B$10,0,ROUND(MIN(1,($L61-$O61/Pricing!$H61*$Q61)/(Pricing!$R61-Pricing!$O61)),4)))</f>
        <v/>
      </c>
      <c r="U61" s="120" t="str">
        <f t="array" ref="U61">IF($Q61="","",IF($L61=0,0,IF(OR(R61&lt;$B$10,AND($B$17,$T61&lt;1)),0,$L61*(1-$P61)-$O61/Pricing!$H61*$Q61-IF($B$17,Pricing!$R61-Pricing!$O61,0))*IF($B$18=1,1,Pricing!$H61/IF($B$18=2,INDEX(Pricing!$H$5:$H$116,$B$9+1),INDEX(Pricing!$H$5:$H$116,$B$10+1)))))</f>
        <v/>
      </c>
      <c r="V61" s="172" t="str">
        <f>IF($E61="","",(1-$B$24*($B$10-$E61))*MIN($B$22+(1-$B$22)*$E61/MIN($B$23,$B$9),1)*(Pricing!$U61-$I61))</f>
        <v/>
      </c>
      <c r="W61" s="2" t="str">
        <f t="array" ref="W61">IF($E61="","",IF(F61&gt;16,0,MAX(INDEX($L$6:$L$116,$W$4)*(1+2.25%)^0.5-INDEX($N$6:$N$116,$W$4)/$B$11*Pricing!M61,0)))</f>
        <v/>
      </c>
      <c r="X61" s="178" t="str">
        <f>SUMPRODUCT(Reserve!G61:G$116,W61:W$116)/Reserve!H61</f>
        <v>#DIV/0!</v>
      </c>
      <c r="Y61" s="2"/>
      <c r="Z61" s="2"/>
    </row>
    <row r="62" ht="15.75" customHeight="1">
      <c r="A62" s="2"/>
      <c r="B62" s="2"/>
      <c r="C62" s="2"/>
      <c r="D62" s="160">
        <v>57.0</v>
      </c>
      <c r="E62" s="174" t="str">
        <f t="shared" si="1"/>
        <v/>
      </c>
      <c r="F62" s="194" t="str">
        <f t="shared" si="2"/>
        <v/>
      </c>
      <c r="G62" s="119" t="str">
        <f>IF($E62="","",ROUND((1-$B$24*($B$10-$E62))*MIN($B$22+(1-$B$22)*$E62/MIN($B$23,$B$9),1)*(Pricing!$U62-$I62),0))</f>
        <v/>
      </c>
      <c r="H62" s="120" t="str">
        <f t="shared" si="3"/>
        <v/>
      </c>
      <c r="I62" s="120" t="str">
        <f>IF($E62="","",Pricing!$N62+Pricing!$O62)</f>
        <v/>
      </c>
      <c r="J62" s="176" t="str">
        <f t="shared" si="4"/>
        <v/>
      </c>
      <c r="K62" s="176" t="str">
        <f t="shared" si="6"/>
        <v/>
      </c>
      <c r="L62" s="120" t="str">
        <f>IF(OR($E62&gt;=$B$9,$E62=0),"",MAX(Pricing!$U62-$I62-0.01*$B$11,$V62))</f>
        <v/>
      </c>
      <c r="M62" s="120" t="str">
        <f>IF($E62="","",ROUND(Pricing!Q62+Pricing!R62-SUMPRODUCT(Pricing!G62:G$116,Pricing!L62:L$116)/Pricing!H62-$I62,0))</f>
        <v/>
      </c>
      <c r="N62" s="120" t="str">
        <f t="shared" si="5"/>
        <v/>
      </c>
      <c r="O62" s="120" t="str">
        <f>IF(E62="","",IF(AND(Pricing!$K$3,$B$19),SUMIF(F62:F$116,"&gt;=" &amp; 16,Pricing!G62:G$116),SUM(Pricing!$G62:$G$116)))</f>
        <v/>
      </c>
      <c r="P62" s="177" t="str">
        <f>IF(OR($E62="",$E62=0),"",IF(OR(NOT($B$19),$F62&gt;=16,$E62=$B$10),0,((1+2.25%)*$P63*Pricing!$H63+(1+Pricing!$K$3)^0.5*Pricing!$G62)/Pricing!$H62))</f>
        <v/>
      </c>
      <c r="Q62" s="120" t="str">
        <f>IF(OR($E62&gt;=$B$9,$E62=0,AND(NOT($B$19),$F62&lt;16)),"",MAX(Pricing!$I61,Pricing!$U62))</f>
        <v/>
      </c>
      <c r="R62" s="120" t="str">
        <f>IF($Q62="","",IF($L62=0,E62,COUNTIF($O63:$O$116,"&gt;=" &amp; $O62-$L62*(1-$P62)/$Q62*Pricing!$H62)+$E62))</f>
        <v/>
      </c>
      <c r="S62" s="120" t="str">
        <f t="array" ref="S62">IF($Q62="","",IF($L62=0,0,IF(R62&lt;$B$10,ROUND((L62*(1-P62)-(O62-INDEX(O62:O$116,R62-E62+1))/Pricing!H62*Q62)/(INDEX(Pricing!G62:G$116,R62-E62+1)/Pricing!H62*Q62)*365,0),0)))</f>
        <v/>
      </c>
      <c r="T62" s="176" t="str">
        <f>IF(OR($Q62="",NOT($B$17)),"",IF($R62&lt;$B$10,0,ROUND(MIN(1,($L62-$O62/Pricing!$H62*$Q62)/(Pricing!$R62-Pricing!$O62)),4)))</f>
        <v/>
      </c>
      <c r="U62" s="120" t="str">
        <f t="array" ref="U62">IF($Q62="","",IF($L62=0,0,IF(OR(R62&lt;$B$10,AND($B$17,$T62&lt;1)),0,$L62*(1-$P62)-$O62/Pricing!$H62*$Q62-IF($B$17,Pricing!$R62-Pricing!$O62,0))*IF($B$18=1,1,Pricing!$H62/IF($B$18=2,INDEX(Pricing!$H$5:$H$116,$B$9+1),INDEX(Pricing!$H$5:$H$116,$B$10+1)))))</f>
        <v/>
      </c>
      <c r="V62" s="172" t="str">
        <f>IF($E62="","",(1-$B$24*($B$10-$E62))*MIN($B$22+(1-$B$22)*$E62/MIN($B$23,$B$9),1)*(Pricing!$U62-$I62))</f>
        <v/>
      </c>
      <c r="W62" s="2" t="str">
        <f t="array" ref="W62">IF($E62="","",IF(F62&gt;16,0,MAX(INDEX($L$6:$L$116,$W$4)*(1+2.25%)^0.5-INDEX($N$6:$N$116,$W$4)/$B$11*Pricing!M62,0)))</f>
        <v/>
      </c>
      <c r="X62" s="178" t="str">
        <f>SUMPRODUCT(Reserve!G62:G$116,W62:W$116)/Reserve!H62</f>
        <v>#DIV/0!</v>
      </c>
      <c r="Y62" s="2"/>
      <c r="Z62" s="2"/>
    </row>
    <row r="63" ht="15.75" customHeight="1">
      <c r="A63" s="2"/>
      <c r="B63" s="2"/>
      <c r="C63" s="2"/>
      <c r="D63" s="160">
        <v>58.0</v>
      </c>
      <c r="E63" s="174" t="str">
        <f t="shared" si="1"/>
        <v/>
      </c>
      <c r="F63" s="194" t="str">
        <f t="shared" si="2"/>
        <v/>
      </c>
      <c r="G63" s="119" t="str">
        <f>IF($E63="","",ROUND((1-$B$24*($B$10-$E63))*MIN($B$22+(1-$B$22)*$E63/MIN($B$23,$B$9),1)*(Pricing!$U63-$I63),0))</f>
        <v/>
      </c>
      <c r="H63" s="120" t="str">
        <f t="shared" si="3"/>
        <v/>
      </c>
      <c r="I63" s="120" t="str">
        <f>IF($E63="","",Pricing!$N63+Pricing!$O63)</f>
        <v/>
      </c>
      <c r="J63" s="176" t="str">
        <f t="shared" si="4"/>
        <v/>
      </c>
      <c r="K63" s="176" t="str">
        <f t="shared" si="6"/>
        <v/>
      </c>
      <c r="L63" s="120" t="str">
        <f>IF(OR($E63&gt;=$B$9,$E63=0),"",MAX(Pricing!$U63-$I63-0.01*$B$11,$V63))</f>
        <v/>
      </c>
      <c r="M63" s="120" t="str">
        <f>IF($E63="","",ROUND(Pricing!Q63+Pricing!R63-SUMPRODUCT(Pricing!G63:G$116,Pricing!L63:L$116)/Pricing!H63-$I63,0))</f>
        <v/>
      </c>
      <c r="N63" s="120" t="str">
        <f t="shared" si="5"/>
        <v/>
      </c>
      <c r="O63" s="120" t="str">
        <f>IF(E63="","",IF(AND(Pricing!$K$3,$B$19),SUMIF(F63:F$116,"&gt;=" &amp; 16,Pricing!G63:G$116),SUM(Pricing!$G63:$G$116)))</f>
        <v/>
      </c>
      <c r="P63" s="177" t="str">
        <f>IF(OR($E63="",$E63=0),"",IF(OR(NOT($B$19),$F63&gt;=16,$E63=$B$10),0,((1+2.25%)*$P64*Pricing!$H64+(1+Pricing!$K$3)^0.5*Pricing!$G63)/Pricing!$H63))</f>
        <v/>
      </c>
      <c r="Q63" s="120" t="str">
        <f>IF(OR($E63&gt;=$B$9,$E63=0,AND(NOT($B$19),$F63&lt;16)),"",MAX(Pricing!$I62,Pricing!$U63))</f>
        <v/>
      </c>
      <c r="R63" s="120" t="str">
        <f>IF($Q63="","",IF($L63=0,E63,COUNTIF($O64:$O$116,"&gt;=" &amp; $O63-$L63*(1-$P63)/$Q63*Pricing!$H63)+$E63))</f>
        <v/>
      </c>
      <c r="S63" s="120" t="str">
        <f t="array" ref="S63">IF($Q63="","",IF($L63=0,0,IF(R63&lt;$B$10,ROUND((L63*(1-P63)-(O63-INDEX(O63:O$116,R63-E63+1))/Pricing!H63*Q63)/(INDEX(Pricing!G63:G$116,R63-E63+1)/Pricing!H63*Q63)*365,0),0)))</f>
        <v/>
      </c>
      <c r="T63" s="176" t="str">
        <f>IF(OR($Q63="",NOT($B$17)),"",IF($R63&lt;$B$10,0,ROUND(MIN(1,($L63-$O63/Pricing!$H63*$Q63)/(Pricing!$R63-Pricing!$O63)),4)))</f>
        <v/>
      </c>
      <c r="U63" s="120" t="str">
        <f t="array" ref="U63">IF($Q63="","",IF($L63=0,0,IF(OR(R63&lt;$B$10,AND($B$17,$T63&lt;1)),0,$L63*(1-$P63)-$O63/Pricing!$H63*$Q63-IF($B$17,Pricing!$R63-Pricing!$O63,0))*IF($B$18=1,1,Pricing!$H63/IF($B$18=2,INDEX(Pricing!$H$5:$H$116,$B$9+1),INDEX(Pricing!$H$5:$H$116,$B$10+1)))))</f>
        <v/>
      </c>
      <c r="V63" s="172" t="str">
        <f>IF($E63="","",(1-$B$24*($B$10-$E63))*MIN($B$22+(1-$B$22)*$E63/MIN($B$23,$B$9),1)*(Pricing!$U63-$I63))</f>
        <v/>
      </c>
      <c r="W63" s="2" t="str">
        <f t="array" ref="W63">IF($E63="","",IF(F63&gt;16,0,MAX(INDEX($L$6:$L$116,$W$4)*(1+2.25%)^0.5-INDEX($N$6:$N$116,$W$4)/$B$11*Pricing!M63,0)))</f>
        <v/>
      </c>
      <c r="X63" s="178" t="str">
        <f>SUMPRODUCT(Reserve!G63:G$116,W63:W$116)/Reserve!H63</f>
        <v>#DIV/0!</v>
      </c>
      <c r="Y63" s="2"/>
      <c r="Z63" s="2"/>
    </row>
    <row r="64" ht="15.75" customHeight="1">
      <c r="A64" s="2"/>
      <c r="B64" s="2"/>
      <c r="C64" s="2"/>
      <c r="D64" s="160">
        <v>59.0</v>
      </c>
      <c r="E64" s="174" t="str">
        <f t="shared" si="1"/>
        <v/>
      </c>
      <c r="F64" s="194" t="str">
        <f t="shared" si="2"/>
        <v/>
      </c>
      <c r="G64" s="119" t="str">
        <f>IF($E64="","",ROUND((1-$B$24*($B$10-$E64))*MIN($B$22+(1-$B$22)*$E64/MIN($B$23,$B$9),1)*(Pricing!$U64-$I64),0))</f>
        <v/>
      </c>
      <c r="H64" s="120" t="str">
        <f t="shared" si="3"/>
        <v/>
      </c>
      <c r="I64" s="120" t="str">
        <f>IF($E64="","",Pricing!$N64+Pricing!$O64)</f>
        <v/>
      </c>
      <c r="J64" s="176" t="str">
        <f t="shared" si="4"/>
        <v/>
      </c>
      <c r="K64" s="176" t="str">
        <f t="shared" si="6"/>
        <v/>
      </c>
      <c r="L64" s="120" t="str">
        <f>IF(OR($E64&gt;=$B$9,$E64=0),"",MAX(Pricing!$U64-$I64-0.01*$B$11,$V64))</f>
        <v/>
      </c>
      <c r="M64" s="120" t="str">
        <f>IF($E64="","",ROUND(Pricing!Q64+Pricing!R64-SUMPRODUCT(Pricing!G64:G$116,Pricing!L64:L$116)/Pricing!H64-$I64,0))</f>
        <v/>
      </c>
      <c r="N64" s="120" t="str">
        <f t="shared" si="5"/>
        <v/>
      </c>
      <c r="O64" s="120" t="str">
        <f>IF(E64="","",IF(AND(Pricing!$K$3,$B$19),SUMIF(F64:F$116,"&gt;=" &amp; 16,Pricing!G64:G$116),SUM(Pricing!$G64:$G$116)))</f>
        <v/>
      </c>
      <c r="P64" s="177" t="str">
        <f>IF(OR($E64="",$E64=0),"",IF(OR(NOT($B$19),$F64&gt;=16,$E64=$B$10),0,((1+2.25%)*$P65*Pricing!$H65+(1+Pricing!$K$3)^0.5*Pricing!$G64)/Pricing!$H64))</f>
        <v/>
      </c>
      <c r="Q64" s="120" t="str">
        <f>IF(OR($E64&gt;=$B$9,$E64=0,AND(NOT($B$19),$F64&lt;16)),"",MAX(Pricing!$I63,Pricing!$U64))</f>
        <v/>
      </c>
      <c r="R64" s="120" t="str">
        <f>IF($Q64="","",IF($L64=0,E64,COUNTIF($O65:$O$116,"&gt;=" &amp; $O64-$L64*(1-$P64)/$Q64*Pricing!$H64)+$E64))</f>
        <v/>
      </c>
      <c r="S64" s="120" t="str">
        <f t="array" ref="S64">IF($Q64="","",IF($L64=0,0,IF(R64&lt;$B$10,ROUND((L64*(1-P64)-(O64-INDEX(O64:O$116,R64-E64+1))/Pricing!H64*Q64)/(INDEX(Pricing!G64:G$116,R64-E64+1)/Pricing!H64*Q64)*365,0),0)))</f>
        <v/>
      </c>
      <c r="T64" s="176" t="str">
        <f>IF(OR($Q64="",NOT($B$17)),"",IF($R64&lt;$B$10,0,ROUND(MIN(1,($L64-$O64/Pricing!$H64*$Q64)/(Pricing!$R64-Pricing!$O64)),4)))</f>
        <v/>
      </c>
      <c r="U64" s="120" t="str">
        <f t="array" ref="U64">IF($Q64="","",IF($L64=0,0,IF(OR(R64&lt;$B$10,AND($B$17,$T64&lt;1)),0,$L64*(1-$P64)-$O64/Pricing!$H64*$Q64-IF($B$17,Pricing!$R64-Pricing!$O64,0))*IF($B$18=1,1,Pricing!$H64/IF($B$18=2,INDEX(Pricing!$H$5:$H$116,$B$9+1),INDEX(Pricing!$H$5:$H$116,$B$10+1)))))</f>
        <v/>
      </c>
      <c r="V64" s="172" t="str">
        <f>IF($E64="","",(1-$B$24*($B$10-$E64))*MIN($B$22+(1-$B$22)*$E64/MIN($B$23,$B$9),1)*(Pricing!$U64-$I64))</f>
        <v/>
      </c>
      <c r="W64" s="2" t="str">
        <f t="array" ref="W64">IF($E64="","",IF(F64&gt;16,0,MAX(INDEX($L$6:$L$116,$W$4)*(1+2.25%)^0.5-INDEX($N$6:$N$116,$W$4)/$B$11*Pricing!M64,0)))</f>
        <v/>
      </c>
      <c r="X64" s="178" t="str">
        <f>SUMPRODUCT(Reserve!G64:G$116,W64:W$116)/Reserve!H64</f>
        <v>#DIV/0!</v>
      </c>
      <c r="Y64" s="2"/>
      <c r="Z64" s="2"/>
    </row>
    <row r="65" ht="15.75" customHeight="1">
      <c r="A65" s="2"/>
      <c r="B65" s="2"/>
      <c r="C65" s="2"/>
      <c r="D65" s="160">
        <v>60.0</v>
      </c>
      <c r="E65" s="180" t="str">
        <f t="shared" si="1"/>
        <v/>
      </c>
      <c r="F65" s="195" t="str">
        <f t="shared" si="2"/>
        <v/>
      </c>
      <c r="G65" s="126" t="str">
        <f>IF($E65="","",ROUND((1-$B$24*($B$10-$E65))*MIN($B$22+(1-$B$22)*$E65/MIN($B$23,$B$9),1)*(Pricing!$U65-$I65),0))</f>
        <v/>
      </c>
      <c r="H65" s="127" t="str">
        <f t="shared" si="3"/>
        <v/>
      </c>
      <c r="I65" s="127" t="str">
        <f>IF($E65="","",Pricing!$N65+Pricing!$O65)</f>
        <v/>
      </c>
      <c r="J65" s="182" t="str">
        <f t="shared" si="4"/>
        <v/>
      </c>
      <c r="K65" s="182" t="str">
        <f t="shared" si="6"/>
        <v/>
      </c>
      <c r="L65" s="127" t="str">
        <f>IF(OR($E65&gt;=$B$9,$E65=0),"",MAX(Pricing!$U65-$I65-0.01*$B$11,$V65))</f>
        <v/>
      </c>
      <c r="M65" s="127" t="str">
        <f>IF($E65="","",ROUND(Pricing!Q65+Pricing!R65-SUMPRODUCT(Pricing!G65:G$116,Pricing!L65:L$116)/Pricing!H65-$I65,0))</f>
        <v/>
      </c>
      <c r="N65" s="127" t="str">
        <f t="shared" si="5"/>
        <v/>
      </c>
      <c r="O65" s="127" t="str">
        <f>IF(E65="","",IF(AND(Pricing!$K$3,$B$19),SUMIF(F65:F$116,"&gt;=" &amp; 16,Pricing!G65:G$116),SUM(Pricing!$G65:$G$116)))</f>
        <v/>
      </c>
      <c r="P65" s="183" t="str">
        <f>IF(OR($E65="",$E65=0),"",IF(OR(NOT($B$19),$F65&gt;=16,$E65=$B$10),0,((1+2.25%)*$P66*Pricing!$H66+(1+Pricing!$K$3)^0.5*Pricing!$G65)/Pricing!$H65))</f>
        <v/>
      </c>
      <c r="Q65" s="127" t="str">
        <f>IF(OR($E65&gt;=$B$9,$E65=0,AND(NOT($B$19),$F65&lt;16)),"",MAX(Pricing!$I64,Pricing!$U65))</f>
        <v/>
      </c>
      <c r="R65" s="127" t="str">
        <f>IF($Q65="","",IF($L65=0,E65,COUNTIF($O66:$O$116,"&gt;=" &amp; $O65-$L65*(1-$P65)/$Q65*Pricing!$H65)+$E65))</f>
        <v/>
      </c>
      <c r="S65" s="127" t="str">
        <f t="array" ref="S65">IF($Q65="","",IF($L65=0,0,IF(R65&lt;$B$10,ROUND((L65*(1-P65)-(O65-INDEX(O65:O$116,R65-E65+1))/Pricing!H65*Q65)/(INDEX(Pricing!G65:G$116,R65-E65+1)/Pricing!H65*Q65)*365,0),0)))</f>
        <v/>
      </c>
      <c r="T65" s="182" t="str">
        <f>IF(OR($Q65="",NOT($B$17)),"",IF($R65&lt;$B$10,0,ROUND(MIN(1,($L65-$O65/Pricing!$H65*$Q65)/(Pricing!$R65-Pricing!$O65)),4)))</f>
        <v/>
      </c>
      <c r="U65" s="127" t="str">
        <f t="array" ref="U65">IF($Q65="","",IF($L65=0,0,IF(OR(R65&lt;$B$10,AND($B$17,$T65&lt;1)),0,$L65*(1-$P65)-$O65/Pricing!$H65*$Q65-IF($B$17,Pricing!$R65-Pricing!$O65,0))*IF($B$18=1,1,Pricing!$H65/IF($B$18=2,INDEX(Pricing!$H$5:$H$116,$B$9+1),INDEX(Pricing!$H$5:$H$116,$B$10+1)))))</f>
        <v/>
      </c>
      <c r="V65" s="172" t="str">
        <f>IF($E65="","",(1-$B$24*($B$10-$E65))*MIN($B$22+(1-$B$22)*$E65/MIN($B$23,$B$9),1)*(Pricing!$U65-$I65))</f>
        <v/>
      </c>
      <c r="W65" s="2" t="str">
        <f t="array" ref="W65">IF($E65="","",IF(F65&gt;16,0,MAX(INDEX($L$6:$L$116,$W$4)*(1+2.25%)^0.5-INDEX($N$6:$N$116,$W$4)/$B$11*Pricing!M65,0)))</f>
        <v/>
      </c>
      <c r="X65" s="178" t="str">
        <f>SUMPRODUCT(Reserve!G65:G$116,W65:W$116)/Reserve!H65</f>
        <v>#DIV/0!</v>
      </c>
      <c r="Y65" s="2"/>
      <c r="Z65" s="2"/>
    </row>
    <row r="66" ht="15.75" customHeight="1">
      <c r="A66" s="2"/>
      <c r="B66" s="2"/>
      <c r="C66" s="2"/>
      <c r="D66" s="160">
        <v>61.0</v>
      </c>
      <c r="E66" s="174" t="str">
        <f t="shared" si="1"/>
        <v/>
      </c>
      <c r="F66" s="194" t="str">
        <f t="shared" si="2"/>
        <v/>
      </c>
      <c r="G66" s="119" t="str">
        <f>IF($E66="","",ROUND((1-$B$24*($B$10-$E66))*MIN($B$22+(1-$B$22)*$E66/MIN($B$23,$B$9),1)*(Pricing!$U66-$I66),0))</f>
        <v/>
      </c>
      <c r="H66" s="120" t="str">
        <f t="shared" si="3"/>
        <v/>
      </c>
      <c r="I66" s="120" t="str">
        <f>IF($E66="","",Pricing!$N66+Pricing!$O66)</f>
        <v/>
      </c>
      <c r="J66" s="176" t="str">
        <f t="shared" si="4"/>
        <v/>
      </c>
      <c r="K66" s="176" t="str">
        <f t="shared" si="6"/>
        <v/>
      </c>
      <c r="L66" s="120" t="str">
        <f>IF(OR($E66&gt;=$B$9,$E66=0),"",MAX(Pricing!$U66-$I66-0.01*$B$11,$V66))</f>
        <v/>
      </c>
      <c r="M66" s="120" t="str">
        <f>IF($E66="","",ROUND(Pricing!Q66+Pricing!R66-SUMPRODUCT(Pricing!G66:G$116,Pricing!L66:L$116)/Pricing!H66-$I66,0))</f>
        <v/>
      </c>
      <c r="N66" s="120" t="str">
        <f t="shared" si="5"/>
        <v/>
      </c>
      <c r="O66" s="120" t="str">
        <f>IF(E66="","",IF(AND(Pricing!$K$3,$B$19),SUMIF(F66:F$116,"&gt;=" &amp; 16,Pricing!G66:G$116),SUM(Pricing!$G66:$G$116)))</f>
        <v/>
      </c>
      <c r="P66" s="177" t="str">
        <f>IF(OR($E66="",$E66=0),"",IF(OR(NOT($B$19),$F66&gt;=16,$E66=$B$10),0,((1+2.25%)*$P67*Pricing!$H67+(1+Pricing!$K$3)^0.5*Pricing!$G66)/Pricing!$H66))</f>
        <v/>
      </c>
      <c r="Q66" s="120" t="str">
        <f>IF(OR($E66&gt;=$B$9,$E66=0,AND(NOT($B$19),$F66&lt;16)),"",MAX(Pricing!$I65,Pricing!$U66))</f>
        <v/>
      </c>
      <c r="R66" s="120" t="str">
        <f>IF($Q66="","",IF($L66=0,E66,COUNTIF($O67:$O$116,"&gt;=" &amp; $O66-$L66*(1-$P66)/$Q66*Pricing!$H66)+$E66))</f>
        <v/>
      </c>
      <c r="S66" s="120" t="str">
        <f t="array" ref="S66">IF($Q66="","",IF($L66=0,0,IF(R66&lt;$B$10,ROUND((L66*(1-P66)-(O66-INDEX(O66:O$116,R66-E66+1))/Pricing!H66*Q66)/(INDEX(Pricing!G66:G$116,R66-E66+1)/Pricing!H66*Q66)*365,0),0)))</f>
        <v/>
      </c>
      <c r="T66" s="176" t="str">
        <f>IF(OR($Q66="",NOT($B$17)),"",IF($R66&lt;$B$10,0,ROUND(MIN(1,($L66-$O66/Pricing!$H66*$Q66)/(Pricing!$R66-Pricing!$O66)),4)))</f>
        <v/>
      </c>
      <c r="U66" s="120" t="str">
        <f t="array" ref="U66">IF($Q66="","",IF($L66=0,0,IF(OR(R66&lt;$B$10,AND($B$17,$T66&lt;1)),0,$L66*(1-$P66)-$O66/Pricing!$H66*$Q66-IF($B$17,Pricing!$R66-Pricing!$O66,0))*IF($B$18=1,1,Pricing!$H66/IF($B$18=2,INDEX(Pricing!$H$5:$H$116,$B$9+1),INDEX(Pricing!$H$5:$H$116,$B$10+1)))))</f>
        <v/>
      </c>
      <c r="V66" s="172" t="str">
        <f>IF($E66="","",(1-$B$24*($B$10-$E66))*MIN($B$22+(1-$B$22)*$E66/MIN($B$23,$B$9),1)*(Pricing!$U66-$I66))</f>
        <v/>
      </c>
      <c r="W66" s="2" t="str">
        <f t="array" ref="W66">IF($E66="","",IF(F66&gt;16,0,MAX(INDEX($L$6:$L$116,$W$4)*(1+2.25%)^0.5-INDEX($N$6:$N$116,$W$4)/$B$11*Pricing!M66,0)))</f>
        <v/>
      </c>
      <c r="X66" s="178" t="str">
        <f>SUMPRODUCT(Reserve!G66:G$116,W66:W$116)/Reserve!H66</f>
        <v>#DIV/0!</v>
      </c>
      <c r="Y66" s="2"/>
      <c r="Z66" s="2"/>
    </row>
    <row r="67" ht="15.75" customHeight="1">
      <c r="A67" s="2"/>
      <c r="B67" s="2"/>
      <c r="C67" s="2"/>
      <c r="D67" s="160">
        <v>62.0</v>
      </c>
      <c r="E67" s="174" t="str">
        <f t="shared" si="1"/>
        <v/>
      </c>
      <c r="F67" s="194" t="str">
        <f t="shared" si="2"/>
        <v/>
      </c>
      <c r="G67" s="119" t="str">
        <f>IF($E67="","",ROUND((1-$B$24*($B$10-$E67))*MIN($B$22+(1-$B$22)*$E67/MIN($B$23,$B$9),1)*(Pricing!$U67-$I67),0))</f>
        <v/>
      </c>
      <c r="H67" s="120" t="str">
        <f t="shared" si="3"/>
        <v/>
      </c>
      <c r="I67" s="120" t="str">
        <f>IF($E67="","",Pricing!$N67+Pricing!$O67)</f>
        <v/>
      </c>
      <c r="J67" s="176" t="str">
        <f t="shared" si="4"/>
        <v/>
      </c>
      <c r="K67" s="176" t="str">
        <f t="shared" si="6"/>
        <v/>
      </c>
      <c r="L67" s="120" t="str">
        <f>IF(OR($E67&gt;=$B$9,$E67=0),"",MAX(Pricing!$U67-$I67-0.01*$B$11,$V67))</f>
        <v/>
      </c>
      <c r="M67" s="120" t="str">
        <f>IF($E67="","",ROUND(Pricing!Q67+Pricing!R67-SUMPRODUCT(Pricing!G67:G$116,Pricing!L67:L$116)/Pricing!H67-$I67,0))</f>
        <v/>
      </c>
      <c r="N67" s="120" t="str">
        <f t="shared" si="5"/>
        <v/>
      </c>
      <c r="O67" s="120" t="str">
        <f>IF(E67="","",IF(AND(Pricing!$K$3,$B$19),SUMIF(F67:F$116,"&gt;=" &amp; 16,Pricing!G67:G$116),SUM(Pricing!$G67:$G$116)))</f>
        <v/>
      </c>
      <c r="P67" s="177" t="str">
        <f>IF(OR($E67="",$E67=0),"",IF(OR(NOT($B$19),$F67&gt;=16,$E67=$B$10),0,((1+2.25%)*$P68*Pricing!$H68+(1+Pricing!$K$3)^0.5*Pricing!$G67)/Pricing!$H67))</f>
        <v/>
      </c>
      <c r="Q67" s="120" t="str">
        <f>IF(OR($E67&gt;=$B$9,$E67=0,AND(NOT($B$19),$F67&lt;16)),"",MAX(Pricing!$I66,Pricing!$U67))</f>
        <v/>
      </c>
      <c r="R67" s="120" t="str">
        <f>IF($Q67="","",IF($L67=0,E67,COUNTIF($O68:$O$116,"&gt;=" &amp; $O67-$L67*(1-$P67)/$Q67*Pricing!$H67)+$E67))</f>
        <v/>
      </c>
      <c r="S67" s="120" t="str">
        <f t="array" ref="S67">IF($Q67="","",IF($L67=0,0,IF(R67&lt;$B$10,ROUND((L67*(1-P67)-(O67-INDEX(O67:O$116,R67-E67+1))/Pricing!H67*Q67)/(INDEX(Pricing!G67:G$116,R67-E67+1)/Pricing!H67*Q67)*365,0),0)))</f>
        <v/>
      </c>
      <c r="T67" s="176" t="str">
        <f>IF(OR($Q67="",NOT($B$17)),"",IF($R67&lt;$B$10,0,ROUND(MIN(1,($L67-$O67/Pricing!$H67*$Q67)/(Pricing!$R67-Pricing!$O67)),4)))</f>
        <v/>
      </c>
      <c r="U67" s="120" t="str">
        <f t="array" ref="U67">IF($Q67="","",IF($L67=0,0,IF(OR(R67&lt;$B$10,AND($B$17,$T67&lt;1)),0,$L67*(1-$P67)-$O67/Pricing!$H67*$Q67-IF($B$17,Pricing!$R67-Pricing!$O67,0))*IF($B$18=1,1,Pricing!$H67/IF($B$18=2,INDEX(Pricing!$H$5:$H$116,$B$9+1),INDEX(Pricing!$H$5:$H$116,$B$10+1)))))</f>
        <v/>
      </c>
      <c r="V67" s="172" t="str">
        <f>IF($E67="","",(1-$B$24*($B$10-$E67))*MIN($B$22+(1-$B$22)*$E67/MIN($B$23,$B$9),1)*(Pricing!$U67-$I67))</f>
        <v/>
      </c>
      <c r="W67" s="2" t="str">
        <f t="array" ref="W67">IF($E67="","",IF(F67&gt;16,0,MAX(INDEX($L$6:$L$116,$W$4)*(1+2.25%)^0.5-INDEX($N$6:$N$116,$W$4)/$B$11*Pricing!M67,0)))</f>
        <v/>
      </c>
      <c r="X67" s="178" t="str">
        <f>SUMPRODUCT(Reserve!G67:G$116,W67:W$116)/Reserve!H67</f>
        <v>#DIV/0!</v>
      </c>
      <c r="Y67" s="2"/>
      <c r="Z67" s="2"/>
    </row>
    <row r="68" ht="15.75" customHeight="1">
      <c r="A68" s="2"/>
      <c r="B68" s="2"/>
      <c r="C68" s="2"/>
      <c r="D68" s="160">
        <v>63.0</v>
      </c>
      <c r="E68" s="174" t="str">
        <f t="shared" si="1"/>
        <v/>
      </c>
      <c r="F68" s="194" t="str">
        <f t="shared" si="2"/>
        <v/>
      </c>
      <c r="G68" s="119" t="str">
        <f>IF($E68="","",ROUND((1-$B$24*($B$10-$E68))*MIN($B$22+(1-$B$22)*$E68/MIN($B$23,$B$9),1)*(Pricing!$U68-$I68),0))</f>
        <v/>
      </c>
      <c r="H68" s="120" t="str">
        <f t="shared" si="3"/>
        <v/>
      </c>
      <c r="I68" s="120" t="str">
        <f>IF($E68="","",Pricing!$N68+Pricing!$O68)</f>
        <v/>
      </c>
      <c r="J68" s="176" t="str">
        <f t="shared" si="4"/>
        <v/>
      </c>
      <c r="K68" s="176" t="str">
        <f t="shared" si="6"/>
        <v/>
      </c>
      <c r="L68" s="120" t="str">
        <f>IF(OR($E68&gt;=$B$9,$E68=0),"",MAX(Pricing!$U68-$I68-0.01*$B$11,$V68))</f>
        <v/>
      </c>
      <c r="M68" s="120" t="str">
        <f>IF($E68="","",ROUND(Pricing!Q68+Pricing!R68-SUMPRODUCT(Pricing!G68:G$116,Pricing!L68:L$116)/Pricing!H68-$I68,0))</f>
        <v/>
      </c>
      <c r="N68" s="120" t="str">
        <f t="shared" si="5"/>
        <v/>
      </c>
      <c r="O68" s="120" t="str">
        <f>IF(E68="","",IF(AND(Pricing!$K$3,$B$19),SUMIF(F68:F$116,"&gt;=" &amp; 16,Pricing!G68:G$116),SUM(Pricing!$G68:$G$116)))</f>
        <v/>
      </c>
      <c r="P68" s="177" t="str">
        <f>IF(OR($E68="",$E68=0),"",IF(OR(NOT($B$19),$F68&gt;=16,$E68=$B$10),0,((1+2.25%)*$P69*Pricing!$H69+(1+Pricing!$K$3)^0.5*Pricing!$G68)/Pricing!$H68))</f>
        <v/>
      </c>
      <c r="Q68" s="120" t="str">
        <f>IF(OR($E68&gt;=$B$9,$E68=0,AND(NOT($B$19),$F68&lt;16)),"",MAX(Pricing!$I67,Pricing!$U68))</f>
        <v/>
      </c>
      <c r="R68" s="120" t="str">
        <f>IF($Q68="","",IF($L68=0,E68,COUNTIF($O69:$O$116,"&gt;=" &amp; $O68-$L68*(1-$P68)/$Q68*Pricing!$H68)+$E68))</f>
        <v/>
      </c>
      <c r="S68" s="120" t="str">
        <f t="array" ref="S68">IF($Q68="","",IF($L68=0,0,IF(R68&lt;$B$10,ROUND((L68*(1-P68)-(O68-INDEX(O68:O$116,R68-E68+1))/Pricing!H68*Q68)/(INDEX(Pricing!G68:G$116,R68-E68+1)/Pricing!H68*Q68)*365,0),0)))</f>
        <v/>
      </c>
      <c r="T68" s="176" t="str">
        <f>IF(OR($Q68="",NOT($B$17)),"",IF($R68&lt;$B$10,0,ROUND(MIN(1,($L68-$O68/Pricing!$H68*$Q68)/(Pricing!$R68-Pricing!$O68)),4)))</f>
        <v/>
      </c>
      <c r="U68" s="120" t="str">
        <f t="array" ref="U68">IF($Q68="","",IF($L68=0,0,IF(OR(R68&lt;$B$10,AND($B$17,$T68&lt;1)),0,$L68*(1-$P68)-$O68/Pricing!$H68*$Q68-IF($B$17,Pricing!$R68-Pricing!$O68,0))*IF($B$18=1,1,Pricing!$H68/IF($B$18=2,INDEX(Pricing!$H$5:$H$116,$B$9+1),INDEX(Pricing!$H$5:$H$116,$B$10+1)))))</f>
        <v/>
      </c>
      <c r="V68" s="172" t="str">
        <f>IF($E68="","",(1-$B$24*($B$10-$E68))*MIN($B$22+(1-$B$22)*$E68/MIN($B$23,$B$9),1)*(Pricing!$U68-$I68))</f>
        <v/>
      </c>
      <c r="W68" s="2" t="str">
        <f t="array" ref="W68">IF($E68="","",IF(F68&gt;16,0,MAX(INDEX($L$6:$L$116,$W$4)*(1+2.25%)^0.5-INDEX($N$6:$N$116,$W$4)/$B$11*Pricing!M68,0)))</f>
        <v/>
      </c>
      <c r="X68" s="178" t="str">
        <f>SUMPRODUCT(Reserve!G68:G$116,W68:W$116)/Reserve!H68</f>
        <v>#DIV/0!</v>
      </c>
      <c r="Y68" s="2"/>
      <c r="Z68" s="2"/>
    </row>
    <row r="69" ht="15.75" customHeight="1">
      <c r="A69" s="2"/>
      <c r="B69" s="2"/>
      <c r="C69" s="2"/>
      <c r="D69" s="160">
        <v>64.0</v>
      </c>
      <c r="E69" s="174" t="str">
        <f t="shared" si="1"/>
        <v/>
      </c>
      <c r="F69" s="194" t="str">
        <f t="shared" si="2"/>
        <v/>
      </c>
      <c r="G69" s="119" t="str">
        <f>IF($E69="","",ROUND((1-$B$24*($B$10-$E69))*MIN($B$22+(1-$B$22)*$E69/MIN($B$23,$B$9),1)*(Pricing!$U69-$I69),0))</f>
        <v/>
      </c>
      <c r="H69" s="120" t="str">
        <f t="shared" si="3"/>
        <v/>
      </c>
      <c r="I69" s="120" t="str">
        <f>IF($E69="","",Pricing!$N69+Pricing!$O69)</f>
        <v/>
      </c>
      <c r="J69" s="176" t="str">
        <f t="shared" si="4"/>
        <v/>
      </c>
      <c r="K69" s="176" t="str">
        <f t="shared" si="6"/>
        <v/>
      </c>
      <c r="L69" s="120" t="str">
        <f>IF(OR($E69&gt;=$B$9,$E69=0),"",MAX(Pricing!$U69-$I69-0.01*$B$11,$V69))</f>
        <v/>
      </c>
      <c r="M69" s="120" t="str">
        <f>IF($E69="","",ROUND(Pricing!Q69+Pricing!R69-SUMPRODUCT(Pricing!G69:G$116,Pricing!L69:L$116)/Pricing!H69-$I69,0))</f>
        <v/>
      </c>
      <c r="N69" s="120" t="str">
        <f t="shared" si="5"/>
        <v/>
      </c>
      <c r="O69" s="120" t="str">
        <f>IF(E69="","",IF(AND(Pricing!$K$3,$B$19),SUMIF(F69:F$116,"&gt;=" &amp; 16,Pricing!G69:G$116),SUM(Pricing!$G69:$G$116)))</f>
        <v/>
      </c>
      <c r="P69" s="177" t="str">
        <f>IF(OR($E69="",$E69=0),"",IF(OR(NOT($B$19),$F69&gt;=16,$E69=$B$10),0,((1+2.25%)*$P70*Pricing!$H70+(1+Pricing!$K$3)^0.5*Pricing!$G69)/Pricing!$H69))</f>
        <v/>
      </c>
      <c r="Q69" s="120" t="str">
        <f>IF(OR($E69&gt;=$B$9,$E69=0,AND(NOT($B$19),$F69&lt;16)),"",MAX(Pricing!$I68,Pricing!$U69))</f>
        <v/>
      </c>
      <c r="R69" s="120" t="str">
        <f>IF($Q69="","",IF($L69=0,E69,COUNTIF($O70:$O$116,"&gt;=" &amp; $O69-$L69*(1-$P69)/$Q69*Pricing!$H69)+$E69))</f>
        <v/>
      </c>
      <c r="S69" s="120" t="str">
        <f t="array" ref="S69">IF($Q69="","",IF($L69=0,0,IF(R69&lt;$B$10,ROUND((L69*(1-P69)-(O69-INDEX(O69:O$116,R69-E69+1))/Pricing!H69*Q69)/(INDEX(Pricing!G69:G$116,R69-E69+1)/Pricing!H69*Q69)*365,0),0)))</f>
        <v/>
      </c>
      <c r="T69" s="176" t="str">
        <f>IF(OR($Q69="",NOT($B$17)),"",IF($R69&lt;$B$10,0,ROUND(MIN(1,($L69-$O69/Pricing!$H69*$Q69)/(Pricing!$R69-Pricing!$O69)),4)))</f>
        <v/>
      </c>
      <c r="U69" s="120" t="str">
        <f t="array" ref="U69">IF($Q69="","",IF($L69=0,0,IF(OR(R69&lt;$B$10,AND($B$17,$T69&lt;1)),0,$L69*(1-$P69)-$O69/Pricing!$H69*$Q69-IF($B$17,Pricing!$R69-Pricing!$O69,0))*IF($B$18=1,1,Pricing!$H69/IF($B$18=2,INDEX(Pricing!$H$5:$H$116,$B$9+1),INDEX(Pricing!$H$5:$H$116,$B$10+1)))))</f>
        <v/>
      </c>
      <c r="V69" s="172" t="str">
        <f>IF($E69="","",(1-$B$24*($B$10-$E69))*MIN($B$22+(1-$B$22)*$E69/MIN($B$23,$B$9),1)*(Pricing!$U69-$I69))</f>
        <v/>
      </c>
      <c r="W69" s="2" t="str">
        <f t="array" ref="W69">IF($E69="","",IF(F69&gt;16,0,MAX(INDEX($L$6:$L$116,$W$4)*(1+2.25%)^0.5-INDEX($N$6:$N$116,$W$4)/$B$11*Pricing!M69,0)))</f>
        <v/>
      </c>
      <c r="X69" s="178" t="str">
        <f>SUMPRODUCT(Reserve!G69:G$116,W69:W$116)/Reserve!H69</f>
        <v>#DIV/0!</v>
      </c>
      <c r="Y69" s="2"/>
      <c r="Z69" s="2"/>
    </row>
    <row r="70" ht="15.75" customHeight="1">
      <c r="A70" s="2"/>
      <c r="B70" s="2"/>
      <c r="C70" s="2"/>
      <c r="D70" s="160">
        <v>65.0</v>
      </c>
      <c r="E70" s="180" t="str">
        <f t="shared" si="1"/>
        <v/>
      </c>
      <c r="F70" s="195" t="str">
        <f t="shared" si="2"/>
        <v/>
      </c>
      <c r="G70" s="126" t="str">
        <f>IF($E70="","",ROUND((1-$B$24*($B$10-$E70))*MIN($B$22+(1-$B$22)*$E70/MIN($B$23,$B$9),1)*(Pricing!$U70-$I70),0))</f>
        <v/>
      </c>
      <c r="H70" s="127" t="str">
        <f t="shared" si="3"/>
        <v/>
      </c>
      <c r="I70" s="127" t="str">
        <f>IF($E70="","",Pricing!$N70+Pricing!$O70)</f>
        <v/>
      </c>
      <c r="J70" s="182" t="str">
        <f t="shared" si="4"/>
        <v/>
      </c>
      <c r="K70" s="182" t="str">
        <f t="shared" si="6"/>
        <v/>
      </c>
      <c r="L70" s="127" t="str">
        <f>IF(OR($E70&gt;=$B$9,$E70=0),"",MAX(Pricing!$U70-$I70-0.01*$B$11,$V70))</f>
        <v/>
      </c>
      <c r="M70" s="127" t="str">
        <f>IF($E70="","",ROUND(Pricing!Q70+Pricing!R70-SUMPRODUCT(Pricing!G70:G$116,Pricing!L70:L$116)/Pricing!H70-$I70,0))</f>
        <v/>
      </c>
      <c r="N70" s="127" t="str">
        <f t="shared" si="5"/>
        <v/>
      </c>
      <c r="O70" s="127" t="str">
        <f>IF(E70="","",IF(AND(Pricing!$K$3,$B$19),SUMIF(F70:F$116,"&gt;=" &amp; 16,Pricing!G70:G$116),SUM(Pricing!$G70:$G$116)))</f>
        <v/>
      </c>
      <c r="P70" s="183" t="str">
        <f>IF(OR($E70="",$E70=0),"",IF(OR(NOT($B$19),$F70&gt;=16,$E70=$B$10),0,((1+2.25%)*$P71*Pricing!$H71+(1+Pricing!$K$3)^0.5*Pricing!$G70)/Pricing!$H70))</f>
        <v/>
      </c>
      <c r="Q70" s="127" t="str">
        <f>IF(OR($E70&gt;=$B$9,$E70=0,AND(NOT($B$19),$F70&lt;16)),"",MAX(Pricing!$I69,Pricing!$U70))</f>
        <v/>
      </c>
      <c r="R70" s="127" t="str">
        <f>IF($Q70="","",IF($L70=0,E70,COUNTIF($O71:$O$116,"&gt;=" &amp; $O70-$L70*(1-$P70)/$Q70*Pricing!$H70)+$E70))</f>
        <v/>
      </c>
      <c r="S70" s="127" t="str">
        <f t="array" ref="S70">IF($Q70="","",IF($L70=0,0,IF(R70&lt;$B$10,ROUND((L70*(1-P70)-(O70-INDEX(O70:O$116,R70-E70+1))/Pricing!H70*Q70)/(INDEX(Pricing!G70:G$116,R70-E70+1)/Pricing!H70*Q70)*365,0),0)))</f>
        <v/>
      </c>
      <c r="T70" s="182" t="str">
        <f>IF(OR($Q70="",NOT($B$17)),"",IF($R70&lt;$B$10,0,ROUND(MIN(1,($L70-$O70/Pricing!$H70*$Q70)/(Pricing!$R70-Pricing!$O70)),4)))</f>
        <v/>
      </c>
      <c r="U70" s="127" t="str">
        <f t="array" ref="U70">IF($Q70="","",IF($L70=0,0,IF(OR(R70&lt;$B$10,AND($B$17,$T70&lt;1)),0,$L70*(1-$P70)-$O70/Pricing!$H70*$Q70-IF($B$17,Pricing!$R70-Pricing!$O70,0))*IF($B$18=1,1,Pricing!$H70/IF($B$18=2,INDEX(Pricing!$H$5:$H$116,$B$9+1),INDEX(Pricing!$H$5:$H$116,$B$10+1)))))</f>
        <v/>
      </c>
      <c r="V70" s="172" t="str">
        <f>IF($E70="","",(1-$B$24*($B$10-$E70))*MIN($B$22+(1-$B$22)*$E70/MIN($B$23,$B$9),1)*(Pricing!$U70-$I70))</f>
        <v/>
      </c>
      <c r="W70" s="2" t="str">
        <f t="array" ref="W70">IF($E70="","",IF(F70&gt;16,0,MAX(INDEX($L$6:$L$116,$W$4)*(1+2.25%)^0.5-INDEX($N$6:$N$116,$W$4)/$B$11*Pricing!M70,0)))</f>
        <v/>
      </c>
      <c r="X70" s="178" t="str">
        <f>SUMPRODUCT(Reserve!G70:G$116,W70:W$116)/Reserve!H70</f>
        <v>#DIV/0!</v>
      </c>
      <c r="Y70" s="2"/>
      <c r="Z70" s="2"/>
    </row>
    <row r="71" ht="15.75" customHeight="1">
      <c r="A71" s="2"/>
      <c r="B71" s="2"/>
      <c r="C71" s="2"/>
      <c r="D71" s="160">
        <v>66.0</v>
      </c>
      <c r="E71" s="174" t="str">
        <f t="shared" si="1"/>
        <v/>
      </c>
      <c r="F71" s="194" t="str">
        <f t="shared" si="2"/>
        <v/>
      </c>
      <c r="G71" s="119" t="str">
        <f>IF($E71="","",ROUND((1-$B$24*($B$10-$E71))*MIN($B$22+(1-$B$22)*$E71/MIN($B$23,$B$9),1)*(Pricing!$U71-$I71),0))</f>
        <v/>
      </c>
      <c r="H71" s="120" t="str">
        <f t="shared" si="3"/>
        <v/>
      </c>
      <c r="I71" s="120" t="str">
        <f>IF($E71="","",Pricing!$N71+Pricing!$O71)</f>
        <v/>
      </c>
      <c r="J71" s="176" t="str">
        <f t="shared" si="4"/>
        <v/>
      </c>
      <c r="K71" s="176" t="str">
        <f t="shared" si="6"/>
        <v/>
      </c>
      <c r="L71" s="120" t="str">
        <f>IF(OR($E71&gt;=$B$9,$E71=0),"",MAX(Pricing!$U71-$I71-0.01*$B$11,$V71))</f>
        <v/>
      </c>
      <c r="M71" s="120" t="str">
        <f>IF($E71="","",ROUND(Pricing!Q71+Pricing!R71-SUMPRODUCT(Pricing!G71:G$116,Pricing!L71:L$116)/Pricing!H71-$I71,0))</f>
        <v/>
      </c>
      <c r="N71" s="120" t="str">
        <f t="shared" si="5"/>
        <v/>
      </c>
      <c r="O71" s="120" t="str">
        <f>IF(E71="","",IF(AND(Pricing!$K$3,$B$19),SUMIF(F71:F$116,"&gt;=" &amp; 16,Pricing!G71:G$116),SUM(Pricing!$G71:$G$116)))</f>
        <v/>
      </c>
      <c r="P71" s="177" t="str">
        <f>IF(OR($E71="",$E71=0),"",IF(OR(NOT($B$19),$F71&gt;=16,$E71=$B$10),0,((1+2.25%)*$P72*Pricing!$H72+(1+Pricing!$K$3)^0.5*Pricing!$G71)/Pricing!$H71))</f>
        <v/>
      </c>
      <c r="Q71" s="120" t="str">
        <f>IF(OR($E71&gt;=$B$9,$E71=0,AND(NOT($B$19),$F71&lt;16)),"",MAX(Pricing!$I70,Pricing!$U71))</f>
        <v/>
      </c>
      <c r="R71" s="120" t="str">
        <f>IF($Q71="","",IF($L71=0,E71,COUNTIF($O72:$O$116,"&gt;=" &amp; $O71-$L71*(1-$P71)/$Q71*Pricing!$H71)+$E71))</f>
        <v/>
      </c>
      <c r="S71" s="120" t="str">
        <f t="array" ref="S71">IF($Q71="","",IF($L71=0,0,IF(R71&lt;$B$10,ROUND((L71*(1-P71)-(O71-INDEX(O71:O$116,R71-E71+1))/Pricing!H71*Q71)/(INDEX(Pricing!G71:G$116,R71-E71+1)/Pricing!H71*Q71)*365,0),0)))</f>
        <v/>
      </c>
      <c r="T71" s="176" t="str">
        <f>IF(OR($Q71="",NOT($B$17)),"",IF($R71&lt;$B$10,0,ROUND(MIN(1,($L71-$O71/Pricing!$H71*$Q71)/(Pricing!$R71-Pricing!$O71)),4)))</f>
        <v/>
      </c>
      <c r="U71" s="120" t="str">
        <f t="array" ref="U71">IF($Q71="","",IF($L71=0,0,IF(OR(R71&lt;$B$10,AND($B$17,$T71&lt;1)),0,$L71*(1-$P71)-$O71/Pricing!$H71*$Q71-IF($B$17,Pricing!$R71-Pricing!$O71,0))*IF($B$18=1,1,Pricing!$H71/IF($B$18=2,INDEX(Pricing!$H$5:$H$116,$B$9+1),INDEX(Pricing!$H$5:$H$116,$B$10+1)))))</f>
        <v/>
      </c>
      <c r="V71" s="172" t="str">
        <f>IF($E71="","",(1-$B$24*($B$10-$E71))*MIN($B$22+(1-$B$22)*$E71/MIN($B$23,$B$9),1)*(Pricing!$U71-$I71))</f>
        <v/>
      </c>
      <c r="W71" s="2" t="str">
        <f t="array" ref="W71">IF($E71="","",IF(F71&gt;16,0,MAX(INDEX($L$6:$L$116,$W$4)*(1+2.25%)^0.5-INDEX($N$6:$N$116,$W$4)/$B$11*Pricing!M71,0)))</f>
        <v/>
      </c>
      <c r="X71" s="178" t="str">
        <f>SUMPRODUCT(Reserve!G71:G$116,W71:W$116)/Reserve!H71</f>
        <v>#DIV/0!</v>
      </c>
      <c r="Y71" s="2"/>
      <c r="Z71" s="2"/>
    </row>
    <row r="72" ht="15.75" customHeight="1">
      <c r="A72" s="2"/>
      <c r="B72" s="2"/>
      <c r="C72" s="2"/>
      <c r="D72" s="160">
        <v>67.0</v>
      </c>
      <c r="E72" s="174" t="str">
        <f t="shared" si="1"/>
        <v/>
      </c>
      <c r="F72" s="194" t="str">
        <f t="shared" si="2"/>
        <v/>
      </c>
      <c r="G72" s="119" t="str">
        <f>IF($E72="","",ROUND((1-$B$24*($B$10-$E72))*MIN($B$22+(1-$B$22)*$E72/MIN($B$23,$B$9),1)*(Pricing!$U72-$I72),0))</f>
        <v/>
      </c>
      <c r="H72" s="120" t="str">
        <f t="shared" si="3"/>
        <v/>
      </c>
      <c r="I72" s="120" t="str">
        <f>IF($E72="","",Pricing!$N72+Pricing!$O72)</f>
        <v/>
      </c>
      <c r="J72" s="176" t="str">
        <f t="shared" si="4"/>
        <v/>
      </c>
      <c r="K72" s="176" t="str">
        <f t="shared" si="6"/>
        <v/>
      </c>
      <c r="L72" s="120" t="str">
        <f>IF(OR($E72&gt;=$B$9,$E72=0),"",MAX(Pricing!$U72-$I72-0.01*$B$11,$V72))</f>
        <v/>
      </c>
      <c r="M72" s="120" t="str">
        <f>IF($E72="","",ROUND(Pricing!Q72+Pricing!R72-SUMPRODUCT(Pricing!G72:G$116,Pricing!L72:L$116)/Pricing!H72-$I72,0))</f>
        <v/>
      </c>
      <c r="N72" s="120" t="str">
        <f t="shared" si="5"/>
        <v/>
      </c>
      <c r="O72" s="120" t="str">
        <f>IF(E72="","",IF(AND(Pricing!$K$3,$B$19),SUMIF(F72:F$116,"&gt;=" &amp; 16,Pricing!G72:G$116),SUM(Pricing!$G72:$G$116)))</f>
        <v/>
      </c>
      <c r="P72" s="177" t="str">
        <f>IF(OR($E72="",$E72=0),"",IF(OR(NOT($B$19),$F72&gt;=16,$E72=$B$10),0,((1+2.25%)*$P73*Pricing!$H73+(1+Pricing!$K$3)^0.5*Pricing!$G72)/Pricing!$H72))</f>
        <v/>
      </c>
      <c r="Q72" s="120" t="str">
        <f>IF(OR($E72&gt;=$B$9,$E72=0,AND(NOT($B$19),$F72&lt;16)),"",MAX(Pricing!$I71,Pricing!$U72))</f>
        <v/>
      </c>
      <c r="R72" s="120" t="str">
        <f>IF($Q72="","",IF($L72=0,E72,COUNTIF($O73:$O$116,"&gt;=" &amp; $O72-$L72*(1-$P72)/$Q72*Pricing!$H72)+$E72))</f>
        <v/>
      </c>
      <c r="S72" s="120" t="str">
        <f t="array" ref="S72">IF($Q72="","",IF($L72=0,0,IF(R72&lt;$B$10,ROUND((L72*(1-P72)-(O72-INDEX(O72:O$116,R72-E72+1))/Pricing!H72*Q72)/(INDEX(Pricing!G72:G$116,R72-E72+1)/Pricing!H72*Q72)*365,0),0)))</f>
        <v/>
      </c>
      <c r="T72" s="176" t="str">
        <f>IF(OR($Q72="",NOT($B$17)),"",IF($R72&lt;$B$10,0,ROUND(MIN(1,($L72-$O72/Pricing!$H72*$Q72)/(Pricing!$R72-Pricing!$O72)),4)))</f>
        <v/>
      </c>
      <c r="U72" s="120" t="str">
        <f t="array" ref="U72">IF($Q72="","",IF($L72=0,0,IF(OR(R72&lt;$B$10,AND($B$17,$T72&lt;1)),0,$L72*(1-$P72)-$O72/Pricing!$H72*$Q72-IF($B$17,Pricing!$R72-Pricing!$O72,0))*IF($B$18=1,1,Pricing!$H72/IF($B$18=2,INDEX(Pricing!$H$5:$H$116,$B$9+1),INDEX(Pricing!$H$5:$H$116,$B$10+1)))))</f>
        <v/>
      </c>
      <c r="V72" s="172" t="str">
        <f>IF($E72="","",(1-$B$24*($B$10-$E72))*MIN($B$22+(1-$B$22)*$E72/MIN($B$23,$B$9),1)*(Pricing!$U72-$I72))</f>
        <v/>
      </c>
      <c r="W72" s="2" t="str">
        <f t="array" ref="W72">IF($E72="","",IF(F72&gt;16,0,MAX(INDEX($L$6:$L$116,$W$4)*(1+2.25%)^0.5-INDEX($N$6:$N$116,$W$4)/$B$11*Pricing!M72,0)))</f>
        <v/>
      </c>
      <c r="X72" s="178" t="str">
        <f>SUMPRODUCT(Reserve!G72:G$116,W72:W$116)/Reserve!H72</f>
        <v>#DIV/0!</v>
      </c>
      <c r="Y72" s="2"/>
      <c r="Z72" s="2"/>
    </row>
    <row r="73" ht="15.75" customHeight="1">
      <c r="A73" s="2"/>
      <c r="B73" s="2"/>
      <c r="C73" s="2"/>
      <c r="D73" s="160">
        <v>68.0</v>
      </c>
      <c r="E73" s="174" t="str">
        <f t="shared" si="1"/>
        <v/>
      </c>
      <c r="F73" s="194" t="str">
        <f t="shared" si="2"/>
        <v/>
      </c>
      <c r="G73" s="119" t="str">
        <f>IF($E73="","",ROUND((1-$B$24*($B$10-$E73))*MIN($B$22+(1-$B$22)*$E73/MIN($B$23,$B$9),1)*(Pricing!$U73-$I73),0))</f>
        <v/>
      </c>
      <c r="H73" s="120" t="str">
        <f t="shared" si="3"/>
        <v/>
      </c>
      <c r="I73" s="120" t="str">
        <f>IF($E73="","",Pricing!$N73+Pricing!$O73)</f>
        <v/>
      </c>
      <c r="J73" s="176" t="str">
        <f t="shared" si="4"/>
        <v/>
      </c>
      <c r="K73" s="176" t="str">
        <f t="shared" si="6"/>
        <v/>
      </c>
      <c r="L73" s="120" t="str">
        <f>IF(OR($E73&gt;=$B$9,$E73=0),"",MAX(Pricing!$U73-$I73-0.01*$B$11,$V73))</f>
        <v/>
      </c>
      <c r="M73" s="120" t="str">
        <f>IF($E73="","",ROUND(Pricing!Q73+Pricing!R73-SUMPRODUCT(Pricing!G73:G$116,Pricing!L73:L$116)/Pricing!H73-$I73,0))</f>
        <v/>
      </c>
      <c r="N73" s="120" t="str">
        <f t="shared" si="5"/>
        <v/>
      </c>
      <c r="O73" s="120" t="str">
        <f>IF(E73="","",IF(AND(Pricing!$K$3,$B$19),SUMIF(F73:F$116,"&gt;=" &amp; 16,Pricing!G73:G$116),SUM(Pricing!$G73:$G$116)))</f>
        <v/>
      </c>
      <c r="P73" s="177" t="str">
        <f>IF(OR($E73="",$E73=0),"",IF(OR(NOT($B$19),$F73&gt;=16,$E73=$B$10),0,((1+2.25%)*$P74*Pricing!$H74+(1+Pricing!$K$3)^0.5*Pricing!$G73)/Pricing!$H73))</f>
        <v/>
      </c>
      <c r="Q73" s="120" t="str">
        <f>IF(OR($E73&gt;=$B$9,$E73=0,AND(NOT($B$19),$F73&lt;16)),"",MAX(Pricing!$I72,Pricing!$U73))</f>
        <v/>
      </c>
      <c r="R73" s="120" t="str">
        <f>IF($Q73="","",IF($L73=0,E73,COUNTIF($O74:$O$116,"&gt;=" &amp; $O73-$L73*(1-$P73)/$Q73*Pricing!$H73)+$E73))</f>
        <v/>
      </c>
      <c r="S73" s="120" t="str">
        <f t="array" ref="S73">IF($Q73="","",IF($L73=0,0,IF(R73&lt;$B$10,ROUND((L73*(1-P73)-(O73-INDEX(O73:O$116,R73-E73+1))/Pricing!H73*Q73)/(INDEX(Pricing!G73:G$116,R73-E73+1)/Pricing!H73*Q73)*365,0),0)))</f>
        <v/>
      </c>
      <c r="T73" s="176" t="str">
        <f>IF(OR($Q73="",NOT($B$17)),"",IF($R73&lt;$B$10,0,ROUND(MIN(1,($L73-$O73/Pricing!$H73*$Q73)/(Pricing!$R73-Pricing!$O73)),4)))</f>
        <v/>
      </c>
      <c r="U73" s="120" t="str">
        <f t="array" ref="U73">IF($Q73="","",IF($L73=0,0,IF(OR(R73&lt;$B$10,AND($B$17,$T73&lt;1)),0,$L73*(1-$P73)-$O73/Pricing!$H73*$Q73-IF($B$17,Pricing!$R73-Pricing!$O73,0))*IF($B$18=1,1,Pricing!$H73/IF($B$18=2,INDEX(Pricing!$H$5:$H$116,$B$9+1),INDEX(Pricing!$H$5:$H$116,$B$10+1)))))</f>
        <v/>
      </c>
      <c r="V73" s="172" t="str">
        <f>IF($E73="","",(1-$B$24*($B$10-$E73))*MIN($B$22+(1-$B$22)*$E73/MIN($B$23,$B$9),1)*(Pricing!$U73-$I73))</f>
        <v/>
      </c>
      <c r="W73" s="2" t="str">
        <f t="array" ref="W73">IF($E73="","",IF(F73&gt;16,0,MAX(INDEX($L$6:$L$116,$W$4)*(1+2.25%)^0.5-INDEX($N$6:$N$116,$W$4)/$B$11*Pricing!M73,0)))</f>
        <v/>
      </c>
      <c r="X73" s="178" t="str">
        <f>SUMPRODUCT(Reserve!G73:G$116,W73:W$116)/Reserve!H73</f>
        <v>#DIV/0!</v>
      </c>
      <c r="Y73" s="2"/>
      <c r="Z73" s="2"/>
    </row>
    <row r="74" ht="15.75" customHeight="1">
      <c r="A74" s="2"/>
      <c r="B74" s="2"/>
      <c r="C74" s="2"/>
      <c r="D74" s="160">
        <v>69.0</v>
      </c>
      <c r="E74" s="174" t="str">
        <f t="shared" si="1"/>
        <v/>
      </c>
      <c r="F74" s="194" t="str">
        <f t="shared" si="2"/>
        <v/>
      </c>
      <c r="G74" s="119" t="str">
        <f>IF($E74="","",ROUND((1-$B$24*($B$10-$E74))*MIN($B$22+(1-$B$22)*$E74/MIN($B$23,$B$9),1)*(Pricing!$U74-$I74),0))</f>
        <v/>
      </c>
      <c r="H74" s="120" t="str">
        <f t="shared" si="3"/>
        <v/>
      </c>
      <c r="I74" s="120" t="str">
        <f>IF($E74="","",Pricing!$N74+Pricing!$O74)</f>
        <v/>
      </c>
      <c r="J74" s="176" t="str">
        <f t="shared" si="4"/>
        <v/>
      </c>
      <c r="K74" s="176" t="str">
        <f t="shared" si="6"/>
        <v/>
      </c>
      <c r="L74" s="120" t="str">
        <f>IF(OR($E74&gt;=$B$9,$E74=0),"",MAX(Pricing!$U74-$I74-0.01*$B$11,$V74))</f>
        <v/>
      </c>
      <c r="M74" s="120" t="str">
        <f>IF($E74="","",ROUND(Pricing!Q74+Pricing!R74-SUMPRODUCT(Pricing!G74:G$116,Pricing!L74:L$116)/Pricing!H74-$I74,0))</f>
        <v/>
      </c>
      <c r="N74" s="120" t="str">
        <f t="shared" si="5"/>
        <v/>
      </c>
      <c r="O74" s="120" t="str">
        <f>IF(E74="","",IF(AND(Pricing!$K$3,$B$19),SUMIF(F74:F$116,"&gt;=" &amp; 16,Pricing!G74:G$116),SUM(Pricing!$G74:$G$116)))</f>
        <v/>
      </c>
      <c r="P74" s="177" t="str">
        <f>IF(OR($E74="",$E74=0),"",IF(OR(NOT($B$19),$F74&gt;=16,$E74=$B$10),0,((1+2.25%)*$P75*Pricing!$H75+(1+Pricing!$K$3)^0.5*Pricing!$G74)/Pricing!$H74))</f>
        <v/>
      </c>
      <c r="Q74" s="120" t="str">
        <f>IF(OR($E74&gt;=$B$9,$E74=0,AND(NOT($B$19),$F74&lt;16)),"",MAX(Pricing!$I73,Pricing!$U74))</f>
        <v/>
      </c>
      <c r="R74" s="120" t="str">
        <f>IF($Q74="","",IF($L74=0,E74,COUNTIF($O75:$O$116,"&gt;=" &amp; $O74-$L74*(1-$P74)/$Q74*Pricing!$H74)+$E74))</f>
        <v/>
      </c>
      <c r="S74" s="120" t="str">
        <f t="array" ref="S74">IF($Q74="","",IF($L74=0,0,IF(R74&lt;$B$10,ROUND((L74*(1-P74)-(O74-INDEX(O74:O$116,R74-E74+1))/Pricing!H74*Q74)/(INDEX(Pricing!G74:G$116,R74-E74+1)/Pricing!H74*Q74)*365,0),0)))</f>
        <v/>
      </c>
      <c r="T74" s="176" t="str">
        <f>IF(OR($Q74="",NOT($B$17)),"",IF($R74&lt;$B$10,0,ROUND(MIN(1,($L74-$O74/Pricing!$H74*$Q74)/(Pricing!$R74-Pricing!$O74)),4)))</f>
        <v/>
      </c>
      <c r="U74" s="120" t="str">
        <f t="array" ref="U74">IF($Q74="","",IF($L74=0,0,IF(OR(R74&lt;$B$10,AND($B$17,$T74&lt;1)),0,$L74*(1-$P74)-$O74/Pricing!$H74*$Q74-IF($B$17,Pricing!$R74-Pricing!$O74,0))*IF($B$18=1,1,Pricing!$H74/IF($B$18=2,INDEX(Pricing!$H$5:$H$116,$B$9+1),INDEX(Pricing!$H$5:$H$116,$B$10+1)))))</f>
        <v/>
      </c>
      <c r="V74" s="172" t="str">
        <f>IF($E74="","",(1-$B$24*($B$10-$E74))*MIN($B$22+(1-$B$22)*$E74/MIN($B$23,$B$9),1)*(Pricing!$U74-$I74))</f>
        <v/>
      </c>
      <c r="W74" s="2" t="str">
        <f t="array" ref="W74">IF($E74="","",IF(F74&gt;16,0,MAX(INDEX($L$6:$L$116,$W$4)*(1+2.25%)^0.5-INDEX($N$6:$N$116,$W$4)/$B$11*Pricing!M74,0)))</f>
        <v/>
      </c>
      <c r="X74" s="178" t="str">
        <f>SUMPRODUCT(Reserve!G74:G$116,W74:W$116)/Reserve!H74</f>
        <v>#DIV/0!</v>
      </c>
      <c r="Y74" s="2"/>
      <c r="Z74" s="2"/>
    </row>
    <row r="75" ht="15.75" customHeight="1">
      <c r="A75" s="2"/>
      <c r="B75" s="2"/>
      <c r="C75" s="2"/>
      <c r="D75" s="160">
        <v>70.0</v>
      </c>
      <c r="E75" s="180" t="str">
        <f t="shared" si="1"/>
        <v/>
      </c>
      <c r="F75" s="195" t="str">
        <f t="shared" si="2"/>
        <v/>
      </c>
      <c r="G75" s="126" t="str">
        <f>IF($E75="","",ROUND((1-$B$24*($B$10-$E75))*MIN($B$22+(1-$B$22)*$E75/MIN($B$23,$B$9),1)*(Pricing!$U75-$I75),0))</f>
        <v/>
      </c>
      <c r="H75" s="127" t="str">
        <f t="shared" si="3"/>
        <v/>
      </c>
      <c r="I75" s="127" t="str">
        <f>IF($E75="","",Pricing!$N75+Pricing!$O75)</f>
        <v/>
      </c>
      <c r="J75" s="182" t="str">
        <f t="shared" si="4"/>
        <v/>
      </c>
      <c r="K75" s="182" t="str">
        <f t="shared" si="6"/>
        <v/>
      </c>
      <c r="L75" s="127" t="str">
        <f>IF(OR($E75&gt;=$B$9,$E75=0),"",MAX(Pricing!$U75-$I75-0.01*$B$11,$V75))</f>
        <v/>
      </c>
      <c r="M75" s="127" t="str">
        <f>IF($E75="","",ROUND(Pricing!Q75+Pricing!R75-SUMPRODUCT(Pricing!G75:G$116,Pricing!L75:L$116)/Pricing!H75-$I75,0))</f>
        <v/>
      </c>
      <c r="N75" s="127" t="str">
        <f t="shared" si="5"/>
        <v/>
      </c>
      <c r="O75" s="127" t="str">
        <f>IF(E75="","",IF(AND(Pricing!$K$3,$B$19),SUMIF(F75:F$116,"&gt;=" &amp; 16,Pricing!G75:G$116),SUM(Pricing!$G75:$G$116)))</f>
        <v/>
      </c>
      <c r="P75" s="183" t="str">
        <f>IF(OR($E75="",$E75=0),"",IF(OR(NOT($B$19),$F75&gt;=16,$E75=$B$10),0,((1+2.25%)*$P76*Pricing!$H76+(1+Pricing!$K$3)^0.5*Pricing!$G75)/Pricing!$H75))</f>
        <v/>
      </c>
      <c r="Q75" s="127" t="str">
        <f>IF(OR($E75&gt;=$B$9,$E75=0,AND(NOT($B$19),$F75&lt;16)),"",MAX(Pricing!$I74,Pricing!$U75))</f>
        <v/>
      </c>
      <c r="R75" s="127" t="str">
        <f>IF($Q75="","",IF($L75=0,E75,COUNTIF($O76:$O$116,"&gt;=" &amp; $O75-$L75*(1-$P75)/$Q75*Pricing!$H75)+$E75))</f>
        <v/>
      </c>
      <c r="S75" s="127" t="str">
        <f t="array" ref="S75">IF($Q75="","",IF($L75=0,0,IF(R75&lt;$B$10,ROUND((L75*(1-P75)-(O75-INDEX(O75:O$116,R75-E75+1))/Pricing!H75*Q75)/(INDEX(Pricing!G75:G$116,R75-E75+1)/Pricing!H75*Q75)*365,0),0)))</f>
        <v/>
      </c>
      <c r="T75" s="182" t="str">
        <f>IF(OR($Q75="",NOT($B$17)),"",IF($R75&lt;$B$10,0,ROUND(MIN(1,($L75-$O75/Pricing!$H75*$Q75)/(Pricing!$R75-Pricing!$O75)),4)))</f>
        <v/>
      </c>
      <c r="U75" s="127" t="str">
        <f t="array" ref="U75">IF($Q75="","",IF($L75=0,0,IF(OR(R75&lt;$B$10,AND($B$17,$T75&lt;1)),0,$L75*(1-$P75)-$O75/Pricing!$H75*$Q75-IF($B$17,Pricing!$R75-Pricing!$O75,0))*IF($B$18=1,1,Pricing!$H75/IF($B$18=2,INDEX(Pricing!$H$5:$H$116,$B$9+1),INDEX(Pricing!$H$5:$H$116,$B$10+1)))))</f>
        <v/>
      </c>
      <c r="V75" s="172" t="str">
        <f>IF($E75="","",(1-$B$24*($B$10-$E75))*MIN($B$22+(1-$B$22)*$E75/MIN($B$23,$B$9),1)*(Pricing!$U75-$I75))</f>
        <v/>
      </c>
      <c r="W75" s="2" t="str">
        <f t="array" ref="W75">IF($E75="","",IF(F75&gt;16,0,MAX(INDEX($L$6:$L$116,$W$4)*(1+2.25%)^0.5-INDEX($N$6:$N$116,$W$4)/$B$11*Pricing!M75,0)))</f>
        <v/>
      </c>
      <c r="X75" s="178" t="str">
        <f>SUMPRODUCT(Reserve!G75:G$116,W75:W$116)/Reserve!H75</f>
        <v>#DIV/0!</v>
      </c>
      <c r="Y75" s="2"/>
      <c r="Z75" s="2"/>
    </row>
    <row r="76" ht="15.75" customHeight="1">
      <c r="A76" s="2"/>
      <c r="B76" s="2"/>
      <c r="C76" s="2"/>
      <c r="D76" s="160">
        <v>71.0</v>
      </c>
      <c r="E76" s="174" t="str">
        <f t="shared" si="1"/>
        <v/>
      </c>
      <c r="F76" s="194" t="str">
        <f t="shared" si="2"/>
        <v/>
      </c>
      <c r="G76" s="119" t="str">
        <f>IF($E76="","",ROUND((1-$B$24*($B$10-$E76))*MIN($B$22+(1-$B$22)*$E76/MIN($B$23,$B$9),1)*(Pricing!$U76-$I76),0))</f>
        <v/>
      </c>
      <c r="H76" s="120" t="str">
        <f t="shared" si="3"/>
        <v/>
      </c>
      <c r="I76" s="120" t="str">
        <f>IF($E76="","",Pricing!$N76+Pricing!$O76)</f>
        <v/>
      </c>
      <c r="J76" s="176" t="str">
        <f t="shared" si="4"/>
        <v/>
      </c>
      <c r="K76" s="176" t="str">
        <f t="shared" si="6"/>
        <v/>
      </c>
      <c r="L76" s="120" t="str">
        <f>IF(OR($E76&gt;=$B$9,$E76=0),"",MAX(Pricing!$U76-$I76-0.01*$B$11,$V76))</f>
        <v/>
      </c>
      <c r="M76" s="120" t="str">
        <f>IF($E76="","",ROUND(Pricing!Q76+Pricing!R76-SUMPRODUCT(Pricing!G76:G$116,Pricing!L76:L$116)/Pricing!H76-$I76,0))</f>
        <v/>
      </c>
      <c r="N76" s="120" t="str">
        <f t="shared" si="5"/>
        <v/>
      </c>
      <c r="O76" s="120" t="str">
        <f>IF(E76="","",IF(AND(Pricing!$K$3,$B$19),SUMIF(F76:F$116,"&gt;=" &amp; 16,Pricing!G76:G$116),SUM(Pricing!$G76:$G$116)))</f>
        <v/>
      </c>
      <c r="P76" s="177" t="str">
        <f>IF(OR($E76="",$E76=0),"",IF(OR(NOT($B$19),$F76&gt;=16,$E76=$B$10),0,((1+2.25%)*$P77*Pricing!$H77+(1+Pricing!$K$3)^0.5*Pricing!$G76)/Pricing!$H76))</f>
        <v/>
      </c>
      <c r="Q76" s="120" t="str">
        <f>IF(OR($E76&gt;=$B$9,$E76=0,AND(NOT($B$19),$F76&lt;16)),"",MAX(Pricing!$I75,Pricing!$U76))</f>
        <v/>
      </c>
      <c r="R76" s="120" t="str">
        <f>IF($Q76="","",IF($L76=0,E76,COUNTIF($O77:$O$116,"&gt;=" &amp; $O76-$L76*(1-$P76)/$Q76*Pricing!$H76)+$E76))</f>
        <v/>
      </c>
      <c r="S76" s="120" t="str">
        <f t="array" ref="S76">IF($Q76="","",IF($L76=0,0,IF(R76&lt;$B$10,ROUND((L76*(1-P76)-(O76-INDEX(O76:O$116,R76-E76+1))/Pricing!H76*Q76)/(INDEX(Pricing!G76:G$116,R76-E76+1)/Pricing!H76*Q76)*365,0),0)))</f>
        <v/>
      </c>
      <c r="T76" s="176" t="str">
        <f>IF(OR($Q76="",NOT($B$17)),"",IF($R76&lt;$B$10,0,ROUND(MIN(1,($L76-$O76/Pricing!$H76*$Q76)/(Pricing!$R76-Pricing!$O76)),4)))</f>
        <v/>
      </c>
      <c r="U76" s="120" t="str">
        <f t="array" ref="U76">IF($Q76="","",IF($L76=0,0,IF(OR(R76&lt;$B$10,AND($B$17,$T76&lt;1)),0,$L76*(1-$P76)-$O76/Pricing!$H76*$Q76-IF($B$17,Pricing!$R76-Pricing!$O76,0))*IF($B$18=1,1,Pricing!$H76/IF($B$18=2,INDEX(Pricing!$H$5:$H$116,$B$9+1),INDEX(Pricing!$H$5:$H$116,$B$10+1)))))</f>
        <v/>
      </c>
      <c r="V76" s="172" t="str">
        <f>IF($E76="","",(1-$B$24*($B$10-$E76))*MIN($B$22+(1-$B$22)*$E76/MIN($B$23,$B$9),1)*(Pricing!$U76-$I76))</f>
        <v/>
      </c>
      <c r="W76" s="2" t="str">
        <f t="array" ref="W76">IF($E76="","",IF(F76&gt;16,0,MAX(INDEX($L$6:$L$116,$W$4)*(1+2.25%)^0.5-INDEX($N$6:$N$116,$W$4)/$B$11*Pricing!M76,0)))</f>
        <v/>
      </c>
      <c r="X76" s="178" t="str">
        <f>SUMPRODUCT(Reserve!G76:G$116,W76:W$116)/Reserve!H76</f>
        <v>#DIV/0!</v>
      </c>
      <c r="Y76" s="2"/>
      <c r="Z76" s="2"/>
    </row>
    <row r="77" ht="15.75" customHeight="1">
      <c r="A77" s="2"/>
      <c r="B77" s="2"/>
      <c r="C77" s="2"/>
      <c r="D77" s="160">
        <v>72.0</v>
      </c>
      <c r="E77" s="174" t="str">
        <f t="shared" si="1"/>
        <v/>
      </c>
      <c r="F77" s="194" t="str">
        <f t="shared" si="2"/>
        <v/>
      </c>
      <c r="G77" s="119" t="str">
        <f>IF($E77="","",ROUND((1-$B$24*($B$10-$E77))*MIN($B$22+(1-$B$22)*$E77/MIN($B$23,$B$9),1)*(Pricing!$U77-$I77),0))</f>
        <v/>
      </c>
      <c r="H77" s="120" t="str">
        <f t="shared" si="3"/>
        <v/>
      </c>
      <c r="I77" s="120" t="str">
        <f>IF($E77="","",Pricing!$N77+Pricing!$O77)</f>
        <v/>
      </c>
      <c r="J77" s="176" t="str">
        <f t="shared" si="4"/>
        <v/>
      </c>
      <c r="K77" s="176" t="str">
        <f t="shared" si="6"/>
        <v/>
      </c>
      <c r="L77" s="120" t="str">
        <f>IF(OR($E77&gt;=$B$9,$E77=0),"",MAX(Pricing!$U77-$I77-0.01*$B$11,$V77))</f>
        <v/>
      </c>
      <c r="M77" s="120" t="str">
        <f>IF($E77="","",ROUND(Pricing!Q77+Pricing!R77-SUMPRODUCT(Pricing!G77:G$116,Pricing!L77:L$116)/Pricing!H77-$I77,0))</f>
        <v/>
      </c>
      <c r="N77" s="120" t="str">
        <f t="shared" si="5"/>
        <v/>
      </c>
      <c r="O77" s="120" t="str">
        <f>IF(E77="","",IF(AND(Pricing!$K$3,$B$19),SUMIF(F77:F$116,"&gt;=" &amp; 16,Pricing!G77:G$116),SUM(Pricing!$G77:$G$116)))</f>
        <v/>
      </c>
      <c r="P77" s="177" t="str">
        <f>IF(OR($E77="",$E77=0),"",IF(OR(NOT($B$19),$F77&gt;=16,$E77=$B$10),0,((1+2.25%)*$P78*Pricing!$H78+(1+Pricing!$K$3)^0.5*Pricing!$G77)/Pricing!$H77))</f>
        <v/>
      </c>
      <c r="Q77" s="120" t="str">
        <f>IF(OR($E77&gt;=$B$9,$E77=0,AND(NOT($B$19),$F77&lt;16)),"",MAX(Pricing!$I76,Pricing!$U77))</f>
        <v/>
      </c>
      <c r="R77" s="120" t="str">
        <f>IF($Q77="","",IF($L77=0,E77,COUNTIF($O78:$O$116,"&gt;=" &amp; $O77-$L77*(1-$P77)/$Q77*Pricing!$H77)+$E77))</f>
        <v/>
      </c>
      <c r="S77" s="120" t="str">
        <f t="array" ref="S77">IF($Q77="","",IF($L77=0,0,IF(R77&lt;$B$10,ROUND((L77*(1-P77)-(O77-INDEX(O77:O$116,R77-E77+1))/Pricing!H77*Q77)/(INDEX(Pricing!G77:G$116,R77-E77+1)/Pricing!H77*Q77)*365,0),0)))</f>
        <v/>
      </c>
      <c r="T77" s="176" t="str">
        <f>IF(OR($Q77="",NOT($B$17)),"",IF($R77&lt;$B$10,0,ROUND(MIN(1,($L77-$O77/Pricing!$H77*$Q77)/(Pricing!$R77-Pricing!$O77)),4)))</f>
        <v/>
      </c>
      <c r="U77" s="120" t="str">
        <f t="array" ref="U77">IF($Q77="","",IF($L77=0,0,IF(OR(R77&lt;$B$10,AND($B$17,$T77&lt;1)),0,$L77*(1-$P77)-$O77/Pricing!$H77*$Q77-IF($B$17,Pricing!$R77-Pricing!$O77,0))*IF($B$18=1,1,Pricing!$H77/IF($B$18=2,INDEX(Pricing!$H$5:$H$116,$B$9+1),INDEX(Pricing!$H$5:$H$116,$B$10+1)))))</f>
        <v/>
      </c>
      <c r="V77" s="172" t="str">
        <f>IF($E77="","",(1-$B$24*($B$10-$E77))*MIN($B$22+(1-$B$22)*$E77/MIN($B$23,$B$9),1)*(Pricing!$U77-$I77))</f>
        <v/>
      </c>
      <c r="W77" s="2" t="str">
        <f t="array" ref="W77">IF($E77="","",IF(F77&gt;16,0,MAX(INDEX($L$6:$L$116,$W$4)*(1+2.25%)^0.5-INDEX($N$6:$N$116,$W$4)/$B$11*Pricing!M77,0)))</f>
        <v/>
      </c>
      <c r="X77" s="178" t="str">
        <f>SUMPRODUCT(Reserve!G77:G$116,W77:W$116)/Reserve!H77</f>
        <v>#DIV/0!</v>
      </c>
      <c r="Y77" s="2"/>
      <c r="Z77" s="2"/>
    </row>
    <row r="78" ht="15.75" customHeight="1">
      <c r="A78" s="2"/>
      <c r="B78" s="2"/>
      <c r="C78" s="2"/>
      <c r="D78" s="160">
        <v>73.0</v>
      </c>
      <c r="E78" s="174" t="str">
        <f t="shared" si="1"/>
        <v/>
      </c>
      <c r="F78" s="194" t="str">
        <f t="shared" si="2"/>
        <v/>
      </c>
      <c r="G78" s="119" t="str">
        <f>IF($E78="","",ROUND((1-$B$24*($B$10-$E78))*MIN($B$22+(1-$B$22)*$E78/MIN($B$23,$B$9),1)*(Pricing!$U78-$I78),0))</f>
        <v/>
      </c>
      <c r="H78" s="120" t="str">
        <f t="shared" si="3"/>
        <v/>
      </c>
      <c r="I78" s="120" t="str">
        <f>IF($E78="","",Pricing!$N78+Pricing!$O78)</f>
        <v/>
      </c>
      <c r="J78" s="176" t="str">
        <f t="shared" si="4"/>
        <v/>
      </c>
      <c r="K78" s="176" t="str">
        <f t="shared" si="6"/>
        <v/>
      </c>
      <c r="L78" s="120" t="str">
        <f>IF(OR($E78&gt;=$B$9,$E78=0),"",MAX(Pricing!$U78-$I78-0.01*$B$11,$V78))</f>
        <v/>
      </c>
      <c r="M78" s="120" t="str">
        <f>IF($E78="","",ROUND(Pricing!Q78+Pricing!R78-SUMPRODUCT(Pricing!G78:G$116,Pricing!L78:L$116)/Pricing!H78-$I78,0))</f>
        <v/>
      </c>
      <c r="N78" s="120" t="str">
        <f t="shared" si="5"/>
        <v/>
      </c>
      <c r="O78" s="120" t="str">
        <f>IF(E78="","",IF(AND(Pricing!$K$3,$B$19),SUMIF(F78:F$116,"&gt;=" &amp; 16,Pricing!G78:G$116),SUM(Pricing!$G78:$G$116)))</f>
        <v/>
      </c>
      <c r="P78" s="177" t="str">
        <f>IF(OR($E78="",$E78=0),"",IF(OR(NOT($B$19),$F78&gt;=16,$E78=$B$10),0,((1+2.25%)*$P79*Pricing!$H79+(1+Pricing!$K$3)^0.5*Pricing!$G78)/Pricing!$H78))</f>
        <v/>
      </c>
      <c r="Q78" s="120" t="str">
        <f>IF(OR($E78&gt;=$B$9,$E78=0,AND(NOT($B$19),$F78&lt;16)),"",MAX(Pricing!$I77,Pricing!$U78))</f>
        <v/>
      </c>
      <c r="R78" s="120" t="str">
        <f>IF($Q78="","",IF($L78=0,E78,COUNTIF($O79:$O$116,"&gt;=" &amp; $O78-$L78*(1-$P78)/$Q78*Pricing!$H78)+$E78))</f>
        <v/>
      </c>
      <c r="S78" s="120" t="str">
        <f t="array" ref="S78">IF($Q78="","",IF($L78=0,0,IF(R78&lt;$B$10,ROUND((L78*(1-P78)-(O78-INDEX(O78:O$116,R78-E78+1))/Pricing!H78*Q78)/(INDEX(Pricing!G78:G$116,R78-E78+1)/Pricing!H78*Q78)*365,0),0)))</f>
        <v/>
      </c>
      <c r="T78" s="176" t="str">
        <f>IF(OR($Q78="",NOT($B$17)),"",IF($R78&lt;$B$10,0,ROUND(MIN(1,($L78-$O78/Pricing!$H78*$Q78)/(Pricing!$R78-Pricing!$O78)),4)))</f>
        <v/>
      </c>
      <c r="U78" s="120" t="str">
        <f t="array" ref="U78">IF($Q78="","",IF($L78=0,0,IF(OR(R78&lt;$B$10,AND($B$17,$T78&lt;1)),0,$L78*(1-$P78)-$O78/Pricing!$H78*$Q78-IF($B$17,Pricing!$R78-Pricing!$O78,0))*IF($B$18=1,1,Pricing!$H78/IF($B$18=2,INDEX(Pricing!$H$5:$H$116,$B$9+1),INDEX(Pricing!$H$5:$H$116,$B$10+1)))))</f>
        <v/>
      </c>
      <c r="V78" s="172" t="str">
        <f>IF($E78="","",(1-$B$24*($B$10-$E78))*MIN($B$22+(1-$B$22)*$E78/MIN($B$23,$B$9),1)*(Pricing!$U78-$I78))</f>
        <v/>
      </c>
      <c r="W78" s="2" t="str">
        <f t="array" ref="W78">IF($E78="","",IF(F78&gt;16,0,MAX(INDEX($L$6:$L$116,$W$4)*(1+2.25%)^0.5-INDEX($N$6:$N$116,$W$4)/$B$11*Pricing!M78,0)))</f>
        <v/>
      </c>
      <c r="X78" s="178" t="str">
        <f>SUMPRODUCT(Reserve!G78:G$116,W78:W$116)/Reserve!H78</f>
        <v>#DIV/0!</v>
      </c>
      <c r="Y78" s="2"/>
      <c r="Z78" s="2"/>
    </row>
    <row r="79" ht="15.75" customHeight="1">
      <c r="A79" s="2"/>
      <c r="B79" s="2"/>
      <c r="C79" s="2"/>
      <c r="D79" s="160">
        <v>74.0</v>
      </c>
      <c r="E79" s="174" t="str">
        <f t="shared" si="1"/>
        <v/>
      </c>
      <c r="F79" s="194" t="str">
        <f t="shared" si="2"/>
        <v/>
      </c>
      <c r="G79" s="119" t="str">
        <f>IF($E79="","",ROUND((1-$B$24*($B$10-$E79))*MIN($B$22+(1-$B$22)*$E79/MIN($B$23,$B$9),1)*(Pricing!$U79-$I79),0))</f>
        <v/>
      </c>
      <c r="H79" s="120" t="str">
        <f t="shared" si="3"/>
        <v/>
      </c>
      <c r="I79" s="120" t="str">
        <f>IF($E79="","",Pricing!$N79+Pricing!$O79)</f>
        <v/>
      </c>
      <c r="J79" s="176" t="str">
        <f t="shared" si="4"/>
        <v/>
      </c>
      <c r="K79" s="176" t="str">
        <f t="shared" si="6"/>
        <v/>
      </c>
      <c r="L79" s="120" t="str">
        <f>IF(OR($E79&gt;=$B$9,$E79=0),"",MAX(Pricing!$U79-$I79-0.01*$B$11,$V79))</f>
        <v/>
      </c>
      <c r="M79" s="120" t="str">
        <f>IF($E79="","",ROUND(Pricing!Q79+Pricing!R79-SUMPRODUCT(Pricing!G79:G$116,Pricing!L79:L$116)/Pricing!H79-$I79,0))</f>
        <v/>
      </c>
      <c r="N79" s="120" t="str">
        <f t="shared" si="5"/>
        <v/>
      </c>
      <c r="O79" s="120" t="str">
        <f>IF(E79="","",IF(AND(Pricing!$K$3,$B$19),SUMIF(F79:F$116,"&gt;=" &amp; 16,Pricing!G79:G$116),SUM(Pricing!$G79:$G$116)))</f>
        <v/>
      </c>
      <c r="P79" s="177" t="str">
        <f>IF(OR($E79="",$E79=0),"",IF(OR(NOT($B$19),$F79&gt;=16,$E79=$B$10),0,((1+2.25%)*$P80*Pricing!$H80+(1+Pricing!$K$3)^0.5*Pricing!$G79)/Pricing!$H79))</f>
        <v/>
      </c>
      <c r="Q79" s="120" t="str">
        <f>IF(OR($E79&gt;=$B$9,$E79=0,AND(NOT($B$19),$F79&lt;16)),"",MAX(Pricing!$I78,Pricing!$U79))</f>
        <v/>
      </c>
      <c r="R79" s="120" t="str">
        <f>IF($Q79="","",IF($L79=0,E79,COUNTIF($O80:$O$116,"&gt;=" &amp; $O79-$L79*(1-$P79)/$Q79*Pricing!$H79)+$E79))</f>
        <v/>
      </c>
      <c r="S79" s="120" t="str">
        <f t="array" ref="S79">IF($Q79="","",IF($L79=0,0,IF(R79&lt;$B$10,ROUND((L79*(1-P79)-(O79-INDEX(O79:O$116,R79-E79+1))/Pricing!H79*Q79)/(INDEX(Pricing!G79:G$116,R79-E79+1)/Pricing!H79*Q79)*365,0),0)))</f>
        <v/>
      </c>
      <c r="T79" s="176" t="str">
        <f>IF(OR($Q79="",NOT($B$17)),"",IF($R79&lt;$B$10,0,ROUND(MIN(1,($L79-$O79/Pricing!$H79*$Q79)/(Pricing!$R79-Pricing!$O79)),4)))</f>
        <v/>
      </c>
      <c r="U79" s="120" t="str">
        <f t="array" ref="U79">IF($Q79="","",IF($L79=0,0,IF(OR(R79&lt;$B$10,AND($B$17,$T79&lt;1)),0,$L79*(1-$P79)-$O79/Pricing!$H79*$Q79-IF($B$17,Pricing!$R79-Pricing!$O79,0))*IF($B$18=1,1,Pricing!$H79/IF($B$18=2,INDEX(Pricing!$H$5:$H$116,$B$9+1),INDEX(Pricing!$H$5:$H$116,$B$10+1)))))</f>
        <v/>
      </c>
      <c r="V79" s="172" t="str">
        <f>IF($E79="","",(1-$B$24*($B$10-$E79))*MIN($B$22+(1-$B$22)*$E79/MIN($B$23,$B$9),1)*(Pricing!$U79-$I79))</f>
        <v/>
      </c>
      <c r="W79" s="2" t="str">
        <f t="array" ref="W79">IF($E79="","",IF(F79&gt;16,0,MAX(INDEX($L$6:$L$116,$W$4)*(1+2.25%)^0.5-INDEX($N$6:$N$116,$W$4)/$B$11*Pricing!M79,0)))</f>
        <v/>
      </c>
      <c r="X79" s="178" t="str">
        <f>SUMPRODUCT(Reserve!G79:G$116,W79:W$116)/Reserve!H79</f>
        <v>#DIV/0!</v>
      </c>
      <c r="Y79" s="2"/>
      <c r="Z79" s="2"/>
    </row>
    <row r="80" ht="15.75" customHeight="1">
      <c r="A80" s="2"/>
      <c r="B80" s="2"/>
      <c r="C80" s="2"/>
      <c r="D80" s="160">
        <v>75.0</v>
      </c>
      <c r="E80" s="180" t="str">
        <f t="shared" si="1"/>
        <v/>
      </c>
      <c r="F80" s="195" t="str">
        <f t="shared" si="2"/>
        <v/>
      </c>
      <c r="G80" s="126" t="str">
        <f>IF($E80="","",ROUND((1-$B$24*($B$10-$E80))*MIN($B$22+(1-$B$22)*$E80/MIN($B$23,$B$9),1)*(Pricing!$U80-$I80),0))</f>
        <v/>
      </c>
      <c r="H80" s="127" t="str">
        <f t="shared" si="3"/>
        <v/>
      </c>
      <c r="I80" s="127" t="str">
        <f>IF($E80="","",Pricing!$N80+Pricing!$O80)</f>
        <v/>
      </c>
      <c r="J80" s="182" t="str">
        <f t="shared" si="4"/>
        <v/>
      </c>
      <c r="K80" s="182" t="str">
        <f t="shared" si="6"/>
        <v/>
      </c>
      <c r="L80" s="127" t="str">
        <f>IF(OR($E80&gt;=$B$9,$E80=0),"",MAX(Pricing!$U80-$I80-0.01*$B$11,$V80))</f>
        <v/>
      </c>
      <c r="M80" s="127" t="str">
        <f>IF($E80="","",ROUND(Pricing!Q80+Pricing!R80-SUMPRODUCT(Pricing!G80:G$116,Pricing!L80:L$116)/Pricing!H80-$I80,0))</f>
        <v/>
      </c>
      <c r="N80" s="127" t="str">
        <f t="shared" si="5"/>
        <v/>
      </c>
      <c r="O80" s="127" t="str">
        <f>IF(E80="","",IF(AND(Pricing!$K$3,$B$19),SUMIF(F80:F$116,"&gt;=" &amp; 16,Pricing!G80:G$116),SUM(Pricing!$G80:$G$116)))</f>
        <v/>
      </c>
      <c r="P80" s="183" t="str">
        <f>IF(OR($E80="",$E80=0),"",IF(OR(NOT($B$19),$F80&gt;=16,$E80=$B$10),0,((1+2.25%)*$P81*Pricing!$H81+(1+Pricing!$K$3)^0.5*Pricing!$G80)/Pricing!$H80))</f>
        <v/>
      </c>
      <c r="Q80" s="127" t="str">
        <f>IF(OR($E80&gt;=$B$9,$E80=0,AND(NOT($B$19),$F80&lt;16)),"",MAX(Pricing!$I79,Pricing!$U80))</f>
        <v/>
      </c>
      <c r="R80" s="127" t="str">
        <f>IF($Q80="","",IF($L80=0,E80,COUNTIF($O81:$O$116,"&gt;=" &amp; $O80-$L80*(1-$P80)/$Q80*Pricing!$H80)+$E80))</f>
        <v/>
      </c>
      <c r="S80" s="127" t="str">
        <f t="array" ref="S80">IF($Q80="","",IF($L80=0,0,IF(R80&lt;$B$10,ROUND((L80*(1-P80)-(O80-INDEX(O80:O$116,R80-E80+1))/Pricing!H80*Q80)/(INDEX(Pricing!G80:G$116,R80-E80+1)/Pricing!H80*Q80)*365,0),0)))</f>
        <v/>
      </c>
      <c r="T80" s="182" t="str">
        <f>IF(OR($Q80="",NOT($B$17)),"",IF($R80&lt;$B$10,0,ROUND(MIN(1,($L80-$O80/Pricing!$H80*$Q80)/(Pricing!$R80-Pricing!$O80)),4)))</f>
        <v/>
      </c>
      <c r="U80" s="127" t="str">
        <f t="array" ref="U80">IF($Q80="","",IF($L80=0,0,IF(OR(R80&lt;$B$10,AND($B$17,$T80&lt;1)),0,$L80*(1-$P80)-$O80/Pricing!$H80*$Q80-IF($B$17,Pricing!$R80-Pricing!$O80,0))*IF($B$18=1,1,Pricing!$H80/IF($B$18=2,INDEX(Pricing!$H$5:$H$116,$B$9+1),INDEX(Pricing!$H$5:$H$116,$B$10+1)))))</f>
        <v/>
      </c>
      <c r="V80" s="172" t="str">
        <f>IF($E80="","",(1-$B$24*($B$10-$E80))*MIN($B$22+(1-$B$22)*$E80/MIN($B$23,$B$9),1)*(Pricing!$U80-$I80))</f>
        <v/>
      </c>
      <c r="W80" s="2" t="str">
        <f t="array" ref="W80">IF($E80="","",IF(F80&gt;16,0,MAX(INDEX($L$6:$L$116,$W$4)*(1+2.25%)^0.5-INDEX($N$6:$N$116,$W$4)/$B$11*Pricing!M80,0)))</f>
        <v/>
      </c>
      <c r="X80" s="178" t="str">
        <f>SUMPRODUCT(Reserve!G80:G$116,W80:W$116)/Reserve!H80</f>
        <v>#DIV/0!</v>
      </c>
      <c r="Y80" s="2"/>
      <c r="Z80" s="2"/>
    </row>
    <row r="81" ht="15.75" customHeight="1">
      <c r="A81" s="2"/>
      <c r="B81" s="2"/>
      <c r="C81" s="2"/>
      <c r="D81" s="160">
        <v>76.0</v>
      </c>
      <c r="E81" s="174" t="str">
        <f t="shared" si="1"/>
        <v/>
      </c>
      <c r="F81" s="194" t="str">
        <f t="shared" si="2"/>
        <v/>
      </c>
      <c r="G81" s="119" t="str">
        <f>IF($E81="","",ROUND((1-$B$24*($B$10-$E81))*MIN($B$22+(1-$B$22)*$E81/MIN($B$23,$B$9),1)*(Pricing!$U81-$I81),0))</f>
        <v/>
      </c>
      <c r="H81" s="120" t="str">
        <f t="shared" si="3"/>
        <v/>
      </c>
      <c r="I81" s="120" t="str">
        <f>IF($E81="","",Pricing!$N81+Pricing!$O81)</f>
        <v/>
      </c>
      <c r="J81" s="176" t="str">
        <f t="shared" si="4"/>
        <v/>
      </c>
      <c r="K81" s="176" t="str">
        <f t="shared" si="6"/>
        <v/>
      </c>
      <c r="L81" s="120" t="str">
        <f>IF(OR($E81&gt;=$B$9,$E81=0),"",MAX(Pricing!$U81-$I81-0.01*$B$11,$V81))</f>
        <v/>
      </c>
      <c r="M81" s="120" t="str">
        <f>IF($E81="","",ROUND(Pricing!Q81+Pricing!R81-SUMPRODUCT(Pricing!G81:G$116,Pricing!L81:L$116)/Pricing!H81-$I81,0))</f>
        <v/>
      </c>
      <c r="N81" s="120" t="str">
        <f t="shared" si="5"/>
        <v/>
      </c>
      <c r="O81" s="120" t="str">
        <f>IF(E81="","",IF(AND(Pricing!$K$3,$B$19),SUMIF(F81:F$116,"&gt;=" &amp; 16,Pricing!G81:G$116),SUM(Pricing!$G81:$G$116)))</f>
        <v/>
      </c>
      <c r="P81" s="177" t="str">
        <f>IF(OR($E81="",$E81=0),"",IF(OR(NOT($B$19),$F81&gt;=16,$E81=$B$10),0,((1+2.25%)*$P82*Pricing!$H82+(1+Pricing!$K$3)^0.5*Pricing!$G81)/Pricing!$H81))</f>
        <v/>
      </c>
      <c r="Q81" s="120" t="str">
        <f>IF(OR($E81&gt;=$B$9,$E81=0,AND(NOT($B$19),$F81&lt;16)),"",MAX(Pricing!$I80,Pricing!$U81))</f>
        <v/>
      </c>
      <c r="R81" s="120" t="str">
        <f>IF($Q81="","",IF($L81=0,E81,COUNTIF($O82:$O$116,"&gt;=" &amp; $O81-$L81*(1-$P81)/$Q81*Pricing!$H81)+$E81))</f>
        <v/>
      </c>
      <c r="S81" s="120" t="str">
        <f t="array" ref="S81">IF($Q81="","",IF($L81=0,0,IF(R81&lt;$B$10,ROUND((L81*(1-P81)-(O81-INDEX(O81:O$116,R81-E81+1))/Pricing!H81*Q81)/(INDEX(Pricing!G81:G$116,R81-E81+1)/Pricing!H81*Q81)*365,0),0)))</f>
        <v/>
      </c>
      <c r="T81" s="176" t="str">
        <f>IF(OR($Q81="",NOT($B$17)),"",IF($R81&lt;$B$10,0,ROUND(MIN(1,($L81-$O81/Pricing!$H81*$Q81)/(Pricing!$R81-Pricing!$O81)),4)))</f>
        <v/>
      </c>
      <c r="U81" s="120" t="str">
        <f t="array" ref="U81">IF($Q81="","",IF($L81=0,0,IF(OR(R81&lt;$B$10,AND($B$17,$T81&lt;1)),0,$L81*(1-$P81)-$O81/Pricing!$H81*$Q81-IF($B$17,Pricing!$R81-Pricing!$O81,0))*IF($B$18=1,1,Pricing!$H81/IF($B$18=2,INDEX(Pricing!$H$5:$H$116,$B$9+1),INDEX(Pricing!$H$5:$H$116,$B$10+1)))))</f>
        <v/>
      </c>
      <c r="V81" s="172" t="str">
        <f>IF($E81="","",(1-$B$24*($B$10-$E81))*MIN($B$22+(1-$B$22)*$E81/MIN($B$23,$B$9),1)*(Pricing!$U81-$I81))</f>
        <v/>
      </c>
      <c r="W81" s="2" t="str">
        <f t="array" ref="W81">IF($E81="","",IF(F81&gt;16,0,MAX(INDEX($L$6:$L$116,$W$4)*(1+2.25%)^0.5-INDEX($N$6:$N$116,$W$4)/$B$11*Pricing!M81,0)))</f>
        <v/>
      </c>
      <c r="X81" s="178" t="str">
        <f>SUMPRODUCT(Reserve!G81:G$116,W81:W$116)/Reserve!H81</f>
        <v>#DIV/0!</v>
      </c>
      <c r="Y81" s="2"/>
      <c r="Z81" s="2"/>
    </row>
    <row r="82" ht="15.75" customHeight="1">
      <c r="A82" s="2"/>
      <c r="B82" s="2"/>
      <c r="C82" s="2"/>
      <c r="D82" s="160">
        <v>77.0</v>
      </c>
      <c r="E82" s="174" t="str">
        <f t="shared" si="1"/>
        <v/>
      </c>
      <c r="F82" s="194" t="str">
        <f t="shared" si="2"/>
        <v/>
      </c>
      <c r="G82" s="119" t="str">
        <f>IF($E82="","",ROUND((1-$B$24*($B$10-$E82))*MIN($B$22+(1-$B$22)*$E82/MIN($B$23,$B$9),1)*(Pricing!$U82-$I82),0))</f>
        <v/>
      </c>
      <c r="H82" s="120" t="str">
        <f t="shared" si="3"/>
        <v/>
      </c>
      <c r="I82" s="120" t="str">
        <f>IF($E82="","",Pricing!$N82+Pricing!$O82)</f>
        <v/>
      </c>
      <c r="J82" s="176" t="str">
        <f t="shared" si="4"/>
        <v/>
      </c>
      <c r="K82" s="176" t="str">
        <f t="shared" si="6"/>
        <v/>
      </c>
      <c r="L82" s="120" t="str">
        <f>IF(OR($E82&gt;=$B$9,$E82=0),"",MAX(Pricing!$U82-$I82-0.01*$B$11,$V82))</f>
        <v/>
      </c>
      <c r="M82" s="120" t="str">
        <f>IF($E82="","",ROUND(Pricing!Q82+Pricing!R82-SUMPRODUCT(Pricing!G82:G$116,Pricing!L82:L$116)/Pricing!H82-$I82,0))</f>
        <v/>
      </c>
      <c r="N82" s="120" t="str">
        <f t="shared" si="5"/>
        <v/>
      </c>
      <c r="O82" s="120" t="str">
        <f>IF(E82="","",IF(AND(Pricing!$K$3,$B$19),SUMIF(F82:F$116,"&gt;=" &amp; 16,Pricing!G82:G$116),SUM(Pricing!$G82:$G$116)))</f>
        <v/>
      </c>
      <c r="P82" s="177" t="str">
        <f>IF(OR($E82="",$E82=0),"",IF(OR(NOT($B$19),$F82&gt;=16,$E82=$B$10),0,((1+2.25%)*$P83*Pricing!$H83+(1+Pricing!$K$3)^0.5*Pricing!$G82)/Pricing!$H82))</f>
        <v/>
      </c>
      <c r="Q82" s="120" t="str">
        <f>IF(OR($E82&gt;=$B$9,$E82=0,AND(NOT($B$19),$F82&lt;16)),"",MAX(Pricing!$I81,Pricing!$U82))</f>
        <v/>
      </c>
      <c r="R82" s="120" t="str">
        <f>IF($Q82="","",IF($L82=0,E82,COUNTIF($O83:$O$116,"&gt;=" &amp; $O82-$L82*(1-$P82)/$Q82*Pricing!$H82)+$E82))</f>
        <v/>
      </c>
      <c r="S82" s="120" t="str">
        <f t="array" ref="S82">IF($Q82="","",IF($L82=0,0,IF(R82&lt;$B$10,ROUND((L82*(1-P82)-(O82-INDEX(O82:O$116,R82-E82+1))/Pricing!H82*Q82)/(INDEX(Pricing!G82:G$116,R82-E82+1)/Pricing!H82*Q82)*365,0),0)))</f>
        <v/>
      </c>
      <c r="T82" s="176" t="str">
        <f>IF(OR($Q82="",NOT($B$17)),"",IF($R82&lt;$B$10,0,ROUND(MIN(1,($L82-$O82/Pricing!$H82*$Q82)/(Pricing!$R82-Pricing!$O82)),4)))</f>
        <v/>
      </c>
      <c r="U82" s="120" t="str">
        <f t="array" ref="U82">IF($Q82="","",IF($L82=0,0,IF(OR(R82&lt;$B$10,AND($B$17,$T82&lt;1)),0,$L82*(1-$P82)-$O82/Pricing!$H82*$Q82-IF($B$17,Pricing!$R82-Pricing!$O82,0))*IF($B$18=1,1,Pricing!$H82/IF($B$18=2,INDEX(Pricing!$H$5:$H$116,$B$9+1),INDEX(Pricing!$H$5:$H$116,$B$10+1)))))</f>
        <v/>
      </c>
      <c r="V82" s="172" t="str">
        <f>IF($E82="","",(1-$B$24*($B$10-$E82))*MIN($B$22+(1-$B$22)*$E82/MIN($B$23,$B$9),1)*(Pricing!$U82-$I82))</f>
        <v/>
      </c>
      <c r="W82" s="2" t="str">
        <f t="array" ref="W82">IF($E82="","",IF(F82&gt;16,0,MAX(INDEX($L$6:$L$116,$W$4)*(1+2.25%)^0.5-INDEX($N$6:$N$116,$W$4)/$B$11*Pricing!M82,0)))</f>
        <v/>
      </c>
      <c r="X82" s="178" t="str">
        <f>SUMPRODUCT(Reserve!G82:G$116,W82:W$116)/Reserve!H82</f>
        <v>#DIV/0!</v>
      </c>
      <c r="Y82" s="2"/>
      <c r="Z82" s="2"/>
    </row>
    <row r="83" ht="15.75" customHeight="1">
      <c r="A83" s="2"/>
      <c r="B83" s="2"/>
      <c r="C83" s="2"/>
      <c r="D83" s="160">
        <v>78.0</v>
      </c>
      <c r="E83" s="174" t="str">
        <f t="shared" si="1"/>
        <v/>
      </c>
      <c r="F83" s="194" t="str">
        <f t="shared" si="2"/>
        <v/>
      </c>
      <c r="G83" s="119" t="str">
        <f>IF($E83="","",ROUND((1-$B$24*($B$10-$E83))*MIN($B$22+(1-$B$22)*$E83/MIN($B$23,$B$9),1)*(Pricing!$U83-$I83),0))</f>
        <v/>
      </c>
      <c r="H83" s="120" t="str">
        <f t="shared" si="3"/>
        <v/>
      </c>
      <c r="I83" s="120" t="str">
        <f>IF($E83="","",Pricing!$N83+Pricing!$O83)</f>
        <v/>
      </c>
      <c r="J83" s="176" t="str">
        <f t="shared" si="4"/>
        <v/>
      </c>
      <c r="K83" s="176" t="str">
        <f t="shared" si="6"/>
        <v/>
      </c>
      <c r="L83" s="120" t="str">
        <f>IF(OR($E83&gt;=$B$9,$E83=0),"",MAX(Pricing!$U83-$I83-0.01*$B$11,$V83))</f>
        <v/>
      </c>
      <c r="M83" s="120" t="str">
        <f>IF($E83="","",ROUND(Pricing!Q83+Pricing!R83-SUMPRODUCT(Pricing!G83:G$116,Pricing!L83:L$116)/Pricing!H83-$I83,0))</f>
        <v/>
      </c>
      <c r="N83" s="120" t="str">
        <f t="shared" si="5"/>
        <v/>
      </c>
      <c r="O83" s="120" t="str">
        <f>IF(E83="","",IF(AND(Pricing!$K$3,$B$19),SUMIF(F83:F$116,"&gt;=" &amp; 16,Pricing!G83:G$116),SUM(Pricing!$G83:$G$116)))</f>
        <v/>
      </c>
      <c r="P83" s="177" t="str">
        <f>IF(OR($E83="",$E83=0),"",IF(OR(NOT($B$19),$F83&gt;=16,$E83=$B$10),0,((1+2.25%)*$P84*Pricing!$H84+(1+Pricing!$K$3)^0.5*Pricing!$G83)/Pricing!$H83))</f>
        <v/>
      </c>
      <c r="Q83" s="120" t="str">
        <f>IF(OR($E83&gt;=$B$9,$E83=0,AND(NOT($B$19),$F83&lt;16)),"",MAX(Pricing!$I82,Pricing!$U83))</f>
        <v/>
      </c>
      <c r="R83" s="120" t="str">
        <f>IF($Q83="","",IF($L83=0,E83,COUNTIF($O84:$O$116,"&gt;=" &amp; $O83-$L83*(1-$P83)/$Q83*Pricing!$H83)+$E83))</f>
        <v/>
      </c>
      <c r="S83" s="120" t="str">
        <f t="array" ref="S83">IF($Q83="","",IF($L83=0,0,IF(R83&lt;$B$10,ROUND((L83*(1-P83)-(O83-INDEX(O83:O$116,R83-E83+1))/Pricing!H83*Q83)/(INDEX(Pricing!G83:G$116,R83-E83+1)/Pricing!H83*Q83)*365,0),0)))</f>
        <v/>
      </c>
      <c r="T83" s="176" t="str">
        <f>IF(OR($Q83="",NOT($B$17)),"",IF($R83&lt;$B$10,0,ROUND(MIN(1,($L83-$O83/Pricing!$H83*$Q83)/(Pricing!$R83-Pricing!$O83)),4)))</f>
        <v/>
      </c>
      <c r="U83" s="120" t="str">
        <f t="array" ref="U83">IF($Q83="","",IF($L83=0,0,IF(OR(R83&lt;$B$10,AND($B$17,$T83&lt;1)),0,$L83*(1-$P83)-$O83/Pricing!$H83*$Q83-IF($B$17,Pricing!$R83-Pricing!$O83,0))*IF($B$18=1,1,Pricing!$H83/IF($B$18=2,INDEX(Pricing!$H$5:$H$116,$B$9+1),INDEX(Pricing!$H$5:$H$116,$B$10+1)))))</f>
        <v/>
      </c>
      <c r="V83" s="172" t="str">
        <f>IF($E83="","",(1-$B$24*($B$10-$E83))*MIN($B$22+(1-$B$22)*$E83/MIN($B$23,$B$9),1)*(Pricing!$U83-$I83))</f>
        <v/>
      </c>
      <c r="W83" s="2" t="str">
        <f t="array" ref="W83">IF($E83="","",IF(F83&gt;16,0,MAX(INDEX($L$6:$L$116,$W$4)*(1+2.25%)^0.5-INDEX($N$6:$N$116,$W$4)/$B$11*Pricing!M83,0)))</f>
        <v/>
      </c>
      <c r="X83" s="178" t="str">
        <f>SUMPRODUCT(Reserve!G83:G$116,W83:W$116)/Reserve!H83</f>
        <v>#DIV/0!</v>
      </c>
      <c r="Y83" s="2"/>
      <c r="Z83" s="2"/>
    </row>
    <row r="84" ht="15.75" customHeight="1">
      <c r="A84" s="2"/>
      <c r="B84" s="2"/>
      <c r="C84" s="2"/>
      <c r="D84" s="160">
        <v>79.0</v>
      </c>
      <c r="E84" s="174" t="str">
        <f t="shared" si="1"/>
        <v/>
      </c>
      <c r="F84" s="194" t="str">
        <f t="shared" si="2"/>
        <v/>
      </c>
      <c r="G84" s="119" t="str">
        <f>IF($E84="","",ROUND((1-$B$24*($B$10-$E84))*MIN($B$22+(1-$B$22)*$E84/MIN($B$23,$B$9),1)*(Pricing!$U84-$I84),0))</f>
        <v/>
      </c>
      <c r="H84" s="120" t="str">
        <f t="shared" si="3"/>
        <v/>
      </c>
      <c r="I84" s="120" t="str">
        <f>IF($E84="","",Pricing!$N84+Pricing!$O84)</f>
        <v/>
      </c>
      <c r="J84" s="176" t="str">
        <f t="shared" si="4"/>
        <v/>
      </c>
      <c r="K84" s="176" t="str">
        <f t="shared" si="6"/>
        <v/>
      </c>
      <c r="L84" s="120" t="str">
        <f>IF(OR($E84&gt;=$B$9,$E84=0),"",MAX(Pricing!$U84-$I84-0.01*$B$11,$V84))</f>
        <v/>
      </c>
      <c r="M84" s="120" t="str">
        <f>IF($E84="","",ROUND(Pricing!Q84+Pricing!R84-SUMPRODUCT(Pricing!G84:G$116,Pricing!L84:L$116)/Pricing!H84-$I84,0))</f>
        <v/>
      </c>
      <c r="N84" s="120" t="str">
        <f t="shared" si="5"/>
        <v/>
      </c>
      <c r="O84" s="120" t="str">
        <f>IF(E84="","",IF(AND(Pricing!$K$3,$B$19),SUMIF(F84:F$116,"&gt;=" &amp; 16,Pricing!G84:G$116),SUM(Pricing!$G84:$G$116)))</f>
        <v/>
      </c>
      <c r="P84" s="177" t="str">
        <f>IF(OR($E84="",$E84=0),"",IF(OR(NOT($B$19),$F84&gt;=16,$E84=$B$10),0,((1+2.25%)*$P85*Pricing!$H85+(1+Pricing!$K$3)^0.5*Pricing!$G84)/Pricing!$H84))</f>
        <v/>
      </c>
      <c r="Q84" s="120" t="str">
        <f>IF(OR($E84&gt;=$B$9,$E84=0,AND(NOT($B$19),$F84&lt;16)),"",MAX(Pricing!$I83,Pricing!$U84))</f>
        <v/>
      </c>
      <c r="R84" s="120" t="str">
        <f>IF($Q84="","",IF($L84=0,E84,COUNTIF($O85:$O$116,"&gt;=" &amp; $O84-$L84*(1-$P84)/$Q84*Pricing!$H84)+$E84))</f>
        <v/>
      </c>
      <c r="S84" s="120" t="str">
        <f t="array" ref="S84">IF($Q84="","",IF($L84=0,0,IF(R84&lt;$B$10,ROUND((L84*(1-P84)-(O84-INDEX(O84:O$116,R84-E84+1))/Pricing!H84*Q84)/(INDEX(Pricing!G84:G$116,R84-E84+1)/Pricing!H84*Q84)*365,0),0)))</f>
        <v/>
      </c>
      <c r="T84" s="176" t="str">
        <f>IF(OR($Q84="",NOT($B$17)),"",IF($R84&lt;$B$10,0,ROUND(MIN(1,($L84-$O84/Pricing!$H84*$Q84)/(Pricing!$R84-Pricing!$O84)),4)))</f>
        <v/>
      </c>
      <c r="U84" s="120" t="str">
        <f t="array" ref="U84">IF($Q84="","",IF($L84=0,0,IF(OR(R84&lt;$B$10,AND($B$17,$T84&lt;1)),0,$L84*(1-$P84)-$O84/Pricing!$H84*$Q84-IF($B$17,Pricing!$R84-Pricing!$O84,0))*IF($B$18=1,1,Pricing!$H84/IF($B$18=2,INDEX(Pricing!$H$5:$H$116,$B$9+1),INDEX(Pricing!$H$5:$H$116,$B$10+1)))))</f>
        <v/>
      </c>
      <c r="V84" s="172" t="str">
        <f>IF($E84="","",(1-$B$24*($B$10-$E84))*MIN($B$22+(1-$B$22)*$E84/MIN($B$23,$B$9),1)*(Pricing!$U84-$I84))</f>
        <v/>
      </c>
      <c r="W84" s="2" t="str">
        <f t="array" ref="W84">IF($E84="","",IF(F84&gt;16,0,MAX(INDEX($L$6:$L$116,$W$4)*(1+2.25%)^0.5-INDEX($N$6:$N$116,$W$4)/$B$11*Pricing!M84,0)))</f>
        <v/>
      </c>
      <c r="X84" s="178" t="str">
        <f>SUMPRODUCT(Reserve!G84:G$116,W84:W$116)/Reserve!H84</f>
        <v>#DIV/0!</v>
      </c>
      <c r="Y84" s="2"/>
      <c r="Z84" s="2"/>
    </row>
    <row r="85" ht="15.75" customHeight="1">
      <c r="A85" s="2"/>
      <c r="B85" s="2"/>
      <c r="C85" s="2"/>
      <c r="D85" s="160">
        <v>80.0</v>
      </c>
      <c r="E85" s="180" t="str">
        <f t="shared" si="1"/>
        <v/>
      </c>
      <c r="F85" s="195" t="str">
        <f t="shared" si="2"/>
        <v/>
      </c>
      <c r="G85" s="126" t="str">
        <f>IF($E85="","",ROUND((1-$B$24*($B$10-$E85))*MIN($B$22+(1-$B$22)*$E85/MIN($B$23,$B$9),1)*(Pricing!$U85-$I85),0))</f>
        <v/>
      </c>
      <c r="H85" s="127" t="str">
        <f t="shared" si="3"/>
        <v/>
      </c>
      <c r="I85" s="127" t="str">
        <f>IF($E85="","",Pricing!$N85+Pricing!$O85)</f>
        <v/>
      </c>
      <c r="J85" s="182" t="str">
        <f t="shared" si="4"/>
        <v/>
      </c>
      <c r="K85" s="182" t="str">
        <f t="shared" si="6"/>
        <v/>
      </c>
      <c r="L85" s="127" t="str">
        <f>IF(OR($E85&gt;=$B$9,$E85=0),"",MAX(Pricing!$U85-$I85-0.01*$B$11,$V85))</f>
        <v/>
      </c>
      <c r="M85" s="127" t="str">
        <f>IF($E85="","",ROUND(Pricing!Q85+Pricing!R85-SUMPRODUCT(Pricing!G85:G$116,Pricing!L85:L$116)/Pricing!H85-$I85,0))</f>
        <v/>
      </c>
      <c r="N85" s="127" t="str">
        <f t="shared" si="5"/>
        <v/>
      </c>
      <c r="O85" s="127" t="str">
        <f>IF(E85="","",IF(AND(Pricing!$K$3,$B$19),SUMIF(F85:F$116,"&gt;=" &amp; 16,Pricing!G85:G$116),SUM(Pricing!$G85:$G$116)))</f>
        <v/>
      </c>
      <c r="P85" s="183" t="str">
        <f>IF(OR($E85="",$E85=0),"",IF(OR(NOT($B$19),$F85&gt;=16,$E85=$B$10),0,((1+2.25%)*$P86*Pricing!$H86+(1+Pricing!$K$3)^0.5*Pricing!$G85)/Pricing!$H85))</f>
        <v/>
      </c>
      <c r="Q85" s="127" t="str">
        <f>IF(OR($E85&gt;=$B$9,$E85=0,AND(NOT($B$19),$F85&lt;16)),"",MAX(Pricing!$I84,Pricing!$U85))</f>
        <v/>
      </c>
      <c r="R85" s="127" t="str">
        <f>IF($Q85="","",IF($L85=0,E85,COUNTIF($O86:$O$116,"&gt;=" &amp; $O85-$L85*(1-$P85)/$Q85*Pricing!$H85)+$E85))</f>
        <v/>
      </c>
      <c r="S85" s="127" t="str">
        <f t="array" ref="S85">IF($Q85="","",IF($L85=0,0,IF(R85&lt;$B$10,ROUND((L85*(1-P85)-(O85-INDEX(O85:O$116,R85-E85+1))/Pricing!H85*Q85)/(INDEX(Pricing!G85:G$116,R85-E85+1)/Pricing!H85*Q85)*365,0),0)))</f>
        <v/>
      </c>
      <c r="T85" s="182" t="str">
        <f>IF(OR($Q85="",NOT($B$17)),"",IF($R85&lt;$B$10,0,ROUND(MIN(1,($L85-$O85/Pricing!$H85*$Q85)/(Pricing!$R85-Pricing!$O85)),4)))</f>
        <v/>
      </c>
      <c r="U85" s="127" t="str">
        <f t="array" ref="U85">IF($Q85="","",IF($L85=0,0,IF(OR(R85&lt;$B$10,AND($B$17,$T85&lt;1)),0,$L85*(1-$P85)-$O85/Pricing!$H85*$Q85-IF($B$17,Pricing!$R85-Pricing!$O85,0))*IF($B$18=1,1,Pricing!$H85/IF($B$18=2,INDEX(Pricing!$H$5:$H$116,$B$9+1),INDEX(Pricing!$H$5:$H$116,$B$10+1)))))</f>
        <v/>
      </c>
      <c r="V85" s="172" t="str">
        <f>IF($E85="","",(1-$B$24*($B$10-$E85))*MIN($B$22+(1-$B$22)*$E85/MIN($B$23,$B$9),1)*(Pricing!$U85-$I85))</f>
        <v/>
      </c>
      <c r="W85" s="2" t="str">
        <f t="array" ref="W85">IF($E85="","",IF(F85&gt;16,0,MAX(INDEX($L$6:$L$116,$W$4)*(1+2.25%)^0.5-INDEX($N$6:$N$116,$W$4)/$B$11*Pricing!M85,0)))</f>
        <v/>
      </c>
      <c r="X85" s="178" t="str">
        <f>SUMPRODUCT(Reserve!G85:G$116,W85:W$116)/Reserve!H85</f>
        <v>#DIV/0!</v>
      </c>
      <c r="Y85" s="2"/>
      <c r="Z85" s="2"/>
    </row>
    <row r="86" ht="15.75" customHeight="1">
      <c r="A86" s="2"/>
      <c r="B86" s="2"/>
      <c r="C86" s="2"/>
      <c r="D86" s="160">
        <v>81.0</v>
      </c>
      <c r="E86" s="174" t="str">
        <f t="shared" si="1"/>
        <v/>
      </c>
      <c r="F86" s="194" t="str">
        <f t="shared" si="2"/>
        <v/>
      </c>
      <c r="G86" s="119" t="str">
        <f>IF($E86="","",ROUND((1-$B$24*($B$10-$E86))*MIN($B$22+(1-$B$22)*$E86/MIN($B$23,$B$9),1)*(Pricing!$U86-$I86),0))</f>
        <v/>
      </c>
      <c r="H86" s="120" t="str">
        <f t="shared" si="3"/>
        <v/>
      </c>
      <c r="I86" s="120" t="str">
        <f>IF($E86="","",Pricing!$N86+Pricing!$O86)</f>
        <v/>
      </c>
      <c r="J86" s="176" t="str">
        <f t="shared" si="4"/>
        <v/>
      </c>
      <c r="K86" s="176" t="str">
        <f t="shared" si="6"/>
        <v/>
      </c>
      <c r="L86" s="120" t="str">
        <f>IF(OR($E86&gt;=$B$9,$E86=0),"",MAX(Pricing!$U86-$I86-0.01*$B$11,$V86))</f>
        <v/>
      </c>
      <c r="M86" s="120" t="str">
        <f>IF($E86="","",ROUND(Pricing!Q86+Pricing!R86-SUMPRODUCT(Pricing!G86:G$116,Pricing!L86:L$116)/Pricing!H86-$I86,0))</f>
        <v/>
      </c>
      <c r="N86" s="120" t="str">
        <f t="shared" si="5"/>
        <v/>
      </c>
      <c r="O86" s="120" t="str">
        <f>IF(E86="","",IF(AND(Pricing!$K$3,$B$19),SUMIF(F86:F$116,"&gt;=" &amp; 16,Pricing!G86:G$116),SUM(Pricing!$G86:$G$116)))</f>
        <v/>
      </c>
      <c r="P86" s="177" t="str">
        <f>IF(OR($E86="",$E86=0),"",IF(OR(NOT($B$19),$F86&gt;=16,$E86=$B$10),0,((1+2.25%)*$P87*Pricing!$H87+(1+Pricing!$K$3)^0.5*Pricing!$G86)/Pricing!$H86))</f>
        <v/>
      </c>
      <c r="Q86" s="120" t="str">
        <f>IF(OR($E86&gt;=$B$9,$E86=0,AND(NOT($B$19),$F86&lt;16)),"",MAX(Pricing!$I85,Pricing!$U86))</f>
        <v/>
      </c>
      <c r="R86" s="120" t="str">
        <f>IF($Q86="","",IF($L86=0,E86,COUNTIF($O87:$O$116,"&gt;=" &amp; $O86-$L86*(1-$P86)/$Q86*Pricing!$H86)+$E86))</f>
        <v/>
      </c>
      <c r="S86" s="120" t="str">
        <f t="array" ref="S86">IF($Q86="","",IF($L86=0,0,IF(R86&lt;$B$10,ROUND((L86*(1-P86)-(O86-INDEX(O86:O$116,R86-E86+1))/Pricing!H86*Q86)/(INDEX(Pricing!G86:G$116,R86-E86+1)/Pricing!H86*Q86)*365,0),0)))</f>
        <v/>
      </c>
      <c r="T86" s="176" t="str">
        <f>IF(OR($Q86="",NOT($B$17)),"",IF($R86&lt;$B$10,0,ROUND(MIN(1,($L86-$O86/Pricing!$H86*$Q86)/(Pricing!$R86-Pricing!$O86)),4)))</f>
        <v/>
      </c>
      <c r="U86" s="120" t="str">
        <f t="array" ref="U86">IF($Q86="","",IF($L86=0,0,IF(OR(R86&lt;$B$10,AND($B$17,$T86&lt;1)),0,$L86*(1-$P86)-$O86/Pricing!$H86*$Q86-IF($B$17,Pricing!$R86-Pricing!$O86,0))*IF($B$18=1,1,Pricing!$H86/IF($B$18=2,INDEX(Pricing!$H$5:$H$116,$B$9+1),INDEX(Pricing!$H$5:$H$116,$B$10+1)))))</f>
        <v/>
      </c>
      <c r="V86" s="172" t="str">
        <f>IF($E86="","",(1-$B$24*($B$10-$E86))*MIN($B$22+(1-$B$22)*$E86/MIN($B$23,$B$9),1)*(Pricing!$U86-$I86))</f>
        <v/>
      </c>
      <c r="W86" s="2" t="str">
        <f t="array" ref="W86">IF($E86="","",IF(F86&gt;16,0,MAX(INDEX($L$6:$L$116,$W$4)*(1+2.25%)^0.5-INDEX($N$6:$N$116,$W$4)/$B$11*Pricing!M86,0)))</f>
        <v/>
      </c>
      <c r="X86" s="178" t="str">
        <f>SUMPRODUCT(Reserve!G86:G$116,W86:W$116)/Reserve!H86</f>
        <v>#DIV/0!</v>
      </c>
      <c r="Y86" s="2"/>
      <c r="Z86" s="2"/>
    </row>
    <row r="87" ht="15.75" customHeight="1">
      <c r="A87" s="2"/>
      <c r="B87" s="2"/>
      <c r="C87" s="2"/>
      <c r="D87" s="160">
        <v>82.0</v>
      </c>
      <c r="E87" s="174" t="str">
        <f t="shared" si="1"/>
        <v/>
      </c>
      <c r="F87" s="194" t="str">
        <f t="shared" si="2"/>
        <v/>
      </c>
      <c r="G87" s="119" t="str">
        <f>IF($E87="","",ROUND((1-$B$24*($B$10-$E87))*MIN($B$22+(1-$B$22)*$E87/MIN($B$23,$B$9),1)*(Pricing!$U87-$I87),0))</f>
        <v/>
      </c>
      <c r="H87" s="120" t="str">
        <f t="shared" si="3"/>
        <v/>
      </c>
      <c r="I87" s="120" t="str">
        <f>IF($E87="","",Pricing!$N87+Pricing!$O87)</f>
        <v/>
      </c>
      <c r="J87" s="176" t="str">
        <f t="shared" si="4"/>
        <v/>
      </c>
      <c r="K87" s="176" t="str">
        <f t="shared" si="6"/>
        <v/>
      </c>
      <c r="L87" s="120" t="str">
        <f>IF(OR($E87&gt;=$B$9,$E87=0),"",MAX(Pricing!$U87-$I87-0.01*$B$11,$V87))</f>
        <v/>
      </c>
      <c r="M87" s="120" t="str">
        <f>IF($E87="","",ROUND(Pricing!Q87+Pricing!R87-SUMPRODUCT(Pricing!G87:G$116,Pricing!L87:L$116)/Pricing!H87-$I87,0))</f>
        <v/>
      </c>
      <c r="N87" s="120" t="str">
        <f t="shared" si="5"/>
        <v/>
      </c>
      <c r="O87" s="120" t="str">
        <f>IF(E87="","",IF(AND(Pricing!$K$3,$B$19),SUMIF(F87:F$116,"&gt;=" &amp; 16,Pricing!G87:G$116),SUM(Pricing!$G87:$G$116)))</f>
        <v/>
      </c>
      <c r="P87" s="177" t="str">
        <f>IF(OR($E87="",$E87=0),"",IF(OR(NOT($B$19),$F87&gt;=16,$E87=$B$10),0,((1+2.25%)*$P88*Pricing!$H88+(1+Pricing!$K$3)^0.5*Pricing!$G87)/Pricing!$H87))</f>
        <v/>
      </c>
      <c r="Q87" s="120" t="str">
        <f>IF(OR($E87&gt;=$B$9,$E87=0,AND(NOT($B$19),$F87&lt;16)),"",MAX(Pricing!$I86,Pricing!$U87))</f>
        <v/>
      </c>
      <c r="R87" s="120" t="str">
        <f>IF($Q87="","",IF($L87=0,E87,COUNTIF($O88:$O$116,"&gt;=" &amp; $O87-$L87*(1-$P87)/$Q87*Pricing!$H87)+$E87))</f>
        <v/>
      </c>
      <c r="S87" s="120" t="str">
        <f t="array" ref="S87">IF($Q87="","",IF($L87=0,0,IF(R87&lt;$B$10,ROUND((L87*(1-P87)-(O87-INDEX(O87:O$116,R87-E87+1))/Pricing!H87*Q87)/(INDEX(Pricing!G87:G$116,R87-E87+1)/Pricing!H87*Q87)*365,0),0)))</f>
        <v/>
      </c>
      <c r="T87" s="176" t="str">
        <f>IF(OR($Q87="",NOT($B$17)),"",IF($R87&lt;$B$10,0,ROUND(MIN(1,($L87-$O87/Pricing!$H87*$Q87)/(Pricing!$R87-Pricing!$O87)),4)))</f>
        <v/>
      </c>
      <c r="U87" s="120" t="str">
        <f t="array" ref="U87">IF($Q87="","",IF($L87=0,0,IF(OR(R87&lt;$B$10,AND($B$17,$T87&lt;1)),0,$L87*(1-$P87)-$O87/Pricing!$H87*$Q87-IF($B$17,Pricing!$R87-Pricing!$O87,0))*IF($B$18=1,1,Pricing!$H87/IF($B$18=2,INDEX(Pricing!$H$5:$H$116,$B$9+1),INDEX(Pricing!$H$5:$H$116,$B$10+1)))))</f>
        <v/>
      </c>
      <c r="V87" s="172" t="str">
        <f>IF($E87="","",(1-$B$24*($B$10-$E87))*MIN($B$22+(1-$B$22)*$E87/MIN($B$23,$B$9),1)*(Pricing!$U87-$I87))</f>
        <v/>
      </c>
      <c r="W87" s="2" t="str">
        <f t="array" ref="W87">IF($E87="","",IF(F87&gt;16,0,MAX(INDEX($L$6:$L$116,$W$4)*(1+2.25%)^0.5-INDEX($N$6:$N$116,$W$4)/$B$11*Pricing!M87,0)))</f>
        <v/>
      </c>
      <c r="X87" s="178" t="str">
        <f>SUMPRODUCT(Reserve!G87:G$116,W87:W$116)/Reserve!H87</f>
        <v>#DIV/0!</v>
      </c>
      <c r="Y87" s="2"/>
      <c r="Z87" s="2"/>
    </row>
    <row r="88" ht="15.75" customHeight="1">
      <c r="A88" s="2"/>
      <c r="B88" s="2"/>
      <c r="C88" s="2"/>
      <c r="D88" s="160">
        <v>83.0</v>
      </c>
      <c r="E88" s="174" t="str">
        <f t="shared" si="1"/>
        <v/>
      </c>
      <c r="F88" s="194" t="str">
        <f t="shared" si="2"/>
        <v/>
      </c>
      <c r="G88" s="119" t="str">
        <f>IF($E88="","",ROUND((1-$B$24*($B$10-$E88))*MIN($B$22+(1-$B$22)*$E88/MIN($B$23,$B$9),1)*(Pricing!$U88-$I88),0))</f>
        <v/>
      </c>
      <c r="H88" s="120" t="str">
        <f t="shared" si="3"/>
        <v/>
      </c>
      <c r="I88" s="120" t="str">
        <f>IF($E88="","",Pricing!$N88+Pricing!$O88)</f>
        <v/>
      </c>
      <c r="J88" s="176" t="str">
        <f t="shared" si="4"/>
        <v/>
      </c>
      <c r="K88" s="176" t="str">
        <f t="shared" si="6"/>
        <v/>
      </c>
      <c r="L88" s="120" t="str">
        <f>IF(OR($E88&gt;=$B$9,$E88=0),"",MAX(Pricing!$U88-$I88-0.01*$B$11,$V88))</f>
        <v/>
      </c>
      <c r="M88" s="120" t="str">
        <f>IF($E88="","",ROUND(Pricing!Q88+Pricing!R88-SUMPRODUCT(Pricing!G88:G$116,Pricing!L88:L$116)/Pricing!H88-$I88,0))</f>
        <v/>
      </c>
      <c r="N88" s="120" t="str">
        <f t="shared" si="5"/>
        <v/>
      </c>
      <c r="O88" s="120" t="str">
        <f>IF(E88="","",IF(AND(Pricing!$K$3,$B$19),SUMIF(F88:F$116,"&gt;=" &amp; 16,Pricing!G88:G$116),SUM(Pricing!$G88:$G$116)))</f>
        <v/>
      </c>
      <c r="P88" s="177" t="str">
        <f>IF(OR($E88="",$E88=0),"",IF(OR(NOT($B$19),$F88&gt;=16,$E88=$B$10),0,((1+2.25%)*$P89*Pricing!$H89+(1+Pricing!$K$3)^0.5*Pricing!$G88)/Pricing!$H88))</f>
        <v/>
      </c>
      <c r="Q88" s="120" t="str">
        <f>IF(OR($E88&gt;=$B$9,$E88=0,AND(NOT($B$19),$F88&lt;16)),"",MAX(Pricing!$I87,Pricing!$U88))</f>
        <v/>
      </c>
      <c r="R88" s="120" t="str">
        <f>IF($Q88="","",IF($L88=0,E88,COUNTIF($O89:$O$116,"&gt;=" &amp; $O88-$L88*(1-$P88)/$Q88*Pricing!$H88)+$E88))</f>
        <v/>
      </c>
      <c r="S88" s="120" t="str">
        <f t="array" ref="S88">IF($Q88="","",IF($L88=0,0,IF(R88&lt;$B$10,ROUND((L88*(1-P88)-(O88-INDEX(O88:O$116,R88-E88+1))/Pricing!H88*Q88)/(INDEX(Pricing!G88:G$116,R88-E88+1)/Pricing!H88*Q88)*365,0),0)))</f>
        <v/>
      </c>
      <c r="T88" s="176" t="str">
        <f>IF(OR($Q88="",NOT($B$17)),"",IF($R88&lt;$B$10,0,ROUND(MIN(1,($L88-$O88/Pricing!$H88*$Q88)/(Pricing!$R88-Pricing!$O88)),4)))</f>
        <v/>
      </c>
      <c r="U88" s="120" t="str">
        <f t="array" ref="U88">IF($Q88="","",IF($L88=0,0,IF(OR(R88&lt;$B$10,AND($B$17,$T88&lt;1)),0,$L88*(1-$P88)-$O88/Pricing!$H88*$Q88-IF($B$17,Pricing!$R88-Pricing!$O88,0))*IF($B$18=1,1,Pricing!$H88/IF($B$18=2,INDEX(Pricing!$H$5:$H$116,$B$9+1),INDEX(Pricing!$H$5:$H$116,$B$10+1)))))</f>
        <v/>
      </c>
      <c r="V88" s="172" t="str">
        <f>IF($E88="","",(1-$B$24*($B$10-$E88))*MIN($B$22+(1-$B$22)*$E88/MIN($B$23,$B$9),1)*(Pricing!$U88-$I88))</f>
        <v/>
      </c>
      <c r="W88" s="2" t="str">
        <f t="array" ref="W88">IF($E88="","",IF(F88&gt;16,0,MAX(INDEX($L$6:$L$116,$W$4)*(1+2.25%)^0.5-INDEX($N$6:$N$116,$W$4)/$B$11*Pricing!M88,0)))</f>
        <v/>
      </c>
      <c r="X88" s="178" t="str">
        <f>SUMPRODUCT(Reserve!G88:G$116,W88:W$116)/Reserve!H88</f>
        <v>#DIV/0!</v>
      </c>
      <c r="Y88" s="2"/>
      <c r="Z88" s="2"/>
    </row>
    <row r="89" ht="15.75" customHeight="1">
      <c r="A89" s="2"/>
      <c r="B89" s="2"/>
      <c r="C89" s="2"/>
      <c r="D89" s="160">
        <v>84.0</v>
      </c>
      <c r="E89" s="174" t="str">
        <f t="shared" si="1"/>
        <v/>
      </c>
      <c r="F89" s="194" t="str">
        <f t="shared" si="2"/>
        <v/>
      </c>
      <c r="G89" s="119" t="str">
        <f>IF($E89="","",ROUND((1-$B$24*($B$10-$E89))*MIN($B$22+(1-$B$22)*$E89/MIN($B$23,$B$9),1)*(Pricing!$U89-$I89),0))</f>
        <v/>
      </c>
      <c r="H89" s="120" t="str">
        <f t="shared" si="3"/>
        <v/>
      </c>
      <c r="I89" s="120" t="str">
        <f>IF($E89="","",Pricing!$N89+Pricing!$O89)</f>
        <v/>
      </c>
      <c r="J89" s="176" t="str">
        <f t="shared" si="4"/>
        <v/>
      </c>
      <c r="K89" s="176" t="str">
        <f t="shared" si="6"/>
        <v/>
      </c>
      <c r="L89" s="120" t="str">
        <f>IF(OR($E89&gt;=$B$9,$E89=0),"",MAX(Pricing!$U89-$I89-0.01*$B$11,$V89))</f>
        <v/>
      </c>
      <c r="M89" s="120" t="str">
        <f>IF($E89="","",ROUND(Pricing!Q89+Pricing!R89-SUMPRODUCT(Pricing!G89:G$116,Pricing!L89:L$116)/Pricing!H89-$I89,0))</f>
        <v/>
      </c>
      <c r="N89" s="120" t="str">
        <f t="shared" si="5"/>
        <v/>
      </c>
      <c r="O89" s="120" t="str">
        <f>IF(E89="","",IF(AND(Pricing!$K$3,$B$19),SUMIF(F89:F$116,"&gt;=" &amp; 16,Pricing!G89:G$116),SUM(Pricing!$G89:$G$116)))</f>
        <v/>
      </c>
      <c r="P89" s="177" t="str">
        <f>IF(OR($E89="",$E89=0),"",IF(OR(NOT($B$19),$F89&gt;=16,$E89=$B$10),0,((1+2.25%)*$P90*Pricing!$H90+(1+Pricing!$K$3)^0.5*Pricing!$G89)/Pricing!$H89))</f>
        <v/>
      </c>
      <c r="Q89" s="120" t="str">
        <f>IF(OR($E89&gt;=$B$9,$E89=0,AND(NOT($B$19),$F89&lt;16)),"",MAX(Pricing!$I88,Pricing!$U89))</f>
        <v/>
      </c>
      <c r="R89" s="120" t="str">
        <f>IF($Q89="","",IF($L89=0,E89,COUNTIF($O90:$O$116,"&gt;=" &amp; $O89-$L89*(1-$P89)/$Q89*Pricing!$H89)+$E89))</f>
        <v/>
      </c>
      <c r="S89" s="120" t="str">
        <f t="array" ref="S89">IF($Q89="","",IF($L89=0,0,IF(R89&lt;$B$10,ROUND((L89*(1-P89)-(O89-INDEX(O89:O$116,R89-E89+1))/Pricing!H89*Q89)/(INDEX(Pricing!G89:G$116,R89-E89+1)/Pricing!H89*Q89)*365,0),0)))</f>
        <v/>
      </c>
      <c r="T89" s="176" t="str">
        <f>IF(OR($Q89="",NOT($B$17)),"",IF($R89&lt;$B$10,0,ROUND(MIN(1,($L89-$O89/Pricing!$H89*$Q89)/(Pricing!$R89-Pricing!$O89)),4)))</f>
        <v/>
      </c>
      <c r="U89" s="120" t="str">
        <f t="array" ref="U89">IF($Q89="","",IF($L89=0,0,IF(OR(R89&lt;$B$10,AND($B$17,$T89&lt;1)),0,$L89*(1-$P89)-$O89/Pricing!$H89*$Q89-IF($B$17,Pricing!$R89-Pricing!$O89,0))*IF($B$18=1,1,Pricing!$H89/IF($B$18=2,INDEX(Pricing!$H$5:$H$116,$B$9+1),INDEX(Pricing!$H$5:$H$116,$B$10+1)))))</f>
        <v/>
      </c>
      <c r="V89" s="172" t="str">
        <f>IF($E89="","",(1-$B$24*($B$10-$E89))*MIN($B$22+(1-$B$22)*$E89/MIN($B$23,$B$9),1)*(Pricing!$U89-$I89))</f>
        <v/>
      </c>
      <c r="W89" s="2" t="str">
        <f t="array" ref="W89">IF($E89="","",IF(F89&gt;16,0,MAX(INDEX($L$6:$L$116,$W$4)*(1+2.25%)^0.5-INDEX($N$6:$N$116,$W$4)/$B$11*Pricing!M89,0)))</f>
        <v/>
      </c>
      <c r="X89" s="178" t="str">
        <f>SUMPRODUCT(Reserve!G89:G$116,W89:W$116)/Reserve!H89</f>
        <v>#DIV/0!</v>
      </c>
      <c r="Y89" s="2"/>
      <c r="Z89" s="2"/>
    </row>
    <row r="90" ht="15.75" customHeight="1">
      <c r="A90" s="2"/>
      <c r="B90" s="2"/>
      <c r="C90" s="2"/>
      <c r="D90" s="160">
        <v>85.0</v>
      </c>
      <c r="E90" s="180" t="str">
        <f t="shared" si="1"/>
        <v/>
      </c>
      <c r="F90" s="195" t="str">
        <f t="shared" si="2"/>
        <v/>
      </c>
      <c r="G90" s="126" t="str">
        <f>IF($E90="","",ROUND((1-$B$24*($B$10-$E90))*MIN($B$22+(1-$B$22)*$E90/MIN($B$23,$B$9),1)*(Pricing!$U90-$I90),0))</f>
        <v/>
      </c>
      <c r="H90" s="127" t="str">
        <f t="shared" si="3"/>
        <v/>
      </c>
      <c r="I90" s="127" t="str">
        <f>IF($E90="","",Pricing!$N90+Pricing!$O90)</f>
        <v/>
      </c>
      <c r="J90" s="182" t="str">
        <f t="shared" si="4"/>
        <v/>
      </c>
      <c r="K90" s="182" t="str">
        <f t="shared" si="6"/>
        <v/>
      </c>
      <c r="L90" s="127" t="str">
        <f>IF(OR($E90&gt;=$B$9,$E90=0),"",MAX(Pricing!$U90-$I90-0.01*$B$11,$V90))</f>
        <v/>
      </c>
      <c r="M90" s="127" t="str">
        <f>IF($E90="","",ROUND(Pricing!Q90+Pricing!R90-SUMPRODUCT(Pricing!G90:G$116,Pricing!L90:L$116)/Pricing!H90-$I90,0))</f>
        <v/>
      </c>
      <c r="N90" s="127" t="str">
        <f t="shared" si="5"/>
        <v/>
      </c>
      <c r="O90" s="127" t="str">
        <f>IF(E90="","",IF(AND(Pricing!$K$3,$B$19),SUMIF(F90:F$116,"&gt;=" &amp; 16,Pricing!G90:G$116),SUM(Pricing!$G90:$G$116)))</f>
        <v/>
      </c>
      <c r="P90" s="183" t="str">
        <f>IF(OR($E90="",$E90=0),"",IF(OR(NOT($B$19),$F90&gt;=16,$E90=$B$10),0,((1+2.25%)*$P91*Pricing!$H91+(1+Pricing!$K$3)^0.5*Pricing!$G90)/Pricing!$H90))</f>
        <v/>
      </c>
      <c r="Q90" s="127" t="str">
        <f>IF(OR($E90&gt;=$B$9,$E90=0,AND(NOT($B$19),$F90&lt;16)),"",MAX(Pricing!$I89,Pricing!$U90))</f>
        <v/>
      </c>
      <c r="R90" s="127" t="str">
        <f>IF($Q90="","",IF($L90=0,E90,COUNTIF($O91:$O$116,"&gt;=" &amp; $O90-$L90*(1-$P90)/$Q90*Pricing!$H90)+$E90))</f>
        <v/>
      </c>
      <c r="S90" s="127" t="str">
        <f t="array" ref="S90">IF($Q90="","",IF($L90=0,0,IF(R90&lt;$B$10,ROUND((L90*(1-P90)-(O90-INDEX(O90:O$116,R90-E90+1))/Pricing!H90*Q90)/(INDEX(Pricing!G90:G$116,R90-E90+1)/Pricing!H90*Q90)*365,0),0)))</f>
        <v/>
      </c>
      <c r="T90" s="182" t="str">
        <f>IF(OR($Q90="",NOT($B$17)),"",IF($R90&lt;$B$10,0,ROUND(MIN(1,($L90-$O90/Pricing!$H90*$Q90)/(Pricing!$R90-Pricing!$O90)),4)))</f>
        <v/>
      </c>
      <c r="U90" s="127" t="str">
        <f t="array" ref="U90">IF($Q90="","",IF($L90=0,0,IF(OR(R90&lt;$B$10,AND($B$17,$T90&lt;1)),0,$L90*(1-$P90)-$O90/Pricing!$H90*$Q90-IF($B$17,Pricing!$R90-Pricing!$O90,0))*IF($B$18=1,1,Pricing!$H90/IF($B$18=2,INDEX(Pricing!$H$5:$H$116,$B$9+1),INDEX(Pricing!$H$5:$H$116,$B$10+1)))))</f>
        <v/>
      </c>
      <c r="V90" s="172" t="str">
        <f>IF($E90="","",(1-$B$24*($B$10-$E90))*MIN($B$22+(1-$B$22)*$E90/MIN($B$23,$B$9),1)*(Pricing!$U90-$I90))</f>
        <v/>
      </c>
      <c r="W90" s="2" t="str">
        <f t="array" ref="W90">IF($E90="","",IF(F90&gt;16,0,MAX(INDEX($L$6:$L$116,$W$4)*(1+2.25%)^0.5-INDEX($N$6:$N$116,$W$4)/$B$11*Pricing!M90,0)))</f>
        <v/>
      </c>
      <c r="X90" s="178" t="str">
        <f>SUMPRODUCT(Reserve!G90:G$116,W90:W$116)/Reserve!H90</f>
        <v>#DIV/0!</v>
      </c>
      <c r="Y90" s="2"/>
      <c r="Z90" s="2"/>
    </row>
    <row r="91" ht="15.75" customHeight="1">
      <c r="A91" s="2"/>
      <c r="B91" s="2"/>
      <c r="C91" s="2"/>
      <c r="D91" s="160">
        <v>86.0</v>
      </c>
      <c r="E91" s="174" t="str">
        <f t="shared" si="1"/>
        <v/>
      </c>
      <c r="F91" s="194" t="str">
        <f t="shared" si="2"/>
        <v/>
      </c>
      <c r="G91" s="119" t="str">
        <f>IF($E91="","",ROUND((1-$B$24*($B$10-$E91))*MIN($B$22+(1-$B$22)*$E91/MIN($B$23,$B$9),1)*(Pricing!$U91-$I91),0))</f>
        <v/>
      </c>
      <c r="H91" s="120" t="str">
        <f t="shared" si="3"/>
        <v/>
      </c>
      <c r="I91" s="120" t="str">
        <f>IF($E91="","",Pricing!$N91+Pricing!$O91)</f>
        <v/>
      </c>
      <c r="J91" s="176" t="str">
        <f t="shared" si="4"/>
        <v/>
      </c>
      <c r="K91" s="176" t="str">
        <f t="shared" si="6"/>
        <v/>
      </c>
      <c r="L91" s="120" t="str">
        <f>IF(OR($E91&gt;=$B$9,$E91=0),"",MAX(Pricing!$U91-$I91-0.01*$B$11,$V91))</f>
        <v/>
      </c>
      <c r="M91" s="120" t="str">
        <f>IF($E91="","",ROUND(Pricing!Q91+Pricing!R91-SUMPRODUCT(Pricing!G91:G$116,Pricing!L91:L$116)/Pricing!H91-$I91,0))</f>
        <v/>
      </c>
      <c r="N91" s="120" t="str">
        <f t="shared" si="5"/>
        <v/>
      </c>
      <c r="O91" s="120" t="str">
        <f>IF(E91="","",IF(AND(Pricing!$K$3,$B$19),SUMIF(F91:F$116,"&gt;=" &amp; 16,Pricing!G91:G$116),SUM(Pricing!$G91:$G$116)))</f>
        <v/>
      </c>
      <c r="P91" s="177" t="str">
        <f>IF(OR($E91="",$E91=0),"",IF(OR(NOT($B$19),$F91&gt;=16,$E91=$B$10),0,((1+2.25%)*$P92*Pricing!$H92+(1+Pricing!$K$3)^0.5*Pricing!$G91)/Pricing!$H91))</f>
        <v/>
      </c>
      <c r="Q91" s="120" t="str">
        <f>IF(OR($E91&gt;=$B$9,$E91=0,AND(NOT($B$19),$F91&lt;16)),"",MAX(Pricing!$I90,Pricing!$U91))</f>
        <v/>
      </c>
      <c r="R91" s="120" t="str">
        <f>IF($Q91="","",IF($L91=0,E91,COUNTIF($O92:$O$116,"&gt;=" &amp; $O91-$L91*(1-$P91)/$Q91*Pricing!$H91)+$E91))</f>
        <v/>
      </c>
      <c r="S91" s="120" t="str">
        <f t="array" ref="S91">IF($Q91="","",IF($L91=0,0,IF(R91&lt;$B$10,ROUND((L91*(1-P91)-(O91-INDEX(O91:O$116,R91-E91+1))/Pricing!H91*Q91)/(INDEX(Pricing!G91:G$116,R91-E91+1)/Pricing!H91*Q91)*365,0),0)))</f>
        <v/>
      </c>
      <c r="T91" s="176" t="str">
        <f>IF(OR($Q91="",NOT($B$17)),"",IF($R91&lt;$B$10,0,ROUND(MIN(1,($L91-$O91/Pricing!$H91*$Q91)/(Pricing!$R91-Pricing!$O91)),4)))</f>
        <v/>
      </c>
      <c r="U91" s="120" t="str">
        <f t="array" ref="U91">IF($Q91="","",IF($L91=0,0,IF(OR(R91&lt;$B$10,AND($B$17,$T91&lt;1)),0,$L91*(1-$P91)-$O91/Pricing!$H91*$Q91-IF($B$17,Pricing!$R91-Pricing!$O91,0))*IF($B$18=1,1,Pricing!$H91/IF($B$18=2,INDEX(Pricing!$H$5:$H$116,$B$9+1),INDEX(Pricing!$H$5:$H$116,$B$10+1)))))</f>
        <v/>
      </c>
      <c r="V91" s="172" t="str">
        <f>IF($E91="","",(1-$B$24*($B$10-$E91))*MIN($B$22+(1-$B$22)*$E91/MIN($B$23,$B$9),1)*(Pricing!$U91-$I91))</f>
        <v/>
      </c>
      <c r="W91" s="2" t="str">
        <f t="array" ref="W91">IF($E91="","",IF(F91&gt;16,0,MAX(INDEX($L$6:$L$116,$W$4)*(1+2.25%)^0.5-INDEX($N$6:$N$116,$W$4)/$B$11*Pricing!M91,0)))</f>
        <v/>
      </c>
      <c r="X91" s="178" t="str">
        <f>SUMPRODUCT(Reserve!G91:G$116,W91:W$116)/Reserve!H91</f>
        <v>#DIV/0!</v>
      </c>
      <c r="Y91" s="2"/>
      <c r="Z91" s="2"/>
    </row>
    <row r="92" ht="15.75" customHeight="1">
      <c r="A92" s="2"/>
      <c r="B92" s="2"/>
      <c r="C92" s="2"/>
      <c r="D92" s="160">
        <v>87.0</v>
      </c>
      <c r="E92" s="174" t="str">
        <f t="shared" si="1"/>
        <v/>
      </c>
      <c r="F92" s="194" t="str">
        <f t="shared" si="2"/>
        <v/>
      </c>
      <c r="G92" s="119" t="str">
        <f>IF($E92="","",ROUND((1-$B$24*($B$10-$E92))*MIN($B$22+(1-$B$22)*$E92/MIN($B$23,$B$9),1)*(Pricing!$U92-$I92),0))</f>
        <v/>
      </c>
      <c r="H92" s="120" t="str">
        <f t="shared" si="3"/>
        <v/>
      </c>
      <c r="I92" s="120" t="str">
        <f>IF($E92="","",Pricing!$N92+Pricing!$O92)</f>
        <v/>
      </c>
      <c r="J92" s="176" t="str">
        <f t="shared" si="4"/>
        <v/>
      </c>
      <c r="K92" s="176" t="str">
        <f t="shared" si="6"/>
        <v/>
      </c>
      <c r="L92" s="120" t="str">
        <f>IF(OR($E92&gt;=$B$9,$E92=0),"",MAX(Pricing!$U92-$I92-0.01*$B$11,$V92))</f>
        <v/>
      </c>
      <c r="M92" s="120" t="str">
        <f>IF($E92="","",ROUND(Pricing!Q92+Pricing!R92-SUMPRODUCT(Pricing!G92:G$116,Pricing!L92:L$116)/Pricing!H92-$I92,0))</f>
        <v/>
      </c>
      <c r="N92" s="120" t="str">
        <f t="shared" si="5"/>
        <v/>
      </c>
      <c r="O92" s="120" t="str">
        <f>IF(E92="","",IF(AND(Pricing!$K$3,$B$19),SUMIF(F92:F$116,"&gt;=" &amp; 16,Pricing!G92:G$116),SUM(Pricing!$G92:$G$116)))</f>
        <v/>
      </c>
      <c r="P92" s="177" t="str">
        <f>IF(OR($E92="",$E92=0),"",IF(OR(NOT($B$19),$F92&gt;=16,$E92=$B$10),0,((1+2.25%)*$P93*Pricing!$H93+(1+Pricing!$K$3)^0.5*Pricing!$G92)/Pricing!$H92))</f>
        <v/>
      </c>
      <c r="Q92" s="120" t="str">
        <f>IF(OR($E92&gt;=$B$9,$E92=0,AND(NOT($B$19),$F92&lt;16)),"",MAX(Pricing!$I91,Pricing!$U92))</f>
        <v/>
      </c>
      <c r="R92" s="120" t="str">
        <f>IF($Q92="","",IF($L92=0,E92,COUNTIF($O93:$O$116,"&gt;=" &amp; $O92-$L92*(1-$P92)/$Q92*Pricing!$H92)+$E92))</f>
        <v/>
      </c>
      <c r="S92" s="120" t="str">
        <f t="array" ref="S92">IF($Q92="","",IF($L92=0,0,IF(R92&lt;$B$10,ROUND((L92*(1-P92)-(O92-INDEX(O92:O$116,R92-E92+1))/Pricing!H92*Q92)/(INDEX(Pricing!G92:G$116,R92-E92+1)/Pricing!H92*Q92)*365,0),0)))</f>
        <v/>
      </c>
      <c r="T92" s="176" t="str">
        <f>IF(OR($Q92="",NOT($B$17)),"",IF($R92&lt;$B$10,0,ROUND(MIN(1,($L92-$O92/Pricing!$H92*$Q92)/(Pricing!$R92-Pricing!$O92)),4)))</f>
        <v/>
      </c>
      <c r="U92" s="120" t="str">
        <f t="array" ref="U92">IF($Q92="","",IF($L92=0,0,IF(OR(R92&lt;$B$10,AND($B$17,$T92&lt;1)),0,$L92*(1-$P92)-$O92/Pricing!$H92*$Q92-IF($B$17,Pricing!$R92-Pricing!$O92,0))*IF($B$18=1,1,Pricing!$H92/IF($B$18=2,INDEX(Pricing!$H$5:$H$116,$B$9+1),INDEX(Pricing!$H$5:$H$116,$B$10+1)))))</f>
        <v/>
      </c>
      <c r="V92" s="172" t="str">
        <f>IF($E92="","",(1-$B$24*($B$10-$E92))*MIN($B$22+(1-$B$22)*$E92/MIN($B$23,$B$9),1)*(Pricing!$U92-$I92))</f>
        <v/>
      </c>
      <c r="W92" s="2" t="str">
        <f t="array" ref="W92">IF($E92="","",IF(F92&gt;16,0,MAX(INDEX($L$6:$L$116,$W$4)*(1+2.25%)^0.5-INDEX($N$6:$N$116,$W$4)/$B$11*Pricing!M92,0)))</f>
        <v/>
      </c>
      <c r="X92" s="178" t="str">
        <f>SUMPRODUCT(Reserve!G92:G$116,W92:W$116)/Reserve!H92</f>
        <v>#DIV/0!</v>
      </c>
      <c r="Y92" s="2"/>
      <c r="Z92" s="2"/>
    </row>
    <row r="93" ht="15.75" customHeight="1">
      <c r="A93" s="2"/>
      <c r="B93" s="2"/>
      <c r="C93" s="2"/>
      <c r="D93" s="160">
        <v>88.0</v>
      </c>
      <c r="E93" s="174" t="str">
        <f t="shared" si="1"/>
        <v/>
      </c>
      <c r="F93" s="194" t="str">
        <f t="shared" si="2"/>
        <v/>
      </c>
      <c r="G93" s="119" t="str">
        <f>IF($E93="","",ROUND((1-$B$24*($B$10-$E93))*MIN($B$22+(1-$B$22)*$E93/MIN($B$23,$B$9),1)*(Pricing!$U93-$I93),0))</f>
        <v/>
      </c>
      <c r="H93" s="120" t="str">
        <f t="shared" si="3"/>
        <v/>
      </c>
      <c r="I93" s="120" t="str">
        <f>IF($E93="","",Pricing!$N93+Pricing!$O93)</f>
        <v/>
      </c>
      <c r="J93" s="176" t="str">
        <f t="shared" si="4"/>
        <v/>
      </c>
      <c r="K93" s="176" t="str">
        <f t="shared" si="6"/>
        <v/>
      </c>
      <c r="L93" s="120" t="str">
        <f>IF(OR($E93&gt;=$B$9,$E93=0),"",MAX(Pricing!$U93-$I93-0.01*$B$11,$V93))</f>
        <v/>
      </c>
      <c r="M93" s="120" t="str">
        <f>IF($E93="","",ROUND(Pricing!Q93+Pricing!R93-SUMPRODUCT(Pricing!G93:G$116,Pricing!L93:L$116)/Pricing!H93-$I93,0))</f>
        <v/>
      </c>
      <c r="N93" s="120" t="str">
        <f t="shared" si="5"/>
        <v/>
      </c>
      <c r="O93" s="120" t="str">
        <f>IF(E93="","",IF(AND(Pricing!$K$3,$B$19),SUMIF(F93:F$116,"&gt;=" &amp; 16,Pricing!G93:G$116),SUM(Pricing!$G93:$G$116)))</f>
        <v/>
      </c>
      <c r="P93" s="177" t="str">
        <f>IF(OR($E93="",$E93=0),"",IF(OR(NOT($B$19),$F93&gt;=16,$E93=$B$10),0,((1+2.25%)*$P94*Pricing!$H94+(1+Pricing!$K$3)^0.5*Pricing!$G93)/Pricing!$H93))</f>
        <v/>
      </c>
      <c r="Q93" s="120" t="str">
        <f>IF(OR($E93&gt;=$B$9,$E93=0,AND(NOT($B$19),$F93&lt;16)),"",MAX(Pricing!$I92,Pricing!$U93))</f>
        <v/>
      </c>
      <c r="R93" s="120" t="str">
        <f>IF($Q93="","",IF($L93=0,E93,COUNTIF($O94:$O$116,"&gt;=" &amp; $O93-$L93*(1-$P93)/$Q93*Pricing!$H93)+$E93))</f>
        <v/>
      </c>
      <c r="S93" s="120" t="str">
        <f t="array" ref="S93">IF($Q93="","",IF($L93=0,0,IF(R93&lt;$B$10,ROUND((L93*(1-P93)-(O93-INDEX(O93:O$116,R93-E93+1))/Pricing!H93*Q93)/(INDEX(Pricing!G93:G$116,R93-E93+1)/Pricing!H93*Q93)*365,0),0)))</f>
        <v/>
      </c>
      <c r="T93" s="176" t="str">
        <f>IF(OR($Q93="",NOT($B$17)),"",IF($R93&lt;$B$10,0,ROUND(MIN(1,($L93-$O93/Pricing!$H93*$Q93)/(Pricing!$R93-Pricing!$O93)),4)))</f>
        <v/>
      </c>
      <c r="U93" s="120" t="str">
        <f t="array" ref="U93">IF($Q93="","",IF($L93=0,0,IF(OR(R93&lt;$B$10,AND($B$17,$T93&lt;1)),0,$L93*(1-$P93)-$O93/Pricing!$H93*$Q93-IF($B$17,Pricing!$R93-Pricing!$O93,0))*IF($B$18=1,1,Pricing!$H93/IF($B$18=2,INDEX(Pricing!$H$5:$H$116,$B$9+1),INDEX(Pricing!$H$5:$H$116,$B$10+1)))))</f>
        <v/>
      </c>
      <c r="V93" s="172" t="str">
        <f>IF($E93="","",(1-$B$24*($B$10-$E93))*MIN($B$22+(1-$B$22)*$E93/MIN($B$23,$B$9),1)*(Pricing!$U93-$I93))</f>
        <v/>
      </c>
      <c r="W93" s="2" t="str">
        <f t="array" ref="W93">IF($E93="","",IF(F93&gt;16,0,MAX(INDEX($L$6:$L$116,$W$4)*(1+2.25%)^0.5-INDEX($N$6:$N$116,$W$4)/$B$11*Pricing!M93,0)))</f>
        <v/>
      </c>
      <c r="X93" s="178" t="str">
        <f>SUMPRODUCT(Reserve!G93:G$116,W93:W$116)/Reserve!H93</f>
        <v>#DIV/0!</v>
      </c>
      <c r="Y93" s="2"/>
      <c r="Z93" s="2"/>
    </row>
    <row r="94" ht="15.75" customHeight="1">
      <c r="A94" s="2"/>
      <c r="B94" s="2"/>
      <c r="C94" s="2"/>
      <c r="D94" s="160">
        <v>89.0</v>
      </c>
      <c r="E94" s="174" t="str">
        <f t="shared" si="1"/>
        <v/>
      </c>
      <c r="F94" s="194" t="str">
        <f t="shared" si="2"/>
        <v/>
      </c>
      <c r="G94" s="119" t="str">
        <f>IF($E94="","",ROUND((1-$B$24*($B$10-$E94))*MIN($B$22+(1-$B$22)*$E94/MIN($B$23,$B$9),1)*(Pricing!$U94-$I94),0))</f>
        <v/>
      </c>
      <c r="H94" s="120" t="str">
        <f t="shared" si="3"/>
        <v/>
      </c>
      <c r="I94" s="120" t="str">
        <f>IF($E94="","",Pricing!$N94+Pricing!$O94)</f>
        <v/>
      </c>
      <c r="J94" s="176" t="str">
        <f t="shared" si="4"/>
        <v/>
      </c>
      <c r="K94" s="176" t="str">
        <f t="shared" si="6"/>
        <v/>
      </c>
      <c r="L94" s="120" t="str">
        <f>IF(OR($E94&gt;=$B$9,$E94=0),"",MAX(Pricing!$U94-$I94-0.01*$B$11,$V94))</f>
        <v/>
      </c>
      <c r="M94" s="120" t="str">
        <f>IF($E94="","",ROUND(Pricing!Q94+Pricing!R94-SUMPRODUCT(Pricing!G94:G$116,Pricing!L94:L$116)/Pricing!H94-$I94,0))</f>
        <v/>
      </c>
      <c r="N94" s="120" t="str">
        <f t="shared" si="5"/>
        <v/>
      </c>
      <c r="O94" s="120" t="str">
        <f>IF(E94="","",IF(AND(Pricing!$K$3,$B$19),SUMIF(F94:F$116,"&gt;=" &amp; 16,Pricing!G94:G$116),SUM(Pricing!$G94:$G$116)))</f>
        <v/>
      </c>
      <c r="P94" s="177" t="str">
        <f>IF(OR($E94="",$E94=0),"",IF(OR(NOT($B$19),$F94&gt;=16,$E94=$B$10),0,((1+2.25%)*$P95*Pricing!$H95+(1+Pricing!$K$3)^0.5*Pricing!$G94)/Pricing!$H94))</f>
        <v/>
      </c>
      <c r="Q94" s="120" t="str">
        <f>IF(OR($E94&gt;=$B$9,$E94=0,AND(NOT($B$19),$F94&lt;16)),"",MAX(Pricing!$I93,Pricing!$U94))</f>
        <v/>
      </c>
      <c r="R94" s="120" t="str">
        <f>IF($Q94="","",IF($L94=0,E94,COUNTIF($O95:$O$116,"&gt;=" &amp; $O94-$L94*(1-$P94)/$Q94*Pricing!$H94)+$E94))</f>
        <v/>
      </c>
      <c r="S94" s="120" t="str">
        <f t="array" ref="S94">IF($Q94="","",IF($L94=0,0,IF(R94&lt;$B$10,ROUND((L94*(1-P94)-(O94-INDEX(O94:O$116,R94-E94+1))/Pricing!H94*Q94)/(INDEX(Pricing!G94:G$116,R94-E94+1)/Pricing!H94*Q94)*365,0),0)))</f>
        <v/>
      </c>
      <c r="T94" s="176" t="str">
        <f>IF(OR($Q94="",NOT($B$17)),"",IF($R94&lt;$B$10,0,ROUND(MIN(1,($L94-$O94/Pricing!$H94*$Q94)/(Pricing!$R94-Pricing!$O94)),4)))</f>
        <v/>
      </c>
      <c r="U94" s="120" t="str">
        <f t="array" ref="U94">IF($Q94="","",IF($L94=0,0,IF(OR(R94&lt;$B$10,AND($B$17,$T94&lt;1)),0,$L94*(1-$P94)-$O94/Pricing!$H94*$Q94-IF($B$17,Pricing!$R94-Pricing!$O94,0))*IF($B$18=1,1,Pricing!$H94/IF($B$18=2,INDEX(Pricing!$H$5:$H$116,$B$9+1),INDEX(Pricing!$H$5:$H$116,$B$10+1)))))</f>
        <v/>
      </c>
      <c r="V94" s="172" t="str">
        <f>IF($E94="","",(1-$B$24*($B$10-$E94))*MIN($B$22+(1-$B$22)*$E94/MIN($B$23,$B$9),1)*(Pricing!$U94-$I94))</f>
        <v/>
      </c>
      <c r="W94" s="2" t="str">
        <f t="array" ref="W94">IF($E94="","",IF(F94&gt;16,0,MAX(INDEX($L$6:$L$116,$W$4)*(1+2.25%)^0.5-INDEX($N$6:$N$116,$W$4)/$B$11*Pricing!M94,0)))</f>
        <v/>
      </c>
      <c r="X94" s="178" t="str">
        <f>SUMPRODUCT(Reserve!G94:G$116,W94:W$116)/Reserve!H94</f>
        <v>#DIV/0!</v>
      </c>
      <c r="Y94" s="2"/>
      <c r="Z94" s="2"/>
    </row>
    <row r="95" ht="15.75" customHeight="1">
      <c r="A95" s="2"/>
      <c r="B95" s="2"/>
      <c r="C95" s="2"/>
      <c r="D95" s="160">
        <v>90.0</v>
      </c>
      <c r="E95" s="180" t="str">
        <f t="shared" si="1"/>
        <v/>
      </c>
      <c r="F95" s="195" t="str">
        <f t="shared" si="2"/>
        <v/>
      </c>
      <c r="G95" s="126" t="str">
        <f>IF($E95="","",ROUND((1-$B$24*($B$10-$E95))*MIN($B$22+(1-$B$22)*$E95/MIN($B$23,$B$9),1)*(Pricing!$U95-$I95),0))</f>
        <v/>
      </c>
      <c r="H95" s="127" t="str">
        <f t="shared" si="3"/>
        <v/>
      </c>
      <c r="I95" s="127" t="str">
        <f>IF($E95="","",Pricing!$N95+Pricing!$O95)</f>
        <v/>
      </c>
      <c r="J95" s="182" t="str">
        <f t="shared" si="4"/>
        <v/>
      </c>
      <c r="K95" s="182" t="str">
        <f t="shared" si="6"/>
        <v/>
      </c>
      <c r="L95" s="127" t="str">
        <f>IF(OR($E95&gt;=$B$9,$E95=0),"",MAX(Pricing!$U95-$I95-0.01*$B$11,$V95))</f>
        <v/>
      </c>
      <c r="M95" s="127" t="str">
        <f>IF($E95="","",ROUND(Pricing!Q95+Pricing!R95-SUMPRODUCT(Pricing!G95:G$116,Pricing!L95:L$116)/Pricing!H95-$I95,0))</f>
        <v/>
      </c>
      <c r="N95" s="127" t="str">
        <f t="shared" si="5"/>
        <v/>
      </c>
      <c r="O95" s="127" t="str">
        <f>IF(E95="","",IF(AND(Pricing!$K$3,$B$19),SUMIF(F95:F$116,"&gt;=" &amp; 16,Pricing!G95:G$116),SUM(Pricing!$G95:$G$116)))</f>
        <v/>
      </c>
      <c r="P95" s="183" t="str">
        <f>IF(OR($E95="",$E95=0),"",IF(OR(NOT($B$19),$F95&gt;=16,$E95=$B$10),0,((1+2.25%)*$P96*Pricing!$H96+(1+Pricing!$K$3)^0.5*Pricing!$G95)/Pricing!$H95))</f>
        <v/>
      </c>
      <c r="Q95" s="127" t="str">
        <f>IF(OR($E95&gt;=$B$9,$E95=0,AND(NOT($B$19),$F95&lt;16)),"",MAX(Pricing!$I94,Pricing!$U95))</f>
        <v/>
      </c>
      <c r="R95" s="127" t="str">
        <f>IF($Q95="","",IF($L95=0,E95,COUNTIF($O96:$O$116,"&gt;=" &amp; $O95-$L95*(1-$P95)/$Q95*Pricing!$H95)+$E95))</f>
        <v/>
      </c>
      <c r="S95" s="127" t="str">
        <f t="array" ref="S95">IF($Q95="","",IF($L95=0,0,IF(R95&lt;$B$10,ROUND((L95*(1-P95)-(O95-INDEX(O95:O$116,R95-E95+1))/Pricing!H95*Q95)/(INDEX(Pricing!G95:G$116,R95-E95+1)/Pricing!H95*Q95)*365,0),0)))</f>
        <v/>
      </c>
      <c r="T95" s="182" t="str">
        <f>IF(OR($Q95="",NOT($B$17)),"",IF($R95&lt;$B$10,0,ROUND(MIN(1,($L95-$O95/Pricing!$H95*$Q95)/(Pricing!$R95-Pricing!$O95)),4)))</f>
        <v/>
      </c>
      <c r="U95" s="127" t="str">
        <f t="array" ref="U95">IF($Q95="","",IF($L95=0,0,IF(OR(R95&lt;$B$10,AND($B$17,$T95&lt;1)),0,$L95*(1-$P95)-$O95/Pricing!$H95*$Q95-IF($B$17,Pricing!$R95-Pricing!$O95,0))*IF($B$18=1,1,Pricing!$H95/IF($B$18=2,INDEX(Pricing!$H$5:$H$116,$B$9+1),INDEX(Pricing!$H$5:$H$116,$B$10+1)))))</f>
        <v/>
      </c>
      <c r="V95" s="172" t="str">
        <f>IF($E95="","",(1-$B$24*($B$10-$E95))*MIN($B$22+(1-$B$22)*$E95/MIN($B$23,$B$9),1)*(Pricing!$U95-$I95))</f>
        <v/>
      </c>
      <c r="W95" s="2" t="str">
        <f t="array" ref="W95">IF($E95="","",IF(F95&gt;16,0,MAX(INDEX($L$6:$L$116,$W$4)*(1+2.25%)^0.5-INDEX($N$6:$N$116,$W$4)/$B$11*Pricing!M95,0)))</f>
        <v/>
      </c>
      <c r="X95" s="178" t="str">
        <f>SUMPRODUCT(Reserve!G95:G$116,W95:W$116)/Reserve!H95</f>
        <v>#DIV/0!</v>
      </c>
      <c r="Y95" s="2"/>
      <c r="Z95" s="2"/>
    </row>
    <row r="96" ht="15.75" customHeight="1">
      <c r="A96" s="2"/>
      <c r="B96" s="2"/>
      <c r="C96" s="2"/>
      <c r="D96" s="160">
        <v>91.0</v>
      </c>
      <c r="E96" s="174" t="str">
        <f t="shared" si="1"/>
        <v/>
      </c>
      <c r="F96" s="194" t="str">
        <f t="shared" si="2"/>
        <v/>
      </c>
      <c r="G96" s="119" t="str">
        <f>IF($E96="","",ROUND((1-$B$24*($B$10-$E96))*MIN($B$22+(1-$B$22)*$E96/MIN($B$23,$B$9),1)*(Pricing!$U96-$I96),0))</f>
        <v/>
      </c>
      <c r="H96" s="120" t="str">
        <f t="shared" si="3"/>
        <v/>
      </c>
      <c r="I96" s="120" t="str">
        <f>IF($E96="","",Pricing!$N96+Pricing!$O96)</f>
        <v/>
      </c>
      <c r="J96" s="176" t="str">
        <f t="shared" si="4"/>
        <v/>
      </c>
      <c r="K96" s="176" t="str">
        <f t="shared" si="6"/>
        <v/>
      </c>
      <c r="L96" s="120" t="str">
        <f>IF(OR($E96&gt;=$B$9,$E96=0),"",MAX(Pricing!$U96-$I96-0.01*$B$11,$V96))</f>
        <v/>
      </c>
      <c r="M96" s="120" t="str">
        <f>IF($E96="","",ROUND(Pricing!Q96+Pricing!R96-SUMPRODUCT(Pricing!G96:G$116,Pricing!L96:L$116)/Pricing!H96-$I96,0))</f>
        <v/>
      </c>
      <c r="N96" s="120" t="str">
        <f t="shared" si="5"/>
        <v/>
      </c>
      <c r="O96" s="120" t="str">
        <f>IF(E96="","",IF(AND(Pricing!$K$3,$B$19),SUMIF(F96:F$116,"&gt;=" &amp; 16,Pricing!G96:G$116),SUM(Pricing!$G96:$G$116)))</f>
        <v/>
      </c>
      <c r="P96" s="177" t="str">
        <f>IF(OR($E96="",$E96=0),"",IF(OR(NOT($B$19),$F96&gt;=16,$E96=$B$10),0,((1+2.25%)*$P97*Pricing!$H97+(1+Pricing!$K$3)^0.5*Pricing!$G96)/Pricing!$H96))</f>
        <v/>
      </c>
      <c r="Q96" s="120" t="str">
        <f>IF(OR($E96&gt;=$B$9,$E96=0,AND(NOT($B$19),$F96&lt;16)),"",MAX(Pricing!$I95,Pricing!$U96))</f>
        <v/>
      </c>
      <c r="R96" s="120" t="str">
        <f>IF($Q96="","",IF($L96=0,E96,COUNTIF($O97:$O$116,"&gt;=" &amp; $O96-$L96*(1-$P96)/$Q96*Pricing!$H96)+$E96))</f>
        <v/>
      </c>
      <c r="S96" s="120" t="str">
        <f t="array" ref="S96">IF($Q96="","",IF($L96=0,0,IF(R96&lt;$B$10,ROUND((L96*(1-P96)-(O96-INDEX(O96:O$116,R96-E96+1))/Pricing!H96*Q96)/(INDEX(Pricing!G96:G$116,R96-E96+1)/Pricing!H96*Q96)*365,0),0)))</f>
        <v/>
      </c>
      <c r="T96" s="176" t="str">
        <f>IF(OR($Q96="",NOT($B$17)),"",IF($R96&lt;$B$10,0,ROUND(MIN(1,($L96-$O96/Pricing!$H96*$Q96)/(Pricing!$R96-Pricing!$O96)),4)))</f>
        <v/>
      </c>
      <c r="U96" s="120" t="str">
        <f t="array" ref="U96">IF($Q96="","",IF($L96=0,0,IF(OR(R96&lt;$B$10,AND($B$17,$T96&lt;1)),0,$L96*(1-$P96)-$O96/Pricing!$H96*$Q96-IF($B$17,Pricing!$R96-Pricing!$O96,0))*IF($B$18=1,1,Pricing!$H96/IF($B$18=2,INDEX(Pricing!$H$5:$H$116,$B$9+1),INDEX(Pricing!$H$5:$H$116,$B$10+1)))))</f>
        <v/>
      </c>
      <c r="V96" s="172" t="str">
        <f>IF($E96="","",(1-$B$24*($B$10-$E96))*MIN($B$22+(1-$B$22)*$E96/MIN($B$23,$B$9),1)*(Pricing!$U96-$I96))</f>
        <v/>
      </c>
      <c r="W96" s="2" t="str">
        <f t="array" ref="W96">IF($E96="","",IF(F96&gt;16,0,MAX(INDEX($L$6:$L$116,$W$4)*(1+2.25%)^0.5-INDEX($N$6:$N$116,$W$4)/$B$11*Pricing!M96,0)))</f>
        <v/>
      </c>
      <c r="X96" s="178" t="str">
        <f>SUMPRODUCT(Reserve!G96:G$116,W96:W$116)/Reserve!H96</f>
        <v>#DIV/0!</v>
      </c>
      <c r="Y96" s="2"/>
      <c r="Z96" s="2"/>
    </row>
    <row r="97" ht="15.75" customHeight="1">
      <c r="A97" s="2"/>
      <c r="B97" s="2"/>
      <c r="C97" s="2"/>
      <c r="D97" s="160">
        <v>92.0</v>
      </c>
      <c r="E97" s="174" t="str">
        <f t="shared" si="1"/>
        <v/>
      </c>
      <c r="F97" s="194" t="str">
        <f t="shared" si="2"/>
        <v/>
      </c>
      <c r="G97" s="119" t="str">
        <f>IF($E97="","",ROUND((1-$B$24*($B$10-$E97))*MIN($B$22+(1-$B$22)*$E97/MIN($B$23,$B$9),1)*(Pricing!$U97-$I97),0))</f>
        <v/>
      </c>
      <c r="H97" s="120" t="str">
        <f t="shared" si="3"/>
        <v/>
      </c>
      <c r="I97" s="120" t="str">
        <f>IF($E97="","",Pricing!$N97+Pricing!$O97)</f>
        <v/>
      </c>
      <c r="J97" s="176" t="str">
        <f t="shared" si="4"/>
        <v/>
      </c>
      <c r="K97" s="176" t="str">
        <f t="shared" si="6"/>
        <v/>
      </c>
      <c r="L97" s="120" t="str">
        <f>IF(OR($E97&gt;=$B$9,$E97=0),"",MAX(Pricing!$U97-$I97-0.01*$B$11,$V97))</f>
        <v/>
      </c>
      <c r="M97" s="120" t="str">
        <f>IF($E97="","",ROUND(Pricing!Q97+Pricing!R97-SUMPRODUCT(Pricing!G97:G$116,Pricing!L97:L$116)/Pricing!H97-$I97,0))</f>
        <v/>
      </c>
      <c r="N97" s="120" t="str">
        <f t="shared" si="5"/>
        <v/>
      </c>
      <c r="O97" s="120" t="str">
        <f>IF(E97="","",IF(AND(Pricing!$K$3,$B$19),SUMIF(F97:F$116,"&gt;=" &amp; 16,Pricing!G97:G$116),SUM(Pricing!$G97:$G$116)))</f>
        <v/>
      </c>
      <c r="P97" s="177" t="str">
        <f>IF(OR($E97="",$E97=0),"",IF(OR(NOT($B$19),$F97&gt;=16,$E97=$B$10),0,((1+2.25%)*$P98*Pricing!$H98+(1+Pricing!$K$3)^0.5*Pricing!$G97)/Pricing!$H97))</f>
        <v/>
      </c>
      <c r="Q97" s="120" t="str">
        <f>IF(OR($E97&gt;=$B$9,$E97=0,AND(NOT($B$19),$F97&lt;16)),"",MAX(Pricing!$I96,Pricing!$U97))</f>
        <v/>
      </c>
      <c r="R97" s="120" t="str">
        <f>IF($Q97="","",IF($L97=0,E97,COUNTIF($O98:$O$116,"&gt;=" &amp; $O97-$L97*(1-$P97)/$Q97*Pricing!$H97)+$E97))</f>
        <v/>
      </c>
      <c r="S97" s="120" t="str">
        <f t="array" ref="S97">IF($Q97="","",IF($L97=0,0,IF(R97&lt;$B$10,ROUND((L97*(1-P97)-(O97-INDEX(O97:O$116,R97-E97+1))/Pricing!H97*Q97)/(INDEX(Pricing!G97:G$116,R97-E97+1)/Pricing!H97*Q97)*365,0),0)))</f>
        <v/>
      </c>
      <c r="T97" s="176" t="str">
        <f>IF(OR($Q97="",NOT($B$17)),"",IF($R97&lt;$B$10,0,ROUND(MIN(1,($L97-$O97/Pricing!$H97*$Q97)/(Pricing!$R97-Pricing!$O97)),4)))</f>
        <v/>
      </c>
      <c r="U97" s="120" t="str">
        <f t="array" ref="U97">IF($Q97="","",IF($L97=0,0,IF(OR(R97&lt;$B$10,AND($B$17,$T97&lt;1)),0,$L97*(1-$P97)-$O97/Pricing!$H97*$Q97-IF($B$17,Pricing!$R97-Pricing!$O97,0))*IF($B$18=1,1,Pricing!$H97/IF($B$18=2,INDEX(Pricing!$H$5:$H$116,$B$9+1),INDEX(Pricing!$H$5:$H$116,$B$10+1)))))</f>
        <v/>
      </c>
      <c r="V97" s="172" t="str">
        <f>IF($E97="","",(1-$B$24*($B$10-$E97))*MIN($B$22+(1-$B$22)*$E97/MIN($B$23,$B$9),1)*(Pricing!$U97-$I97))</f>
        <v/>
      </c>
      <c r="W97" s="2" t="str">
        <f t="array" ref="W97">IF($E97="","",IF(F97&gt;16,0,MAX(INDEX($L$6:$L$116,$W$4)*(1+2.25%)^0.5-INDEX($N$6:$N$116,$W$4)/$B$11*Pricing!M97,0)))</f>
        <v/>
      </c>
      <c r="X97" s="178" t="str">
        <f>SUMPRODUCT(Reserve!G97:G$116,W97:W$116)/Reserve!H97</f>
        <v>#DIV/0!</v>
      </c>
      <c r="Y97" s="2"/>
      <c r="Z97" s="2"/>
    </row>
    <row r="98" ht="15.75" customHeight="1">
      <c r="A98" s="2"/>
      <c r="B98" s="2"/>
      <c r="C98" s="2"/>
      <c r="D98" s="160">
        <v>93.0</v>
      </c>
      <c r="E98" s="174" t="str">
        <f t="shared" si="1"/>
        <v/>
      </c>
      <c r="F98" s="194" t="str">
        <f t="shared" si="2"/>
        <v/>
      </c>
      <c r="G98" s="119" t="str">
        <f>IF($E98="","",ROUND((1-$B$24*($B$10-$E98))*MIN($B$22+(1-$B$22)*$E98/MIN($B$23,$B$9),1)*(Pricing!$U98-$I98),0))</f>
        <v/>
      </c>
      <c r="H98" s="120" t="str">
        <f t="shared" si="3"/>
        <v/>
      </c>
      <c r="I98" s="120" t="str">
        <f>IF($E98="","",Pricing!$N98+Pricing!$O98)</f>
        <v/>
      </c>
      <c r="J98" s="176" t="str">
        <f t="shared" si="4"/>
        <v/>
      </c>
      <c r="K98" s="176" t="str">
        <f t="shared" si="6"/>
        <v/>
      </c>
      <c r="L98" s="120" t="str">
        <f>IF(OR($E98&gt;=$B$9,$E98=0),"",MAX(Pricing!$U98-$I98-0.01*$B$11,$V98))</f>
        <v/>
      </c>
      <c r="M98" s="120" t="str">
        <f>IF($E98="","",ROUND(Pricing!Q98+Pricing!R98-SUMPRODUCT(Pricing!G98:G$116,Pricing!L98:L$116)/Pricing!H98-$I98,0))</f>
        <v/>
      </c>
      <c r="N98" s="120" t="str">
        <f t="shared" si="5"/>
        <v/>
      </c>
      <c r="O98" s="120" t="str">
        <f>IF(E98="","",IF(AND(Pricing!$K$3,$B$19),SUMIF(F98:F$116,"&gt;=" &amp; 16,Pricing!G98:G$116),SUM(Pricing!$G98:$G$116)))</f>
        <v/>
      </c>
      <c r="P98" s="177" t="str">
        <f>IF(OR($E98="",$E98=0),"",IF(OR(NOT($B$19),$F98&gt;=16,$E98=$B$10),0,((1+2.25%)*$P99*Pricing!$H99+(1+Pricing!$K$3)^0.5*Pricing!$G98)/Pricing!$H98))</f>
        <v/>
      </c>
      <c r="Q98" s="120" t="str">
        <f>IF(OR($E98&gt;=$B$9,$E98=0,AND(NOT($B$19),$F98&lt;16)),"",MAX(Pricing!$I97,Pricing!$U98))</f>
        <v/>
      </c>
      <c r="R98" s="120" t="str">
        <f>IF($Q98="","",IF($L98=0,E98,COUNTIF($O99:$O$116,"&gt;=" &amp; $O98-$L98*(1-$P98)/$Q98*Pricing!$H98)+$E98))</f>
        <v/>
      </c>
      <c r="S98" s="120" t="str">
        <f t="array" ref="S98">IF($Q98="","",IF($L98=0,0,IF(R98&lt;$B$10,ROUND((L98*(1-P98)-(O98-INDEX(O98:O$116,R98-E98+1))/Pricing!H98*Q98)/(INDEX(Pricing!G98:G$116,R98-E98+1)/Pricing!H98*Q98)*365,0),0)))</f>
        <v/>
      </c>
      <c r="T98" s="176" t="str">
        <f>IF(OR($Q98="",NOT($B$17)),"",IF($R98&lt;$B$10,0,ROUND(MIN(1,($L98-$O98/Pricing!$H98*$Q98)/(Pricing!$R98-Pricing!$O98)),4)))</f>
        <v/>
      </c>
      <c r="U98" s="120" t="str">
        <f t="array" ref="U98">IF($Q98="","",IF($L98=0,0,IF(OR(R98&lt;$B$10,AND($B$17,$T98&lt;1)),0,$L98*(1-$P98)-$O98/Pricing!$H98*$Q98-IF($B$17,Pricing!$R98-Pricing!$O98,0))*IF($B$18=1,1,Pricing!$H98/IF($B$18=2,INDEX(Pricing!$H$5:$H$116,$B$9+1),INDEX(Pricing!$H$5:$H$116,$B$10+1)))))</f>
        <v/>
      </c>
      <c r="V98" s="172" t="str">
        <f>IF($E98="","",(1-$B$24*($B$10-$E98))*MIN($B$22+(1-$B$22)*$E98/MIN($B$23,$B$9),1)*(Pricing!$U98-$I98))</f>
        <v/>
      </c>
      <c r="W98" s="2" t="str">
        <f t="array" ref="W98">IF($E98="","",IF(F98&gt;16,0,MAX(INDEX($L$6:$L$116,$W$4)*(1+2.25%)^0.5-INDEX($N$6:$N$116,$W$4)/$B$11*Pricing!M98,0)))</f>
        <v/>
      </c>
      <c r="X98" s="178" t="str">
        <f>SUMPRODUCT(Reserve!G98:G$116,W98:W$116)/Reserve!H98</f>
        <v>#DIV/0!</v>
      </c>
      <c r="Y98" s="2"/>
      <c r="Z98" s="2"/>
    </row>
    <row r="99" ht="15.75" customHeight="1">
      <c r="A99" s="2"/>
      <c r="B99" s="2"/>
      <c r="C99" s="2"/>
      <c r="D99" s="160">
        <v>94.0</v>
      </c>
      <c r="E99" s="174" t="str">
        <f t="shared" si="1"/>
        <v/>
      </c>
      <c r="F99" s="194" t="str">
        <f t="shared" si="2"/>
        <v/>
      </c>
      <c r="G99" s="119" t="str">
        <f>IF($E99="","",ROUND((1-$B$24*($B$10-$E99))*MIN($B$22+(1-$B$22)*$E99/MIN($B$23,$B$9),1)*(Pricing!$U99-$I99),0))</f>
        <v/>
      </c>
      <c r="H99" s="120" t="str">
        <f t="shared" si="3"/>
        <v/>
      </c>
      <c r="I99" s="120" t="str">
        <f>IF($E99="","",Pricing!$N99+Pricing!$O99)</f>
        <v/>
      </c>
      <c r="J99" s="176" t="str">
        <f t="shared" si="4"/>
        <v/>
      </c>
      <c r="K99" s="176" t="str">
        <f t="shared" si="6"/>
        <v/>
      </c>
      <c r="L99" s="120" t="str">
        <f>IF(OR($E99&gt;=$B$9,$E99=0),"",MAX(Pricing!$U99-$I99-0.01*$B$11,$V99))</f>
        <v/>
      </c>
      <c r="M99" s="120" t="str">
        <f>IF($E99="","",ROUND(Pricing!Q99+Pricing!R99-SUMPRODUCT(Pricing!G99:G$116,Pricing!L99:L$116)/Pricing!H99-$I99,0))</f>
        <v/>
      </c>
      <c r="N99" s="120" t="str">
        <f t="shared" si="5"/>
        <v/>
      </c>
      <c r="O99" s="120" t="str">
        <f>IF(E99="","",IF(AND(Pricing!$K$3,$B$19),SUMIF(F99:F$116,"&gt;=" &amp; 16,Pricing!G99:G$116),SUM(Pricing!$G99:$G$116)))</f>
        <v/>
      </c>
      <c r="P99" s="177" t="str">
        <f>IF(OR($E99="",$E99=0),"",IF(OR(NOT($B$19),$F99&gt;=16,$E99=$B$10),0,((1+2.25%)*$P100*Pricing!$H100+(1+Pricing!$K$3)^0.5*Pricing!$G99)/Pricing!$H99))</f>
        <v/>
      </c>
      <c r="Q99" s="120" t="str">
        <f>IF(OR($E99&gt;=$B$9,$E99=0,AND(NOT($B$19),$F99&lt;16)),"",MAX(Pricing!$I98,Pricing!$U99))</f>
        <v/>
      </c>
      <c r="R99" s="120" t="str">
        <f>IF($Q99="","",IF($L99=0,E99,COUNTIF($O100:$O$116,"&gt;=" &amp; $O99-$L99*(1-$P99)/$Q99*Pricing!$H99)+$E99))</f>
        <v/>
      </c>
      <c r="S99" s="120" t="str">
        <f t="array" ref="S99">IF($Q99="","",IF($L99=0,0,IF(R99&lt;$B$10,ROUND((L99*(1-P99)-(O99-INDEX(O99:O$116,R99-E99+1))/Pricing!H99*Q99)/(INDEX(Pricing!G99:G$116,R99-E99+1)/Pricing!H99*Q99)*365,0),0)))</f>
        <v/>
      </c>
      <c r="T99" s="176" t="str">
        <f>IF(OR($Q99="",NOT($B$17)),"",IF($R99&lt;$B$10,0,ROUND(MIN(1,($L99-$O99/Pricing!$H99*$Q99)/(Pricing!$R99-Pricing!$O99)),4)))</f>
        <v/>
      </c>
      <c r="U99" s="120" t="str">
        <f t="array" ref="U99">IF($Q99="","",IF($L99=0,0,IF(OR(R99&lt;$B$10,AND($B$17,$T99&lt;1)),0,$L99*(1-$P99)-$O99/Pricing!$H99*$Q99-IF($B$17,Pricing!$R99-Pricing!$O99,0))*IF($B$18=1,1,Pricing!$H99/IF($B$18=2,INDEX(Pricing!$H$5:$H$116,$B$9+1),INDEX(Pricing!$H$5:$H$116,$B$10+1)))))</f>
        <v/>
      </c>
      <c r="V99" s="172" t="str">
        <f>IF($E99="","",(1-$B$24*($B$10-$E99))*MIN($B$22+(1-$B$22)*$E99/MIN($B$23,$B$9),1)*(Pricing!$U99-$I99))</f>
        <v/>
      </c>
      <c r="W99" s="2" t="str">
        <f t="array" ref="W99">IF($E99="","",IF(F99&gt;16,0,MAX(INDEX($L$6:$L$116,$W$4)*(1+2.25%)^0.5-INDEX($N$6:$N$116,$W$4)/$B$11*Pricing!M99,0)))</f>
        <v/>
      </c>
      <c r="X99" s="178" t="str">
        <f>SUMPRODUCT(Reserve!G99:G$116,W99:W$116)/Reserve!H99</f>
        <v>#DIV/0!</v>
      </c>
      <c r="Y99" s="2"/>
      <c r="Z99" s="2"/>
    </row>
    <row r="100" ht="15.75" customHeight="1">
      <c r="A100" s="2"/>
      <c r="B100" s="2"/>
      <c r="C100" s="2"/>
      <c r="D100" s="160">
        <v>95.0</v>
      </c>
      <c r="E100" s="180" t="str">
        <f t="shared" si="1"/>
        <v/>
      </c>
      <c r="F100" s="195" t="str">
        <f t="shared" si="2"/>
        <v/>
      </c>
      <c r="G100" s="126" t="str">
        <f>IF($E100="","",ROUND((1-$B$24*($B$10-$E100))*MIN($B$22+(1-$B$22)*$E100/MIN($B$23,$B$9),1)*(Pricing!$U100-$I100),0))</f>
        <v/>
      </c>
      <c r="H100" s="127" t="str">
        <f t="shared" si="3"/>
        <v/>
      </c>
      <c r="I100" s="127" t="str">
        <f>IF($E100="","",Pricing!$N100+Pricing!$O100)</f>
        <v/>
      </c>
      <c r="J100" s="182" t="str">
        <f t="shared" si="4"/>
        <v/>
      </c>
      <c r="K100" s="182" t="str">
        <f t="shared" si="6"/>
        <v/>
      </c>
      <c r="L100" s="127" t="str">
        <f>IF(OR($E100&gt;=$B$9,$E100=0),"",MAX(Pricing!$U100-$I100-0.01*$B$11,$V100))</f>
        <v/>
      </c>
      <c r="M100" s="127" t="str">
        <f>IF($E100="","",ROUND(Pricing!Q100+Pricing!R100-SUMPRODUCT(Pricing!G100:G$116,Pricing!L100:L$116)/Pricing!H100-$I100,0))</f>
        <v/>
      </c>
      <c r="N100" s="127" t="str">
        <f t="shared" si="5"/>
        <v/>
      </c>
      <c r="O100" s="127" t="str">
        <f>IF(E100="","",IF(AND(Pricing!$K$3,$B$19),SUMIF(F100:F$116,"&gt;=" &amp; 16,Pricing!G100:G$116),SUM(Pricing!$G100:$G$116)))</f>
        <v/>
      </c>
      <c r="P100" s="183" t="str">
        <f>IF(OR($E100="",$E100=0),"",IF(OR(NOT($B$19),$F100&gt;=16,$E100=$B$10),0,((1+2.25%)*$P101*Pricing!$H101+(1+Pricing!$K$3)^0.5*Pricing!$G100)/Pricing!$H100))</f>
        <v/>
      </c>
      <c r="Q100" s="127" t="str">
        <f>IF(OR($E100&gt;=$B$9,$E100=0,AND(NOT($B$19),$F100&lt;16)),"",MAX(Pricing!$I99,Pricing!$U100))</f>
        <v/>
      </c>
      <c r="R100" s="127" t="str">
        <f>IF($Q100="","",IF($L100=0,E100,COUNTIF($O101:$O$116,"&gt;=" &amp; $O100-$L100*(1-$P100)/$Q100*Pricing!$H100)+$E100))</f>
        <v/>
      </c>
      <c r="S100" s="127" t="str">
        <f t="array" ref="S100">IF($Q100="","",IF($L100=0,0,IF(R100&lt;$B$10,ROUND((L100*(1-P100)-(O100-INDEX(O100:O$116,R100-E100+1))/Pricing!H100*Q100)/(INDEX(Pricing!G100:G$116,R100-E100+1)/Pricing!H100*Q100)*365,0),0)))</f>
        <v/>
      </c>
      <c r="T100" s="182" t="str">
        <f>IF(OR($Q100="",NOT($B$17)),"",IF($R100&lt;$B$10,0,ROUND(MIN(1,($L100-$O100/Pricing!$H100*$Q100)/(Pricing!$R100-Pricing!$O100)),4)))</f>
        <v/>
      </c>
      <c r="U100" s="127" t="str">
        <f t="array" ref="U100">IF($Q100="","",IF($L100=0,0,IF(OR(R100&lt;$B$10,AND($B$17,$T100&lt;1)),0,$L100*(1-$P100)-$O100/Pricing!$H100*$Q100-IF($B$17,Pricing!$R100-Pricing!$O100,0))*IF($B$18=1,1,Pricing!$H100/IF($B$18=2,INDEX(Pricing!$H$5:$H$116,$B$9+1),INDEX(Pricing!$H$5:$H$116,$B$10+1)))))</f>
        <v/>
      </c>
      <c r="V100" s="172" t="str">
        <f>IF($E100="","",(1-$B$24*($B$10-$E100))*MIN($B$22+(1-$B$22)*$E100/MIN($B$23,$B$9),1)*(Pricing!$U100-$I100))</f>
        <v/>
      </c>
      <c r="W100" s="2" t="str">
        <f t="array" ref="W100">IF($E100="","",IF(F100&gt;16,0,MAX(INDEX($L$6:$L$116,$W$4)*(1+2.25%)^0.5-INDEX($N$6:$N$116,$W$4)/$B$11*Pricing!M100,0)))</f>
        <v/>
      </c>
      <c r="X100" s="178" t="str">
        <f>SUMPRODUCT(Reserve!G100:G$116,W100:W$116)/Reserve!H100</f>
        <v>#DIV/0!</v>
      </c>
      <c r="Y100" s="2"/>
      <c r="Z100" s="2"/>
    </row>
    <row r="101" ht="15.75" customHeight="1">
      <c r="A101" s="2"/>
      <c r="B101" s="2"/>
      <c r="C101" s="2"/>
      <c r="D101" s="160">
        <v>96.0</v>
      </c>
      <c r="E101" s="174" t="str">
        <f t="shared" si="1"/>
        <v/>
      </c>
      <c r="F101" s="194" t="str">
        <f t="shared" si="2"/>
        <v/>
      </c>
      <c r="G101" s="119" t="str">
        <f>IF($E101="","",ROUND((1-$B$24*($B$10-$E101))*MIN($B$22+(1-$B$22)*$E101/MIN($B$23,$B$9),1)*(Pricing!$U101-$I101),0))</f>
        <v/>
      </c>
      <c r="H101" s="120" t="str">
        <f t="shared" si="3"/>
        <v/>
      </c>
      <c r="I101" s="120" t="str">
        <f>IF($E101="","",Pricing!$N101+Pricing!$O101)</f>
        <v/>
      </c>
      <c r="J101" s="176" t="str">
        <f t="shared" si="4"/>
        <v/>
      </c>
      <c r="K101" s="176" t="str">
        <f t="shared" si="6"/>
        <v/>
      </c>
      <c r="L101" s="120" t="str">
        <f>IF(OR($E101&gt;=$B$9,$E101=0),"",MAX(Pricing!$U101-$I101-0.01*$B$11,$V101))</f>
        <v/>
      </c>
      <c r="M101" s="120" t="str">
        <f>IF($E101="","",ROUND(Pricing!Q101+Pricing!R101-SUMPRODUCT(Pricing!G101:G$116,Pricing!L101:L$116)/Pricing!H101-$I101,0))</f>
        <v/>
      </c>
      <c r="N101" s="120" t="str">
        <f t="shared" si="5"/>
        <v/>
      </c>
      <c r="O101" s="120" t="str">
        <f>IF(E101="","",IF(AND(Pricing!$K$3,$B$19),SUMIF(F101:F$116,"&gt;=" &amp; 16,Pricing!G101:G$116),SUM(Pricing!$G101:$G$116)))</f>
        <v/>
      </c>
      <c r="P101" s="177" t="str">
        <f>IF(OR($E101="",$E101=0),"",IF(OR(NOT($B$19),$F101&gt;=16,$E101=$B$10),0,((1+2.25%)*$P102*Pricing!$H102+(1+Pricing!$K$3)^0.5*Pricing!$G101)/Pricing!$H101))</f>
        <v/>
      </c>
      <c r="Q101" s="120" t="str">
        <f>IF(OR($E101&gt;=$B$9,$E101=0,AND(NOT($B$19),$F101&lt;16)),"",MAX(Pricing!$I100,Pricing!$U101))</f>
        <v/>
      </c>
      <c r="R101" s="120" t="str">
        <f>IF($Q101="","",IF($L101=0,E101,COUNTIF($O102:$O$116,"&gt;=" &amp; $O101-$L101*(1-$P101)/$Q101*Pricing!$H101)+$E101))</f>
        <v/>
      </c>
      <c r="S101" s="120" t="str">
        <f t="array" ref="S101">IF($Q101="","",IF($L101=0,0,IF(R101&lt;$B$10,ROUND((L101*(1-P101)-(O101-INDEX(O101:O$116,R101-E101+1))/Pricing!H101*Q101)/(INDEX(Pricing!G101:G$116,R101-E101+1)/Pricing!H101*Q101)*365,0),0)))</f>
        <v/>
      </c>
      <c r="T101" s="176" t="str">
        <f>IF(OR($Q101="",NOT($B$17)),"",IF($R101&lt;$B$10,0,ROUND(MIN(1,($L101-$O101/Pricing!$H101*$Q101)/(Pricing!$R101-Pricing!$O101)),4)))</f>
        <v/>
      </c>
      <c r="U101" s="120" t="str">
        <f t="array" ref="U101">IF($Q101="","",IF($L101=0,0,IF(OR(R101&lt;$B$10,AND($B$17,$T101&lt;1)),0,$L101*(1-$P101)-$O101/Pricing!$H101*$Q101-IF($B$17,Pricing!$R101-Pricing!$O101,0))*IF($B$18=1,1,Pricing!$H101/IF($B$18=2,INDEX(Pricing!$H$5:$H$116,$B$9+1),INDEX(Pricing!$H$5:$H$116,$B$10+1)))))</f>
        <v/>
      </c>
      <c r="V101" s="172" t="str">
        <f>IF($E101="","",(1-$B$24*($B$10-$E101))*MIN($B$22+(1-$B$22)*$E101/MIN($B$23,$B$9),1)*(Pricing!$U101-$I101))</f>
        <v/>
      </c>
      <c r="W101" s="2" t="str">
        <f t="array" ref="W101">IF($E101="","",IF(F101&gt;16,0,MAX(INDEX($L$6:$L$116,$W$4)*(1+2.25%)^0.5-INDEX($N$6:$N$116,$W$4)/$B$11*Pricing!M101,0)))</f>
        <v/>
      </c>
      <c r="X101" s="178" t="str">
        <f>SUMPRODUCT(Reserve!G101:G$116,W101:W$116)/Reserve!H101</f>
        <v>#DIV/0!</v>
      </c>
      <c r="Y101" s="2"/>
      <c r="Z101" s="2"/>
    </row>
    <row r="102" ht="15.75" customHeight="1">
      <c r="A102" s="2"/>
      <c r="B102" s="2"/>
      <c r="C102" s="2"/>
      <c r="D102" s="160">
        <v>97.0</v>
      </c>
      <c r="E102" s="174" t="str">
        <f t="shared" si="1"/>
        <v/>
      </c>
      <c r="F102" s="194" t="str">
        <f t="shared" si="2"/>
        <v/>
      </c>
      <c r="G102" s="119" t="str">
        <f>IF($E102="","",ROUND((1-$B$24*($B$10-$E102))*MIN($B$22+(1-$B$22)*$E102/MIN($B$23,$B$9),1)*(Pricing!$U102-$I102),0))</f>
        <v/>
      </c>
      <c r="H102" s="120" t="str">
        <f t="shared" si="3"/>
        <v/>
      </c>
      <c r="I102" s="120" t="str">
        <f>IF($E102="","",Pricing!$N102+Pricing!$O102)</f>
        <v/>
      </c>
      <c r="J102" s="176" t="str">
        <f t="shared" si="4"/>
        <v/>
      </c>
      <c r="K102" s="176" t="str">
        <f t="shared" si="6"/>
        <v/>
      </c>
      <c r="L102" s="120" t="str">
        <f>IF(OR($E102&gt;=$B$9,$E102=0),"",MAX(Pricing!$U102-$I102-0.01*$B$11,$V102))</f>
        <v/>
      </c>
      <c r="M102" s="120" t="str">
        <f>IF($E102="","",ROUND(Pricing!Q102+Pricing!R102-SUMPRODUCT(Pricing!G102:G$116,Pricing!L102:L$116)/Pricing!H102-$I102,0))</f>
        <v/>
      </c>
      <c r="N102" s="120" t="str">
        <f t="shared" si="5"/>
        <v/>
      </c>
      <c r="O102" s="120" t="str">
        <f>IF(E102="","",IF(AND(Pricing!$K$3,$B$19),SUMIF(F102:F$116,"&gt;=" &amp; 16,Pricing!G102:G$116),SUM(Pricing!$G102:$G$116)))</f>
        <v/>
      </c>
      <c r="P102" s="177" t="str">
        <f>IF(OR($E102="",$E102=0),"",IF(OR(NOT($B$19),$F102&gt;=16,$E102=$B$10),0,((1+2.25%)*$P103*Pricing!$H103+(1+Pricing!$K$3)^0.5*Pricing!$G102)/Pricing!$H102))</f>
        <v/>
      </c>
      <c r="Q102" s="120" t="str">
        <f>IF(OR($E102&gt;=$B$9,$E102=0,AND(NOT($B$19),$F102&lt;16)),"",MAX(Pricing!$I101,Pricing!$U102))</f>
        <v/>
      </c>
      <c r="R102" s="120" t="str">
        <f>IF($Q102="","",IF($L102=0,E102,COUNTIF($O103:$O$116,"&gt;=" &amp; $O102-$L102*(1-$P102)/$Q102*Pricing!$H102)+$E102))</f>
        <v/>
      </c>
      <c r="S102" s="120" t="str">
        <f t="array" ref="S102">IF($Q102="","",IF($L102=0,0,IF(R102&lt;$B$10,ROUND((L102*(1-P102)-(O102-INDEX(O102:O$116,R102-E102+1))/Pricing!H102*Q102)/(INDEX(Pricing!G102:G$116,R102-E102+1)/Pricing!H102*Q102)*365,0),0)))</f>
        <v/>
      </c>
      <c r="T102" s="176" t="str">
        <f>IF(OR($Q102="",NOT($B$17)),"",IF($R102&lt;$B$10,0,ROUND(MIN(1,($L102-$O102/Pricing!$H102*$Q102)/(Pricing!$R102-Pricing!$O102)),4)))</f>
        <v/>
      </c>
      <c r="U102" s="120" t="str">
        <f t="array" ref="U102">IF($Q102="","",IF($L102=0,0,IF(OR(R102&lt;$B$10,AND($B$17,$T102&lt;1)),0,$L102*(1-$P102)-$O102/Pricing!$H102*$Q102-IF($B$17,Pricing!$R102-Pricing!$O102,0))*IF($B$18=1,1,Pricing!$H102/IF($B$18=2,INDEX(Pricing!$H$5:$H$116,$B$9+1),INDEX(Pricing!$H$5:$H$116,$B$10+1)))))</f>
        <v/>
      </c>
      <c r="V102" s="172" t="str">
        <f>IF($E102="","",(1-$B$24*($B$10-$E102))*MIN($B$22+(1-$B$22)*$E102/MIN($B$23,$B$9),1)*(Pricing!$U102-$I102))</f>
        <v/>
      </c>
      <c r="W102" s="2" t="str">
        <f t="array" ref="W102">IF($E102="","",IF(F102&gt;16,0,MAX(INDEX($L$6:$L$116,$W$4)*(1+2.25%)^0.5-INDEX($N$6:$N$116,$W$4)/$B$11*Pricing!M102,0)))</f>
        <v/>
      </c>
      <c r="X102" s="178" t="str">
        <f>SUMPRODUCT(Reserve!G102:G$116,W102:W$116)/Reserve!H102</f>
        <v>#DIV/0!</v>
      </c>
      <c r="Y102" s="2"/>
      <c r="Z102" s="2"/>
    </row>
    <row r="103" ht="15.75" customHeight="1">
      <c r="A103" s="2"/>
      <c r="B103" s="2"/>
      <c r="C103" s="2"/>
      <c r="D103" s="160">
        <v>98.0</v>
      </c>
      <c r="E103" s="174" t="str">
        <f t="shared" si="1"/>
        <v/>
      </c>
      <c r="F103" s="194" t="str">
        <f t="shared" si="2"/>
        <v/>
      </c>
      <c r="G103" s="119" t="str">
        <f>IF($E103="","",ROUND((1-$B$24*($B$10-$E103))*MIN($B$22+(1-$B$22)*$E103/MIN($B$23,$B$9),1)*(Pricing!$U103-$I103),0))</f>
        <v/>
      </c>
      <c r="H103" s="120" t="str">
        <f t="shared" si="3"/>
        <v/>
      </c>
      <c r="I103" s="120" t="str">
        <f>IF($E103="","",Pricing!$N103+Pricing!$O103)</f>
        <v/>
      </c>
      <c r="J103" s="176" t="str">
        <f t="shared" si="4"/>
        <v/>
      </c>
      <c r="K103" s="176" t="str">
        <f t="shared" si="6"/>
        <v/>
      </c>
      <c r="L103" s="120" t="str">
        <f>IF(OR($E103&gt;=$B$9,$E103=0),"",MAX(Pricing!$U103-$I103-0.01*$B$11,$V103))</f>
        <v/>
      </c>
      <c r="M103" s="120" t="str">
        <f>IF($E103="","",ROUND(Pricing!Q103+Pricing!R103-SUMPRODUCT(Pricing!G103:G$116,Pricing!L103:L$116)/Pricing!H103-$I103,0))</f>
        <v/>
      </c>
      <c r="N103" s="120" t="str">
        <f t="shared" si="5"/>
        <v/>
      </c>
      <c r="O103" s="120" t="str">
        <f>IF(E103="","",IF(AND(Pricing!$K$3,$B$19),SUMIF(F103:F$116,"&gt;=" &amp; 16,Pricing!G103:G$116),SUM(Pricing!$G103:$G$116)))</f>
        <v/>
      </c>
      <c r="P103" s="177" t="str">
        <f>IF(OR($E103="",$E103=0),"",IF(OR(NOT($B$19),$F103&gt;=16,$E103=$B$10),0,((1+2.25%)*$P104*Pricing!$H104+(1+Pricing!$K$3)^0.5*Pricing!$G103)/Pricing!$H103))</f>
        <v/>
      </c>
      <c r="Q103" s="120" t="str">
        <f>IF(OR($E103&gt;=$B$9,$E103=0,AND(NOT($B$19),$F103&lt;16)),"",MAX(Pricing!$I102,Pricing!$U103))</f>
        <v/>
      </c>
      <c r="R103" s="120" t="str">
        <f>IF($Q103="","",IF($L103=0,E103,COUNTIF($O104:$O$116,"&gt;=" &amp; $O103-$L103*(1-$P103)/$Q103*Pricing!$H103)+$E103))</f>
        <v/>
      </c>
      <c r="S103" s="120" t="str">
        <f t="array" ref="S103">IF($Q103="","",IF($L103=0,0,IF(R103&lt;$B$10,ROUND((L103*(1-P103)-(O103-INDEX(O103:O$116,R103-E103+1))/Pricing!H103*Q103)/(INDEX(Pricing!G103:G$116,R103-E103+1)/Pricing!H103*Q103)*365,0),0)))</f>
        <v/>
      </c>
      <c r="T103" s="176" t="str">
        <f>IF(OR($Q103="",NOT($B$17)),"",IF($R103&lt;$B$10,0,ROUND(MIN(1,($L103-$O103/Pricing!$H103*$Q103)/(Pricing!$R103-Pricing!$O103)),4)))</f>
        <v/>
      </c>
      <c r="U103" s="120" t="str">
        <f t="array" ref="U103">IF($Q103="","",IF($L103=0,0,IF(OR(R103&lt;$B$10,AND($B$17,$T103&lt;1)),0,$L103*(1-$P103)-$O103/Pricing!$H103*$Q103-IF($B$17,Pricing!$R103-Pricing!$O103,0))*IF($B$18=1,1,Pricing!$H103/IF($B$18=2,INDEX(Pricing!$H$5:$H$116,$B$9+1),INDEX(Pricing!$H$5:$H$116,$B$10+1)))))</f>
        <v/>
      </c>
      <c r="V103" s="172" t="str">
        <f>IF($E103="","",(1-$B$24*($B$10-$E103))*MIN($B$22+(1-$B$22)*$E103/MIN($B$23,$B$9),1)*(Pricing!$U103-$I103))</f>
        <v/>
      </c>
      <c r="W103" s="2" t="str">
        <f t="array" ref="W103">IF($E103="","",IF(F103&gt;16,0,MAX(INDEX($L$6:$L$116,$W$4)*(1+2.25%)^0.5-INDEX($N$6:$N$116,$W$4)/$B$11*Pricing!M103,0)))</f>
        <v/>
      </c>
      <c r="X103" s="178" t="str">
        <f>SUMPRODUCT(Reserve!G103:G$116,W103:W$116)/Reserve!H103</f>
        <v>#DIV/0!</v>
      </c>
      <c r="Y103" s="2"/>
      <c r="Z103" s="2"/>
    </row>
    <row r="104" ht="15.75" customHeight="1">
      <c r="A104" s="2"/>
      <c r="B104" s="2"/>
      <c r="C104" s="2"/>
      <c r="D104" s="160">
        <v>99.0</v>
      </c>
      <c r="E104" s="174" t="str">
        <f t="shared" si="1"/>
        <v/>
      </c>
      <c r="F104" s="194" t="str">
        <f t="shared" si="2"/>
        <v/>
      </c>
      <c r="G104" s="119" t="str">
        <f>IF($E104="","",ROUND((1-$B$24*($B$10-$E104))*MIN($B$22+(1-$B$22)*$E104/MIN($B$23,$B$9),1)*(Pricing!$U104-$I104),0))</f>
        <v/>
      </c>
      <c r="H104" s="120" t="str">
        <f t="shared" si="3"/>
        <v/>
      </c>
      <c r="I104" s="120" t="str">
        <f>IF($E104="","",Pricing!$N104+Pricing!$O104)</f>
        <v/>
      </c>
      <c r="J104" s="176" t="str">
        <f t="shared" si="4"/>
        <v/>
      </c>
      <c r="K104" s="176" t="str">
        <f t="shared" si="6"/>
        <v/>
      </c>
      <c r="L104" s="120" t="str">
        <f>IF(OR($E104&gt;=$B$9,$E104=0),"",MAX(Pricing!$U104-$I104-0.01*$B$11,$V104))</f>
        <v/>
      </c>
      <c r="M104" s="120" t="str">
        <f>IF($E104="","",ROUND(Pricing!Q104+Pricing!R104-SUMPRODUCT(Pricing!G104:G$116,Pricing!L104:L$116)/Pricing!H104-$I104,0))</f>
        <v/>
      </c>
      <c r="N104" s="120" t="str">
        <f t="shared" si="5"/>
        <v/>
      </c>
      <c r="O104" s="120" t="str">
        <f>IF(E104="","",IF(AND(Pricing!$K$3,$B$19),SUMIF(F104:F$116,"&gt;=" &amp; 16,Pricing!G104:G$116),SUM(Pricing!$G104:$G$116)))</f>
        <v/>
      </c>
      <c r="P104" s="177" t="str">
        <f>IF(OR($E104="",$E104=0),"",IF(OR(NOT($B$19),$F104&gt;=16,$E104=$B$10),0,((1+2.25%)*$P105*Pricing!$H105+(1+Pricing!$K$3)^0.5*Pricing!$G104)/Pricing!$H104))</f>
        <v/>
      </c>
      <c r="Q104" s="120" t="str">
        <f>IF(OR($E104&gt;=$B$9,$E104=0,AND(NOT($B$19),$F104&lt;16)),"",MAX(Pricing!$I103,Pricing!$U104))</f>
        <v/>
      </c>
      <c r="R104" s="120" t="str">
        <f>IF($Q104="","",IF($L104=0,E104,COUNTIF($O105:$O$116,"&gt;=" &amp; $O104-$L104*(1-$P104)/$Q104*Pricing!$H104)+$E104))</f>
        <v/>
      </c>
      <c r="S104" s="120" t="str">
        <f t="array" ref="S104">IF($Q104="","",IF($L104=0,0,IF(R104&lt;$B$10,ROUND((L104*(1-P104)-(O104-INDEX(O104:O$116,R104-E104+1))/Pricing!H104*Q104)/(INDEX(Pricing!G104:G$116,R104-E104+1)/Pricing!H104*Q104)*365,0),0)))</f>
        <v/>
      </c>
      <c r="T104" s="176" t="str">
        <f>IF(OR($Q104="",NOT($B$17)),"",IF($R104&lt;$B$10,0,ROUND(MIN(1,($L104-$O104/Pricing!$H104*$Q104)/(Pricing!$R104-Pricing!$O104)),4)))</f>
        <v/>
      </c>
      <c r="U104" s="120" t="str">
        <f t="array" ref="U104">IF($Q104="","",IF($L104=0,0,IF(OR(R104&lt;$B$10,AND($B$17,$T104&lt;1)),0,$L104*(1-$P104)-$O104/Pricing!$H104*$Q104-IF($B$17,Pricing!$R104-Pricing!$O104,0))*IF($B$18=1,1,Pricing!$H104/IF($B$18=2,INDEX(Pricing!$H$5:$H$116,$B$9+1),INDEX(Pricing!$H$5:$H$116,$B$10+1)))))</f>
        <v/>
      </c>
      <c r="V104" s="172" t="str">
        <f>IF($E104="","",(1-$B$24*($B$10-$E104))*MIN($B$22+(1-$B$22)*$E104/MIN($B$23,$B$9),1)*(Pricing!$U104-$I104))</f>
        <v/>
      </c>
      <c r="W104" s="2" t="str">
        <f t="array" ref="W104">IF($E104="","",IF(F104&gt;16,0,MAX(INDEX($L$6:$L$116,$W$4)*(1+2.25%)^0.5-INDEX($N$6:$N$116,$W$4)/$B$11*Pricing!M104,0)))</f>
        <v/>
      </c>
      <c r="X104" s="178" t="str">
        <f>SUMPRODUCT(Reserve!G104:G$116,W104:W$116)/Reserve!H104</f>
        <v>#DIV/0!</v>
      </c>
      <c r="Y104" s="2"/>
      <c r="Z104" s="2"/>
    </row>
    <row r="105" ht="15.75" customHeight="1">
      <c r="A105" s="2"/>
      <c r="B105" s="2"/>
      <c r="C105" s="2"/>
      <c r="D105" s="160">
        <v>100.0</v>
      </c>
      <c r="E105" s="180" t="str">
        <f t="shared" si="1"/>
        <v/>
      </c>
      <c r="F105" s="195" t="str">
        <f t="shared" si="2"/>
        <v/>
      </c>
      <c r="G105" s="126" t="str">
        <f>IF($E105="","",ROUND((1-$B$24*($B$10-$E105))*MIN($B$22+(1-$B$22)*$E105/MIN($B$23,$B$9),1)*(Pricing!$U105-$I105),0))</f>
        <v/>
      </c>
      <c r="H105" s="127" t="str">
        <f t="shared" si="3"/>
        <v/>
      </c>
      <c r="I105" s="127" t="str">
        <f>IF($E105="","",Pricing!$N105+Pricing!$O105)</f>
        <v/>
      </c>
      <c r="J105" s="182" t="str">
        <f t="shared" si="4"/>
        <v/>
      </c>
      <c r="K105" s="182" t="str">
        <f t="shared" si="6"/>
        <v/>
      </c>
      <c r="L105" s="127" t="str">
        <f>IF(OR($E105&gt;=$B$9,$E105=0),"",MAX(Pricing!$U105-$I105-0.01*$B$11,$V105))</f>
        <v/>
      </c>
      <c r="M105" s="127" t="str">
        <f>IF($E105="","",ROUND(Pricing!Q105+Pricing!R105-SUMPRODUCT(Pricing!G105:G$116,Pricing!L105:L$116)/Pricing!H105-$I105,0))</f>
        <v/>
      </c>
      <c r="N105" s="127" t="str">
        <f t="shared" si="5"/>
        <v/>
      </c>
      <c r="O105" s="127" t="str">
        <f>IF(E105="","",IF(AND(Pricing!$K$3,$B$19),SUMIF(F105:F$116,"&gt;=" &amp; 16,Pricing!G105:G$116),SUM(Pricing!$G105:$G$116)))</f>
        <v/>
      </c>
      <c r="P105" s="183" t="str">
        <f>IF(OR($E105="",$E105=0),"",IF(OR(NOT($B$19),$F105&gt;=16,$E105=$B$10),0,((1+2.25%)*$P106*Pricing!$H106+(1+Pricing!$K$3)^0.5*Pricing!$G105)/Pricing!$H105))</f>
        <v/>
      </c>
      <c r="Q105" s="127" t="str">
        <f>IF(OR($E105&gt;=$B$9,$E105=0,AND(NOT($B$19),$F105&lt;16)),"",MAX(Pricing!$I104,Pricing!$U105))</f>
        <v/>
      </c>
      <c r="R105" s="127" t="str">
        <f>IF($Q105="","",IF($L105=0,E105,COUNTIF($O106:$O$116,"&gt;=" &amp; $O105-$L105*(1-$P105)/$Q105*Pricing!$H105)+$E105))</f>
        <v/>
      </c>
      <c r="S105" s="127" t="str">
        <f t="array" ref="S105">IF($Q105="","",IF($L105=0,0,IF(R105&lt;$B$10,ROUND((L105*(1-P105)-(O105-INDEX(O105:O$116,R105-E105+1))/Pricing!H105*Q105)/(INDEX(Pricing!G105:G$116,R105-E105+1)/Pricing!H105*Q105)*365,0),0)))</f>
        <v/>
      </c>
      <c r="T105" s="182" t="str">
        <f>IF(OR($Q105="",NOT($B$17)),"",IF($R105&lt;$B$10,0,ROUND(MIN(1,($L105-$O105/Pricing!$H105*$Q105)/(Pricing!$R105-Pricing!$O105)),4)))</f>
        <v/>
      </c>
      <c r="U105" s="127" t="str">
        <f t="array" ref="U105">IF($Q105="","",IF($L105=0,0,IF(OR(R105&lt;$B$10,AND($B$17,$T105&lt;1)),0,$L105*(1-$P105)-$O105/Pricing!$H105*$Q105-IF($B$17,Pricing!$R105-Pricing!$O105,0))*IF($B$18=1,1,Pricing!$H105/IF($B$18=2,INDEX(Pricing!$H$5:$H$116,$B$9+1),INDEX(Pricing!$H$5:$H$116,$B$10+1)))))</f>
        <v/>
      </c>
      <c r="V105" s="172" t="str">
        <f>IF($E105="","",(1-$B$24*($B$10-$E105))*MIN($B$22+(1-$B$22)*$E105/MIN($B$23,$B$9),1)*(Pricing!$U105-$I105))</f>
        <v/>
      </c>
      <c r="W105" s="2" t="str">
        <f t="array" ref="W105">IF($E105="","",IF(F105&gt;16,0,MAX(INDEX($L$6:$L$116,$W$4)*(1+2.25%)^0.5-INDEX($N$6:$N$116,$W$4)/$B$11*Pricing!M105,0)))</f>
        <v/>
      </c>
      <c r="X105" s="178" t="str">
        <f>SUMPRODUCT(Reserve!G105:G$116,W105:W$116)/Reserve!H105</f>
        <v>#DIV/0!</v>
      </c>
      <c r="Y105" s="2"/>
      <c r="Z105" s="2"/>
    </row>
    <row r="106" ht="15.75" customHeight="1">
      <c r="A106" s="2"/>
      <c r="B106" s="2"/>
      <c r="C106" s="2"/>
      <c r="D106" s="160">
        <v>101.0</v>
      </c>
      <c r="E106" s="174" t="str">
        <f t="shared" si="1"/>
        <v/>
      </c>
      <c r="F106" s="194" t="str">
        <f t="shared" si="2"/>
        <v/>
      </c>
      <c r="G106" s="119" t="str">
        <f>IF($E106="","",ROUND((1-$B$24*($B$10-$E106))*MIN($B$22+(1-$B$22)*$E106/MIN($B$23,$B$9),1)*(Pricing!$U106-$I106),0))</f>
        <v/>
      </c>
      <c r="H106" s="120" t="str">
        <f t="shared" si="3"/>
        <v/>
      </c>
      <c r="I106" s="120" t="str">
        <f>IF($E106="","",Pricing!$N106+Pricing!$O106)</f>
        <v/>
      </c>
      <c r="J106" s="176" t="str">
        <f t="shared" si="4"/>
        <v/>
      </c>
      <c r="K106" s="176" t="str">
        <f t="shared" si="6"/>
        <v/>
      </c>
      <c r="L106" s="120" t="str">
        <f>IF(OR($E106&gt;=$B$9,$E106=0),"",MAX(Pricing!$U106-$I106-0.01*$B$11,$V106))</f>
        <v/>
      </c>
      <c r="M106" s="120" t="str">
        <f>IF($E106="","",ROUND(Pricing!Q106+Pricing!R106-SUMPRODUCT(Pricing!G106:G$116,Pricing!L106:L$116)/Pricing!H106-$I106,0))</f>
        <v/>
      </c>
      <c r="N106" s="120" t="str">
        <f t="shared" si="5"/>
        <v/>
      </c>
      <c r="O106" s="120" t="str">
        <f>IF(E106="","",IF(AND(Pricing!$K$3,$B$19),SUMIF(F106:F$116,"&gt;=" &amp; 16,Pricing!G106:G$116),SUM(Pricing!$G106:$G$116)))</f>
        <v/>
      </c>
      <c r="P106" s="177" t="str">
        <f>IF(OR($E106="",$E106=0),"",IF(OR(NOT($B$19),$F106&gt;=16,$E106=$B$10),0,((1+2.25%)*$P107*Pricing!$H107+(1+Pricing!$K$3)^0.5*Pricing!$G106)/Pricing!$H106))</f>
        <v/>
      </c>
      <c r="Q106" s="120" t="str">
        <f>IF(OR($E106&gt;=$B$9,$E106=0,AND(NOT($B$19),$F106&lt;16)),"",MAX(Pricing!$I105,Pricing!$U106))</f>
        <v/>
      </c>
      <c r="R106" s="120" t="str">
        <f>IF($Q106="","",IF($L106=0,E106,COUNTIF($O107:$O$116,"&gt;=" &amp; $O106-$L106*(1-$P106)/$Q106*Pricing!$H106)+$E106))</f>
        <v/>
      </c>
      <c r="S106" s="120" t="str">
        <f t="array" ref="S106">IF($Q106="","",IF($L106=0,0,IF(R106&lt;$B$10,ROUND((L106*(1-P106)-(O106-INDEX(O106:O$116,R106-E106+1))/Pricing!H106*Q106)/(INDEX(Pricing!G106:G$116,R106-E106+1)/Pricing!H106*Q106)*365,0),0)))</f>
        <v/>
      </c>
      <c r="T106" s="176" t="str">
        <f>IF(OR($Q106="",NOT($B$17)),"",IF($R106&lt;$B$10,0,ROUND(MIN(1,($L106-$O106/Pricing!$H106*$Q106)/(Pricing!$R106-Pricing!$O106)),4)))</f>
        <v/>
      </c>
      <c r="U106" s="120" t="str">
        <f t="array" ref="U106">IF($Q106="","",IF($L106=0,0,IF(OR(R106&lt;$B$10,AND($B$17,$T106&lt;1)),0,$L106*(1-$P106)-$O106/Pricing!$H106*$Q106-IF($B$17,Pricing!$R106-Pricing!$O106,0))*IF($B$18=1,1,Pricing!$H106/IF($B$18=2,INDEX(Pricing!$H$5:$H$116,$B$9+1),INDEX(Pricing!$H$5:$H$116,$B$10+1)))))</f>
        <v/>
      </c>
      <c r="V106" s="172" t="str">
        <f>IF($E106="","",(1-$B$24*($B$10-$E106))*MIN($B$22+(1-$B$22)*$E106/MIN($B$23,$B$9),1)*(Pricing!$U106-$I106))</f>
        <v/>
      </c>
      <c r="W106" s="2" t="str">
        <f t="array" ref="W106">IF($E106="","",IF(F106&gt;16,0,MAX(INDEX($L$6:$L$116,$W$4)*(1+2.25%)^0.5-INDEX($N$6:$N$116,$W$4)/$B$11*Pricing!M106,0)))</f>
        <v/>
      </c>
      <c r="X106" s="178" t="str">
        <f>SUMPRODUCT(Reserve!G106:G$116,W106:W$116)/Reserve!H106</f>
        <v>#DIV/0!</v>
      </c>
      <c r="Y106" s="2"/>
      <c r="Z106" s="2"/>
    </row>
    <row r="107" ht="15.75" customHeight="1">
      <c r="A107" s="2"/>
      <c r="B107" s="2"/>
      <c r="C107" s="2"/>
      <c r="D107" s="160">
        <v>102.0</v>
      </c>
      <c r="E107" s="174" t="str">
        <f t="shared" si="1"/>
        <v/>
      </c>
      <c r="F107" s="194" t="str">
        <f t="shared" si="2"/>
        <v/>
      </c>
      <c r="G107" s="119" t="str">
        <f>IF($E107="","",ROUND((1-$B$24*($B$10-$E107))*MIN($B$22+(1-$B$22)*$E107/MIN($B$23,$B$9),1)*(Pricing!$U107-$I107),0))</f>
        <v/>
      </c>
      <c r="H107" s="120" t="str">
        <f t="shared" si="3"/>
        <v/>
      </c>
      <c r="I107" s="120" t="str">
        <f>IF($E107="","",Pricing!$N107+Pricing!$O107)</f>
        <v/>
      </c>
      <c r="J107" s="176" t="str">
        <f t="shared" si="4"/>
        <v/>
      </c>
      <c r="K107" s="176" t="str">
        <f t="shared" si="6"/>
        <v/>
      </c>
      <c r="L107" s="120" t="str">
        <f>IF(OR($E107&gt;=$B$9,$E107=0),"",MAX(Pricing!$U107-$I107-0.01*$B$11,$V107))</f>
        <v/>
      </c>
      <c r="M107" s="120" t="str">
        <f>IF($E107="","",ROUND(Pricing!Q107+Pricing!R107-SUMPRODUCT(Pricing!G107:G$116,Pricing!L107:L$116)/Pricing!H107-$I107,0))</f>
        <v/>
      </c>
      <c r="N107" s="120" t="str">
        <f t="shared" si="5"/>
        <v/>
      </c>
      <c r="O107" s="120" t="str">
        <f>IF(E107="","",IF(AND(Pricing!$K$3,$B$19),SUMIF(F107:F$116,"&gt;=" &amp; 16,Pricing!G107:G$116),SUM(Pricing!$G107:$G$116)))</f>
        <v/>
      </c>
      <c r="P107" s="177" t="str">
        <f>IF(OR($E107="",$E107=0),"",IF(OR(NOT($B$19),$F107&gt;=16,$E107=$B$10),0,((1+2.25%)*$P108*Pricing!$H108+(1+Pricing!$K$3)^0.5*Pricing!$G107)/Pricing!$H107))</f>
        <v/>
      </c>
      <c r="Q107" s="120" t="str">
        <f>IF(OR($E107&gt;=$B$9,$E107=0,AND(NOT($B$19),$F107&lt;16)),"",MAX(Pricing!$I106,Pricing!$U107))</f>
        <v/>
      </c>
      <c r="R107" s="120" t="str">
        <f>IF($Q107="","",IF($L107=0,E107,COUNTIF($O108:$O$116,"&gt;=" &amp; $O107-$L107*(1-$P107)/$Q107*Pricing!$H107)+$E107))</f>
        <v/>
      </c>
      <c r="S107" s="120" t="str">
        <f t="array" ref="S107">IF($Q107="","",IF($L107=0,0,IF(R107&lt;$B$10,ROUND((L107*(1-P107)-(O107-INDEX(O107:O$116,R107-E107+1))/Pricing!H107*Q107)/(INDEX(Pricing!G107:G$116,R107-E107+1)/Pricing!H107*Q107)*365,0),0)))</f>
        <v/>
      </c>
      <c r="T107" s="176" t="str">
        <f>IF(OR($Q107="",NOT($B$17)),"",IF($R107&lt;$B$10,0,ROUND(MIN(1,($L107-$O107/Pricing!$H107*$Q107)/(Pricing!$R107-Pricing!$O107)),4)))</f>
        <v/>
      </c>
      <c r="U107" s="120" t="str">
        <f t="array" ref="U107">IF($Q107="","",IF($L107=0,0,IF(OR(R107&lt;$B$10,AND($B$17,$T107&lt;1)),0,$L107*(1-$P107)-$O107/Pricing!$H107*$Q107-IF($B$17,Pricing!$R107-Pricing!$O107,0))*IF($B$18=1,1,Pricing!$H107/IF($B$18=2,INDEX(Pricing!$H$5:$H$116,$B$9+1),INDEX(Pricing!$H$5:$H$116,$B$10+1)))))</f>
        <v/>
      </c>
      <c r="V107" s="172" t="str">
        <f>IF($E107="","",(1-$B$24*($B$10-$E107))*MIN($B$22+(1-$B$22)*$E107/MIN($B$23,$B$9),1)*(Pricing!$U107-$I107))</f>
        <v/>
      </c>
      <c r="W107" s="2" t="str">
        <f t="array" ref="W107">IF($E107="","",IF(F107&gt;16,0,MAX(INDEX($L$6:$L$116,$W$4)*(1+2.25%)^0.5-INDEX($N$6:$N$116,$W$4)/$B$11*Pricing!M107,0)))</f>
        <v/>
      </c>
      <c r="X107" s="178" t="str">
        <f>SUMPRODUCT(Reserve!G107:G$116,W107:W$116)/Reserve!H107</f>
        <v>#DIV/0!</v>
      </c>
      <c r="Y107" s="2"/>
      <c r="Z107" s="2"/>
    </row>
    <row r="108" ht="15.75" customHeight="1">
      <c r="A108" s="2"/>
      <c r="B108" s="2"/>
      <c r="C108" s="2"/>
      <c r="D108" s="160">
        <v>103.0</v>
      </c>
      <c r="E108" s="174" t="str">
        <f t="shared" si="1"/>
        <v/>
      </c>
      <c r="F108" s="194" t="str">
        <f t="shared" si="2"/>
        <v/>
      </c>
      <c r="G108" s="119" t="str">
        <f>IF($E108="","",ROUND((1-$B$24*($B$10-$E108))*MIN($B$22+(1-$B$22)*$E108/MIN($B$23,$B$9),1)*(Pricing!$U108-$I108),0))</f>
        <v/>
      </c>
      <c r="H108" s="120" t="str">
        <f t="shared" si="3"/>
        <v/>
      </c>
      <c r="I108" s="120" t="str">
        <f>IF($E108="","",Pricing!$N108+Pricing!$O108)</f>
        <v/>
      </c>
      <c r="J108" s="176" t="str">
        <f t="shared" si="4"/>
        <v/>
      </c>
      <c r="K108" s="176" t="str">
        <f t="shared" si="6"/>
        <v/>
      </c>
      <c r="L108" s="120" t="str">
        <f>IF(OR($E108&gt;=$B$9,$E108=0),"",MAX(Pricing!$U108-$I108-0.01*$B$11,$V108))</f>
        <v/>
      </c>
      <c r="M108" s="120" t="str">
        <f>IF($E108="","",ROUND(Pricing!Q108+Pricing!R108-SUMPRODUCT(Pricing!G108:G$116,Pricing!L108:L$116)/Pricing!H108-$I108,0))</f>
        <v/>
      </c>
      <c r="N108" s="120" t="str">
        <f t="shared" si="5"/>
        <v/>
      </c>
      <c r="O108" s="120" t="str">
        <f>IF(E108="","",IF(AND(Pricing!$K$3,$B$19),SUMIF(F108:F$116,"&gt;=" &amp; 16,Pricing!G108:G$116),SUM(Pricing!$G108:$G$116)))</f>
        <v/>
      </c>
      <c r="P108" s="177" t="str">
        <f>IF(OR($E108="",$E108=0),"",IF(OR(NOT($B$19),$F108&gt;=16,$E108=$B$10),0,((1+2.25%)*$P109*Pricing!$H109+(1+Pricing!$K$3)^0.5*Pricing!$G108)/Pricing!$H108))</f>
        <v/>
      </c>
      <c r="Q108" s="120" t="str">
        <f>IF(OR($E108&gt;=$B$9,$E108=0,AND(NOT($B$19),$F108&lt;16)),"",MAX(Pricing!$I107,Pricing!$U108))</f>
        <v/>
      </c>
      <c r="R108" s="120" t="str">
        <f>IF($Q108="","",IF($L108=0,E108,COUNTIF($O109:$O$116,"&gt;=" &amp; $O108-$L108*(1-$P108)/$Q108*Pricing!$H108)+$E108))</f>
        <v/>
      </c>
      <c r="S108" s="120" t="str">
        <f t="array" ref="S108">IF($Q108="","",IF($L108=0,0,IF(R108&lt;$B$10,ROUND((L108*(1-P108)-(O108-INDEX(O108:O$116,R108-E108+1))/Pricing!H108*Q108)/(INDEX(Pricing!G108:G$116,R108-E108+1)/Pricing!H108*Q108)*365,0),0)))</f>
        <v/>
      </c>
      <c r="T108" s="176" t="str">
        <f>IF(OR($Q108="",NOT($B$17)),"",IF($R108&lt;$B$10,0,ROUND(MIN(1,($L108-$O108/Pricing!$H108*$Q108)/(Pricing!$R108-Pricing!$O108)),4)))</f>
        <v/>
      </c>
      <c r="U108" s="120" t="str">
        <f t="array" ref="U108">IF($Q108="","",IF($L108=0,0,IF(OR(R108&lt;$B$10,AND($B$17,$T108&lt;1)),0,$L108*(1-$P108)-$O108/Pricing!$H108*$Q108-IF($B$17,Pricing!$R108-Pricing!$O108,0))*IF($B$18=1,1,Pricing!$H108/IF($B$18=2,INDEX(Pricing!$H$5:$H$116,$B$9+1),INDEX(Pricing!$H$5:$H$116,$B$10+1)))))</f>
        <v/>
      </c>
      <c r="V108" s="172" t="str">
        <f>IF($E108="","",(1-$B$24*($B$10-$E108))*MIN($B$22+(1-$B$22)*$E108/MIN($B$23,$B$9),1)*(Pricing!$U108-$I108))</f>
        <v/>
      </c>
      <c r="W108" s="2" t="str">
        <f t="array" ref="W108">IF($E108="","",IF(F108&gt;16,0,MAX(INDEX($L$6:$L$116,$W$4)*(1+2.25%)^0.5-INDEX($N$6:$N$116,$W$4)/$B$11*Pricing!M108,0)))</f>
        <v/>
      </c>
      <c r="X108" s="178" t="str">
        <f>SUMPRODUCT(Reserve!G108:G$116,W108:W$116)/Reserve!H108</f>
        <v>#DIV/0!</v>
      </c>
      <c r="Y108" s="2"/>
      <c r="Z108" s="2"/>
    </row>
    <row r="109" ht="15.75" customHeight="1">
      <c r="A109" s="2"/>
      <c r="B109" s="2"/>
      <c r="C109" s="2"/>
      <c r="D109" s="160">
        <v>104.0</v>
      </c>
      <c r="E109" s="174" t="str">
        <f t="shared" si="1"/>
        <v/>
      </c>
      <c r="F109" s="194" t="str">
        <f t="shared" si="2"/>
        <v/>
      </c>
      <c r="G109" s="119" t="str">
        <f>IF($E109="","",ROUND((1-$B$24*($B$10-$E109))*MIN($B$22+(1-$B$22)*$E109/MIN($B$23,$B$9),1)*(Pricing!$U109-$I109),0))</f>
        <v/>
      </c>
      <c r="H109" s="120" t="str">
        <f t="shared" si="3"/>
        <v/>
      </c>
      <c r="I109" s="120" t="str">
        <f>IF($E109="","",Pricing!$N109+Pricing!$O109)</f>
        <v/>
      </c>
      <c r="J109" s="176" t="str">
        <f t="shared" si="4"/>
        <v/>
      </c>
      <c r="K109" s="176" t="str">
        <f t="shared" si="6"/>
        <v/>
      </c>
      <c r="L109" s="120" t="str">
        <f>IF(OR($E109&gt;=$B$9,$E109=0),"",MAX(Pricing!$U109-$I109-0.01*$B$11,$V109))</f>
        <v/>
      </c>
      <c r="M109" s="120" t="str">
        <f>IF($E109="","",ROUND(Pricing!Q109+Pricing!R109-SUMPRODUCT(Pricing!G109:G$116,Pricing!L109:L$116)/Pricing!H109-$I109,0))</f>
        <v/>
      </c>
      <c r="N109" s="120" t="str">
        <f t="shared" si="5"/>
        <v/>
      </c>
      <c r="O109" s="120" t="str">
        <f>IF(E109="","",IF(AND(Pricing!$K$3,$B$19),SUMIF(F109:F$116,"&gt;=" &amp; 16,Pricing!G109:G$116),SUM(Pricing!$G109:$G$116)))</f>
        <v/>
      </c>
      <c r="P109" s="177" t="str">
        <f>IF(OR($E109="",$E109=0),"",IF(OR(NOT($B$19),$F109&gt;=16,$E109=$B$10),0,((1+2.25%)*$P110*Pricing!$H110+(1+Pricing!$K$3)^0.5*Pricing!$G109)/Pricing!$H109))</f>
        <v/>
      </c>
      <c r="Q109" s="120" t="str">
        <f>IF(OR($E109&gt;=$B$9,$E109=0,AND(NOT($B$19),$F109&lt;16)),"",MAX(Pricing!$I108,Pricing!$U109))</f>
        <v/>
      </c>
      <c r="R109" s="120" t="str">
        <f>IF($Q109="","",IF($L109=0,E109,COUNTIF($O110:$O$116,"&gt;=" &amp; $O109-$L109*(1-$P109)/$Q109*Pricing!$H109)+$E109))</f>
        <v/>
      </c>
      <c r="S109" s="120" t="str">
        <f t="array" ref="S109">IF($Q109="","",IF($L109=0,0,IF(R109&lt;$B$10,ROUND((L109*(1-P109)-(O109-INDEX(O109:O$116,R109-E109+1))/Pricing!H109*Q109)/(INDEX(Pricing!G109:G$116,R109-E109+1)/Pricing!H109*Q109)*365,0),0)))</f>
        <v/>
      </c>
      <c r="T109" s="176" t="str">
        <f>IF(OR($Q109="",NOT($B$17)),"",IF($R109&lt;$B$10,0,ROUND(MIN(1,($L109-$O109/Pricing!$H109*$Q109)/(Pricing!$R109-Pricing!$O109)),4)))</f>
        <v/>
      </c>
      <c r="U109" s="120" t="str">
        <f t="array" ref="U109">IF($Q109="","",IF($L109=0,0,IF(OR(R109&lt;$B$10,AND($B$17,$T109&lt;1)),0,$L109*(1-$P109)-$O109/Pricing!$H109*$Q109-IF($B$17,Pricing!$R109-Pricing!$O109,0))*IF($B$18=1,1,Pricing!$H109/IF($B$18=2,INDEX(Pricing!$H$5:$H$116,$B$9+1),INDEX(Pricing!$H$5:$H$116,$B$10+1)))))</f>
        <v/>
      </c>
      <c r="V109" s="172" t="str">
        <f>IF($E109="","",(1-$B$24*($B$10-$E109))*MIN($B$22+(1-$B$22)*$E109/MIN($B$23,$B$9),1)*(Pricing!$U109-$I109))</f>
        <v/>
      </c>
      <c r="W109" s="2" t="str">
        <f t="array" ref="W109">IF($E109="","",IF(F109&gt;16,0,MAX(INDEX($L$6:$L$116,$W$4)*(1+2.25%)^0.5-INDEX($N$6:$N$116,$W$4)/$B$11*Pricing!M109,0)))</f>
        <v/>
      </c>
      <c r="X109" s="178" t="str">
        <f>SUMPRODUCT(Reserve!G109:G$116,W109:W$116)/Reserve!H109</f>
        <v>#DIV/0!</v>
      </c>
      <c r="Y109" s="2"/>
      <c r="Z109" s="2"/>
    </row>
    <row r="110" ht="15.75" customHeight="1">
      <c r="A110" s="2"/>
      <c r="B110" s="2"/>
      <c r="C110" s="2"/>
      <c r="D110" s="160">
        <v>105.0</v>
      </c>
      <c r="E110" s="180" t="str">
        <f t="shared" si="1"/>
        <v/>
      </c>
      <c r="F110" s="195" t="str">
        <f t="shared" si="2"/>
        <v/>
      </c>
      <c r="G110" s="126" t="str">
        <f>IF($E110="","",ROUND((1-$B$24*($B$10-$E110))*MIN($B$22+(1-$B$22)*$E110/MIN($B$23,$B$9),1)*(Pricing!$U110-$I110),0))</f>
        <v/>
      </c>
      <c r="H110" s="127" t="str">
        <f t="shared" si="3"/>
        <v/>
      </c>
      <c r="I110" s="127" t="str">
        <f>IF($E110="","",Pricing!$N110+Pricing!$O110)</f>
        <v/>
      </c>
      <c r="J110" s="182" t="str">
        <f t="shared" si="4"/>
        <v/>
      </c>
      <c r="K110" s="182" t="str">
        <f t="shared" si="6"/>
        <v/>
      </c>
      <c r="L110" s="127" t="str">
        <f>IF(OR($E110&gt;=$B$9,$E110=0),"",MAX(Pricing!$U110-$I110-0.01*$B$11,$V110))</f>
        <v/>
      </c>
      <c r="M110" s="127" t="str">
        <f>IF($E110="","",ROUND(Pricing!Q110+Pricing!R110-SUMPRODUCT(Pricing!G110:G$116,Pricing!L110:L$116)/Pricing!H110-$I110,0))</f>
        <v/>
      </c>
      <c r="N110" s="127" t="str">
        <f t="shared" si="5"/>
        <v/>
      </c>
      <c r="O110" s="127" t="str">
        <f>IF(E110="","",IF(AND(Pricing!$K$3,$B$19),SUMIF(F110:F$116,"&gt;=" &amp; 16,Pricing!G110:G$116),SUM(Pricing!$G110:$G$116)))</f>
        <v/>
      </c>
      <c r="P110" s="183" t="str">
        <f>IF(OR($E110="",$E110=0),"",IF(OR(NOT($B$19),$F110&gt;=16,$E110=$B$10),0,((1+2.25%)*$P111*Pricing!$H111+(1+Pricing!$K$3)^0.5*Pricing!$G110)/Pricing!$H110))</f>
        <v/>
      </c>
      <c r="Q110" s="127" t="str">
        <f>IF(OR($E110&gt;=$B$9,$E110=0,AND(NOT($B$19),$F110&lt;16)),"",MAX(Pricing!$I109,Pricing!$U110))</f>
        <v/>
      </c>
      <c r="R110" s="127" t="str">
        <f>IF($Q110="","",IF($L110=0,E110,COUNTIF($O111:$O$116,"&gt;=" &amp; $O110-$L110*(1-$P110)/$Q110*Pricing!$H110)+$E110))</f>
        <v/>
      </c>
      <c r="S110" s="127" t="str">
        <f t="array" ref="S110">IF($Q110="","",IF($L110=0,0,IF(R110&lt;$B$10,ROUND((L110*(1-P110)-(O110-INDEX(O110:O$116,R110-E110+1))/Pricing!H110*Q110)/(INDEX(Pricing!G110:G$116,R110-E110+1)/Pricing!H110*Q110)*365,0),0)))</f>
        <v/>
      </c>
      <c r="T110" s="182" t="str">
        <f>IF(OR($Q110="",NOT($B$17)),"",IF($R110&lt;$B$10,0,ROUND(MIN(1,($L110-$O110/Pricing!$H110*$Q110)/(Pricing!$R110-Pricing!$O110)),4)))</f>
        <v/>
      </c>
      <c r="U110" s="127" t="str">
        <f t="array" ref="U110">IF($Q110="","",IF($L110=0,0,IF(OR(R110&lt;$B$10,AND($B$17,$T110&lt;1)),0,$L110*(1-$P110)-$O110/Pricing!$H110*$Q110-IF($B$17,Pricing!$R110-Pricing!$O110,0))*IF($B$18=1,1,Pricing!$H110/IF($B$18=2,INDEX(Pricing!$H$5:$H$116,$B$9+1),INDEX(Pricing!$H$5:$H$116,$B$10+1)))))</f>
        <v/>
      </c>
      <c r="V110" s="172" t="str">
        <f>IF($E110="","",(1-$B$24*($B$10-$E110))*MIN($B$22+(1-$B$22)*$E110/MIN($B$23,$B$9),1)*(Pricing!$U110-$I110))</f>
        <v/>
      </c>
      <c r="W110" s="2" t="str">
        <f t="array" ref="W110">IF($E110="","",IF(F110&gt;16,0,MAX(INDEX($L$6:$L$116,$W$4)*(1+2.25%)^0.5-INDEX($N$6:$N$116,$W$4)/$B$11*Pricing!M110,0)))</f>
        <v/>
      </c>
      <c r="X110" s="178" t="str">
        <f>SUMPRODUCT(Reserve!G110:G$116,W110:W$116)/Reserve!H110</f>
        <v>#DIV/0!</v>
      </c>
      <c r="Y110" s="2"/>
      <c r="Z110" s="2"/>
    </row>
    <row r="111" ht="15.75" customHeight="1">
      <c r="A111" s="2"/>
      <c r="B111" s="2"/>
      <c r="C111" s="2"/>
      <c r="D111" s="160">
        <v>106.0</v>
      </c>
      <c r="E111" s="174" t="str">
        <f t="shared" si="1"/>
        <v/>
      </c>
      <c r="F111" s="194" t="str">
        <f t="shared" si="2"/>
        <v/>
      </c>
      <c r="G111" s="119" t="str">
        <f>IF($E111="","",ROUND((1-$B$24*($B$10-$E111))*MIN($B$22+(1-$B$22)*$E111/MIN($B$23,$B$9),1)*(Pricing!$U111-$I111),0))</f>
        <v/>
      </c>
      <c r="H111" s="120" t="str">
        <f t="shared" si="3"/>
        <v/>
      </c>
      <c r="I111" s="120" t="str">
        <f>IF($E111="","",Pricing!$N111+Pricing!$O111)</f>
        <v/>
      </c>
      <c r="J111" s="176" t="str">
        <f t="shared" si="4"/>
        <v/>
      </c>
      <c r="K111" s="176" t="str">
        <f t="shared" si="6"/>
        <v/>
      </c>
      <c r="L111" s="120" t="str">
        <f>IF(OR($E111&gt;=$B$9,$E111=0),"",MAX(Pricing!$U111-$I111-0.01*$B$11,$V111))</f>
        <v/>
      </c>
      <c r="M111" s="120" t="str">
        <f>IF($E111="","",ROUND(Pricing!Q111+Pricing!R111-SUMPRODUCT(Pricing!G111:G$116,Pricing!L111:L$116)/Pricing!H111-$I111,0))</f>
        <v/>
      </c>
      <c r="N111" s="120" t="str">
        <f t="shared" si="5"/>
        <v/>
      </c>
      <c r="O111" s="120" t="str">
        <f>IF(E111="","",IF(AND(Pricing!$K$3,$B$19),SUMIF(F111:F$116,"&gt;=" &amp; 16,Pricing!G111:G$116),SUM(Pricing!$G111:$G$116)))</f>
        <v/>
      </c>
      <c r="P111" s="177" t="str">
        <f>IF(OR($E111="",$E111=0),"",IF(OR(NOT($B$19),$F111&gt;=16,$E111=$B$10),0,((1+2.25%)*$P112*Pricing!$H112+(1+Pricing!$K$3)^0.5*Pricing!$G111)/Pricing!$H111))</f>
        <v/>
      </c>
      <c r="Q111" s="120" t="str">
        <f>IF(OR($E111&gt;=$B$9,$E111=0,AND(NOT($B$19),$F111&lt;16)),"",MAX(Pricing!$I110,Pricing!$U111))</f>
        <v/>
      </c>
      <c r="R111" s="120" t="str">
        <f>IF($Q111="","",IF($L111=0,E111,COUNTIF($O112:$O$116,"&gt;=" &amp; $O111-$L111*(1-$P111)/$Q111*Pricing!$H111)+$E111))</f>
        <v/>
      </c>
      <c r="S111" s="120" t="str">
        <f t="array" ref="S111">IF($Q111="","",IF($L111=0,0,IF(R111&lt;$B$10,ROUND((L111*(1-P111)-(O111-INDEX(O111:O$116,R111-E111+1))/Pricing!H111*Q111)/(INDEX(Pricing!G111:G$116,R111-E111+1)/Pricing!H111*Q111)*365,0),0)))</f>
        <v/>
      </c>
      <c r="T111" s="176" t="str">
        <f>IF(OR($Q111="",NOT($B$17)),"",IF($R111&lt;$B$10,0,ROUND(MIN(1,($L111-$O111/Pricing!$H111*$Q111)/(Pricing!$R111-Pricing!$O111)),4)))</f>
        <v/>
      </c>
      <c r="U111" s="120" t="str">
        <f t="array" ref="U111">IF($Q111="","",IF($L111=0,0,IF(OR(R111&lt;$B$10,AND($B$17,$T111&lt;1)),0,$L111*(1-$P111)-$O111/Pricing!$H111*$Q111-IF($B$17,Pricing!$R111-Pricing!$O111,0))*IF($B$18=1,1,Pricing!$H111/IF($B$18=2,INDEX(Pricing!$H$5:$H$116,$B$9+1),INDEX(Pricing!$H$5:$H$116,$B$10+1)))))</f>
        <v/>
      </c>
      <c r="V111" s="172" t="str">
        <f>IF($E111="","",(1-$B$24*($B$10-$E111))*MIN($B$22+(1-$B$22)*$E111/MIN($B$23,$B$9),1)*(Pricing!$U111-$I111))</f>
        <v/>
      </c>
      <c r="W111" s="2" t="str">
        <f t="array" ref="W111">IF($E111="","",IF(F111&gt;16,0,MAX(INDEX($L$6:$L$116,$W$4)*(1+2.25%)^0.5-INDEX($N$6:$N$116,$W$4)/$B$11*Pricing!M111,0)))</f>
        <v/>
      </c>
      <c r="X111" s="178" t="str">
        <f>SUMPRODUCT(Reserve!G111:G$116,W111:W$116)/Reserve!H111</f>
        <v>#DIV/0!</v>
      </c>
      <c r="Y111" s="2"/>
      <c r="Z111" s="2"/>
    </row>
    <row r="112" ht="15.75" customHeight="1">
      <c r="A112" s="2"/>
      <c r="B112" s="2"/>
      <c r="C112" s="2"/>
      <c r="D112" s="160">
        <v>107.0</v>
      </c>
      <c r="E112" s="174" t="str">
        <f t="shared" si="1"/>
        <v/>
      </c>
      <c r="F112" s="194" t="str">
        <f t="shared" si="2"/>
        <v/>
      </c>
      <c r="G112" s="119" t="str">
        <f>IF($E112="","",ROUND((1-$B$24*($B$10-$E112))*MIN($B$22+(1-$B$22)*$E112/MIN($B$23,$B$9),1)*(Pricing!$U112-$I112),0))</f>
        <v/>
      </c>
      <c r="H112" s="120" t="str">
        <f t="shared" si="3"/>
        <v/>
      </c>
      <c r="I112" s="120" t="str">
        <f>IF($E112="","",Pricing!$N112+Pricing!$O112)</f>
        <v/>
      </c>
      <c r="J112" s="176" t="str">
        <f t="shared" si="4"/>
        <v/>
      </c>
      <c r="K112" s="176" t="str">
        <f t="shared" si="6"/>
        <v/>
      </c>
      <c r="L112" s="120" t="str">
        <f>IF(OR($E112&gt;=$B$9,$E112=0),"",MAX(Pricing!$U112-$I112-0.01*$B$11,$V112))</f>
        <v/>
      </c>
      <c r="M112" s="120" t="str">
        <f>IF($E112="","",ROUND(Pricing!Q112+Pricing!R112-SUMPRODUCT(Pricing!G112:G$116,Pricing!L112:L$116)/Pricing!H112-$I112,0))</f>
        <v/>
      </c>
      <c r="N112" s="120" t="str">
        <f t="shared" si="5"/>
        <v/>
      </c>
      <c r="O112" s="120" t="str">
        <f>IF(E112="","",IF(AND(Pricing!$K$3,$B$19),SUMIF(F112:F$116,"&gt;=" &amp; 16,Pricing!G112:G$116),SUM(Pricing!$G112:$G$116)))</f>
        <v/>
      </c>
      <c r="P112" s="177" t="str">
        <f>IF(OR($E112="",$E112=0),"",IF(OR(NOT($B$19),$F112&gt;=16,$E112=$B$10),0,((1+2.25%)*$P113*Pricing!$H113+(1+Pricing!$K$3)^0.5*Pricing!$G112)/Pricing!$H112))</f>
        <v/>
      </c>
      <c r="Q112" s="120" t="str">
        <f>IF(OR($E112&gt;=$B$9,$E112=0,AND(NOT($B$19),$F112&lt;16)),"",MAX(Pricing!$I111,Pricing!$U112))</f>
        <v/>
      </c>
      <c r="R112" s="120" t="str">
        <f>IF($Q112="","",IF($L112=0,E112,COUNTIF($O113:$O$116,"&gt;=" &amp; $O112-$L112*(1-$P112)/$Q112*Pricing!$H112)+$E112))</f>
        <v/>
      </c>
      <c r="S112" s="120" t="str">
        <f t="array" ref="S112">IF($Q112="","",IF($L112=0,0,IF(R112&lt;$B$10,ROUND((L112*(1-P112)-(O112-INDEX(O112:O$116,R112-E112+1))/Pricing!H112*Q112)/(INDEX(Pricing!G112:G$116,R112-E112+1)/Pricing!H112*Q112)*365,0),0)))</f>
        <v/>
      </c>
      <c r="T112" s="176" t="str">
        <f>IF(OR($Q112="",NOT($B$17)),"",IF($R112&lt;$B$10,0,ROUND(MIN(1,($L112-$O112/Pricing!$H112*$Q112)/(Pricing!$R112-Pricing!$O112)),4)))</f>
        <v/>
      </c>
      <c r="U112" s="120" t="str">
        <f t="array" ref="U112">IF($Q112="","",IF($L112=0,0,IF(OR(R112&lt;$B$10,AND($B$17,$T112&lt;1)),0,$L112*(1-$P112)-$O112/Pricing!$H112*$Q112-IF($B$17,Pricing!$R112-Pricing!$O112,0))*IF($B$18=1,1,Pricing!$H112/IF($B$18=2,INDEX(Pricing!$H$5:$H$116,$B$9+1),INDEX(Pricing!$H$5:$H$116,$B$10+1)))))</f>
        <v/>
      </c>
      <c r="V112" s="172" t="str">
        <f>IF($E112="","",(1-$B$24*($B$10-$E112))*MIN($B$22+(1-$B$22)*$E112/MIN($B$23,$B$9),1)*(Pricing!$U112-$I112))</f>
        <v/>
      </c>
      <c r="W112" s="2" t="str">
        <f t="array" ref="W112">IF($E112="","",IF(F112&gt;16,0,MAX(INDEX($L$6:$L$116,$W$4)*(1+2.25%)^0.5-INDEX($N$6:$N$116,$W$4)/$B$11*Pricing!M112,0)))</f>
        <v/>
      </c>
      <c r="X112" s="178" t="str">
        <f>SUMPRODUCT(Reserve!G112:G$116,W112:W$116)/Reserve!H112</f>
        <v>#DIV/0!</v>
      </c>
      <c r="Y112" s="2"/>
      <c r="Z112" s="2"/>
    </row>
    <row r="113" ht="15.75" customHeight="1">
      <c r="A113" s="2"/>
      <c r="B113" s="2"/>
      <c r="C113" s="2"/>
      <c r="D113" s="160">
        <v>108.0</v>
      </c>
      <c r="E113" s="174" t="str">
        <f t="shared" si="1"/>
        <v/>
      </c>
      <c r="F113" s="194" t="str">
        <f t="shared" si="2"/>
        <v/>
      </c>
      <c r="G113" s="119" t="str">
        <f>IF($E113="","",ROUND((1-$B$24*($B$10-$E113))*MIN($B$22+(1-$B$22)*$E113/MIN($B$23,$B$9),1)*(Pricing!$U113-$I113),0))</f>
        <v/>
      </c>
      <c r="H113" s="120" t="str">
        <f t="shared" si="3"/>
        <v/>
      </c>
      <c r="I113" s="120" t="str">
        <f>IF($E113="","",Pricing!$N113+Pricing!$O113)</f>
        <v/>
      </c>
      <c r="J113" s="176" t="str">
        <f t="shared" si="4"/>
        <v/>
      </c>
      <c r="K113" s="176" t="str">
        <f t="shared" si="6"/>
        <v/>
      </c>
      <c r="L113" s="120" t="str">
        <f>IF(OR($E113&gt;=$B$9,$E113=0),"",MAX(Pricing!$U113-$I113-0.01*$B$11,$V113))</f>
        <v/>
      </c>
      <c r="M113" s="120" t="str">
        <f>IF($E113="","",ROUND(Pricing!Q113+Pricing!R113-SUMPRODUCT(Pricing!G113:G$116,Pricing!L113:L$116)/Pricing!H113-$I113,0))</f>
        <v/>
      </c>
      <c r="N113" s="120" t="str">
        <f t="shared" si="5"/>
        <v/>
      </c>
      <c r="O113" s="120" t="str">
        <f>IF(E113="","",IF(AND(Pricing!$K$3,$B$19),SUMIF(F113:F$116,"&gt;=" &amp; 16,Pricing!G113:G$116),SUM(Pricing!$G113:$G$116)))</f>
        <v/>
      </c>
      <c r="P113" s="177" t="str">
        <f>IF(OR($E113="",$E113=0),"",IF(OR(NOT($B$19),$F113&gt;=16,$E113=$B$10),0,((1+2.25%)*$P114*Pricing!$H114+(1+Pricing!$K$3)^0.5*Pricing!$G113)/Pricing!$H113))</f>
        <v/>
      </c>
      <c r="Q113" s="120" t="str">
        <f>IF(OR($E113&gt;=$B$9,$E113=0,AND(NOT($B$19),$F113&lt;16)),"",MAX(Pricing!$I112,Pricing!$U113))</f>
        <v/>
      </c>
      <c r="R113" s="120" t="str">
        <f>IF($Q113="","",IF($L113=0,E113,COUNTIF($O114:$O$116,"&gt;=" &amp; $O113-$L113*(1-$P113)/$Q113*Pricing!$H113)+$E113))</f>
        <v/>
      </c>
      <c r="S113" s="120" t="str">
        <f t="array" ref="S113">IF($Q113="","",IF($L113=0,0,IF(R113&lt;$B$10,ROUND((L113*(1-P113)-(O113-INDEX(O113:O$116,R113-E113+1))/Pricing!H113*Q113)/(INDEX(Pricing!G113:G$116,R113-E113+1)/Pricing!H113*Q113)*365,0),0)))</f>
        <v/>
      </c>
      <c r="T113" s="176" t="str">
        <f>IF(OR($Q113="",NOT($B$17)),"",IF($R113&lt;$B$10,0,ROUND(MIN(1,($L113-$O113/Pricing!$H113*$Q113)/(Pricing!$R113-Pricing!$O113)),4)))</f>
        <v/>
      </c>
      <c r="U113" s="120" t="str">
        <f t="array" ref="U113">IF($Q113="","",IF($L113=0,0,IF(OR(R113&lt;$B$10,AND($B$17,$T113&lt;1)),0,$L113*(1-$P113)-$O113/Pricing!$H113*$Q113-IF($B$17,Pricing!$R113-Pricing!$O113,0))*IF($B$18=1,1,Pricing!$H113/IF($B$18=2,INDEX(Pricing!$H$5:$H$116,$B$9+1),INDEX(Pricing!$H$5:$H$116,$B$10+1)))))</f>
        <v/>
      </c>
      <c r="V113" s="172" t="str">
        <f>IF($E113="","",(1-$B$24*($B$10-$E113))*MIN($B$22+(1-$B$22)*$E113/MIN($B$23,$B$9),1)*(Pricing!$U113-$I113))</f>
        <v/>
      </c>
      <c r="W113" s="2" t="str">
        <f t="array" ref="W113">IF($E113="","",IF(F113&gt;16,0,MAX(INDEX($L$6:$L$116,$W$4)*(1+2.25%)^0.5-INDEX($N$6:$N$116,$W$4)/$B$11*Pricing!M113,0)))</f>
        <v/>
      </c>
      <c r="X113" s="178" t="str">
        <f>SUMPRODUCT(Reserve!G113:G$116,W113:W$116)/Reserve!H113</f>
        <v>#DIV/0!</v>
      </c>
      <c r="Y113" s="2"/>
      <c r="Z113" s="2"/>
    </row>
    <row r="114" ht="15.75" customHeight="1">
      <c r="A114" s="2"/>
      <c r="B114" s="2"/>
      <c r="C114" s="2"/>
      <c r="D114" s="160">
        <v>109.0</v>
      </c>
      <c r="E114" s="174" t="str">
        <f t="shared" si="1"/>
        <v/>
      </c>
      <c r="F114" s="194" t="str">
        <f t="shared" si="2"/>
        <v/>
      </c>
      <c r="G114" s="119" t="str">
        <f>IF($E114="","",ROUND((1-$B$24*($B$10-$E114))*MIN($B$22+(1-$B$22)*$E114/MIN($B$23,$B$9),1)*(Pricing!$U114-$I114),0))</f>
        <v/>
      </c>
      <c r="H114" s="120" t="str">
        <f t="shared" si="3"/>
        <v/>
      </c>
      <c r="I114" s="120" t="str">
        <f>IF($E114="","",Pricing!$N114+Pricing!$O114)</f>
        <v/>
      </c>
      <c r="J114" s="176" t="str">
        <f t="shared" si="4"/>
        <v/>
      </c>
      <c r="K114" s="176" t="str">
        <f t="shared" si="6"/>
        <v/>
      </c>
      <c r="L114" s="120" t="str">
        <f>IF(OR($E114&gt;=$B$9,$E114=0),"",MAX(Pricing!$U114-$I114-0.01*$B$11,$V114))</f>
        <v/>
      </c>
      <c r="M114" s="120" t="str">
        <f>IF($E114="","",ROUND(Pricing!Q114+Pricing!R114-SUMPRODUCT(Pricing!G114:G$116,Pricing!L114:L$116)/Pricing!H114-$I114,0))</f>
        <v/>
      </c>
      <c r="N114" s="120" t="str">
        <f t="shared" si="5"/>
        <v/>
      </c>
      <c r="O114" s="120" t="str">
        <f>IF(E114="","",IF(AND(Pricing!$K$3,$B$19),SUMIF(F114:F$116,"&gt;=" &amp; 16,Pricing!G114:G$116),SUM(Pricing!$G114:$G$116)))</f>
        <v/>
      </c>
      <c r="P114" s="177" t="str">
        <f>IF(OR($E114="",$E114=0),"",IF(OR(NOT($B$19),$F114&gt;=16,$E114=$B$10),0,((1+2.25%)*$P115*Pricing!$H115+(1+Pricing!$K$3)^0.5*Pricing!$G114)/Pricing!$H114))</f>
        <v/>
      </c>
      <c r="Q114" s="120" t="str">
        <f>IF(OR($E114&gt;=$B$9,$E114=0,AND(NOT($B$19),$F114&lt;16)),"",MAX(Pricing!$I113,Pricing!$U114))</f>
        <v/>
      </c>
      <c r="R114" s="120" t="str">
        <f>IF($Q114="","",IF($L114=0,E114,COUNTIF($O115:$O$116,"&gt;=" &amp; $O114-$L114*(1-$P114)/$Q114*Pricing!$H114)+$E114))</f>
        <v/>
      </c>
      <c r="S114" s="120" t="str">
        <f t="array" ref="S114">IF($Q114="","",IF($L114=0,0,IF(R114&lt;$B$10,ROUND((L114*(1-P114)-(O114-INDEX(O114:O$116,R114-E114+1))/Pricing!H114*Q114)/(INDEX(Pricing!G114:G$116,R114-E114+1)/Pricing!H114*Q114)*365,0),0)))</f>
        <v/>
      </c>
      <c r="T114" s="176" t="str">
        <f>IF(OR($Q114="",NOT($B$17)),"",IF($R114&lt;$B$10,0,ROUND(MIN(1,($L114-$O114/Pricing!$H114*$Q114)/(Pricing!$R114-Pricing!$O114)),4)))</f>
        <v/>
      </c>
      <c r="U114" s="120" t="str">
        <f t="array" ref="U114">IF($Q114="","",IF($L114=0,0,IF(OR(R114&lt;$B$10,AND($B$17,$T114&lt;1)),0,$L114*(1-$P114)-$O114/Pricing!$H114*$Q114-IF($B$17,Pricing!$R114-Pricing!$O114,0))*IF($B$18=1,1,Pricing!$H114/IF($B$18=2,INDEX(Pricing!$H$5:$H$116,$B$9+1),INDEX(Pricing!$H$5:$H$116,$B$10+1)))))</f>
        <v/>
      </c>
      <c r="V114" s="172" t="str">
        <f>IF($E114="","",(1-$B$24*($B$10-$E114))*MIN($B$22+(1-$B$22)*$E114/MIN($B$23,$B$9),1)*(Pricing!$U114-$I114))</f>
        <v/>
      </c>
      <c r="W114" s="2" t="str">
        <f t="array" ref="W114">IF($E114="","",IF(F114&gt;16,0,MAX(INDEX($L$6:$L$116,$W$4)*(1+2.25%)^0.5-INDEX($N$6:$N$116,$W$4)/$B$11*Pricing!M114,0)))</f>
        <v/>
      </c>
      <c r="X114" s="178" t="str">
        <f>SUMPRODUCT(Reserve!G114:G$116,W114:W$116)/Reserve!H114</f>
        <v>#DIV/0!</v>
      </c>
      <c r="Y114" s="2"/>
      <c r="Z114" s="2"/>
    </row>
    <row r="115" ht="15.75" customHeight="1">
      <c r="A115" s="2"/>
      <c r="B115" s="2"/>
      <c r="C115" s="2"/>
      <c r="D115" s="160">
        <v>110.0</v>
      </c>
      <c r="E115" s="180" t="str">
        <f t="shared" si="1"/>
        <v/>
      </c>
      <c r="F115" s="195" t="str">
        <f t="shared" si="2"/>
        <v/>
      </c>
      <c r="G115" s="126" t="str">
        <f>IF($E115="","",ROUND((1-$B$24*($B$10-$E115))*MIN($B$22+(1-$B$22)*$E115/MIN($B$23,$B$9),1)*(Pricing!$U115-$I115),0))</f>
        <v/>
      </c>
      <c r="H115" s="127" t="str">
        <f t="shared" si="3"/>
        <v/>
      </c>
      <c r="I115" s="127" t="str">
        <f>IF($E115="","",Pricing!$N115+Pricing!$O115)</f>
        <v/>
      </c>
      <c r="J115" s="182" t="str">
        <f t="shared" si="4"/>
        <v/>
      </c>
      <c r="K115" s="182" t="str">
        <f t="shared" si="6"/>
        <v/>
      </c>
      <c r="L115" s="127" t="str">
        <f>IF(OR($E115&gt;=$B$9,$E115=0),"",MAX(Pricing!$U115-$I115-0.01*$B$11,$V115))</f>
        <v/>
      </c>
      <c r="M115" s="127" t="str">
        <f>IF($E115="","",ROUND(Pricing!Q115+Pricing!R115-SUMPRODUCT(Pricing!G115:G$116,Pricing!L115:L$116)/Pricing!H115-$I115,0))</f>
        <v/>
      </c>
      <c r="N115" s="127" t="str">
        <f t="shared" si="5"/>
        <v/>
      </c>
      <c r="O115" s="127" t="str">
        <f>IF(E115="","",IF(AND(Pricing!$K$3,$B$19),SUMIF(F115:F$116,"&gt;=" &amp; 16,Pricing!G115:G$116),SUM(Pricing!$G115:$G$116)))</f>
        <v/>
      </c>
      <c r="P115" s="183" t="str">
        <f>IF(OR($E115="",$E115=0),"",IF(OR(NOT($B$19),$F115&gt;=16,$E115=$B$10),0,((1+2.25%)*$P116*Pricing!$H116+(1+Pricing!$K$3)^0.5*Pricing!$G115)/Pricing!$H115))</f>
        <v/>
      </c>
      <c r="Q115" s="127" t="str">
        <f>IF(OR($E115&gt;=$B$9,$E115=0,AND(NOT($B$19),$F115&lt;16)),"",MAX(Pricing!$I114,Pricing!$U115))</f>
        <v/>
      </c>
      <c r="R115" s="127" t="str">
        <f>IF($Q115="","",IF($L115=0,E115,COUNTIF($O116:$O$116,"&gt;=" &amp; $O115-$L115*(1-$P115)/$Q115*Pricing!$H115)+$E115))</f>
        <v/>
      </c>
      <c r="S115" s="127" t="str">
        <f t="array" ref="S115">IF($Q115="","",IF($L115=0,0,IF(R115&lt;$B$10,ROUND((L115*(1-P115)-(O115-INDEX(O115:O$116,R115-E115+1))/Pricing!H115*Q115)/(INDEX(Pricing!G115:G$116,R115-E115+1)/Pricing!H115*Q115)*365,0),0)))</f>
        <v/>
      </c>
      <c r="T115" s="182" t="str">
        <f>IF(OR($Q115="",NOT($B$17)),"",IF($R115&lt;$B$10,0,ROUND(MIN(1,($L115-$O115/Pricing!$H115*$Q115)/(Pricing!$R115-Pricing!$O115)),4)))</f>
        <v/>
      </c>
      <c r="U115" s="127" t="str">
        <f t="array" ref="U115">IF($Q115="","",IF($L115=0,0,IF(OR(R115&lt;$B$10,AND($B$17,$T115&lt;1)),0,$L115*(1-$P115)-$O115/Pricing!$H115*$Q115-IF($B$17,Pricing!$R115-Pricing!$O115,0))*IF($B$18=1,1,Pricing!$H115/IF($B$18=2,INDEX(Pricing!$H$5:$H$116,$B$9+1),INDEX(Pricing!$H$5:$H$116,$B$10+1)))))</f>
        <v/>
      </c>
      <c r="V115" s="172" t="str">
        <f>IF($E115="","",(1-$B$24*($B$10-$E115))*MIN($B$22+(1-$B$22)*$E115/MIN($B$23,$B$9),1)*(Pricing!$U115-$I115))</f>
        <v/>
      </c>
      <c r="W115" s="2" t="str">
        <f t="array" ref="W115">IF($E115="","",IF(F115&gt;16,0,MAX(INDEX($L$6:$L$116,$W$4)*(1+2.25%)^0.5-INDEX($N$6:$N$116,$W$4)/$B$11*Pricing!M115,0)))</f>
        <v/>
      </c>
      <c r="X115" s="178" t="str">
        <f>SUMPRODUCT(Reserve!G115:G$116,W115:W$116)/Reserve!H115</f>
        <v>#DIV/0!</v>
      </c>
      <c r="Y115" s="2"/>
      <c r="Z115" s="2"/>
    </row>
    <row r="116" ht="15.75" customHeight="1">
      <c r="A116" s="2"/>
      <c r="B116" s="2"/>
      <c r="C116" s="2"/>
      <c r="D116" s="160">
        <v>111.0</v>
      </c>
      <c r="E116" s="196" t="str">
        <f t="shared" si="1"/>
        <v/>
      </c>
      <c r="F116" s="197" t="str">
        <f t="shared" si="2"/>
        <v/>
      </c>
      <c r="G116" s="149" t="str">
        <f>IF($E116="","",ROUND((1-$B$24*($B$10-$E116))*MIN($B$22+(1-$B$22)*$E116/MIN($B$23,$B$9),1)*(Pricing!$U116-$I116),0))</f>
        <v/>
      </c>
      <c r="H116" s="150" t="str">
        <f t="shared" si="3"/>
        <v/>
      </c>
      <c r="I116" s="150" t="str">
        <f>IF($E116="","",Pricing!$N116+Pricing!$O116)</f>
        <v/>
      </c>
      <c r="J116" s="198" t="str">
        <f t="shared" si="4"/>
        <v/>
      </c>
      <c r="K116" s="198" t="str">
        <f t="shared" si="6"/>
        <v/>
      </c>
      <c r="L116" s="150" t="str">
        <f>IF(OR($E116&gt;=$B$9,$E116=0),"",MAX(Pricing!$U116-$I116-0.01*$B$11,$V116))</f>
        <v/>
      </c>
      <c r="M116" s="150" t="str">
        <f>IF($E116="","",ROUND(Pricing!Q116+Pricing!R116-SUMPRODUCT(Pricing!G116:G$116,Pricing!L116:L$116)/Pricing!H116-$I116,0))</f>
        <v/>
      </c>
      <c r="N116" s="150" t="str">
        <f t="shared" si="5"/>
        <v/>
      </c>
      <c r="O116" s="150" t="str">
        <f>IF(E116="","",IF(AND(Pricing!$K$3,$B$19),SUMIF(F116:F$116,"&gt;=" &amp; 16,Pricing!G116:G$116),SUM(Pricing!$G116:$G$116)))</f>
        <v/>
      </c>
      <c r="P116" s="199" t="str">
        <f>IF(OR($E116="",$E116=0),"",IF(OR(NOT($B$19),$F116&gt;=16,$E116=$B$10),0,((1+2.25%)*$P117*Pricing!$H117+(1+Pricing!$K$3)^0.5*Pricing!$G116)/Pricing!$H116))</f>
        <v/>
      </c>
      <c r="Q116" s="150" t="str">
        <f>IF(OR($E116&gt;=$B$9,$E116=0,AND(NOT($B$19),$F116&lt;16)),"",MAX(Pricing!$I115,Pricing!$U116))</f>
        <v/>
      </c>
      <c r="R116" s="150" t="str">
        <f>IF($Q116="","",IF($L116=0,E116,COUNTIF($O$116:$O117,"&gt;=" &amp; $O116-$L116*(1-$P116)/$Q116*Pricing!$H116)+$E116))</f>
        <v/>
      </c>
      <c r="S116" s="150" t="str">
        <f t="array" ref="S116">IF($Q116="","",IF($L116=0,0,IF(R116&lt;$B$10,ROUND((L116*(1-P116)-(O116-INDEX(O116:O$116,R116-E116+1))/Pricing!H116*Q116)/(INDEX(Pricing!G116:G$116,R116-E116+1)/Pricing!H116*Q116)*365,0),0)))</f>
        <v/>
      </c>
      <c r="T116" s="198" t="str">
        <f>IF(OR($Q116="",NOT($B$17)),"",IF($R116&lt;$B$10,0,ROUND(MIN(1,($L116-$O116/Pricing!$H116*$Q116)/(Pricing!$R116-Pricing!$O116)),4)))</f>
        <v/>
      </c>
      <c r="U116" s="150" t="str">
        <f t="array" ref="U116">IF($Q116="","",IF($L116=0,0,IF(OR(R116&lt;$B$10,AND($B$17,$T116&lt;1)),0,$L116*(1-$P116)-$O116/Pricing!$H116*$Q116-IF($B$17,Pricing!$R116-Pricing!$O116,0))*IF($B$18=1,1,Pricing!$H116/IF($B$18=2,INDEX(Pricing!$H$5:$H$116,$B$9+1),INDEX(Pricing!$H$5:$H$116,$B$10+1)))))</f>
        <v/>
      </c>
      <c r="V116" s="172" t="str">
        <f>IF($E116="","",(1-$B$24*($B$10-$E116))*MIN($B$22+(1-$B$22)*$E116/MIN($B$23,$B$9),1)*(Pricing!$U116-$I116))</f>
        <v/>
      </c>
      <c r="W116" s="2" t="str">
        <f t="array" ref="W116">IF($E116="","",IF(F116&gt;16,0,MAX(INDEX($L$6:$L$116,$W$4)*(1+2.25%)^0.5-INDEX($N$6:$N$116,$W$4)/$B$11*Pricing!M116,0)))</f>
        <v/>
      </c>
      <c r="X116" s="178" t="str">
        <f>SUMPRODUCT(Reserve!G116:G$116,W116:W$116)/Reserve!H116</f>
        <v>#DIV/0!</v>
      </c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157"/>
      <c r="X117" s="157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157"/>
      <c r="X118" s="157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157"/>
      <c r="X119" s="157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157"/>
      <c r="X120" s="157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157"/>
      <c r="X121" s="157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157"/>
      <c r="X122" s="157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157"/>
      <c r="X123" s="157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157"/>
      <c r="X124" s="157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157"/>
      <c r="X125" s="157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157"/>
      <c r="X126" s="157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157"/>
      <c r="X127" s="157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157"/>
      <c r="X128" s="157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157"/>
      <c r="X129" s="157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157"/>
      <c r="X130" s="157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157"/>
      <c r="X131" s="157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157"/>
      <c r="X132" s="157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157"/>
      <c r="X133" s="157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157"/>
      <c r="X134" s="157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157"/>
      <c r="X135" s="157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157"/>
      <c r="X136" s="157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157"/>
      <c r="X137" s="157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157"/>
      <c r="X138" s="157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157"/>
      <c r="X139" s="157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157"/>
      <c r="X140" s="157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157"/>
      <c r="X141" s="157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157"/>
      <c r="X142" s="157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157"/>
      <c r="X143" s="157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157"/>
      <c r="X144" s="157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157"/>
      <c r="X145" s="157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157"/>
      <c r="X146" s="157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157"/>
      <c r="X147" s="157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157"/>
      <c r="X148" s="157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157"/>
      <c r="X149" s="157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157"/>
      <c r="X150" s="157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157"/>
      <c r="X151" s="157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157"/>
      <c r="X152" s="157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157"/>
      <c r="X153" s="157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157"/>
      <c r="X154" s="157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157"/>
      <c r="X155" s="157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157"/>
      <c r="X156" s="157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157"/>
      <c r="X157" s="157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157"/>
      <c r="X158" s="157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157"/>
      <c r="X159" s="157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157"/>
      <c r="X160" s="157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157"/>
      <c r="X161" s="157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157"/>
      <c r="X162" s="157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157"/>
      <c r="X163" s="157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157"/>
      <c r="X164" s="157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157"/>
      <c r="X165" s="157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157"/>
      <c r="X166" s="157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157"/>
      <c r="X167" s="157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157"/>
      <c r="X168" s="157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157"/>
      <c r="X169" s="157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157"/>
      <c r="X170" s="157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157"/>
      <c r="X171" s="157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157"/>
      <c r="X172" s="157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157"/>
      <c r="X173" s="157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157"/>
      <c r="X174" s="157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157"/>
      <c r="X175" s="157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157"/>
      <c r="X176" s="157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157"/>
      <c r="X177" s="157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157"/>
      <c r="X178" s="157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157"/>
      <c r="X179" s="157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157"/>
      <c r="X180" s="157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157"/>
      <c r="X181" s="157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157"/>
      <c r="X182" s="157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157"/>
      <c r="X183" s="157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157"/>
      <c r="X184" s="157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157"/>
      <c r="X185" s="157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157"/>
      <c r="X186" s="157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157"/>
      <c r="X187" s="157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157"/>
      <c r="X188" s="157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157"/>
      <c r="X189" s="157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157"/>
      <c r="X190" s="157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157"/>
      <c r="X191" s="157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157"/>
      <c r="X192" s="157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157"/>
      <c r="X193" s="157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157"/>
      <c r="X194" s="157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157"/>
      <c r="X195" s="157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157"/>
      <c r="X196" s="157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157"/>
      <c r="X197" s="157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157"/>
      <c r="X198" s="157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157"/>
      <c r="X199" s="157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157"/>
      <c r="X200" s="157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157"/>
      <c r="X201" s="157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157"/>
      <c r="X202" s="157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157"/>
      <c r="X203" s="157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157"/>
      <c r="X204" s="157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157"/>
      <c r="X205" s="157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157"/>
      <c r="X206" s="157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157"/>
      <c r="X207" s="157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157"/>
      <c r="X208" s="157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157"/>
      <c r="X209" s="157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157"/>
      <c r="X210" s="157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157"/>
      <c r="X211" s="157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157"/>
      <c r="X212" s="157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157"/>
      <c r="X213" s="157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157"/>
      <c r="X214" s="157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157"/>
      <c r="X215" s="157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157"/>
      <c r="X216" s="157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157"/>
      <c r="X217" s="157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157"/>
      <c r="X218" s="157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157"/>
      <c r="X219" s="157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157"/>
      <c r="X220" s="157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157"/>
      <c r="X221" s="157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157"/>
      <c r="X222" s="157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157"/>
      <c r="X223" s="157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157"/>
      <c r="X224" s="157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157"/>
      <c r="X225" s="157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157"/>
      <c r="X226" s="157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157"/>
      <c r="X227" s="157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157"/>
      <c r="X228" s="157"/>
      <c r="Y228" s="2"/>
      <c r="Z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157"/>
      <c r="X229" s="157"/>
      <c r="Y229" s="2"/>
      <c r="Z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157"/>
      <c r="X230" s="157"/>
      <c r="Y230" s="2"/>
      <c r="Z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157"/>
      <c r="X231" s="157"/>
      <c r="Y231" s="2"/>
      <c r="Z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157"/>
      <c r="X232" s="157"/>
      <c r="Y232" s="2"/>
      <c r="Z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157"/>
      <c r="X233" s="157"/>
      <c r="Y233" s="2"/>
      <c r="Z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157"/>
      <c r="X234" s="157"/>
      <c r="Y234" s="2"/>
      <c r="Z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157"/>
      <c r="X235" s="157"/>
      <c r="Y235" s="2"/>
      <c r="Z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157"/>
      <c r="X236" s="157"/>
      <c r="Y236" s="2"/>
      <c r="Z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157"/>
      <c r="X237" s="157"/>
      <c r="Y237" s="2"/>
      <c r="Z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157"/>
      <c r="X238" s="157"/>
      <c r="Y238" s="2"/>
      <c r="Z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157"/>
      <c r="X239" s="157"/>
      <c r="Y239" s="2"/>
      <c r="Z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157"/>
      <c r="X240" s="157"/>
      <c r="Y240" s="2"/>
      <c r="Z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157"/>
      <c r="X241" s="157"/>
      <c r="Y241" s="2"/>
      <c r="Z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157"/>
      <c r="X242" s="157"/>
      <c r="Y242" s="2"/>
      <c r="Z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157"/>
      <c r="X243" s="157"/>
      <c r="Y243" s="2"/>
      <c r="Z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157"/>
      <c r="X244" s="157"/>
      <c r="Y244" s="2"/>
      <c r="Z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157"/>
      <c r="X245" s="157"/>
      <c r="Y245" s="2"/>
      <c r="Z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157"/>
      <c r="X246" s="157"/>
      <c r="Y246" s="2"/>
      <c r="Z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157"/>
      <c r="X247" s="157"/>
      <c r="Y247" s="2"/>
      <c r="Z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157"/>
      <c r="X248" s="157"/>
      <c r="Y248" s="2"/>
      <c r="Z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157"/>
      <c r="X249" s="157"/>
      <c r="Y249" s="2"/>
      <c r="Z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157"/>
      <c r="X250" s="157"/>
      <c r="Y250" s="2"/>
      <c r="Z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157"/>
      <c r="X251" s="157"/>
      <c r="Y251" s="2"/>
      <c r="Z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157"/>
      <c r="X252" s="157"/>
      <c r="Y252" s="2"/>
      <c r="Z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157"/>
      <c r="X253" s="157"/>
      <c r="Y253" s="2"/>
      <c r="Z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157"/>
      <c r="X254" s="157"/>
      <c r="Y254" s="2"/>
      <c r="Z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157"/>
      <c r="X255" s="157"/>
      <c r="Y255" s="2"/>
      <c r="Z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157"/>
      <c r="X256" s="157"/>
      <c r="Y256" s="2"/>
      <c r="Z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157"/>
      <c r="X257" s="157"/>
      <c r="Y257" s="2"/>
      <c r="Z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157"/>
      <c r="X258" s="157"/>
      <c r="Y258" s="2"/>
      <c r="Z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157"/>
      <c r="X259" s="157"/>
      <c r="Y259" s="2"/>
      <c r="Z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157"/>
      <c r="X260" s="157"/>
      <c r="Y260" s="2"/>
      <c r="Z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157"/>
      <c r="X261" s="157"/>
      <c r="Y261" s="2"/>
      <c r="Z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157"/>
      <c r="X262" s="157"/>
      <c r="Y262" s="2"/>
      <c r="Z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157"/>
      <c r="X263" s="157"/>
      <c r="Y263" s="2"/>
      <c r="Z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157"/>
      <c r="X264" s="157"/>
      <c r="Y264" s="2"/>
      <c r="Z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157"/>
      <c r="X265" s="157"/>
      <c r="Y265" s="2"/>
      <c r="Z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157"/>
      <c r="X266" s="157"/>
      <c r="Y266" s="2"/>
      <c r="Z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157"/>
      <c r="X267" s="157"/>
      <c r="Y267" s="2"/>
      <c r="Z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157"/>
      <c r="X268" s="157"/>
      <c r="Y268" s="2"/>
      <c r="Z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157"/>
      <c r="X269" s="157"/>
      <c r="Y269" s="2"/>
      <c r="Z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157"/>
      <c r="X270" s="157"/>
      <c r="Y270" s="2"/>
      <c r="Z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157"/>
      <c r="X271" s="157"/>
      <c r="Y271" s="2"/>
      <c r="Z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157"/>
      <c r="X272" s="157"/>
      <c r="Y272" s="2"/>
      <c r="Z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157"/>
      <c r="X273" s="157"/>
      <c r="Y273" s="2"/>
      <c r="Z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157"/>
      <c r="X274" s="157"/>
      <c r="Y274" s="2"/>
      <c r="Z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157"/>
      <c r="X275" s="157"/>
      <c r="Y275" s="2"/>
      <c r="Z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157"/>
      <c r="X276" s="157"/>
      <c r="Y276" s="2"/>
      <c r="Z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157"/>
      <c r="X277" s="157"/>
      <c r="Y277" s="2"/>
      <c r="Z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157"/>
      <c r="X278" s="157"/>
      <c r="Y278" s="2"/>
      <c r="Z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157"/>
      <c r="X279" s="157"/>
      <c r="Y279" s="2"/>
      <c r="Z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157"/>
      <c r="X280" s="157"/>
      <c r="Y280" s="2"/>
      <c r="Z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157"/>
      <c r="X281" s="157"/>
      <c r="Y281" s="2"/>
      <c r="Z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157"/>
      <c r="X282" s="157"/>
      <c r="Y282" s="2"/>
      <c r="Z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157"/>
      <c r="X283" s="157"/>
      <c r="Y283" s="2"/>
      <c r="Z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157"/>
      <c r="X284" s="157"/>
      <c r="Y284" s="2"/>
      <c r="Z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157"/>
      <c r="X285" s="157"/>
      <c r="Y285" s="2"/>
      <c r="Z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157"/>
      <c r="X286" s="157"/>
      <c r="Y286" s="2"/>
      <c r="Z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157"/>
      <c r="X287" s="157"/>
      <c r="Y287" s="2"/>
      <c r="Z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157"/>
      <c r="X288" s="157"/>
      <c r="Y288" s="2"/>
      <c r="Z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157"/>
      <c r="X289" s="157"/>
      <c r="Y289" s="2"/>
      <c r="Z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157"/>
      <c r="X290" s="157"/>
      <c r="Y290" s="2"/>
      <c r="Z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157"/>
      <c r="X291" s="157"/>
      <c r="Y291" s="2"/>
      <c r="Z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157"/>
      <c r="X292" s="157"/>
      <c r="Y292" s="2"/>
      <c r="Z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157"/>
      <c r="X293" s="157"/>
      <c r="Y293" s="2"/>
      <c r="Z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157"/>
      <c r="X294" s="157"/>
      <c r="Y294" s="2"/>
      <c r="Z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157"/>
      <c r="X295" s="157"/>
      <c r="Y295" s="2"/>
      <c r="Z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157"/>
      <c r="X296" s="157"/>
      <c r="Y296" s="2"/>
      <c r="Z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157"/>
      <c r="X297" s="157"/>
      <c r="Y297" s="2"/>
      <c r="Z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157"/>
      <c r="X298" s="157"/>
      <c r="Y298" s="2"/>
      <c r="Z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157"/>
      <c r="X299" s="157"/>
      <c r="Y299" s="2"/>
      <c r="Z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157"/>
      <c r="X300" s="157"/>
      <c r="Y300" s="2"/>
      <c r="Z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157"/>
      <c r="X301" s="157"/>
      <c r="Y301" s="2"/>
      <c r="Z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157"/>
      <c r="X302" s="157"/>
      <c r="Y302" s="2"/>
      <c r="Z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157"/>
      <c r="X303" s="157"/>
      <c r="Y303" s="2"/>
      <c r="Z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157"/>
      <c r="X304" s="157"/>
      <c r="Y304" s="2"/>
      <c r="Z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157"/>
      <c r="X305" s="157"/>
      <c r="Y305" s="2"/>
      <c r="Z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157"/>
      <c r="X306" s="157"/>
      <c r="Y306" s="2"/>
      <c r="Z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157"/>
      <c r="X307" s="157"/>
      <c r="Y307" s="2"/>
      <c r="Z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157"/>
      <c r="X308" s="157"/>
      <c r="Y308" s="2"/>
      <c r="Z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157"/>
      <c r="X309" s="157"/>
      <c r="Y309" s="2"/>
      <c r="Z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157"/>
      <c r="X310" s="157"/>
      <c r="Y310" s="2"/>
      <c r="Z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157"/>
      <c r="X311" s="157"/>
      <c r="Y311" s="2"/>
      <c r="Z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157"/>
      <c r="X312" s="157"/>
      <c r="Y312" s="2"/>
      <c r="Z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157"/>
      <c r="X313" s="157"/>
      <c r="Y313" s="2"/>
      <c r="Z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157"/>
      <c r="X314" s="157"/>
      <c r="Y314" s="2"/>
      <c r="Z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157"/>
      <c r="X315" s="157"/>
      <c r="Y315" s="2"/>
      <c r="Z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157"/>
      <c r="X316" s="157"/>
      <c r="Y316" s="2"/>
      <c r="Z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157"/>
      <c r="X317" s="157"/>
      <c r="Y317" s="2"/>
      <c r="Z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157"/>
      <c r="X318" s="157"/>
      <c r="Y318" s="2"/>
      <c r="Z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157"/>
      <c r="X319" s="157"/>
      <c r="Y319" s="2"/>
      <c r="Z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157"/>
      <c r="X320" s="157"/>
      <c r="Y320" s="2"/>
      <c r="Z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157"/>
      <c r="X321" s="157"/>
      <c r="Y321" s="2"/>
      <c r="Z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157"/>
      <c r="X322" s="157"/>
      <c r="Y322" s="2"/>
      <c r="Z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157"/>
      <c r="X323" s="157"/>
      <c r="Y323" s="2"/>
      <c r="Z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157"/>
      <c r="X324" s="157"/>
      <c r="Y324" s="2"/>
      <c r="Z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157"/>
      <c r="X325" s="157"/>
      <c r="Y325" s="2"/>
      <c r="Z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157"/>
      <c r="X326" s="157"/>
      <c r="Y326" s="2"/>
      <c r="Z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157"/>
      <c r="X327" s="157"/>
      <c r="Y327" s="2"/>
      <c r="Z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157"/>
      <c r="X328" s="157"/>
      <c r="Y328" s="2"/>
      <c r="Z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157"/>
      <c r="X329" s="157"/>
      <c r="Y329" s="2"/>
      <c r="Z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157"/>
      <c r="X330" s="157"/>
      <c r="Y330" s="2"/>
      <c r="Z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157"/>
      <c r="X331" s="157"/>
      <c r="Y331" s="2"/>
      <c r="Z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157"/>
      <c r="X332" s="157"/>
      <c r="Y332" s="2"/>
      <c r="Z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157"/>
      <c r="X333" s="157"/>
      <c r="Y333" s="2"/>
      <c r="Z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157"/>
      <c r="X334" s="157"/>
      <c r="Y334" s="2"/>
      <c r="Z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157"/>
      <c r="X335" s="157"/>
      <c r="Y335" s="2"/>
      <c r="Z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157"/>
      <c r="X336" s="157"/>
      <c r="Y336" s="2"/>
      <c r="Z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157"/>
      <c r="X337" s="157"/>
      <c r="Y337" s="2"/>
      <c r="Z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157"/>
      <c r="X338" s="157"/>
      <c r="Y338" s="2"/>
      <c r="Z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157"/>
      <c r="X339" s="157"/>
      <c r="Y339" s="2"/>
      <c r="Z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157"/>
      <c r="X340" s="157"/>
      <c r="Y340" s="2"/>
      <c r="Z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157"/>
      <c r="X341" s="157"/>
      <c r="Y341" s="2"/>
      <c r="Z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157"/>
      <c r="X342" s="157"/>
      <c r="Y342" s="2"/>
      <c r="Z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157"/>
      <c r="X343" s="157"/>
      <c r="Y343" s="2"/>
      <c r="Z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157"/>
      <c r="X344" s="157"/>
      <c r="Y344" s="2"/>
      <c r="Z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157"/>
      <c r="X345" s="157"/>
      <c r="Y345" s="2"/>
      <c r="Z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157"/>
      <c r="X346" s="157"/>
      <c r="Y346" s="2"/>
      <c r="Z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157"/>
      <c r="X347" s="157"/>
      <c r="Y347" s="2"/>
      <c r="Z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157"/>
      <c r="X348" s="157"/>
      <c r="Y348" s="2"/>
      <c r="Z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157"/>
      <c r="X349" s="157"/>
      <c r="Y349" s="2"/>
      <c r="Z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157"/>
      <c r="X350" s="157"/>
      <c r="Y350" s="2"/>
      <c r="Z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157"/>
      <c r="X351" s="157"/>
      <c r="Y351" s="2"/>
      <c r="Z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157"/>
      <c r="X352" s="157"/>
      <c r="Y352" s="2"/>
      <c r="Z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157"/>
      <c r="X353" s="157"/>
      <c r="Y353" s="2"/>
      <c r="Z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157"/>
      <c r="X354" s="157"/>
      <c r="Y354" s="2"/>
      <c r="Z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157"/>
      <c r="X355" s="157"/>
      <c r="Y355" s="2"/>
      <c r="Z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157"/>
      <c r="X356" s="157"/>
      <c r="Y356" s="2"/>
      <c r="Z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157"/>
      <c r="X357" s="157"/>
      <c r="Y357" s="2"/>
      <c r="Z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157"/>
      <c r="X358" s="157"/>
      <c r="Y358" s="2"/>
      <c r="Z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157"/>
      <c r="X359" s="157"/>
      <c r="Y359" s="2"/>
      <c r="Z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157"/>
      <c r="X360" s="157"/>
      <c r="Y360" s="2"/>
      <c r="Z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157"/>
      <c r="X361" s="157"/>
      <c r="Y361" s="2"/>
      <c r="Z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157"/>
      <c r="X362" s="157"/>
      <c r="Y362" s="2"/>
      <c r="Z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157"/>
      <c r="X363" s="157"/>
      <c r="Y363" s="2"/>
      <c r="Z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157"/>
      <c r="X364" s="157"/>
      <c r="Y364" s="2"/>
      <c r="Z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157"/>
      <c r="X365" s="157"/>
      <c r="Y365" s="2"/>
      <c r="Z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157"/>
      <c r="X366" s="157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157"/>
      <c r="X367" s="157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157"/>
      <c r="X368" s="157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157"/>
      <c r="X369" s="157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157"/>
      <c r="X370" s="157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157"/>
      <c r="X371" s="157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157"/>
      <c r="X372" s="157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157"/>
      <c r="X373" s="157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157"/>
      <c r="X374" s="157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157"/>
      <c r="X375" s="157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157"/>
      <c r="X376" s="157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157"/>
      <c r="X377" s="157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157"/>
      <c r="X378" s="157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157"/>
      <c r="X379" s="157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157"/>
      <c r="X380" s="157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157"/>
      <c r="X381" s="157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157"/>
      <c r="X382" s="157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157"/>
      <c r="X383" s="157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157"/>
      <c r="X384" s="157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157"/>
      <c r="X385" s="157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157"/>
      <c r="X386" s="157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157"/>
      <c r="X387" s="157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157"/>
      <c r="X388" s="157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157"/>
      <c r="X389" s="157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157"/>
      <c r="X390" s="157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157"/>
      <c r="X391" s="157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157"/>
      <c r="X392" s="157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157"/>
      <c r="X393" s="157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157"/>
      <c r="X394" s="157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157"/>
      <c r="X395" s="157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157"/>
      <c r="X396" s="157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157"/>
      <c r="X397" s="157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157"/>
      <c r="X398" s="157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157"/>
      <c r="X399" s="157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157"/>
      <c r="X400" s="157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157"/>
      <c r="X401" s="157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157"/>
      <c r="X402" s="157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157"/>
      <c r="X403" s="157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157"/>
      <c r="X404" s="157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157"/>
      <c r="X405" s="157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157"/>
      <c r="X406" s="157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157"/>
      <c r="X407" s="157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157"/>
      <c r="X408" s="157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157"/>
      <c r="X409" s="157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157"/>
      <c r="X410" s="157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157"/>
      <c r="X411" s="157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157"/>
      <c r="X412" s="157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157"/>
      <c r="X413" s="157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157"/>
      <c r="X414" s="157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157"/>
      <c r="X415" s="157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157"/>
      <c r="X416" s="157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157"/>
      <c r="X417" s="157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157"/>
      <c r="X418" s="157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157"/>
      <c r="X419" s="157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157"/>
      <c r="X420" s="157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157"/>
      <c r="X421" s="157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157"/>
      <c r="X422" s="157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157"/>
      <c r="X423" s="157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157"/>
      <c r="X424" s="157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157"/>
      <c r="X425" s="157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157"/>
      <c r="X426" s="157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157"/>
      <c r="X427" s="157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157"/>
      <c r="X428" s="157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157"/>
      <c r="X429" s="157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157"/>
      <c r="X430" s="157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157"/>
      <c r="X431" s="157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157"/>
      <c r="X432" s="157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157"/>
      <c r="X433" s="157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157"/>
      <c r="X434" s="157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157"/>
      <c r="X435" s="157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157"/>
      <c r="X436" s="157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157"/>
      <c r="X437" s="157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157"/>
      <c r="X438" s="157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157"/>
      <c r="X439" s="157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157"/>
      <c r="X440" s="157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157"/>
      <c r="X441" s="157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157"/>
      <c r="X442" s="157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157"/>
      <c r="X443" s="157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157"/>
      <c r="X444" s="157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157"/>
      <c r="X445" s="157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157"/>
      <c r="X446" s="157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157"/>
      <c r="X447" s="157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157"/>
      <c r="X448" s="157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157"/>
      <c r="X449" s="157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157"/>
      <c r="X450" s="157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157"/>
      <c r="X451" s="157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157"/>
      <c r="X452" s="157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157"/>
      <c r="X453" s="157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157"/>
      <c r="X454" s="157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157"/>
      <c r="X455" s="157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157"/>
      <c r="X456" s="157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157"/>
      <c r="X457" s="157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157"/>
      <c r="X458" s="157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157"/>
      <c r="X459" s="157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157"/>
      <c r="X460" s="157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157"/>
      <c r="X461" s="157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157"/>
      <c r="X462" s="157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157"/>
      <c r="X463" s="157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157"/>
      <c r="X464" s="157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157"/>
      <c r="X465" s="157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157"/>
      <c r="X466" s="157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157"/>
      <c r="X467" s="157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157"/>
      <c r="X468" s="157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157"/>
      <c r="X469" s="157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157"/>
      <c r="X470" s="157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157"/>
      <c r="X471" s="157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157"/>
      <c r="X472" s="157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157"/>
      <c r="X473" s="157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157"/>
      <c r="X474" s="157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157"/>
      <c r="X475" s="157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157"/>
      <c r="X476" s="157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157"/>
      <c r="X477" s="157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157"/>
      <c r="X478" s="157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157"/>
      <c r="X479" s="157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157"/>
      <c r="X480" s="157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157"/>
      <c r="X481" s="157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157"/>
      <c r="X482" s="157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157"/>
      <c r="X483" s="157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157"/>
      <c r="X484" s="157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157"/>
      <c r="X485" s="157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157"/>
      <c r="X486" s="157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157"/>
      <c r="X487" s="157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157"/>
      <c r="X488" s="157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157"/>
      <c r="X489" s="157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157"/>
      <c r="X490" s="157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157"/>
      <c r="X491" s="157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157"/>
      <c r="X492" s="157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157"/>
      <c r="X493" s="157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157"/>
      <c r="X494" s="157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157"/>
      <c r="X495" s="157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157"/>
      <c r="X496" s="157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157"/>
      <c r="X497" s="157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157"/>
      <c r="X498" s="157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157"/>
      <c r="X499" s="157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157"/>
      <c r="X500" s="157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157"/>
      <c r="X501" s="157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157"/>
      <c r="X502" s="157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157"/>
      <c r="X503" s="157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157"/>
      <c r="X504" s="157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157"/>
      <c r="X505" s="157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157"/>
      <c r="X506" s="157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157"/>
      <c r="X507" s="157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157"/>
      <c r="X508" s="157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157"/>
      <c r="X509" s="157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157"/>
      <c r="X510" s="157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157"/>
      <c r="X511" s="157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157"/>
      <c r="X512" s="157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157"/>
      <c r="X513" s="157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157"/>
      <c r="X514" s="157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157"/>
      <c r="X515" s="157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157"/>
      <c r="X516" s="157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157"/>
      <c r="X517" s="157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157"/>
      <c r="X518" s="157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157"/>
      <c r="X519" s="157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157"/>
      <c r="X520" s="157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157"/>
      <c r="X521" s="157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157"/>
      <c r="X522" s="157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157"/>
      <c r="X523" s="157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157"/>
      <c r="X524" s="157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157"/>
      <c r="X525" s="157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157"/>
      <c r="X526" s="157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157"/>
      <c r="X527" s="157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157"/>
      <c r="X528" s="157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157"/>
      <c r="X529" s="157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157"/>
      <c r="X530" s="157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157"/>
      <c r="X531" s="157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157"/>
      <c r="X532" s="157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157"/>
      <c r="X533" s="157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157"/>
      <c r="X534" s="157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157"/>
      <c r="X535" s="157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157"/>
      <c r="X536" s="157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157"/>
      <c r="X537" s="157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157"/>
      <c r="X538" s="157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157"/>
      <c r="X539" s="157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157"/>
      <c r="X540" s="157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157"/>
      <c r="X541" s="157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157"/>
      <c r="X542" s="157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157"/>
      <c r="X543" s="157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157"/>
      <c r="X544" s="157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157"/>
      <c r="X545" s="157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157"/>
      <c r="X546" s="157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157"/>
      <c r="X547" s="157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157"/>
      <c r="X548" s="157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157"/>
      <c r="X549" s="157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157"/>
      <c r="X550" s="157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157"/>
      <c r="X551" s="157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157"/>
      <c r="X552" s="157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157"/>
      <c r="X553" s="157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157"/>
      <c r="X554" s="157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157"/>
      <c r="X555" s="157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157"/>
      <c r="X556" s="157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157"/>
      <c r="X557" s="157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157"/>
      <c r="X558" s="157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157"/>
      <c r="X559" s="157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157"/>
      <c r="X560" s="157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157"/>
      <c r="X561" s="157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157"/>
      <c r="X562" s="157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157"/>
      <c r="X563" s="157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157"/>
      <c r="X564" s="157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157"/>
      <c r="X565" s="157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157"/>
      <c r="X566" s="157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157"/>
      <c r="X567" s="157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157"/>
      <c r="X568" s="157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157"/>
      <c r="X569" s="157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157"/>
      <c r="X570" s="157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157"/>
      <c r="X571" s="157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157"/>
      <c r="X572" s="157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157"/>
      <c r="X573" s="157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157"/>
      <c r="X574" s="157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157"/>
      <c r="X575" s="157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157"/>
      <c r="X576" s="157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157"/>
      <c r="X577" s="157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157"/>
      <c r="X578" s="157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157"/>
      <c r="X579" s="157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157"/>
      <c r="X580" s="157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157"/>
      <c r="X581" s="157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157"/>
      <c r="X582" s="157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157"/>
      <c r="X583" s="157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157"/>
      <c r="X584" s="157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157"/>
      <c r="X585" s="157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157"/>
      <c r="X586" s="157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157"/>
      <c r="X587" s="157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157"/>
      <c r="X588" s="157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157"/>
      <c r="X589" s="157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157"/>
      <c r="X590" s="157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157"/>
      <c r="X591" s="157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157"/>
      <c r="X592" s="157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157"/>
      <c r="X593" s="157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157"/>
      <c r="X594" s="157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157"/>
      <c r="X595" s="157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157"/>
      <c r="X596" s="157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157"/>
      <c r="X597" s="157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157"/>
      <c r="X598" s="157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157"/>
      <c r="X599" s="157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157"/>
      <c r="X600" s="157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157"/>
      <c r="X601" s="157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157"/>
      <c r="X602" s="157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157"/>
      <c r="X603" s="157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157"/>
      <c r="X604" s="157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157"/>
      <c r="X605" s="157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157"/>
      <c r="X606" s="157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157"/>
      <c r="X607" s="157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157"/>
      <c r="X608" s="157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157"/>
      <c r="X609" s="157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157"/>
      <c r="X610" s="157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157"/>
      <c r="X611" s="157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157"/>
      <c r="X612" s="157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157"/>
      <c r="X613" s="157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157"/>
      <c r="X614" s="157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157"/>
      <c r="X615" s="157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157"/>
      <c r="X616" s="157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157"/>
      <c r="X617" s="157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157"/>
      <c r="X618" s="157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157"/>
      <c r="X619" s="157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157"/>
      <c r="X620" s="157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157"/>
      <c r="X621" s="157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157"/>
      <c r="X622" s="157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157"/>
      <c r="X623" s="157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157"/>
      <c r="X624" s="157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157"/>
      <c r="X625" s="157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157"/>
      <c r="X626" s="157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157"/>
      <c r="X627" s="157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157"/>
      <c r="X628" s="157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157"/>
      <c r="X629" s="157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157"/>
      <c r="X630" s="157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157"/>
      <c r="X631" s="157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157"/>
      <c r="X632" s="157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157"/>
      <c r="X633" s="157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157"/>
      <c r="X634" s="157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157"/>
      <c r="X635" s="157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157"/>
      <c r="X636" s="157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157"/>
      <c r="X637" s="157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157"/>
      <c r="X638" s="157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157"/>
      <c r="X639" s="157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157"/>
      <c r="X640" s="157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157"/>
      <c r="X641" s="157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157"/>
      <c r="X642" s="157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157"/>
      <c r="X643" s="157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157"/>
      <c r="X644" s="157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157"/>
      <c r="X645" s="157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157"/>
      <c r="X646" s="157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157"/>
      <c r="X647" s="157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157"/>
      <c r="X648" s="157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157"/>
      <c r="X649" s="157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157"/>
      <c r="X650" s="157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157"/>
      <c r="X651" s="157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157"/>
      <c r="X652" s="157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157"/>
      <c r="X653" s="157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157"/>
      <c r="X654" s="157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157"/>
      <c r="X655" s="157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157"/>
      <c r="X656" s="157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157"/>
      <c r="X657" s="157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157"/>
      <c r="X658" s="157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157"/>
      <c r="X659" s="157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157"/>
      <c r="X660" s="157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157"/>
      <c r="X661" s="157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157"/>
      <c r="X662" s="157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157"/>
      <c r="X663" s="157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157"/>
      <c r="X664" s="157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157"/>
      <c r="X665" s="157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157"/>
      <c r="X666" s="157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157"/>
      <c r="X667" s="157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157"/>
      <c r="X668" s="157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157"/>
      <c r="X669" s="157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157"/>
      <c r="X670" s="157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157"/>
      <c r="X671" s="157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157"/>
      <c r="X672" s="157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157"/>
      <c r="X673" s="157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157"/>
      <c r="X674" s="157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157"/>
      <c r="X675" s="157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157"/>
      <c r="X676" s="157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157"/>
      <c r="X677" s="157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157"/>
      <c r="X678" s="157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157"/>
      <c r="X679" s="157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157"/>
      <c r="X680" s="157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157"/>
      <c r="X681" s="157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157"/>
      <c r="X682" s="157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157"/>
      <c r="X683" s="157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157"/>
      <c r="X684" s="157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157"/>
      <c r="X685" s="157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157"/>
      <c r="X686" s="157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157"/>
      <c r="X687" s="157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157"/>
      <c r="X688" s="157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157"/>
      <c r="X689" s="157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157"/>
      <c r="X690" s="157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157"/>
      <c r="X691" s="157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157"/>
      <c r="X692" s="157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157"/>
      <c r="X693" s="157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157"/>
      <c r="X694" s="157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157"/>
      <c r="X695" s="157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157"/>
      <c r="X696" s="157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157"/>
      <c r="X697" s="157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157"/>
      <c r="X698" s="157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157"/>
      <c r="X699" s="157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157"/>
      <c r="X700" s="157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157"/>
      <c r="X701" s="157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157"/>
      <c r="X702" s="157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157"/>
      <c r="X703" s="157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157"/>
      <c r="X704" s="157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157"/>
      <c r="X705" s="157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157"/>
      <c r="X706" s="157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157"/>
      <c r="X707" s="157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157"/>
      <c r="X708" s="157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157"/>
      <c r="X709" s="157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157"/>
      <c r="X710" s="157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157"/>
      <c r="X711" s="157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157"/>
      <c r="X712" s="157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157"/>
      <c r="X713" s="157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157"/>
      <c r="X714" s="157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157"/>
      <c r="X715" s="157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157"/>
      <c r="X716" s="157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157"/>
      <c r="X717" s="157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157"/>
      <c r="X718" s="157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157"/>
      <c r="X719" s="157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157"/>
      <c r="X720" s="157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157"/>
      <c r="X721" s="157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157"/>
      <c r="X722" s="157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157"/>
      <c r="X723" s="157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157"/>
      <c r="X724" s="157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157"/>
      <c r="X725" s="157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157"/>
      <c r="X726" s="157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157"/>
      <c r="X727" s="157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157"/>
      <c r="X728" s="157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157"/>
      <c r="X729" s="157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157"/>
      <c r="X730" s="157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157"/>
      <c r="X731" s="157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157"/>
      <c r="X732" s="157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157"/>
      <c r="X733" s="157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157"/>
      <c r="X734" s="157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157"/>
      <c r="X735" s="157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157"/>
      <c r="X736" s="157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157"/>
      <c r="X737" s="157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157"/>
      <c r="X738" s="157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157"/>
      <c r="X739" s="157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157"/>
      <c r="X740" s="157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157"/>
      <c r="X741" s="157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157"/>
      <c r="X742" s="157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157"/>
      <c r="X743" s="157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157"/>
      <c r="X744" s="157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157"/>
      <c r="X745" s="157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157"/>
      <c r="X746" s="157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157"/>
      <c r="X747" s="157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157"/>
      <c r="X748" s="157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157"/>
      <c r="X749" s="157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157"/>
      <c r="X750" s="157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157"/>
      <c r="X751" s="157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157"/>
      <c r="X752" s="157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157"/>
      <c r="X753" s="157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157"/>
      <c r="X754" s="157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157"/>
      <c r="X755" s="157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157"/>
      <c r="X756" s="157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157"/>
      <c r="X757" s="157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157"/>
      <c r="X758" s="157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157"/>
      <c r="X759" s="157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157"/>
      <c r="X760" s="157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157"/>
      <c r="X761" s="157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157"/>
      <c r="X762" s="157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157"/>
      <c r="X763" s="157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157"/>
      <c r="X764" s="157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157"/>
      <c r="X765" s="157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157"/>
      <c r="X766" s="157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157"/>
      <c r="X767" s="157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157"/>
      <c r="X768" s="157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157"/>
      <c r="X769" s="157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157"/>
      <c r="X770" s="157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157"/>
      <c r="X771" s="157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157"/>
      <c r="X772" s="157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157"/>
      <c r="X773" s="157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157"/>
      <c r="X774" s="157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157"/>
      <c r="X775" s="157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157"/>
      <c r="X776" s="157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157"/>
      <c r="X777" s="157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157"/>
      <c r="X778" s="157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157"/>
      <c r="X779" s="157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157"/>
      <c r="X780" s="157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157"/>
      <c r="X781" s="157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157"/>
      <c r="X782" s="157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157"/>
      <c r="X783" s="157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157"/>
      <c r="X784" s="157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157"/>
      <c r="X785" s="157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157"/>
      <c r="X786" s="157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157"/>
      <c r="X787" s="157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157"/>
      <c r="X788" s="157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157"/>
      <c r="X789" s="157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157"/>
      <c r="X790" s="157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157"/>
      <c r="X791" s="157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157"/>
      <c r="X792" s="157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157"/>
      <c r="X793" s="157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157"/>
      <c r="X794" s="157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157"/>
      <c r="X795" s="157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157"/>
      <c r="X796" s="157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157"/>
      <c r="X797" s="157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157"/>
      <c r="X798" s="157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157"/>
      <c r="X799" s="157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157"/>
      <c r="X800" s="157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157"/>
      <c r="X801" s="157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157"/>
      <c r="X802" s="157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157"/>
      <c r="X803" s="157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157"/>
      <c r="X804" s="157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157"/>
      <c r="X805" s="157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157"/>
      <c r="X806" s="157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157"/>
      <c r="X807" s="157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157"/>
      <c r="X808" s="157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157"/>
      <c r="X809" s="157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157"/>
      <c r="X810" s="157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157"/>
      <c r="X811" s="157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157"/>
      <c r="X812" s="157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157"/>
      <c r="X813" s="157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157"/>
      <c r="X814" s="157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157"/>
      <c r="X815" s="157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157"/>
      <c r="X816" s="157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157"/>
      <c r="X817" s="157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157"/>
      <c r="X818" s="157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157"/>
      <c r="X819" s="157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157"/>
      <c r="X820" s="157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157"/>
      <c r="X821" s="157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157"/>
      <c r="X822" s="157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157"/>
      <c r="X823" s="157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157"/>
      <c r="X824" s="157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157"/>
      <c r="X825" s="157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157"/>
      <c r="X826" s="157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157"/>
      <c r="X827" s="157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157"/>
      <c r="X828" s="157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157"/>
      <c r="X829" s="157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157"/>
      <c r="X830" s="157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157"/>
      <c r="X831" s="157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157"/>
      <c r="X832" s="157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157"/>
      <c r="X833" s="157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157"/>
      <c r="X834" s="157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157"/>
      <c r="X835" s="157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157"/>
      <c r="X836" s="157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157"/>
      <c r="X837" s="157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157"/>
      <c r="X838" s="157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157"/>
      <c r="X839" s="157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157"/>
      <c r="X840" s="157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157"/>
      <c r="X841" s="157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157"/>
      <c r="X842" s="157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157"/>
      <c r="X843" s="157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157"/>
      <c r="X844" s="157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157"/>
      <c r="X845" s="157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157"/>
      <c r="X846" s="157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157"/>
      <c r="X847" s="157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157"/>
      <c r="X848" s="157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157"/>
      <c r="X849" s="157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157"/>
      <c r="X850" s="157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157"/>
      <c r="X851" s="157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157"/>
      <c r="X852" s="157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157"/>
      <c r="X853" s="157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157"/>
      <c r="X854" s="157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157"/>
      <c r="X855" s="157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157"/>
      <c r="X856" s="157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157"/>
      <c r="X857" s="157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157"/>
      <c r="X858" s="157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157"/>
      <c r="X859" s="157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157"/>
      <c r="X860" s="157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157"/>
      <c r="X861" s="157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157"/>
      <c r="X862" s="157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157"/>
      <c r="X863" s="157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157"/>
      <c r="X864" s="157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157"/>
      <c r="X865" s="157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157"/>
      <c r="X866" s="157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157"/>
      <c r="X867" s="157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157"/>
      <c r="X868" s="157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157"/>
      <c r="X869" s="157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157"/>
      <c r="X870" s="157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157"/>
      <c r="X871" s="157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157"/>
      <c r="X872" s="157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157"/>
      <c r="X873" s="157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157"/>
      <c r="X874" s="157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157"/>
      <c r="X875" s="157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157"/>
      <c r="X876" s="157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157"/>
      <c r="X877" s="157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157"/>
      <c r="X878" s="157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157"/>
      <c r="X879" s="157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157"/>
      <c r="X880" s="157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157"/>
      <c r="X881" s="157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157"/>
      <c r="X882" s="157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157"/>
      <c r="X883" s="157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157"/>
      <c r="X884" s="157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157"/>
      <c r="X885" s="157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157"/>
      <c r="X886" s="157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157"/>
      <c r="X887" s="157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157"/>
      <c r="X888" s="157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157"/>
      <c r="X889" s="157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157"/>
      <c r="X890" s="157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157"/>
      <c r="X891" s="157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157"/>
      <c r="X892" s="157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157"/>
      <c r="X893" s="157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157"/>
      <c r="X894" s="157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157"/>
      <c r="X895" s="157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157"/>
      <c r="X896" s="157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157"/>
      <c r="X897" s="157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157"/>
      <c r="X898" s="157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157"/>
      <c r="X899" s="157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157"/>
      <c r="X900" s="157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157"/>
      <c r="X901" s="157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157"/>
      <c r="X902" s="157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157"/>
      <c r="X903" s="157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157"/>
      <c r="X904" s="157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157"/>
      <c r="X905" s="157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157"/>
      <c r="X906" s="157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157"/>
      <c r="X907" s="157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157"/>
      <c r="X908" s="157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157"/>
      <c r="X909" s="157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157"/>
      <c r="X910" s="157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157"/>
      <c r="X911" s="157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157"/>
      <c r="X912" s="157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157"/>
      <c r="X913" s="157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157"/>
      <c r="X914" s="157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157"/>
      <c r="X915" s="157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157"/>
      <c r="X916" s="157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157"/>
      <c r="X917" s="157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157"/>
      <c r="X918" s="157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157"/>
      <c r="X919" s="157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157"/>
      <c r="X920" s="157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157"/>
      <c r="X921" s="157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157"/>
      <c r="X922" s="157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157"/>
      <c r="X923" s="157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157"/>
      <c r="X924" s="157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157"/>
      <c r="X925" s="157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157"/>
      <c r="X926" s="157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157"/>
      <c r="X927" s="157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157"/>
      <c r="X928" s="157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157"/>
      <c r="X929" s="157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157"/>
      <c r="X930" s="157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157"/>
      <c r="X931" s="157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157"/>
      <c r="X932" s="157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157"/>
      <c r="X933" s="157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157"/>
      <c r="X934" s="157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157"/>
      <c r="X935" s="157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157"/>
      <c r="X936" s="157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157"/>
      <c r="X937" s="157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157"/>
      <c r="X938" s="157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157"/>
      <c r="X939" s="157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157"/>
      <c r="X940" s="157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157"/>
      <c r="X941" s="157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157"/>
      <c r="X942" s="157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157"/>
      <c r="X943" s="157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157"/>
      <c r="X944" s="157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157"/>
      <c r="X945" s="157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157"/>
      <c r="X946" s="157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157"/>
      <c r="X947" s="157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157"/>
      <c r="X948" s="157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157"/>
      <c r="X949" s="157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157"/>
      <c r="X950" s="157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157"/>
      <c r="X951" s="157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157"/>
      <c r="X952" s="157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157"/>
      <c r="X953" s="157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157"/>
      <c r="X954" s="157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157"/>
      <c r="X955" s="157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157"/>
      <c r="X956" s="157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157"/>
      <c r="X957" s="157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157"/>
      <c r="X958" s="157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157"/>
      <c r="X959" s="157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157"/>
      <c r="X960" s="157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157"/>
      <c r="X961" s="157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157"/>
      <c r="X962" s="157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157"/>
      <c r="X963" s="157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157"/>
      <c r="X964" s="157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157"/>
      <c r="X965" s="157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157"/>
      <c r="X966" s="157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157"/>
      <c r="X967" s="157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157"/>
      <c r="X968" s="157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157"/>
      <c r="X969" s="157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157"/>
      <c r="X970" s="157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157"/>
      <c r="X971" s="157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157"/>
      <c r="X972" s="157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157"/>
      <c r="X973" s="157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157"/>
      <c r="X974" s="157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157"/>
      <c r="X975" s="157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157"/>
      <c r="X976" s="157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157"/>
      <c r="X977" s="157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157"/>
      <c r="X978" s="157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157"/>
      <c r="X979" s="157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157"/>
      <c r="X980" s="157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157"/>
      <c r="X981" s="157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157"/>
      <c r="X982" s="157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157"/>
      <c r="X983" s="157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157"/>
      <c r="X984" s="157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157"/>
      <c r="X985" s="157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157"/>
      <c r="X986" s="157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157"/>
      <c r="X987" s="157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157"/>
      <c r="X988" s="157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157"/>
      <c r="X989" s="157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157"/>
      <c r="X990" s="157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157"/>
      <c r="X991" s="157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157"/>
      <c r="X992" s="157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157"/>
      <c r="X993" s="157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157"/>
      <c r="X994" s="157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157"/>
      <c r="X995" s="157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157"/>
      <c r="X996" s="157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157"/>
      <c r="X997" s="157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157"/>
      <c r="X998" s="157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157"/>
      <c r="X999" s="157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157"/>
      <c r="X1000" s="157"/>
      <c r="Y1000" s="2"/>
      <c r="Z1000" s="2"/>
    </row>
  </sheetData>
  <mergeCells count="4">
    <mergeCell ref="A2:F2"/>
    <mergeCell ref="A5:B5"/>
    <mergeCell ref="A16:B16"/>
    <mergeCell ref="A21:B21"/>
  </mergeCells>
  <printOptions/>
  <pageMargins bottom="0.75" footer="0.0" header="0.0" left="0.7" right="0.7" top="0.7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>
      <pane ySplit="11.0" topLeftCell="A12" activePane="bottomLeft" state="frozen"/>
      <selection activeCell="B13" sqref="B13" pane="bottomLeft"/>
    </sheetView>
  </sheetViews>
  <sheetFormatPr customHeight="1" defaultColWidth="11.22" defaultRowHeight="15.0"/>
  <cols>
    <col customWidth="1" min="1" max="1" width="7.89"/>
    <col customWidth="1" min="2" max="2" width="8.22"/>
    <col customWidth="1" min="3" max="3" width="8.0"/>
    <col customWidth="1" min="4" max="65" width="7.89"/>
  </cols>
  <sheetData>
    <row r="1">
      <c r="A1" s="1" t="s">
        <v>207</v>
      </c>
      <c r="N1" s="2"/>
      <c r="O1" s="2"/>
      <c r="P1" s="2"/>
      <c r="Q1" s="2"/>
      <c r="R1" s="2"/>
      <c r="S1" s="2"/>
      <c r="T1" s="2"/>
      <c r="U1" s="2"/>
      <c r="V1" s="200">
        <f>AVERAGE(V2:V7)</f>
        <v>0.02726027167</v>
      </c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</row>
    <row r="2">
      <c r="A2" s="3" t="s">
        <v>208</v>
      </c>
      <c r="N2" s="2"/>
      <c r="O2" s="201">
        <v>1.0</v>
      </c>
      <c r="P2" s="202">
        <v>0.06731474137242731</v>
      </c>
      <c r="Q2" s="203"/>
      <c r="R2" s="200"/>
      <c r="S2" s="201">
        <v>1.0</v>
      </c>
      <c r="T2" s="202">
        <v>0.06731474137242731</v>
      </c>
      <c r="U2" s="203"/>
      <c r="V2" s="200">
        <f t="shared" ref="V2:V7" si="1">T2-T3</f>
        <v>0.02442097955</v>
      </c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</row>
    <row r="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04">
        <v>2.0</v>
      </c>
      <c r="P3" s="205">
        <v>0.2635134212154605</v>
      </c>
      <c r="Q3" s="206">
        <f t="shared" ref="Q3:Q11" si="2">P3/$P$2-1</f>
        <v>2.914646567</v>
      </c>
      <c r="R3" s="200"/>
      <c r="S3" s="204">
        <v>2.0</v>
      </c>
      <c r="T3" s="205">
        <v>0.04289376182314393</v>
      </c>
      <c r="U3" s="206">
        <f t="shared" ref="U3:U8" si="3">T3/$P$2-1</f>
        <v>-0.3627879875</v>
      </c>
      <c r="V3" s="200">
        <f t="shared" si="1"/>
        <v>0.02547943397</v>
      </c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</row>
    <row r="4">
      <c r="A4" s="207" t="s">
        <v>209</v>
      </c>
      <c r="E4" s="2"/>
      <c r="F4" s="207" t="s">
        <v>210</v>
      </c>
      <c r="H4" s="2"/>
      <c r="I4" s="207" t="s">
        <v>211</v>
      </c>
      <c r="K4" s="2"/>
      <c r="L4" s="207" t="s">
        <v>212</v>
      </c>
      <c r="N4" s="2"/>
      <c r="O4" s="204">
        <v>3.0</v>
      </c>
      <c r="P4" s="205">
        <v>-0.2319233431026829</v>
      </c>
      <c r="Q4" s="206">
        <f t="shared" si="2"/>
        <v>-4.445357412</v>
      </c>
      <c r="R4" s="200"/>
      <c r="S4" s="204">
        <v>3.0</v>
      </c>
      <c r="T4" s="205">
        <v>0.017414327855693856</v>
      </c>
      <c r="U4" s="206">
        <f t="shared" si="3"/>
        <v>-0.7412999367</v>
      </c>
      <c r="V4" s="200">
        <f t="shared" si="1"/>
        <v>0.02659330301</v>
      </c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</row>
    <row r="5">
      <c r="A5" s="208" t="s">
        <v>213</v>
      </c>
      <c r="B5" s="209">
        <f>Pricing!$B$6</f>
        <v>2</v>
      </c>
      <c r="C5" s="210" t="s">
        <v>214</v>
      </c>
      <c r="D5" s="211">
        <f>Pricing!$B$7</f>
        <v>65</v>
      </c>
      <c r="E5" s="2"/>
      <c r="F5" s="212" t="s">
        <v>215</v>
      </c>
      <c r="G5" s="213">
        <f>$B$108</f>
        <v>1.00102173</v>
      </c>
      <c r="H5" s="2"/>
      <c r="I5" s="212" t="s">
        <v>216</v>
      </c>
      <c r="J5" s="213">
        <f>$B$129</f>
        <v>0.03671459927</v>
      </c>
      <c r="K5" s="2"/>
      <c r="L5" s="214" t="s">
        <v>217</v>
      </c>
      <c r="M5" s="215">
        <f>$B$150</f>
        <v>0.1714374805</v>
      </c>
      <c r="N5" s="2"/>
      <c r="O5" s="204">
        <v>4.0</v>
      </c>
      <c r="P5" s="205">
        <v>0.06913326275109966</v>
      </c>
      <c r="Q5" s="206">
        <f t="shared" si="2"/>
        <v>0.02701520264</v>
      </c>
      <c r="R5" s="200"/>
      <c r="S5" s="204">
        <v>4.0</v>
      </c>
      <c r="T5" s="205">
        <v>-0.009178975156001596</v>
      </c>
      <c r="U5" s="206">
        <f t="shared" si="3"/>
        <v>-1.136359064</v>
      </c>
      <c r="V5" s="200">
        <f t="shared" si="1"/>
        <v>0.02776587626</v>
      </c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</row>
    <row r="6">
      <c r="A6" s="216" t="s">
        <v>218</v>
      </c>
      <c r="B6" s="217">
        <v>0.026</v>
      </c>
      <c r="C6" s="217" t="s">
        <v>219</v>
      </c>
      <c r="D6" s="134">
        <f>IF($B$5=1,0.9,0.9)</f>
        <v>0.9</v>
      </c>
      <c r="E6" s="2"/>
      <c r="F6" s="218" t="s">
        <v>220</v>
      </c>
      <c r="G6" s="219">
        <f>$C$108</f>
        <v>0.5399768523</v>
      </c>
      <c r="H6" s="2"/>
      <c r="I6" s="218" t="s">
        <v>221</v>
      </c>
      <c r="J6" s="219">
        <f>$C$129</f>
        <v>0.0874300361</v>
      </c>
      <c r="K6" s="2"/>
      <c r="L6" s="220"/>
      <c r="M6" s="221"/>
      <c r="N6" s="2"/>
      <c r="O6" s="204">
        <v>5.0</v>
      </c>
      <c r="P6" s="205">
        <v>0.06900375929801918</v>
      </c>
      <c r="Q6" s="206">
        <f t="shared" si="2"/>
        <v>0.02509135282</v>
      </c>
      <c r="R6" s="200"/>
      <c r="S6" s="204">
        <v>5.0</v>
      </c>
      <c r="T6" s="205">
        <v>-0.03694485141122166</v>
      </c>
      <c r="U6" s="206">
        <f t="shared" si="3"/>
        <v>-1.548837456</v>
      </c>
      <c r="V6" s="200">
        <f t="shared" si="1"/>
        <v>0.0290006575</v>
      </c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</row>
    <row r="7">
      <c r="A7" s="222" t="s">
        <v>222</v>
      </c>
      <c r="B7" s="223">
        <v>0.0319</v>
      </c>
      <c r="C7" s="223" t="s">
        <v>223</v>
      </c>
      <c r="D7" s="136">
        <v>1.0</v>
      </c>
      <c r="E7" s="2"/>
      <c r="F7" s="224" t="s">
        <v>224</v>
      </c>
      <c r="G7" s="225">
        <f>$D$108</f>
        <v>0.09521955517</v>
      </c>
      <c r="H7" s="2"/>
      <c r="I7" s="224" t="s">
        <v>225</v>
      </c>
      <c r="J7" s="225">
        <f>$D$129</f>
        <v>0.0001805323919</v>
      </c>
      <c r="K7" s="2"/>
      <c r="L7" s="224" t="s">
        <v>226</v>
      </c>
      <c r="M7" s="226">
        <f>$C$150</f>
        <v>118813.3123</v>
      </c>
      <c r="N7" s="2"/>
      <c r="O7" s="204">
        <v>6.0</v>
      </c>
      <c r="P7" s="205">
        <v>0.06634297443265819</v>
      </c>
      <c r="Q7" s="206">
        <f t="shared" si="2"/>
        <v>-0.01443616836</v>
      </c>
      <c r="R7" s="200"/>
      <c r="S7" s="204">
        <v>6.0</v>
      </c>
      <c r="T7" s="205">
        <v>-0.06594550890644055</v>
      </c>
      <c r="U7" s="206">
        <f t="shared" si="3"/>
        <v>-1.979659248</v>
      </c>
      <c r="V7" s="200">
        <f t="shared" si="1"/>
        <v>0.03030137976</v>
      </c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</row>
    <row r="8">
      <c r="A8" s="222" t="s">
        <v>227</v>
      </c>
      <c r="B8" s="223">
        <f>B6</f>
        <v>0.026</v>
      </c>
      <c r="C8" s="223" t="s">
        <v>228</v>
      </c>
      <c r="D8" s="136">
        <v>1.0</v>
      </c>
      <c r="E8" s="2"/>
      <c r="F8" s="224" t="s">
        <v>229</v>
      </c>
      <c r="G8" s="225">
        <f>$E$108</f>
        <v>0.05153757749</v>
      </c>
      <c r="H8" s="2"/>
      <c r="I8" s="224" t="s">
        <v>230</v>
      </c>
      <c r="J8" s="225">
        <f>$E$129</f>
        <v>-0.06526980037</v>
      </c>
      <c r="K8" s="2"/>
      <c r="L8" s="224" t="s">
        <v>231</v>
      </c>
      <c r="M8" s="226">
        <f>$D$150</f>
        <v>13.35113885</v>
      </c>
      <c r="N8" s="2"/>
      <c r="O8" s="204">
        <v>7.0</v>
      </c>
      <c r="P8" s="205">
        <v>0.06837764418048832</v>
      </c>
      <c r="Q8" s="206">
        <f t="shared" si="2"/>
        <v>0.01579004519</v>
      </c>
      <c r="R8" s="2"/>
      <c r="S8" s="227">
        <v>7.0</v>
      </c>
      <c r="T8" s="228">
        <v>-0.09624688866943479</v>
      </c>
      <c r="U8" s="229">
        <f t="shared" si="3"/>
        <v>-2.429804033</v>
      </c>
      <c r="V8" s="200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</row>
    <row r="9">
      <c r="A9" s="222" t="s">
        <v>232</v>
      </c>
      <c r="B9" s="223"/>
      <c r="C9" s="223" t="s">
        <v>233</v>
      </c>
      <c r="D9" s="136">
        <f>Reserve!$B$13</f>
        <v>0</v>
      </c>
      <c r="E9" s="2"/>
      <c r="F9" s="224" t="s">
        <v>234</v>
      </c>
      <c r="G9" s="225">
        <f>$F$108</f>
        <v>0.01802</v>
      </c>
      <c r="H9" s="2"/>
      <c r="I9" s="224" t="s">
        <v>235</v>
      </c>
      <c r="J9" s="225">
        <f>$F$129</f>
        <v>0.01425049933</v>
      </c>
      <c r="K9" s="2"/>
      <c r="L9" s="224" t="s">
        <v>236</v>
      </c>
      <c r="M9" s="226">
        <f>$E$150</f>
        <v>8.18519259</v>
      </c>
      <c r="N9" s="2"/>
      <c r="O9" s="204">
        <v>8.0</v>
      </c>
      <c r="P9" s="205">
        <v>0.060468341448635915</v>
      </c>
      <c r="Q9" s="206">
        <f t="shared" si="2"/>
        <v>-0.10170729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</row>
    <row r="10">
      <c r="A10" s="230" t="s">
        <v>237</v>
      </c>
      <c r="B10" s="231">
        <f>Code!$G$4</f>
        <v>1</v>
      </c>
      <c r="C10" s="231"/>
      <c r="D10" s="156"/>
      <c r="E10" s="2"/>
      <c r="F10" s="232" t="s">
        <v>238</v>
      </c>
      <c r="G10" s="233">
        <f>$G$108</f>
        <v>0.2962677447</v>
      </c>
      <c r="H10" s="2"/>
      <c r="I10" s="232"/>
      <c r="J10" s="233"/>
      <c r="K10" s="2"/>
      <c r="L10" s="232" t="s">
        <v>124</v>
      </c>
      <c r="M10" s="233" t="str">
        <f>$F$150</f>
        <v>#DIV/0!</v>
      </c>
      <c r="N10" s="2"/>
      <c r="O10" s="204">
        <v>9.0</v>
      </c>
      <c r="P10" s="205">
        <v>0.07416114129621845</v>
      </c>
      <c r="Q10" s="206">
        <f t="shared" si="2"/>
        <v>0.10170729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27" t="s">
        <v>239</v>
      </c>
      <c r="P11" s="228">
        <v>-0.31383466369984203</v>
      </c>
      <c r="Q11" s="229">
        <f t="shared" si="2"/>
        <v>-5.662198165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>
      <c r="A12" s="234" t="s">
        <v>240</v>
      </c>
      <c r="C12" s="2"/>
      <c r="D12" s="2"/>
      <c r="E12" s="2"/>
      <c r="F12" s="235" t="s">
        <v>241</v>
      </c>
      <c r="G12" s="236">
        <v>1.0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</row>
    <row r="13">
      <c r="A13" s="237" t="s">
        <v>242</v>
      </c>
      <c r="B13" s="237" t="s">
        <v>243</v>
      </c>
      <c r="C13" s="2"/>
      <c r="D13" s="2"/>
      <c r="E13" s="237" t="s">
        <v>244</v>
      </c>
      <c r="F13" s="237" t="s">
        <v>245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</row>
    <row r="14">
      <c r="A14" s="237" t="str">
        <f t="array" ref="A14">INDEX($A$25:$C$69,11*($B$10-1)+1,1)</f>
        <v>[1]</v>
      </c>
      <c r="B14" s="238" t="str">
        <f t="array" ref="B14">INDEX($A$25:$C$69,11*($B$10-1)+1,2)</f>
        <v>數理部：業務通路</v>
      </c>
      <c r="C14" s="2"/>
      <c r="D14" s="2"/>
      <c r="E14" s="237" t="str">
        <f t="array" ref="E14">INDEX($E$25:$K$69,11*($B$10-1)+1,5*($G$14-1)+1)</f>
        <v/>
      </c>
      <c r="F14" s="239">
        <f>$D$5</f>
        <v>65</v>
      </c>
      <c r="G14" s="2">
        <f>HLOOKUP($F$14,$L$15:$M$16,2,TRUE)</f>
        <v>2</v>
      </c>
      <c r="H14" s="239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</row>
    <row r="15">
      <c r="A15" s="212" t="s">
        <v>246</v>
      </c>
      <c r="B15" s="240" t="s">
        <v>247</v>
      </c>
      <c r="C15" s="241" t="s">
        <v>248</v>
      </c>
      <c r="D15" s="2"/>
      <c r="E15" s="212" t="s">
        <v>249</v>
      </c>
      <c r="F15" s="240" t="s">
        <v>250</v>
      </c>
      <c r="G15" s="210" t="s">
        <v>251</v>
      </c>
      <c r="H15" s="210" t="s">
        <v>252</v>
      </c>
      <c r="I15" s="241" t="s">
        <v>253</v>
      </c>
      <c r="J15" s="2"/>
      <c r="K15" s="201" t="s">
        <v>254</v>
      </c>
      <c r="L15" s="242">
        <f t="shared" ref="L15:M15" si="4">INDEX($F$25:$L$69,11*($B$10-1)+1,6*(L16-1)+1)</f>
        <v>0</v>
      </c>
      <c r="M15" s="243">
        <f t="shared" si="4"/>
        <v>40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</row>
    <row r="16">
      <c r="A16" s="218" t="s">
        <v>255</v>
      </c>
      <c r="B16" s="244">
        <f t="array" ref="B16">INDEX($A$25:$C$69,11*($B$10-1)+3,2)</f>
        <v>3471</v>
      </c>
      <c r="C16" s="245">
        <f t="array" ref="C16">INDEX($A$25:$C$69,11*($B$10-1)+3,3)</f>
        <v>0.01802</v>
      </c>
      <c r="D16" s="2"/>
      <c r="E16" s="246">
        <v>1.0</v>
      </c>
      <c r="F16" s="247">
        <f t="shared" ref="F16:I16" si="5">INDEX(F$27:L$67,11*($B$10-1)+$E16,6*($G$14-1)+1)*$G$12</f>
        <v>0.1</v>
      </c>
      <c r="G16" s="248">
        <f t="shared" si="5"/>
        <v>0.12</v>
      </c>
      <c r="H16" s="248">
        <f t="shared" si="5"/>
        <v>0.15</v>
      </c>
      <c r="I16" s="249">
        <f t="shared" si="5"/>
        <v>0.24</v>
      </c>
      <c r="J16" s="2"/>
      <c r="K16" s="227" t="s">
        <v>256</v>
      </c>
      <c r="L16" s="250">
        <v>1.0</v>
      </c>
      <c r="M16" s="189">
        <v>2.0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</row>
    <row r="17">
      <c r="A17" s="224" t="s">
        <v>257</v>
      </c>
      <c r="B17" s="251">
        <f t="array" ref="B17">INDEX($A$25:$C$69,11*($B$10-1)+4,2)</f>
        <v>376</v>
      </c>
      <c r="C17" s="252">
        <f t="array" ref="C17">INDEX($A$25:$C$69,11*($B$10-1)+4,3)</f>
        <v>0.00316</v>
      </c>
      <c r="D17" s="2"/>
      <c r="E17" s="246">
        <v>2.0</v>
      </c>
      <c r="F17" s="247">
        <f t="shared" ref="F17:I17" si="6">INDEX(F$27:L$67,11*($B$10-1)+$E17,6*($G$14-1)+1)*$G$12</f>
        <v>0.02</v>
      </c>
      <c r="G17" s="248">
        <f t="shared" si="6"/>
        <v>0.03</v>
      </c>
      <c r="H17" s="248">
        <f t="shared" si="6"/>
        <v>0.05</v>
      </c>
      <c r="I17" s="249">
        <f t="shared" si="6"/>
        <v>0.1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</row>
    <row r="18">
      <c r="A18" s="253" t="s">
        <v>258</v>
      </c>
      <c r="B18" s="254">
        <f t="array" ref="B18">INDEX($A$25:$C$69,11*($B$10-1)+5,2)</f>
        <v>0</v>
      </c>
      <c r="C18" s="255">
        <f t="array" ref="C18">INDEX($A$25:$C$69,11*($B$10-1)+5,3)</f>
        <v>0.00924</v>
      </c>
      <c r="D18" s="2"/>
      <c r="E18" s="246">
        <v>3.0</v>
      </c>
      <c r="F18" s="247">
        <f t="shared" ref="F18:I18" si="7">INDEX(F$27:L$67,11*($B$10-1)+$E18,6*($G$14-1)+1)*$G$12</f>
        <v>0.02</v>
      </c>
      <c r="G18" s="248">
        <f t="shared" si="7"/>
        <v>0.03</v>
      </c>
      <c r="H18" s="248">
        <f t="shared" si="7"/>
        <v>0.05</v>
      </c>
      <c r="I18" s="249">
        <f t="shared" si="7"/>
        <v>0.05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</row>
    <row r="19">
      <c r="A19" s="246" t="s">
        <v>259</v>
      </c>
      <c r="B19" s="256" t="s">
        <v>260</v>
      </c>
      <c r="C19" s="257">
        <f t="array" ref="C19">INDEX($A$25:$C$69,11*($B$10-1)+6,3)</f>
        <v>0.002772</v>
      </c>
      <c r="D19" s="2"/>
      <c r="E19" s="246">
        <v>4.0</v>
      </c>
      <c r="F19" s="247">
        <f t="shared" ref="F19:I19" si="8">INDEX(F$27:L$67,11*($B$10-1)+$E19,6*($G$14-1)+1)*$G$12</f>
        <v>0</v>
      </c>
      <c r="G19" s="248">
        <f t="shared" si="8"/>
        <v>0</v>
      </c>
      <c r="H19" s="248">
        <f t="shared" si="8"/>
        <v>0.05</v>
      </c>
      <c r="I19" s="249">
        <f t="shared" si="8"/>
        <v>0.05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</row>
    <row r="20">
      <c r="A20" s="258"/>
      <c r="B20" s="259" t="s">
        <v>261</v>
      </c>
      <c r="C20" s="136">
        <f t="array" ref="C20">INDEX($A$25:$C$69,11*($B$10-1)+7,3)</f>
        <v>0.2</v>
      </c>
      <c r="D20" s="2"/>
      <c r="E20" s="246">
        <v>5.0</v>
      </c>
      <c r="F20" s="247">
        <f t="shared" ref="F20:I20" si="9">INDEX(F$27:L$67,11*($B$10-1)+$E20,6*($G$14-1)+1)*$G$12</f>
        <v>0</v>
      </c>
      <c r="G20" s="248">
        <f t="shared" si="9"/>
        <v>0</v>
      </c>
      <c r="H20" s="248">
        <f t="shared" si="9"/>
        <v>0</v>
      </c>
      <c r="I20" s="249">
        <f t="shared" si="9"/>
        <v>0.05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</row>
    <row r="21" ht="15.75" customHeight="1">
      <c r="A21" s="260"/>
      <c r="B21" s="261" t="s">
        <v>262</v>
      </c>
      <c r="C21" s="139">
        <f t="array" ref="C21">INDEX($A$25:$C$69,11*($B$10-1)+8,3)</f>
        <v>0.93</v>
      </c>
      <c r="D21" s="2"/>
      <c r="E21" s="232">
        <v>6.0</v>
      </c>
      <c r="F21" s="262">
        <f t="shared" ref="F21:I21" si="10">INDEX(F$27:L$67,11*($B$10-1)+$E21,6*($G$14-1)+1)*$G$12</f>
        <v>0</v>
      </c>
      <c r="G21" s="19">
        <f t="shared" si="10"/>
        <v>0</v>
      </c>
      <c r="H21" s="19">
        <f t="shared" si="10"/>
        <v>0</v>
      </c>
      <c r="I21" s="20">
        <f t="shared" si="10"/>
        <v>0.05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</row>
    <row r="22" ht="15.75" customHeight="1">
      <c r="A22" s="263" t="s">
        <v>263</v>
      </c>
      <c r="B22" s="264">
        <f t="array" ref="B22">INDEX($A$25:$C$69,11*($B$10-1)+9,2)</f>
        <v>0.02</v>
      </c>
      <c r="C22" s="265"/>
      <c r="D22" s="2"/>
      <c r="E22" s="2"/>
      <c r="F22" s="2"/>
      <c r="G22" s="2"/>
      <c r="H22" s="2"/>
      <c r="I22" s="2"/>
      <c r="J22" s="2"/>
      <c r="K22" s="266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</row>
    <row r="23" ht="15.75" customHeight="1">
      <c r="A23" s="267" t="s">
        <v>264</v>
      </c>
      <c r="B23" s="268">
        <f t="array" ref="B23">INDEX($A$25:$C$69,11*($B$10-1)+10,2)</f>
        <v>1.1</v>
      </c>
      <c r="C23" s="269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</row>
    <row r="25" ht="15.75" customHeight="1">
      <c r="A25" s="237" t="s">
        <v>265</v>
      </c>
      <c r="B25" s="207" t="s">
        <v>266</v>
      </c>
      <c r="C25" s="2"/>
      <c r="D25" s="2"/>
      <c r="E25" s="237" t="s">
        <v>267</v>
      </c>
      <c r="F25" s="239">
        <v>0.0</v>
      </c>
      <c r="G25" s="2" t="s">
        <v>268</v>
      </c>
      <c r="H25" s="239">
        <v>39.0</v>
      </c>
      <c r="I25" s="2"/>
      <c r="J25" s="2"/>
      <c r="K25" s="237" t="s">
        <v>269</v>
      </c>
      <c r="L25" s="239">
        <v>40.0</v>
      </c>
      <c r="M25" s="2" t="s">
        <v>270</v>
      </c>
      <c r="N25" s="239">
        <v>79.0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</row>
    <row r="26" ht="15.75" customHeight="1">
      <c r="A26" s="212" t="s">
        <v>271</v>
      </c>
      <c r="B26" s="240" t="s">
        <v>247</v>
      </c>
      <c r="C26" s="241" t="s">
        <v>248</v>
      </c>
      <c r="D26" s="2"/>
      <c r="E26" s="212" t="s">
        <v>272</v>
      </c>
      <c r="F26" s="240" t="s">
        <v>273</v>
      </c>
      <c r="G26" s="210" t="s">
        <v>274</v>
      </c>
      <c r="H26" s="210" t="s">
        <v>275</v>
      </c>
      <c r="I26" s="241" t="s">
        <v>276</v>
      </c>
      <c r="J26" s="2"/>
      <c r="K26" s="212" t="s">
        <v>277</v>
      </c>
      <c r="L26" s="240" t="s">
        <v>278</v>
      </c>
      <c r="M26" s="210" t="s">
        <v>279</v>
      </c>
      <c r="N26" s="210" t="s">
        <v>280</v>
      </c>
      <c r="O26" s="241" t="s">
        <v>281</v>
      </c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</row>
    <row r="27" ht="15.75" customHeight="1">
      <c r="A27" s="218" t="s">
        <v>255</v>
      </c>
      <c r="B27" s="244">
        <v>3471.0</v>
      </c>
      <c r="C27" s="245">
        <v>0.01802</v>
      </c>
      <c r="D27" s="2"/>
      <c r="E27" s="246">
        <v>1.0</v>
      </c>
      <c r="F27" s="247">
        <v>0.13</v>
      </c>
      <c r="G27" s="248">
        <v>0.16</v>
      </c>
      <c r="H27" s="248">
        <v>0.2</v>
      </c>
      <c r="I27" s="249">
        <v>0.32</v>
      </c>
      <c r="J27" s="2"/>
      <c r="K27" s="246">
        <v>1.0</v>
      </c>
      <c r="L27" s="247">
        <v>0.1</v>
      </c>
      <c r="M27" s="248">
        <v>0.12</v>
      </c>
      <c r="N27" s="248">
        <v>0.15</v>
      </c>
      <c r="O27" s="249">
        <v>0.24</v>
      </c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</row>
    <row r="28" ht="15.75" customHeight="1">
      <c r="A28" s="224" t="s">
        <v>257</v>
      </c>
      <c r="B28" s="251">
        <v>376.0</v>
      </c>
      <c r="C28" s="252">
        <v>0.00316</v>
      </c>
      <c r="D28" s="2"/>
      <c r="E28" s="246">
        <v>2.0</v>
      </c>
      <c r="F28" s="247">
        <v>0.02</v>
      </c>
      <c r="G28" s="248">
        <v>0.03</v>
      </c>
      <c r="H28" s="248">
        <v>0.05</v>
      </c>
      <c r="I28" s="249">
        <v>0.1</v>
      </c>
      <c r="J28" s="2"/>
      <c r="K28" s="246">
        <v>2.0</v>
      </c>
      <c r="L28" s="247">
        <v>0.02</v>
      </c>
      <c r="M28" s="248">
        <v>0.03</v>
      </c>
      <c r="N28" s="248">
        <v>0.05</v>
      </c>
      <c r="O28" s="249">
        <v>0.1</v>
      </c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</row>
    <row r="29" ht="15.75" customHeight="1">
      <c r="A29" s="253" t="s">
        <v>258</v>
      </c>
      <c r="B29" s="254">
        <v>0.0</v>
      </c>
      <c r="C29" s="255">
        <v>0.00924</v>
      </c>
      <c r="D29" s="2"/>
      <c r="E29" s="246">
        <v>3.0</v>
      </c>
      <c r="F29" s="247">
        <v>0.02</v>
      </c>
      <c r="G29" s="248">
        <v>0.03</v>
      </c>
      <c r="H29" s="248">
        <v>0.05</v>
      </c>
      <c r="I29" s="249">
        <v>0.05</v>
      </c>
      <c r="J29" s="2"/>
      <c r="K29" s="246">
        <v>3.0</v>
      </c>
      <c r="L29" s="247">
        <v>0.02</v>
      </c>
      <c r="M29" s="248">
        <v>0.03</v>
      </c>
      <c r="N29" s="248">
        <v>0.05</v>
      </c>
      <c r="O29" s="249">
        <v>0.05</v>
      </c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</row>
    <row r="30" ht="15.75" customHeight="1">
      <c r="A30" s="246" t="s">
        <v>282</v>
      </c>
      <c r="B30" s="256" t="s">
        <v>283</v>
      </c>
      <c r="C30" s="257">
        <v>0.002772</v>
      </c>
      <c r="D30" s="2"/>
      <c r="E30" s="246">
        <v>4.0</v>
      </c>
      <c r="F30" s="247">
        <v>0.0</v>
      </c>
      <c r="G30" s="248">
        <v>0.0</v>
      </c>
      <c r="H30" s="248">
        <v>0.05</v>
      </c>
      <c r="I30" s="249">
        <v>0.05</v>
      </c>
      <c r="J30" s="2"/>
      <c r="K30" s="246">
        <v>4.0</v>
      </c>
      <c r="L30" s="247">
        <v>0.0</v>
      </c>
      <c r="M30" s="248">
        <v>0.0</v>
      </c>
      <c r="N30" s="248">
        <v>0.05</v>
      </c>
      <c r="O30" s="249">
        <v>0.05</v>
      </c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</row>
    <row r="31" ht="15.75" customHeight="1">
      <c r="A31" s="258"/>
      <c r="B31" s="259" t="s">
        <v>284</v>
      </c>
      <c r="C31" s="136">
        <v>0.2</v>
      </c>
      <c r="D31" s="2"/>
      <c r="E31" s="218">
        <v>5.0</v>
      </c>
      <c r="F31" s="270">
        <v>0.0</v>
      </c>
      <c r="G31" s="271">
        <v>0.0</v>
      </c>
      <c r="H31" s="271">
        <v>0.0</v>
      </c>
      <c r="I31" s="272">
        <v>0.05</v>
      </c>
      <c r="J31" s="2"/>
      <c r="K31" s="218">
        <v>5.0</v>
      </c>
      <c r="L31" s="270">
        <v>0.0</v>
      </c>
      <c r="M31" s="271">
        <v>0.0</v>
      </c>
      <c r="N31" s="271">
        <v>0.0</v>
      </c>
      <c r="O31" s="272">
        <v>0.05</v>
      </c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</row>
    <row r="32" ht="15.75" customHeight="1">
      <c r="A32" s="260"/>
      <c r="B32" s="261" t="s">
        <v>285</v>
      </c>
      <c r="C32" s="139">
        <v>0.93</v>
      </c>
      <c r="D32" s="2"/>
      <c r="E32" s="267">
        <v>6.0</v>
      </c>
      <c r="F32" s="273">
        <v>0.0</v>
      </c>
      <c r="G32" s="274">
        <v>0.0</v>
      </c>
      <c r="H32" s="274">
        <v>0.0</v>
      </c>
      <c r="I32" s="275">
        <v>0.05</v>
      </c>
      <c r="J32" s="2"/>
      <c r="K32" s="267">
        <v>6.0</v>
      </c>
      <c r="L32" s="273">
        <v>0.0</v>
      </c>
      <c r="M32" s="274">
        <v>0.0</v>
      </c>
      <c r="N32" s="274">
        <v>0.0</v>
      </c>
      <c r="O32" s="275">
        <v>0.05</v>
      </c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</row>
    <row r="33" ht="15.75" customHeight="1">
      <c r="A33" s="263" t="s">
        <v>286</v>
      </c>
      <c r="B33" s="264">
        <v>0.02</v>
      </c>
      <c r="C33" s="265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</row>
    <row r="34" ht="15.75" customHeight="1">
      <c r="A34" s="267" t="s">
        <v>264</v>
      </c>
      <c r="B34" s="268">
        <v>1.1</v>
      </c>
      <c r="C34" s="269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</row>
    <row r="36" ht="15.75" customHeight="1">
      <c r="A36" s="237" t="s">
        <v>287</v>
      </c>
      <c r="B36" s="207" t="s">
        <v>288</v>
      </c>
      <c r="C36" s="2"/>
      <c r="D36" s="2"/>
      <c r="E36" s="237" t="s">
        <v>289</v>
      </c>
      <c r="F36" s="239">
        <v>0.0</v>
      </c>
      <c r="G36" s="2" t="s">
        <v>290</v>
      </c>
      <c r="H36" s="239">
        <v>39.0</v>
      </c>
      <c r="I36" s="2"/>
      <c r="J36" s="2"/>
      <c r="K36" s="237" t="s">
        <v>291</v>
      </c>
      <c r="L36" s="239">
        <v>40.0</v>
      </c>
      <c r="M36" s="2" t="s">
        <v>292</v>
      </c>
      <c r="N36" s="239">
        <v>79.0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</row>
    <row r="37" ht="15.75" customHeight="1">
      <c r="A37" s="212" t="s">
        <v>293</v>
      </c>
      <c r="B37" s="240" t="s">
        <v>247</v>
      </c>
      <c r="C37" s="241" t="s">
        <v>248</v>
      </c>
      <c r="D37" s="2"/>
      <c r="E37" s="212" t="s">
        <v>294</v>
      </c>
      <c r="F37" s="240" t="s">
        <v>295</v>
      </c>
      <c r="G37" s="210" t="s">
        <v>296</v>
      </c>
      <c r="H37" s="210" t="s">
        <v>297</v>
      </c>
      <c r="I37" s="241" t="s">
        <v>298</v>
      </c>
      <c r="J37" s="2"/>
      <c r="K37" s="212" t="s">
        <v>299</v>
      </c>
      <c r="L37" s="240" t="s">
        <v>300</v>
      </c>
      <c r="M37" s="210" t="s">
        <v>301</v>
      </c>
      <c r="N37" s="210" t="s">
        <v>302</v>
      </c>
      <c r="O37" s="241" t="s">
        <v>303</v>
      </c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</row>
    <row r="38" ht="15.75" customHeight="1">
      <c r="A38" s="218" t="s">
        <v>255</v>
      </c>
      <c r="B38" s="244">
        <v>426.0</v>
      </c>
      <c r="C38" s="245">
        <v>0.011810000000000001</v>
      </c>
      <c r="D38" s="2"/>
      <c r="E38" s="246">
        <v>1.0</v>
      </c>
      <c r="F38" s="247">
        <v>0.195</v>
      </c>
      <c r="G38" s="248">
        <v>0.245</v>
      </c>
      <c r="H38" s="248">
        <v>0.3</v>
      </c>
      <c r="I38" s="249">
        <v>0.48</v>
      </c>
      <c r="J38" s="2"/>
      <c r="K38" s="246">
        <v>1.0</v>
      </c>
      <c r="L38" s="247">
        <v>0.15</v>
      </c>
      <c r="M38" s="248">
        <v>0.185</v>
      </c>
      <c r="N38" s="248">
        <v>0.225</v>
      </c>
      <c r="O38" s="249">
        <v>0.36</v>
      </c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</row>
    <row r="39" ht="15.75" customHeight="1">
      <c r="A39" s="224" t="s">
        <v>257</v>
      </c>
      <c r="B39" s="251">
        <v>376.0</v>
      </c>
      <c r="C39" s="252">
        <v>0.00316</v>
      </c>
      <c r="D39" s="2"/>
      <c r="E39" s="246">
        <v>2.0</v>
      </c>
      <c r="F39" s="247">
        <v>0.02</v>
      </c>
      <c r="G39" s="248">
        <v>0.03</v>
      </c>
      <c r="H39" s="248">
        <v>0.05</v>
      </c>
      <c r="I39" s="249">
        <v>0.1</v>
      </c>
      <c r="J39" s="2"/>
      <c r="K39" s="246">
        <v>2.0</v>
      </c>
      <c r="L39" s="247">
        <v>0.02</v>
      </c>
      <c r="M39" s="248">
        <v>0.03</v>
      </c>
      <c r="N39" s="248">
        <v>0.05</v>
      </c>
      <c r="O39" s="249">
        <v>0.1</v>
      </c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</row>
    <row r="40" ht="15.75" customHeight="1">
      <c r="A40" s="253" t="s">
        <v>258</v>
      </c>
      <c r="B40" s="254">
        <v>0.0</v>
      </c>
      <c r="C40" s="255">
        <v>0.00924</v>
      </c>
      <c r="D40" s="2"/>
      <c r="E40" s="246">
        <v>3.0</v>
      </c>
      <c r="F40" s="247">
        <v>0.02</v>
      </c>
      <c r="G40" s="248">
        <v>0.03</v>
      </c>
      <c r="H40" s="248">
        <v>0.05</v>
      </c>
      <c r="I40" s="249">
        <v>0.05</v>
      </c>
      <c r="J40" s="2"/>
      <c r="K40" s="246">
        <v>3.0</v>
      </c>
      <c r="L40" s="247">
        <v>0.02</v>
      </c>
      <c r="M40" s="248">
        <v>0.03</v>
      </c>
      <c r="N40" s="248">
        <v>0.05</v>
      </c>
      <c r="O40" s="249">
        <v>0.05</v>
      </c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</row>
    <row r="41" ht="15.75" customHeight="1">
      <c r="A41" s="246" t="s">
        <v>304</v>
      </c>
      <c r="B41" s="256" t="s">
        <v>305</v>
      </c>
      <c r="C41" s="257">
        <v>0.002772</v>
      </c>
      <c r="D41" s="2"/>
      <c r="E41" s="246">
        <v>4.0</v>
      </c>
      <c r="F41" s="247">
        <v>0.0</v>
      </c>
      <c r="G41" s="248">
        <v>0.0</v>
      </c>
      <c r="H41" s="248">
        <v>0.05</v>
      </c>
      <c r="I41" s="249">
        <v>0.05</v>
      </c>
      <c r="J41" s="2"/>
      <c r="K41" s="246">
        <v>4.0</v>
      </c>
      <c r="L41" s="247">
        <v>0.0</v>
      </c>
      <c r="M41" s="248">
        <v>0.0</v>
      </c>
      <c r="N41" s="248">
        <v>0.05</v>
      </c>
      <c r="O41" s="249">
        <v>0.05</v>
      </c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</row>
    <row r="42" ht="15.75" customHeight="1">
      <c r="A42" s="258"/>
      <c r="B42" s="259" t="s">
        <v>306</v>
      </c>
      <c r="C42" s="136">
        <v>0.2</v>
      </c>
      <c r="D42" s="2"/>
      <c r="E42" s="218">
        <v>5.0</v>
      </c>
      <c r="F42" s="270">
        <v>0.0</v>
      </c>
      <c r="G42" s="271">
        <v>0.0</v>
      </c>
      <c r="H42" s="271">
        <v>0.0</v>
      </c>
      <c r="I42" s="272">
        <v>0.0</v>
      </c>
      <c r="J42" s="2"/>
      <c r="K42" s="218">
        <v>5.0</v>
      </c>
      <c r="L42" s="270">
        <v>0.0</v>
      </c>
      <c r="M42" s="271">
        <v>0.0</v>
      </c>
      <c r="N42" s="271">
        <v>0.0</v>
      </c>
      <c r="O42" s="272">
        <v>0.0</v>
      </c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</row>
    <row r="43" ht="15.75" customHeight="1">
      <c r="A43" s="260"/>
      <c r="B43" s="261" t="s">
        <v>307</v>
      </c>
      <c r="C43" s="139">
        <v>0.93</v>
      </c>
      <c r="D43" s="2"/>
      <c r="E43" s="267">
        <v>6.0</v>
      </c>
      <c r="F43" s="273">
        <v>0.0</v>
      </c>
      <c r="G43" s="274">
        <v>0.0</v>
      </c>
      <c r="H43" s="274">
        <v>0.0</v>
      </c>
      <c r="I43" s="275">
        <v>0.0</v>
      </c>
      <c r="J43" s="2"/>
      <c r="K43" s="267">
        <v>6.0</v>
      </c>
      <c r="L43" s="273">
        <v>0.0</v>
      </c>
      <c r="M43" s="274">
        <v>0.0</v>
      </c>
      <c r="N43" s="274">
        <v>0.0</v>
      </c>
      <c r="O43" s="275">
        <v>0.0</v>
      </c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</row>
    <row r="44" ht="15.75" customHeight="1">
      <c r="A44" s="263" t="s">
        <v>308</v>
      </c>
      <c r="B44" s="264">
        <v>0.02</v>
      </c>
      <c r="C44" s="265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</row>
    <row r="45" ht="15.75" customHeight="1">
      <c r="A45" s="267" t="s">
        <v>264</v>
      </c>
      <c r="B45" s="268">
        <v>0.07</v>
      </c>
      <c r="C45" s="269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</row>
    <row r="47" ht="15.75" customHeight="1">
      <c r="A47" s="237" t="s">
        <v>309</v>
      </c>
      <c r="B47" s="207" t="s">
        <v>310</v>
      </c>
      <c r="C47" s="2"/>
      <c r="D47" s="2"/>
      <c r="E47" s="237" t="s">
        <v>311</v>
      </c>
      <c r="F47" s="239">
        <v>0.0</v>
      </c>
      <c r="G47" s="2" t="s">
        <v>312</v>
      </c>
      <c r="H47" s="239">
        <v>39.0</v>
      </c>
      <c r="I47" s="2"/>
      <c r="J47" s="2"/>
      <c r="K47" s="237" t="s">
        <v>313</v>
      </c>
      <c r="L47" s="239">
        <v>40.0</v>
      </c>
      <c r="M47" s="2" t="s">
        <v>314</v>
      </c>
      <c r="N47" s="239">
        <v>79.0</v>
      </c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</row>
    <row r="48" ht="15.75" customHeight="1">
      <c r="A48" s="212" t="s">
        <v>315</v>
      </c>
      <c r="B48" s="240" t="s">
        <v>247</v>
      </c>
      <c r="C48" s="241" t="s">
        <v>248</v>
      </c>
      <c r="D48" s="2"/>
      <c r="E48" s="212" t="s">
        <v>316</v>
      </c>
      <c r="F48" s="240" t="s">
        <v>317</v>
      </c>
      <c r="G48" s="210" t="s">
        <v>318</v>
      </c>
      <c r="H48" s="210" t="s">
        <v>319</v>
      </c>
      <c r="I48" s="241" t="s">
        <v>320</v>
      </c>
      <c r="J48" s="2"/>
      <c r="K48" s="212" t="s">
        <v>321</v>
      </c>
      <c r="L48" s="240" t="s">
        <v>322</v>
      </c>
      <c r="M48" s="210" t="s">
        <v>323</v>
      </c>
      <c r="N48" s="210" t="s">
        <v>324</v>
      </c>
      <c r="O48" s="241" t="s">
        <v>325</v>
      </c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</row>
    <row r="49" ht="15.75" customHeight="1">
      <c r="A49" s="218" t="s">
        <v>255</v>
      </c>
      <c r="B49" s="244">
        <v>3155.0</v>
      </c>
      <c r="C49" s="245">
        <v>0.0166</v>
      </c>
      <c r="D49" s="2"/>
      <c r="E49" s="246">
        <v>1.0</v>
      </c>
      <c r="F49" s="247">
        <v>0.13</v>
      </c>
      <c r="G49" s="248">
        <v>0.16</v>
      </c>
      <c r="H49" s="248">
        <v>0.2</v>
      </c>
      <c r="I49" s="249">
        <v>0.32</v>
      </c>
      <c r="J49" s="2"/>
      <c r="K49" s="246">
        <v>1.0</v>
      </c>
      <c r="L49" s="247">
        <v>0.1</v>
      </c>
      <c r="M49" s="248">
        <v>0.12</v>
      </c>
      <c r="N49" s="248">
        <v>0.15</v>
      </c>
      <c r="O49" s="249">
        <v>0.24</v>
      </c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</row>
    <row r="50" ht="15.75" customHeight="1">
      <c r="A50" s="224" t="s">
        <v>257</v>
      </c>
      <c r="B50" s="251">
        <v>342.0</v>
      </c>
      <c r="C50" s="252">
        <v>0.0031</v>
      </c>
      <c r="D50" s="2"/>
      <c r="E50" s="246">
        <v>2.0</v>
      </c>
      <c r="F50" s="247">
        <v>0.02</v>
      </c>
      <c r="G50" s="248">
        <v>0.03</v>
      </c>
      <c r="H50" s="248">
        <v>0.05</v>
      </c>
      <c r="I50" s="249">
        <v>0.1</v>
      </c>
      <c r="J50" s="2"/>
      <c r="K50" s="246">
        <v>2.0</v>
      </c>
      <c r="L50" s="247">
        <v>0.02</v>
      </c>
      <c r="M50" s="248">
        <v>0.03</v>
      </c>
      <c r="N50" s="248">
        <v>0.05</v>
      </c>
      <c r="O50" s="249">
        <v>0.1</v>
      </c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</row>
    <row r="51" ht="15.75" customHeight="1">
      <c r="A51" s="253" t="s">
        <v>258</v>
      </c>
      <c r="B51" s="254">
        <v>0.0</v>
      </c>
      <c r="C51" s="255">
        <v>0.0084</v>
      </c>
      <c r="D51" s="2"/>
      <c r="E51" s="246">
        <v>3.0</v>
      </c>
      <c r="F51" s="247">
        <v>0.02</v>
      </c>
      <c r="G51" s="248">
        <v>0.03</v>
      </c>
      <c r="H51" s="248">
        <v>0.05</v>
      </c>
      <c r="I51" s="249">
        <v>0.05</v>
      </c>
      <c r="J51" s="2"/>
      <c r="K51" s="246">
        <v>3.0</v>
      </c>
      <c r="L51" s="247">
        <v>0.02</v>
      </c>
      <c r="M51" s="248">
        <v>0.03</v>
      </c>
      <c r="N51" s="248">
        <v>0.05</v>
      </c>
      <c r="O51" s="249">
        <v>0.05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</row>
    <row r="52" ht="15.75" customHeight="1">
      <c r="A52" s="246" t="s">
        <v>326</v>
      </c>
      <c r="B52" s="256" t="s">
        <v>327</v>
      </c>
      <c r="C52" s="257">
        <v>0.00252</v>
      </c>
      <c r="D52" s="2"/>
      <c r="E52" s="246">
        <v>4.0</v>
      </c>
      <c r="F52" s="247">
        <v>0.0</v>
      </c>
      <c r="G52" s="248">
        <v>0.0</v>
      </c>
      <c r="H52" s="248">
        <v>0.05</v>
      </c>
      <c r="I52" s="249">
        <v>0.05</v>
      </c>
      <c r="J52" s="2"/>
      <c r="K52" s="246">
        <v>4.0</v>
      </c>
      <c r="L52" s="247">
        <v>0.0</v>
      </c>
      <c r="M52" s="248">
        <v>0.0</v>
      </c>
      <c r="N52" s="248">
        <v>0.05</v>
      </c>
      <c r="O52" s="249">
        <v>0.05</v>
      </c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</row>
    <row r="53" ht="15.75" customHeight="1">
      <c r="A53" s="258"/>
      <c r="B53" s="259" t="s">
        <v>328</v>
      </c>
      <c r="C53" s="136">
        <v>0.2</v>
      </c>
      <c r="D53" s="2"/>
      <c r="E53" s="218">
        <v>5.0</v>
      </c>
      <c r="F53" s="270">
        <v>0.0</v>
      </c>
      <c r="G53" s="271">
        <v>0.0</v>
      </c>
      <c r="H53" s="271">
        <v>0.0</v>
      </c>
      <c r="I53" s="272">
        <v>0.05</v>
      </c>
      <c r="J53" s="2"/>
      <c r="K53" s="218">
        <v>5.0</v>
      </c>
      <c r="L53" s="270">
        <v>0.0</v>
      </c>
      <c r="M53" s="271">
        <v>0.0</v>
      </c>
      <c r="N53" s="271">
        <v>0.0</v>
      </c>
      <c r="O53" s="272">
        <v>0.05</v>
      </c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</row>
    <row r="54" ht="15.75" customHeight="1">
      <c r="A54" s="260"/>
      <c r="B54" s="261" t="s">
        <v>329</v>
      </c>
      <c r="C54" s="139">
        <v>0.93</v>
      </c>
      <c r="D54" s="2"/>
      <c r="E54" s="267">
        <v>6.0</v>
      </c>
      <c r="F54" s="273">
        <v>0.0</v>
      </c>
      <c r="G54" s="274">
        <v>0.0</v>
      </c>
      <c r="H54" s="274">
        <v>0.0</v>
      </c>
      <c r="I54" s="275">
        <v>0.05</v>
      </c>
      <c r="J54" s="2"/>
      <c r="K54" s="267">
        <v>6.0</v>
      </c>
      <c r="L54" s="273">
        <v>0.0</v>
      </c>
      <c r="M54" s="274">
        <v>0.0</v>
      </c>
      <c r="N54" s="274">
        <v>0.0</v>
      </c>
      <c r="O54" s="275">
        <v>0.05</v>
      </c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</row>
    <row r="55" ht="15.75" customHeight="1">
      <c r="A55" s="263" t="s">
        <v>330</v>
      </c>
      <c r="B55" s="264">
        <v>0.02</v>
      </c>
      <c r="C55" s="265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</row>
    <row r="56" ht="15.75" customHeight="1">
      <c r="A56" s="267" t="s">
        <v>264</v>
      </c>
      <c r="B56" s="268">
        <v>0.896</v>
      </c>
      <c r="C56" s="269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</row>
    <row r="58" ht="15.75" customHeight="1">
      <c r="A58" s="237" t="s">
        <v>331</v>
      </c>
      <c r="B58" s="207" t="s">
        <v>332</v>
      </c>
      <c r="C58" s="2"/>
      <c r="D58" s="2"/>
      <c r="E58" s="237" t="s">
        <v>333</v>
      </c>
      <c r="F58" s="239">
        <v>0.0</v>
      </c>
      <c r="G58" s="2" t="s">
        <v>334</v>
      </c>
      <c r="H58" s="239">
        <v>39.0</v>
      </c>
      <c r="I58" s="2"/>
      <c r="J58" s="2"/>
      <c r="K58" s="237" t="s">
        <v>335</v>
      </c>
      <c r="L58" s="239">
        <v>40.0</v>
      </c>
      <c r="M58" s="2" t="s">
        <v>336</v>
      </c>
      <c r="N58" s="239">
        <v>79.0</v>
      </c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</row>
    <row r="59" ht="15.75" customHeight="1">
      <c r="A59" s="212" t="s">
        <v>337</v>
      </c>
      <c r="B59" s="240" t="s">
        <v>247</v>
      </c>
      <c r="C59" s="241" t="s">
        <v>248</v>
      </c>
      <c r="D59" s="2"/>
      <c r="E59" s="212" t="s">
        <v>338</v>
      </c>
      <c r="F59" s="240" t="s">
        <v>339</v>
      </c>
      <c r="G59" s="210" t="s">
        <v>340</v>
      </c>
      <c r="H59" s="210" t="s">
        <v>341</v>
      </c>
      <c r="I59" s="241" t="s">
        <v>342</v>
      </c>
      <c r="J59" s="2"/>
      <c r="K59" s="212" t="s">
        <v>343</v>
      </c>
      <c r="L59" s="240" t="s">
        <v>344</v>
      </c>
      <c r="M59" s="210" t="s">
        <v>345</v>
      </c>
      <c r="N59" s="210" t="s">
        <v>346</v>
      </c>
      <c r="O59" s="241" t="s">
        <v>347</v>
      </c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</row>
    <row r="60" ht="15.75" customHeight="1">
      <c r="A60" s="218" t="s">
        <v>255</v>
      </c>
      <c r="B60" s="244">
        <v>355.0</v>
      </c>
      <c r="C60" s="245">
        <v>0.0103</v>
      </c>
      <c r="D60" s="2"/>
      <c r="E60" s="246">
        <v>1.0</v>
      </c>
      <c r="F60" s="247">
        <v>0.195</v>
      </c>
      <c r="G60" s="248">
        <v>0.245</v>
      </c>
      <c r="H60" s="248">
        <v>0.3</v>
      </c>
      <c r="I60" s="249">
        <v>0.48</v>
      </c>
      <c r="J60" s="2"/>
      <c r="K60" s="246">
        <v>1.0</v>
      </c>
      <c r="L60" s="247">
        <v>0.15</v>
      </c>
      <c r="M60" s="248">
        <v>0.185</v>
      </c>
      <c r="N60" s="248">
        <v>0.225</v>
      </c>
      <c r="O60" s="249">
        <v>0.36</v>
      </c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</row>
    <row r="61" ht="15.75" customHeight="1">
      <c r="A61" s="224" t="s">
        <v>257</v>
      </c>
      <c r="B61" s="251">
        <v>342.0</v>
      </c>
      <c r="C61" s="252">
        <v>0.0031</v>
      </c>
      <c r="D61" s="2"/>
      <c r="E61" s="246">
        <v>2.0</v>
      </c>
      <c r="F61" s="247">
        <v>0.02</v>
      </c>
      <c r="G61" s="248">
        <v>0.03</v>
      </c>
      <c r="H61" s="248">
        <v>0.05</v>
      </c>
      <c r="I61" s="249">
        <v>0.1</v>
      </c>
      <c r="J61" s="2"/>
      <c r="K61" s="246">
        <v>2.0</v>
      </c>
      <c r="L61" s="247">
        <v>0.02</v>
      </c>
      <c r="M61" s="248">
        <v>0.03</v>
      </c>
      <c r="N61" s="248">
        <v>0.05</v>
      </c>
      <c r="O61" s="249">
        <v>0.1</v>
      </c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</row>
    <row r="62" ht="15.75" customHeight="1">
      <c r="A62" s="253" t="s">
        <v>258</v>
      </c>
      <c r="B62" s="254">
        <v>0.0</v>
      </c>
      <c r="C62" s="255">
        <v>0.0084</v>
      </c>
      <c r="D62" s="2"/>
      <c r="E62" s="246">
        <v>3.0</v>
      </c>
      <c r="F62" s="247">
        <v>0.02</v>
      </c>
      <c r="G62" s="248">
        <v>0.03</v>
      </c>
      <c r="H62" s="248">
        <v>0.05</v>
      </c>
      <c r="I62" s="249">
        <v>0.05</v>
      </c>
      <c r="J62" s="2"/>
      <c r="K62" s="246">
        <v>3.0</v>
      </c>
      <c r="L62" s="247">
        <v>0.02</v>
      </c>
      <c r="M62" s="248">
        <v>0.03</v>
      </c>
      <c r="N62" s="248">
        <v>0.05</v>
      </c>
      <c r="O62" s="249">
        <v>0.05</v>
      </c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</row>
    <row r="63" ht="15.75" customHeight="1">
      <c r="A63" s="246" t="s">
        <v>348</v>
      </c>
      <c r="B63" s="256" t="s">
        <v>349</v>
      </c>
      <c r="C63" s="257">
        <v>0.00252</v>
      </c>
      <c r="D63" s="2"/>
      <c r="E63" s="246">
        <v>4.0</v>
      </c>
      <c r="F63" s="247">
        <v>0.0</v>
      </c>
      <c r="G63" s="248">
        <v>0.0</v>
      </c>
      <c r="H63" s="248">
        <v>0.05</v>
      </c>
      <c r="I63" s="249">
        <v>0.05</v>
      </c>
      <c r="J63" s="2"/>
      <c r="K63" s="246">
        <v>4.0</v>
      </c>
      <c r="L63" s="247">
        <v>0.0</v>
      </c>
      <c r="M63" s="248">
        <v>0.0</v>
      </c>
      <c r="N63" s="248">
        <v>0.05</v>
      </c>
      <c r="O63" s="249">
        <v>0.05</v>
      </c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</row>
    <row r="64" ht="15.75" customHeight="1">
      <c r="A64" s="258"/>
      <c r="B64" s="259" t="s">
        <v>350</v>
      </c>
      <c r="C64" s="136">
        <v>0.2</v>
      </c>
      <c r="D64" s="2"/>
      <c r="E64" s="218">
        <v>5.0</v>
      </c>
      <c r="F64" s="270">
        <v>0.0</v>
      </c>
      <c r="G64" s="271">
        <v>0.0</v>
      </c>
      <c r="H64" s="271">
        <v>0.0</v>
      </c>
      <c r="I64" s="272">
        <v>0.0</v>
      </c>
      <c r="J64" s="2"/>
      <c r="K64" s="218">
        <v>5.0</v>
      </c>
      <c r="L64" s="270">
        <v>0.0</v>
      </c>
      <c r="M64" s="271">
        <v>0.0</v>
      </c>
      <c r="N64" s="271">
        <v>0.0</v>
      </c>
      <c r="O64" s="272">
        <v>0.0</v>
      </c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</row>
    <row r="65" ht="15.75" customHeight="1">
      <c r="A65" s="260"/>
      <c r="B65" s="261" t="s">
        <v>351</v>
      </c>
      <c r="C65" s="139">
        <v>0.93</v>
      </c>
      <c r="D65" s="2"/>
      <c r="E65" s="267">
        <v>6.0</v>
      </c>
      <c r="F65" s="273">
        <v>0.0</v>
      </c>
      <c r="G65" s="274">
        <v>0.0</v>
      </c>
      <c r="H65" s="274">
        <v>0.0</v>
      </c>
      <c r="I65" s="275">
        <v>0.0</v>
      </c>
      <c r="J65" s="2"/>
      <c r="K65" s="267">
        <v>6.0</v>
      </c>
      <c r="L65" s="273">
        <v>0.0</v>
      </c>
      <c r="M65" s="274">
        <v>0.0</v>
      </c>
      <c r="N65" s="274">
        <v>0.0</v>
      </c>
      <c r="O65" s="275">
        <v>0.0</v>
      </c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</row>
    <row r="66" ht="15.75" customHeight="1">
      <c r="A66" s="263" t="s">
        <v>352</v>
      </c>
      <c r="B66" s="264">
        <v>0.02</v>
      </c>
      <c r="C66" s="265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</row>
    <row r="67" ht="15.75" customHeight="1">
      <c r="A67" s="267" t="s">
        <v>264</v>
      </c>
      <c r="B67" s="268">
        <v>0.07</v>
      </c>
      <c r="C67" s="269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</row>
    <row r="69" ht="15.75" customHeight="1">
      <c r="A69" s="237" t="s">
        <v>353</v>
      </c>
      <c r="B69" s="237" t="s">
        <v>354</v>
      </c>
      <c r="C69" s="2"/>
      <c r="D69" s="2"/>
      <c r="E69" s="2"/>
      <c r="F69" s="2"/>
      <c r="G69" s="2"/>
      <c r="H69" s="2"/>
      <c r="I69" s="2"/>
      <c r="J69" s="2"/>
      <c r="K69" s="2"/>
      <c r="L69" s="237" t="s">
        <v>355</v>
      </c>
      <c r="M69" s="237" t="s">
        <v>356</v>
      </c>
      <c r="N69" s="2">
        <f>Code!$H$4</f>
        <v>1</v>
      </c>
      <c r="O69" s="2"/>
      <c r="P69" s="2"/>
      <c r="Q69" s="2"/>
      <c r="R69" s="2"/>
      <c r="S69" s="2"/>
      <c r="T69" s="2"/>
      <c r="U69" s="2"/>
      <c r="V69" s="237" t="s">
        <v>357</v>
      </c>
      <c r="W69" s="237" t="s">
        <v>358</v>
      </c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</row>
    <row r="70" ht="15.75" customHeight="1">
      <c r="A70" s="276" t="s">
        <v>359</v>
      </c>
      <c r="B70" s="277" t="s">
        <v>360</v>
      </c>
      <c r="C70" s="278"/>
      <c r="D70" s="279" t="s">
        <v>361</v>
      </c>
      <c r="E70" s="278"/>
      <c r="F70" s="279" t="s">
        <v>362</v>
      </c>
      <c r="G70" s="278"/>
      <c r="H70" s="279" t="s">
        <v>363</v>
      </c>
      <c r="I70" s="280"/>
      <c r="J70" s="281" t="s">
        <v>364</v>
      </c>
      <c r="K70" s="2"/>
      <c r="L70" s="276" t="s">
        <v>365</v>
      </c>
      <c r="M70" s="277" t="s">
        <v>366</v>
      </c>
      <c r="N70" s="278"/>
      <c r="O70" s="279" t="s">
        <v>367</v>
      </c>
      <c r="P70" s="278"/>
      <c r="Q70" s="279" t="s">
        <v>368</v>
      </c>
      <c r="R70" s="278"/>
      <c r="S70" s="279" t="s">
        <v>369</v>
      </c>
      <c r="T70" s="282"/>
      <c r="U70" s="2"/>
      <c r="V70" s="276" t="s">
        <v>370</v>
      </c>
      <c r="W70" s="277" t="s">
        <v>371</v>
      </c>
      <c r="X70" s="278"/>
      <c r="Y70" s="279" t="s">
        <v>372</v>
      </c>
      <c r="Z70" s="278"/>
      <c r="AA70" s="279" t="s">
        <v>373</v>
      </c>
      <c r="AB70" s="278"/>
      <c r="AC70" s="279" t="s">
        <v>374</v>
      </c>
      <c r="AD70" s="28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</row>
    <row r="71" ht="15.75" customHeight="1">
      <c r="A71" s="283" t="s">
        <v>375</v>
      </c>
      <c r="B71" s="284" t="s">
        <v>376</v>
      </c>
      <c r="C71" s="285" t="s">
        <v>377</v>
      </c>
      <c r="D71" s="285" t="s">
        <v>378</v>
      </c>
      <c r="E71" s="285" t="s">
        <v>379</v>
      </c>
      <c r="F71" s="285" t="s">
        <v>380</v>
      </c>
      <c r="G71" s="285" t="s">
        <v>381</v>
      </c>
      <c r="H71" s="285" t="s">
        <v>382</v>
      </c>
      <c r="I71" s="286" t="s">
        <v>383</v>
      </c>
      <c r="J71" s="287"/>
      <c r="K71" s="2"/>
      <c r="L71" s="283" t="s">
        <v>384</v>
      </c>
      <c r="M71" s="284" t="s">
        <v>385</v>
      </c>
      <c r="N71" s="285" t="s">
        <v>386</v>
      </c>
      <c r="O71" s="285" t="s">
        <v>387</v>
      </c>
      <c r="P71" s="285" t="s">
        <v>388</v>
      </c>
      <c r="Q71" s="285" t="s">
        <v>389</v>
      </c>
      <c r="R71" s="285" t="s">
        <v>390</v>
      </c>
      <c r="S71" s="285" t="s">
        <v>391</v>
      </c>
      <c r="T71" s="288" t="s">
        <v>392</v>
      </c>
      <c r="U71" s="2"/>
      <c r="V71" s="283" t="s">
        <v>393</v>
      </c>
      <c r="W71" s="284" t="s">
        <v>394</v>
      </c>
      <c r="X71" s="285" t="s">
        <v>395</v>
      </c>
      <c r="Y71" s="285" t="s">
        <v>396</v>
      </c>
      <c r="Z71" s="285" t="s">
        <v>397</v>
      </c>
      <c r="AA71" s="285" t="s">
        <v>398</v>
      </c>
      <c r="AB71" s="285" t="s">
        <v>399</v>
      </c>
      <c r="AC71" s="285" t="s">
        <v>400</v>
      </c>
      <c r="AD71" s="288" t="s">
        <v>401</v>
      </c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</row>
    <row r="72" ht="15.75" customHeight="1">
      <c r="A72" s="218">
        <v>0.0</v>
      </c>
      <c r="B72" s="270">
        <v>0.009817201162006064</v>
      </c>
      <c r="C72" s="271">
        <v>0.008281432188036838</v>
      </c>
      <c r="D72" s="271">
        <v>0.006197244232046191</v>
      </c>
      <c r="E72" s="271">
        <v>0.00503180274369691</v>
      </c>
      <c r="F72" s="271">
        <v>0.003912096272435132</v>
      </c>
      <c r="G72" s="271">
        <v>0.0030573261093716424</v>
      </c>
      <c r="H72" s="271">
        <v>0.003177067868462572</v>
      </c>
      <c r="I72" s="289">
        <v>0.0024930624886897765</v>
      </c>
      <c r="J72" s="219">
        <f t="shared" ref="J72:J81" si="11">SUM(B72:I72)</f>
        <v>0.04196723306</v>
      </c>
      <c r="K72" s="2"/>
      <c r="L72" s="218">
        <v>0.0</v>
      </c>
      <c r="M72" s="290">
        <v>79000.0</v>
      </c>
      <c r="N72" s="291">
        <v>79000.0</v>
      </c>
      <c r="O72" s="291">
        <v>68000.0</v>
      </c>
      <c r="P72" s="291">
        <v>68000.0</v>
      </c>
      <c r="Q72" s="291">
        <v>57000.0</v>
      </c>
      <c r="R72" s="291">
        <v>57000.0</v>
      </c>
      <c r="S72" s="291">
        <v>28000.0</v>
      </c>
      <c r="T72" s="292">
        <v>28000.0</v>
      </c>
      <c r="U72" s="2"/>
      <c r="V72" s="218">
        <v>0.0</v>
      </c>
      <c r="W72" s="293">
        <v>0.0</v>
      </c>
      <c r="X72" s="8">
        <v>0.0</v>
      </c>
      <c r="Y72" s="8">
        <v>0.0</v>
      </c>
      <c r="Z72" s="8">
        <v>0.0</v>
      </c>
      <c r="AA72" s="8">
        <v>0.0</v>
      </c>
      <c r="AB72" s="8">
        <v>0.0</v>
      </c>
      <c r="AC72" s="8">
        <v>0.0</v>
      </c>
      <c r="AD72" s="9">
        <v>0.0</v>
      </c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</row>
    <row r="73" ht="15.75" customHeight="1">
      <c r="A73" s="224">
        <v>5.0</v>
      </c>
      <c r="B73" s="294">
        <v>0.02941492400832312</v>
      </c>
      <c r="C73" s="13">
        <v>0.022863283937503937</v>
      </c>
      <c r="D73" s="13">
        <v>0.014869259570061914</v>
      </c>
      <c r="E73" s="13">
        <v>0.011680384702125172</v>
      </c>
      <c r="F73" s="13">
        <v>0.007516418539762937</v>
      </c>
      <c r="G73" s="13">
        <v>0.005967269932113454</v>
      </c>
      <c r="H73" s="13">
        <v>0.0027109886509883102</v>
      </c>
      <c r="I73" s="295">
        <v>0.0018845541494544418</v>
      </c>
      <c r="J73" s="225">
        <f t="shared" si="11"/>
        <v>0.09690708349</v>
      </c>
      <c r="K73" s="2"/>
      <c r="L73" s="224">
        <v>5.0</v>
      </c>
      <c r="M73" s="296">
        <v>79000.0</v>
      </c>
      <c r="N73" s="297">
        <v>79000.0</v>
      </c>
      <c r="O73" s="297">
        <v>68000.0</v>
      </c>
      <c r="P73" s="297">
        <v>68000.0</v>
      </c>
      <c r="Q73" s="297">
        <v>57000.0</v>
      </c>
      <c r="R73" s="297">
        <v>57000.0</v>
      </c>
      <c r="S73" s="297">
        <v>28000.0</v>
      </c>
      <c r="T73" s="298">
        <v>28000.0</v>
      </c>
      <c r="U73" s="2"/>
      <c r="V73" s="224">
        <v>5.0</v>
      </c>
      <c r="W73" s="299">
        <v>10.0</v>
      </c>
      <c r="X73" s="11">
        <v>10.0</v>
      </c>
      <c r="Y73" s="11">
        <v>10.0</v>
      </c>
      <c r="Z73" s="11">
        <v>10.0</v>
      </c>
      <c r="AA73" s="11">
        <v>10.0</v>
      </c>
      <c r="AB73" s="11">
        <v>10.0</v>
      </c>
      <c r="AC73" s="11">
        <v>10.0</v>
      </c>
      <c r="AD73" s="12">
        <v>10.0</v>
      </c>
      <c r="AE73" s="2"/>
      <c r="AF73" s="6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</row>
    <row r="74" ht="15.75" customHeight="1">
      <c r="A74" s="224">
        <v>15.0</v>
      </c>
      <c r="B74" s="294">
        <v>0.054952427368441664</v>
      </c>
      <c r="C74" s="13">
        <v>0.04740149361998448</v>
      </c>
      <c r="D74" s="13">
        <v>0.02971299246756123</v>
      </c>
      <c r="E74" s="13">
        <v>0.027072296935737202</v>
      </c>
      <c r="F74" s="13">
        <v>0.016065931272844274</v>
      </c>
      <c r="G74" s="13">
        <v>0.015461733489928072</v>
      </c>
      <c r="H74" s="13">
        <v>0.005107201482063737</v>
      </c>
      <c r="I74" s="295">
        <v>0.004498097223559753</v>
      </c>
      <c r="J74" s="225">
        <f t="shared" si="11"/>
        <v>0.2002721739</v>
      </c>
      <c r="K74" s="2"/>
      <c r="L74" s="224">
        <v>15.0</v>
      </c>
      <c r="M74" s="296">
        <v>79000.0</v>
      </c>
      <c r="N74" s="297">
        <v>79000.0</v>
      </c>
      <c r="O74" s="297">
        <v>68000.0</v>
      </c>
      <c r="P74" s="297">
        <v>68000.0</v>
      </c>
      <c r="Q74" s="297">
        <v>57000.0</v>
      </c>
      <c r="R74" s="297">
        <v>57000.0</v>
      </c>
      <c r="S74" s="297">
        <v>28000.0</v>
      </c>
      <c r="T74" s="298">
        <v>28000.0</v>
      </c>
      <c r="U74" s="2"/>
      <c r="V74" s="224">
        <v>15.0</v>
      </c>
      <c r="W74" s="299">
        <v>20.0</v>
      </c>
      <c r="X74" s="11">
        <v>20.0</v>
      </c>
      <c r="Y74" s="11">
        <v>20.0</v>
      </c>
      <c r="Z74" s="11">
        <v>20.0</v>
      </c>
      <c r="AA74" s="11">
        <v>20.0</v>
      </c>
      <c r="AB74" s="11">
        <v>20.0</v>
      </c>
      <c r="AC74" s="11">
        <v>20.0</v>
      </c>
      <c r="AD74" s="12">
        <v>20.0</v>
      </c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</row>
    <row r="75" ht="15.75" customHeight="1">
      <c r="A75" s="224">
        <v>25.0</v>
      </c>
      <c r="B75" s="294">
        <v>0.06343799376827086</v>
      </c>
      <c r="C75" s="13">
        <v>0.06906721974100216</v>
      </c>
      <c r="D75" s="13">
        <v>0.034147223194497964</v>
      </c>
      <c r="E75" s="13">
        <v>0.0363502763549458</v>
      </c>
      <c r="F75" s="13">
        <v>0.01838067036221537</v>
      </c>
      <c r="G75" s="13">
        <v>0.01913125497212549</v>
      </c>
      <c r="H75" s="13">
        <v>0.0052110568978350775</v>
      </c>
      <c r="I75" s="295">
        <v>0.004917059700764403</v>
      </c>
      <c r="J75" s="225">
        <f t="shared" si="11"/>
        <v>0.250642755</v>
      </c>
      <c r="K75" s="2"/>
      <c r="L75" s="224">
        <v>25.0</v>
      </c>
      <c r="M75" s="296">
        <v>79000.0</v>
      </c>
      <c r="N75" s="297">
        <v>79000.0</v>
      </c>
      <c r="O75" s="297">
        <v>68000.0</v>
      </c>
      <c r="P75" s="297">
        <v>68000.0</v>
      </c>
      <c r="Q75" s="297">
        <v>57000.0</v>
      </c>
      <c r="R75" s="297">
        <v>57000.0</v>
      </c>
      <c r="S75" s="297">
        <v>28000.0</v>
      </c>
      <c r="T75" s="298">
        <v>28000.0</v>
      </c>
      <c r="U75" s="2"/>
      <c r="V75" s="224">
        <v>25.0</v>
      </c>
      <c r="W75" s="299">
        <v>30.0</v>
      </c>
      <c r="X75" s="11">
        <v>30.0</v>
      </c>
      <c r="Y75" s="11">
        <v>30.0</v>
      </c>
      <c r="Z75" s="11">
        <v>30.0</v>
      </c>
      <c r="AA75" s="11">
        <v>30.0</v>
      </c>
      <c r="AB75" s="11">
        <v>30.0</v>
      </c>
      <c r="AC75" s="11">
        <v>30.0</v>
      </c>
      <c r="AD75" s="12">
        <v>30.0</v>
      </c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</row>
    <row r="76" ht="15.75" customHeight="1">
      <c r="A76" s="224">
        <v>35.0</v>
      </c>
      <c r="B76" s="294">
        <v>0.03008794810075759</v>
      </c>
      <c r="C76" s="13">
        <v>0.060960675819983136</v>
      </c>
      <c r="D76" s="13">
        <v>0.015211003451854901</v>
      </c>
      <c r="E76" s="13">
        <v>0.02878544501560116</v>
      </c>
      <c r="F76" s="13">
        <v>0.007689943669057175</v>
      </c>
      <c r="G76" s="13">
        <v>0.013592399257400932</v>
      </c>
      <c r="H76" s="13">
        <v>0.002449514323733545</v>
      </c>
      <c r="I76" s="295">
        <v>0.0027863421535335867</v>
      </c>
      <c r="J76" s="225">
        <f t="shared" si="11"/>
        <v>0.1615632718</v>
      </c>
      <c r="K76" s="2"/>
      <c r="L76" s="224">
        <v>35.0</v>
      </c>
      <c r="M76" s="296">
        <v>79000.0</v>
      </c>
      <c r="N76" s="297">
        <v>79000.0</v>
      </c>
      <c r="O76" s="297">
        <v>68000.0</v>
      </c>
      <c r="P76" s="297">
        <v>68000.0</v>
      </c>
      <c r="Q76" s="297">
        <v>57000.0</v>
      </c>
      <c r="R76" s="297">
        <v>57000.0</v>
      </c>
      <c r="S76" s="297">
        <v>28000.0</v>
      </c>
      <c r="T76" s="298">
        <v>28000.0</v>
      </c>
      <c r="U76" s="2"/>
      <c r="V76" s="224">
        <v>35.0</v>
      </c>
      <c r="W76" s="299">
        <v>40.0</v>
      </c>
      <c r="X76" s="11">
        <v>40.0</v>
      </c>
      <c r="Y76" s="11">
        <v>40.0</v>
      </c>
      <c r="Z76" s="11">
        <v>40.0</v>
      </c>
      <c r="AA76" s="11">
        <v>40.0</v>
      </c>
      <c r="AB76" s="11">
        <v>40.0</v>
      </c>
      <c r="AC76" s="11">
        <v>40.0</v>
      </c>
      <c r="AD76" s="12">
        <v>40.0</v>
      </c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</row>
    <row r="77" ht="15.75" customHeight="1">
      <c r="A77" s="224">
        <v>45.0</v>
      </c>
      <c r="B77" s="294">
        <v>0.024047780112169556</v>
      </c>
      <c r="C77" s="13">
        <v>0.0635459428560325</v>
      </c>
      <c r="D77" s="13">
        <v>0.01230226509670528</v>
      </c>
      <c r="E77" s="13">
        <v>0.031184690342603027</v>
      </c>
      <c r="F77" s="13">
        <v>0.006293542514264066</v>
      </c>
      <c r="G77" s="13">
        <v>0.015303650682581995</v>
      </c>
      <c r="H77" s="13">
        <v>0.0018547337372430291</v>
      </c>
      <c r="I77" s="295">
        <v>0.002712033323650108</v>
      </c>
      <c r="J77" s="225">
        <f t="shared" si="11"/>
        <v>0.1572446387</v>
      </c>
      <c r="K77" s="2"/>
      <c r="L77" s="224">
        <v>45.0</v>
      </c>
      <c r="M77" s="296">
        <v>79000.0</v>
      </c>
      <c r="N77" s="297">
        <v>79000.0</v>
      </c>
      <c r="O77" s="297">
        <v>68000.0</v>
      </c>
      <c r="P77" s="297">
        <v>68000.0</v>
      </c>
      <c r="Q77" s="297">
        <v>57000.0</v>
      </c>
      <c r="R77" s="297">
        <v>57000.0</v>
      </c>
      <c r="S77" s="297">
        <v>28000.0</v>
      </c>
      <c r="T77" s="298">
        <v>28000.0</v>
      </c>
      <c r="U77" s="2"/>
      <c r="V77" s="224">
        <v>45.0</v>
      </c>
      <c r="W77" s="299">
        <v>50.0</v>
      </c>
      <c r="X77" s="11">
        <v>50.0</v>
      </c>
      <c r="Y77" s="11">
        <v>50.0</v>
      </c>
      <c r="Z77" s="11">
        <v>50.0</v>
      </c>
      <c r="AA77" s="11">
        <v>50.0</v>
      </c>
      <c r="AB77" s="11">
        <v>50.0</v>
      </c>
      <c r="AC77" s="11">
        <v>50.0</v>
      </c>
      <c r="AD77" s="12">
        <v>50.0</v>
      </c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</row>
    <row r="78" ht="15.75" customHeight="1">
      <c r="A78" s="224">
        <v>55.0</v>
      </c>
      <c r="B78" s="294">
        <v>0.012216015500889289</v>
      </c>
      <c r="C78" s="13">
        <v>0.03602440436930053</v>
      </c>
      <c r="D78" s="13">
        <v>0.007137104597168914</v>
      </c>
      <c r="E78" s="13">
        <v>0.017637111869140257</v>
      </c>
      <c r="F78" s="13">
        <v>0.004169793499952707</v>
      </c>
      <c r="G78" s="13">
        <v>0.00863491626109037</v>
      </c>
      <c r="H78" s="13">
        <v>1.1223487983375176E-4</v>
      </c>
      <c r="I78" s="295">
        <v>1.874446866527871E-4</v>
      </c>
      <c r="J78" s="225">
        <f t="shared" si="11"/>
        <v>0.08611902566</v>
      </c>
      <c r="K78" s="2"/>
      <c r="L78" s="224">
        <v>55.0</v>
      </c>
      <c r="M78" s="296">
        <v>79000.0</v>
      </c>
      <c r="N78" s="297">
        <v>79000.0</v>
      </c>
      <c r="O78" s="297">
        <v>68000.0</v>
      </c>
      <c r="P78" s="297">
        <v>68000.0</v>
      </c>
      <c r="Q78" s="297">
        <v>57000.0</v>
      </c>
      <c r="R78" s="297">
        <v>57000.0</v>
      </c>
      <c r="S78" s="297">
        <v>28000.0</v>
      </c>
      <c r="T78" s="298">
        <v>28000.0</v>
      </c>
      <c r="U78" s="2"/>
      <c r="V78" s="224">
        <v>55.0</v>
      </c>
      <c r="W78" s="299">
        <v>60.0</v>
      </c>
      <c r="X78" s="11">
        <v>60.0</v>
      </c>
      <c r="Y78" s="11">
        <v>60.0</v>
      </c>
      <c r="Z78" s="11">
        <v>60.0</v>
      </c>
      <c r="AA78" s="11">
        <v>60.0</v>
      </c>
      <c r="AB78" s="11">
        <v>60.0</v>
      </c>
      <c r="AC78" s="11">
        <v>60.0</v>
      </c>
      <c r="AD78" s="12">
        <v>60.0</v>
      </c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</row>
    <row r="79" ht="15.75" customHeight="1">
      <c r="A79" s="224">
        <v>65.0</v>
      </c>
      <c r="B79" s="294">
        <v>0.001300334331305365</v>
      </c>
      <c r="C79" s="13">
        <v>0.002936735425584081</v>
      </c>
      <c r="D79" s="13">
        <v>2.0906874366167035E-4</v>
      </c>
      <c r="E79" s="13">
        <v>6.57057440454311E-4</v>
      </c>
      <c r="F79" s="13">
        <v>3.3614231758681935E-5</v>
      </c>
      <c r="G79" s="13">
        <v>1.470082991798642E-4</v>
      </c>
      <c r="H79" s="13">
        <v>0.0</v>
      </c>
      <c r="I79" s="295">
        <v>0.0</v>
      </c>
      <c r="J79" s="225">
        <f t="shared" si="11"/>
        <v>0.005283818472</v>
      </c>
      <c r="K79" s="2"/>
      <c r="L79" s="224">
        <v>65.0</v>
      </c>
      <c r="M79" s="296">
        <v>79000.0</v>
      </c>
      <c r="N79" s="297">
        <v>79000.0</v>
      </c>
      <c r="O79" s="297">
        <v>68000.0</v>
      </c>
      <c r="P79" s="297">
        <v>68000.0</v>
      </c>
      <c r="Q79" s="297">
        <v>57000.0</v>
      </c>
      <c r="R79" s="297">
        <v>57000.0</v>
      </c>
      <c r="S79" s="297">
        <v>28000.0</v>
      </c>
      <c r="T79" s="298">
        <v>28000.0</v>
      </c>
      <c r="U79" s="2"/>
      <c r="V79" s="224">
        <v>65.0</v>
      </c>
      <c r="W79" s="299">
        <v>70.0</v>
      </c>
      <c r="X79" s="11">
        <v>70.0</v>
      </c>
      <c r="Y79" s="11">
        <v>70.0</v>
      </c>
      <c r="Z79" s="11">
        <v>70.0</v>
      </c>
      <c r="AA79" s="11">
        <v>70.0</v>
      </c>
      <c r="AB79" s="11">
        <v>70.0</v>
      </c>
      <c r="AC79" s="11">
        <v>65.0</v>
      </c>
      <c r="AD79" s="12">
        <v>65.0</v>
      </c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</row>
    <row r="80" ht="15.75" customHeight="1">
      <c r="A80" s="300">
        <v>75.0</v>
      </c>
      <c r="B80" s="301">
        <v>0.0</v>
      </c>
      <c r="C80" s="302">
        <v>0.0</v>
      </c>
      <c r="D80" s="302">
        <v>0.0</v>
      </c>
      <c r="E80" s="302">
        <v>0.0</v>
      </c>
      <c r="F80" s="302">
        <v>0.0</v>
      </c>
      <c r="G80" s="302">
        <v>0.0</v>
      </c>
      <c r="H80" s="302">
        <v>0.0</v>
      </c>
      <c r="I80" s="303">
        <v>0.0</v>
      </c>
      <c r="J80" s="304">
        <f t="shared" si="11"/>
        <v>0</v>
      </c>
      <c r="K80" s="2"/>
      <c r="L80" s="232">
        <v>75.0</v>
      </c>
      <c r="M80" s="305">
        <v>79000.0</v>
      </c>
      <c r="N80" s="306">
        <v>79000.0</v>
      </c>
      <c r="O80" s="306">
        <v>68000.0</v>
      </c>
      <c r="P80" s="306">
        <v>68000.0</v>
      </c>
      <c r="Q80" s="306">
        <v>57000.0</v>
      </c>
      <c r="R80" s="306">
        <v>57000.0</v>
      </c>
      <c r="S80" s="306">
        <v>28000.0</v>
      </c>
      <c r="T80" s="307">
        <v>28000.0</v>
      </c>
      <c r="U80" s="2"/>
      <c r="V80" s="232">
        <v>75.0</v>
      </c>
      <c r="W80" s="308">
        <v>79.0</v>
      </c>
      <c r="X80" s="250">
        <v>79.0</v>
      </c>
      <c r="Y80" s="250">
        <v>77.0</v>
      </c>
      <c r="Z80" s="250">
        <v>77.0</v>
      </c>
      <c r="AA80" s="250">
        <v>75.0</v>
      </c>
      <c r="AB80" s="250">
        <v>75.0</v>
      </c>
      <c r="AC80" s="250">
        <v>-1.0</v>
      </c>
      <c r="AD80" s="189">
        <v>-1.0</v>
      </c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</row>
    <row r="81" ht="15.75" customHeight="1">
      <c r="A81" s="267" t="s">
        <v>402</v>
      </c>
      <c r="B81" s="309">
        <f>SUM(B72:C80)</f>
        <v>0.5363558123</v>
      </c>
      <c r="C81" s="310"/>
      <c r="D81" s="311">
        <f>SUM(D72:E80)</f>
        <v>0.2781852268</v>
      </c>
      <c r="E81" s="310"/>
      <c r="F81" s="311">
        <f>SUM(F72:G80)</f>
        <v>0.1453575694</v>
      </c>
      <c r="G81" s="310"/>
      <c r="H81" s="311">
        <f>SUM(H72:I80)</f>
        <v>0.04010139157</v>
      </c>
      <c r="I81" s="312"/>
      <c r="J81" s="313">
        <f t="shared" si="11"/>
        <v>1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</row>
    <row r="83" ht="15.75" customHeight="1">
      <c r="A83" s="237" t="s">
        <v>403</v>
      </c>
      <c r="B83" s="237" t="s">
        <v>404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</row>
    <row r="84" ht="15.75" customHeight="1">
      <c r="A84" s="276" t="s">
        <v>405</v>
      </c>
      <c r="B84" s="314">
        <v>1.0</v>
      </c>
      <c r="C84" s="315">
        <v>2.0</v>
      </c>
      <c r="D84" s="315">
        <v>3.0</v>
      </c>
      <c r="E84" s="315">
        <v>4.0</v>
      </c>
      <c r="F84" s="315">
        <v>5.0</v>
      </c>
      <c r="G84" s="316">
        <v>6.0</v>
      </c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ht="15.75" customHeight="1">
      <c r="A85" s="267" t="str">
        <f>Code!$I$5</f>
        <v>解約率</v>
      </c>
      <c r="B85" s="273">
        <v>0.1</v>
      </c>
      <c r="C85" s="274">
        <v>0.08</v>
      </c>
      <c r="D85" s="274">
        <v>0.04</v>
      </c>
      <c r="E85" s="274">
        <v>0.03</v>
      </c>
      <c r="F85" s="274">
        <v>0.02</v>
      </c>
      <c r="G85" s="275">
        <v>0.015</v>
      </c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</row>
    <row r="86" ht="15.75" customHeight="1">
      <c r="A86" s="317"/>
      <c r="B86" s="317"/>
      <c r="C86" s="317"/>
      <c r="D86" s="317"/>
      <c r="E86" s="317"/>
      <c r="F86" s="317"/>
      <c r="G86" s="317"/>
      <c r="H86" s="317"/>
      <c r="I86" s="317"/>
      <c r="J86" s="317"/>
      <c r="K86" s="317"/>
      <c r="L86" s="317"/>
      <c r="M86" s="317"/>
      <c r="N86" s="317"/>
      <c r="O86" s="317"/>
      <c r="P86" s="317"/>
      <c r="Q86" s="317"/>
      <c r="R86" s="317"/>
      <c r="S86" s="317"/>
      <c r="T86" s="317"/>
      <c r="U86" s="317"/>
      <c r="V86" s="317"/>
      <c r="W86" s="317"/>
      <c r="X86" s="317"/>
      <c r="Y86" s="317"/>
      <c r="Z86" s="317"/>
      <c r="AA86" s="317"/>
      <c r="AB86" s="317"/>
      <c r="AC86" s="317"/>
      <c r="AD86" s="317"/>
      <c r="AE86" s="317"/>
      <c r="AF86" s="317"/>
      <c r="AG86" s="317"/>
      <c r="AH86" s="317"/>
      <c r="AI86" s="317"/>
      <c r="AJ86" s="317"/>
      <c r="AK86" s="317"/>
      <c r="AL86" s="317"/>
      <c r="AM86" s="317"/>
      <c r="AN86" s="317"/>
      <c r="AO86" s="317"/>
      <c r="AP86" s="317"/>
      <c r="AQ86" s="317"/>
      <c r="AR86" s="317"/>
      <c r="AS86" s="317"/>
      <c r="AT86" s="317"/>
      <c r="AU86" s="317"/>
      <c r="AV86" s="317"/>
      <c r="AW86" s="317"/>
      <c r="AX86" s="317"/>
      <c r="AY86" s="317"/>
      <c r="AZ86" s="317"/>
      <c r="BA86" s="317"/>
      <c r="BB86" s="317"/>
      <c r="BC86" s="317"/>
      <c r="BD86" s="317"/>
      <c r="BE86" s="317"/>
      <c r="BF86" s="317"/>
      <c r="BG86" s="317"/>
      <c r="BH86" s="317"/>
      <c r="BI86" s="317"/>
      <c r="BJ86" s="317"/>
      <c r="BK86" s="317"/>
      <c r="BL86" s="317"/>
      <c r="BM86" s="317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</row>
    <row r="88" ht="15.75" customHeight="1">
      <c r="A88" s="234" t="s">
        <v>406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</row>
    <row r="89" ht="15.75" customHeight="1">
      <c r="A89" s="237" t="s">
        <v>242</v>
      </c>
      <c r="B89" s="237" t="s">
        <v>407</v>
      </c>
      <c r="C89" s="2"/>
      <c r="D89" s="2"/>
      <c r="E89" s="2"/>
      <c r="F89" s="2"/>
      <c r="G89" s="2"/>
      <c r="H89" s="2"/>
      <c r="I89" s="2"/>
      <c r="J89" s="2"/>
      <c r="K89" s="2"/>
      <c r="L89" s="237" t="s">
        <v>408</v>
      </c>
      <c r="M89" s="237" t="s">
        <v>409</v>
      </c>
      <c r="N89" s="2"/>
      <c r="O89" s="2"/>
      <c r="P89" s="2"/>
      <c r="Q89" s="2"/>
      <c r="R89" s="2"/>
      <c r="S89" s="2"/>
      <c r="T89" s="2"/>
      <c r="U89" s="2"/>
      <c r="V89" s="2"/>
      <c r="W89" s="237" t="s">
        <v>410</v>
      </c>
      <c r="X89" s="237" t="s">
        <v>411</v>
      </c>
      <c r="Y89" s="2"/>
      <c r="Z89" s="2"/>
      <c r="AA89" s="2"/>
      <c r="AB89" s="2"/>
      <c r="AC89" s="2"/>
      <c r="AD89" s="2"/>
      <c r="AE89" s="2"/>
      <c r="AF89" s="2"/>
      <c r="AG89" s="2"/>
      <c r="AH89" s="237" t="s">
        <v>412</v>
      </c>
      <c r="AI89" s="237" t="s">
        <v>413</v>
      </c>
      <c r="AJ89" s="2"/>
      <c r="AK89" s="2"/>
      <c r="AL89" s="2"/>
      <c r="AM89" s="2"/>
      <c r="AN89" s="2"/>
      <c r="AO89" s="2"/>
      <c r="AP89" s="2"/>
      <c r="AQ89" s="2"/>
      <c r="AR89" s="2"/>
      <c r="AS89" s="237" t="s">
        <v>414</v>
      </c>
      <c r="AT89" s="237" t="s">
        <v>415</v>
      </c>
      <c r="AU89" s="2"/>
      <c r="AV89" s="2"/>
      <c r="AW89" s="2"/>
      <c r="AX89" s="2"/>
      <c r="AY89" s="2"/>
      <c r="AZ89" s="2"/>
      <c r="BA89" s="2"/>
      <c r="BB89" s="2"/>
      <c r="BC89" s="2"/>
      <c r="BD89" s="237" t="s">
        <v>416</v>
      </c>
      <c r="BE89" s="237" t="s">
        <v>417</v>
      </c>
      <c r="BF89" s="2"/>
      <c r="BG89" s="2"/>
      <c r="BH89" s="2"/>
      <c r="BI89" s="2"/>
      <c r="BJ89" s="2"/>
      <c r="BK89" s="2"/>
      <c r="BL89" s="2"/>
      <c r="BM89" s="2"/>
    </row>
    <row r="90" ht="15.75" customHeight="1">
      <c r="A90" s="276" t="s">
        <v>418</v>
      </c>
      <c r="B90" s="318" t="s">
        <v>419</v>
      </c>
      <c r="C90" s="278"/>
      <c r="D90" s="279" t="s">
        <v>420</v>
      </c>
      <c r="E90" s="278"/>
      <c r="F90" s="279" t="s">
        <v>421</v>
      </c>
      <c r="G90" s="278"/>
      <c r="H90" s="279" t="s">
        <v>422</v>
      </c>
      <c r="I90" s="280"/>
      <c r="J90" s="319" t="s">
        <v>423</v>
      </c>
      <c r="K90" s="2"/>
      <c r="L90" s="276" t="s">
        <v>424</v>
      </c>
      <c r="M90" s="318" t="s">
        <v>425</v>
      </c>
      <c r="N90" s="278"/>
      <c r="O90" s="279" t="s">
        <v>426</v>
      </c>
      <c r="P90" s="278"/>
      <c r="Q90" s="279" t="s">
        <v>427</v>
      </c>
      <c r="R90" s="278"/>
      <c r="S90" s="279" t="s">
        <v>428</v>
      </c>
      <c r="T90" s="280"/>
      <c r="U90" s="319" t="s">
        <v>429</v>
      </c>
      <c r="V90" s="2"/>
      <c r="W90" s="276" t="s">
        <v>430</v>
      </c>
      <c r="X90" s="318" t="s">
        <v>431</v>
      </c>
      <c r="Y90" s="278"/>
      <c r="Z90" s="279" t="s">
        <v>432</v>
      </c>
      <c r="AA90" s="278"/>
      <c r="AB90" s="279" t="s">
        <v>433</v>
      </c>
      <c r="AC90" s="278"/>
      <c r="AD90" s="279" t="s">
        <v>434</v>
      </c>
      <c r="AE90" s="280"/>
      <c r="AF90" s="319" t="s">
        <v>435</v>
      </c>
      <c r="AG90" s="2"/>
      <c r="AH90" s="276" t="s">
        <v>436</v>
      </c>
      <c r="AI90" s="318" t="s">
        <v>437</v>
      </c>
      <c r="AJ90" s="278"/>
      <c r="AK90" s="279" t="s">
        <v>438</v>
      </c>
      <c r="AL90" s="278"/>
      <c r="AM90" s="279" t="s">
        <v>439</v>
      </c>
      <c r="AN90" s="278"/>
      <c r="AO90" s="279" t="s">
        <v>440</v>
      </c>
      <c r="AP90" s="280"/>
      <c r="AQ90" s="319" t="s">
        <v>441</v>
      </c>
      <c r="AR90" s="2"/>
      <c r="AS90" s="276" t="s">
        <v>442</v>
      </c>
      <c r="AT90" s="318" t="s">
        <v>443</v>
      </c>
      <c r="AU90" s="278"/>
      <c r="AV90" s="279" t="s">
        <v>444</v>
      </c>
      <c r="AW90" s="278"/>
      <c r="AX90" s="279" t="s">
        <v>445</v>
      </c>
      <c r="AY90" s="278"/>
      <c r="AZ90" s="279" t="s">
        <v>446</v>
      </c>
      <c r="BA90" s="280"/>
      <c r="BB90" s="319" t="s">
        <v>447</v>
      </c>
      <c r="BC90" s="2"/>
      <c r="BD90" s="276" t="s">
        <v>448</v>
      </c>
      <c r="BE90" s="318" t="s">
        <v>449</v>
      </c>
      <c r="BF90" s="278"/>
      <c r="BG90" s="279" t="s">
        <v>450</v>
      </c>
      <c r="BH90" s="278"/>
      <c r="BI90" s="279" t="s">
        <v>451</v>
      </c>
      <c r="BJ90" s="278"/>
      <c r="BK90" s="279" t="s">
        <v>452</v>
      </c>
      <c r="BL90" s="280"/>
      <c r="BM90" s="319" t="s">
        <v>453</v>
      </c>
    </row>
    <row r="91" ht="15.75" customHeight="1">
      <c r="A91" s="320" t="s">
        <v>454</v>
      </c>
      <c r="B91" s="284" t="s">
        <v>455</v>
      </c>
      <c r="C91" s="285" t="s">
        <v>456</v>
      </c>
      <c r="D91" s="285" t="s">
        <v>457</v>
      </c>
      <c r="E91" s="285" t="s">
        <v>458</v>
      </c>
      <c r="F91" s="285" t="s">
        <v>459</v>
      </c>
      <c r="G91" s="285" t="s">
        <v>460</v>
      </c>
      <c r="H91" s="285" t="s">
        <v>461</v>
      </c>
      <c r="I91" s="286" t="s">
        <v>462</v>
      </c>
      <c r="J91" s="321"/>
      <c r="K91" s="2"/>
      <c r="L91" s="320" t="s">
        <v>463</v>
      </c>
      <c r="M91" s="284" t="s">
        <v>464</v>
      </c>
      <c r="N91" s="285" t="s">
        <v>465</v>
      </c>
      <c r="O91" s="285" t="s">
        <v>466</v>
      </c>
      <c r="P91" s="285" t="s">
        <v>467</v>
      </c>
      <c r="Q91" s="285" t="s">
        <v>468</v>
      </c>
      <c r="R91" s="285" t="s">
        <v>469</v>
      </c>
      <c r="S91" s="285" t="s">
        <v>470</v>
      </c>
      <c r="T91" s="286" t="s">
        <v>471</v>
      </c>
      <c r="U91" s="321"/>
      <c r="V91" s="2"/>
      <c r="W91" s="320" t="s">
        <v>472</v>
      </c>
      <c r="X91" s="284" t="s">
        <v>473</v>
      </c>
      <c r="Y91" s="285" t="s">
        <v>474</v>
      </c>
      <c r="Z91" s="285" t="s">
        <v>475</v>
      </c>
      <c r="AA91" s="285" t="s">
        <v>476</v>
      </c>
      <c r="AB91" s="285" t="s">
        <v>477</v>
      </c>
      <c r="AC91" s="285" t="s">
        <v>478</v>
      </c>
      <c r="AD91" s="285" t="s">
        <v>479</v>
      </c>
      <c r="AE91" s="286" t="s">
        <v>480</v>
      </c>
      <c r="AF91" s="321"/>
      <c r="AG91" s="2"/>
      <c r="AH91" s="320" t="s">
        <v>481</v>
      </c>
      <c r="AI91" s="284" t="s">
        <v>482</v>
      </c>
      <c r="AJ91" s="285" t="s">
        <v>483</v>
      </c>
      <c r="AK91" s="285" t="s">
        <v>484</v>
      </c>
      <c r="AL91" s="285" t="s">
        <v>485</v>
      </c>
      <c r="AM91" s="285" t="s">
        <v>486</v>
      </c>
      <c r="AN91" s="285" t="s">
        <v>487</v>
      </c>
      <c r="AO91" s="285" t="s">
        <v>488</v>
      </c>
      <c r="AP91" s="286" t="s">
        <v>489</v>
      </c>
      <c r="AQ91" s="321"/>
      <c r="AR91" s="2"/>
      <c r="AS91" s="320" t="s">
        <v>490</v>
      </c>
      <c r="AT91" s="284" t="s">
        <v>491</v>
      </c>
      <c r="AU91" s="285" t="s">
        <v>492</v>
      </c>
      <c r="AV91" s="285" t="s">
        <v>493</v>
      </c>
      <c r="AW91" s="285" t="s">
        <v>494</v>
      </c>
      <c r="AX91" s="285" t="s">
        <v>495</v>
      </c>
      <c r="AY91" s="285" t="s">
        <v>496</v>
      </c>
      <c r="AZ91" s="285" t="s">
        <v>497</v>
      </c>
      <c r="BA91" s="286" t="s">
        <v>498</v>
      </c>
      <c r="BB91" s="321"/>
      <c r="BC91" s="2"/>
      <c r="BD91" s="320" t="s">
        <v>499</v>
      </c>
      <c r="BE91" s="284" t="s">
        <v>500</v>
      </c>
      <c r="BF91" s="285" t="s">
        <v>501</v>
      </c>
      <c r="BG91" s="285" t="s">
        <v>502</v>
      </c>
      <c r="BH91" s="285" t="s">
        <v>503</v>
      </c>
      <c r="BI91" s="285" t="s">
        <v>504</v>
      </c>
      <c r="BJ91" s="285" t="s">
        <v>505</v>
      </c>
      <c r="BK91" s="285" t="s">
        <v>506</v>
      </c>
      <c r="BL91" s="286" t="s">
        <v>507</v>
      </c>
      <c r="BM91" s="321"/>
    </row>
    <row r="92" ht="15.75" customHeight="1">
      <c r="A92" s="218" t="s">
        <v>508</v>
      </c>
      <c r="B92" s="270">
        <v>1.0646573325213156</v>
      </c>
      <c r="C92" s="271">
        <v>1.0663475441803778</v>
      </c>
      <c r="D92" s="271">
        <v>1.0488618427615173</v>
      </c>
      <c r="E92" s="271">
        <v>1.052767701199755</v>
      </c>
      <c r="F92" s="271">
        <v>1.0532183414923084</v>
      </c>
      <c r="G92" s="271">
        <v>1.0602557865364493</v>
      </c>
      <c r="H92" s="271">
        <v>0.8596667040068936</v>
      </c>
      <c r="I92" s="289">
        <v>0.8914593590243557</v>
      </c>
      <c r="J92" s="219">
        <f>IF(SUMPRODUCT($B$72:$I$72)=0,0,SUMPRODUCT(B92:I92,$B$72:$I$72)/SUMPRODUCT($B$72:$I$72))</f>
        <v>1.034038509</v>
      </c>
      <c r="K92" s="2"/>
      <c r="L92" s="218" t="s">
        <v>508</v>
      </c>
      <c r="M92" s="270">
        <v>0.6358099878197321</v>
      </c>
      <c r="N92" s="271">
        <v>0.635588056063376</v>
      </c>
      <c r="O92" s="271">
        <v>0.5320033250207814</v>
      </c>
      <c r="P92" s="271">
        <v>0.5324459234608985</v>
      </c>
      <c r="Q92" s="271">
        <v>0.43251859723698194</v>
      </c>
      <c r="R92" s="271">
        <v>0.4329787234042553</v>
      </c>
      <c r="S92" s="271">
        <v>0.0</v>
      </c>
      <c r="T92" s="289">
        <v>0.0</v>
      </c>
      <c r="U92" s="219">
        <f>IF(SUMPRODUCT($B$72:$I$72)=0,0,SUMPRODUCT(M92:T92,$B$72:$I$72)/SUMPRODUCT($B$72:$I$72))</f>
        <v>0.4884139693</v>
      </c>
      <c r="V92" s="2"/>
      <c r="W92" s="218" t="s">
        <v>508</v>
      </c>
      <c r="X92" s="270">
        <v>0.09378806333739342</v>
      </c>
      <c r="Y92" s="271">
        <v>0.09567336989640463</v>
      </c>
      <c r="Z92" s="271">
        <v>0.11221945137157108</v>
      </c>
      <c r="AA92" s="271">
        <v>0.11564059900166389</v>
      </c>
      <c r="AB92" s="271">
        <v>0.12221041445270989</v>
      </c>
      <c r="AC92" s="271">
        <v>0.12872340425531914</v>
      </c>
      <c r="AD92" s="271">
        <v>0.045023696682464455</v>
      </c>
      <c r="AE92" s="289">
        <v>0.07838479809976247</v>
      </c>
      <c r="AF92" s="219">
        <f>IF(SUMPRODUCT($B$72:$I$72)=0,0,SUMPRODUCT(X92:AE92,$B$72:$I$72)/SUMPRODUCT($B$72:$I$72))</f>
        <v>0.1000897702</v>
      </c>
      <c r="AG92" s="2"/>
      <c r="AH92" s="218" t="s">
        <v>508</v>
      </c>
      <c r="AI92" s="270">
        <v>0.04403928136419001</v>
      </c>
      <c r="AJ92" s="271">
        <v>0.044066118220597195</v>
      </c>
      <c r="AK92" s="271">
        <v>0.05061906636916481</v>
      </c>
      <c r="AL92" s="271">
        <v>0.0506611787371924</v>
      </c>
      <c r="AM92" s="271">
        <v>0.06046932980261668</v>
      </c>
      <c r="AN92" s="271">
        <v>0.060533658876874785</v>
      </c>
      <c r="AO92" s="271">
        <v>0.12462300732442913</v>
      </c>
      <c r="AP92" s="289">
        <v>0.12305456092459319</v>
      </c>
      <c r="AQ92" s="219">
        <f>IF(SUMPRODUCT($B$72:$I$72)=0,0,SUMPRODUCT(AI92:AP92,$B$72:$I$72)/SUMPRODUCT($B$72:$I$72))</f>
        <v>0.05933772815</v>
      </c>
      <c r="AR92" s="2"/>
      <c r="AS92" s="218" t="s">
        <v>508</v>
      </c>
      <c r="AT92" s="270">
        <v>0.01802</v>
      </c>
      <c r="AU92" s="271">
        <v>0.01802</v>
      </c>
      <c r="AV92" s="271">
        <v>0.01802</v>
      </c>
      <c r="AW92" s="271">
        <v>0.01802</v>
      </c>
      <c r="AX92" s="271">
        <v>0.01802</v>
      </c>
      <c r="AY92" s="271">
        <v>0.01802</v>
      </c>
      <c r="AZ92" s="271">
        <v>0.01802</v>
      </c>
      <c r="BA92" s="289">
        <v>0.01802</v>
      </c>
      <c r="BB92" s="219">
        <f>IF(SUMPRODUCT($B$72:$I$72)=0,0,SUMPRODUCT(AT92:BA92,$B$72:$I$72)/SUMPRODUCT($B$72:$I$72))</f>
        <v>0.01802</v>
      </c>
      <c r="BC92" s="2"/>
      <c r="BD92" s="218" t="s">
        <v>508</v>
      </c>
      <c r="BE92" s="270">
        <v>0.273</v>
      </c>
      <c r="BF92" s="271">
        <v>0.273</v>
      </c>
      <c r="BG92" s="271">
        <v>0.336</v>
      </c>
      <c r="BH92" s="271">
        <v>0.336</v>
      </c>
      <c r="BI92" s="271">
        <v>0.42000000000000004</v>
      </c>
      <c r="BJ92" s="271">
        <v>0.42000000000000004</v>
      </c>
      <c r="BK92" s="271">
        <v>0.672</v>
      </c>
      <c r="BL92" s="289">
        <v>0.672</v>
      </c>
      <c r="BM92" s="219">
        <f>IF(SUMPRODUCT($B$72:$I$72)=0,0,SUMPRODUCT(BE92:BL92,$B$72:$I$72)/SUMPRODUCT($B$72:$I$72))</f>
        <v>0.368177041</v>
      </c>
    </row>
    <row r="93" ht="15.75" customHeight="1">
      <c r="A93" s="224" t="s">
        <v>509</v>
      </c>
      <c r="B93" s="294">
        <v>1.0628302923264312</v>
      </c>
      <c r="C93" s="13">
        <v>1.0651287751371117</v>
      </c>
      <c r="D93" s="13">
        <v>1.0471993323708273</v>
      </c>
      <c r="E93" s="13">
        <v>1.0519357544443473</v>
      </c>
      <c r="F93" s="13">
        <v>1.052155642236198</v>
      </c>
      <c r="G93" s="13">
        <v>1.0591919567492152</v>
      </c>
      <c r="H93" s="13">
        <v>0.8596667040068936</v>
      </c>
      <c r="I93" s="295">
        <v>0.8890840621122417</v>
      </c>
      <c r="J93" s="225">
        <f>IF(SUMPRODUCT($B$73:$I$73)=0,0,SUMPRODUCT(B93:I93,$B$73:$I$73)/SUMPRODUCT($B$73:$I$73))</f>
        <v>1.049546673</v>
      </c>
      <c r="K93" s="2"/>
      <c r="L93" s="224" t="s">
        <v>509</v>
      </c>
      <c r="M93" s="294">
        <v>0.630937880633374</v>
      </c>
      <c r="N93" s="13">
        <v>0.6325411334552102</v>
      </c>
      <c r="O93" s="13">
        <v>0.5278470490440565</v>
      </c>
      <c r="P93" s="13">
        <v>0.5299500831946755</v>
      </c>
      <c r="Q93" s="13">
        <v>0.4293304994686504</v>
      </c>
      <c r="R93" s="13">
        <v>0.4308510638297872</v>
      </c>
      <c r="S93" s="13">
        <v>0.0</v>
      </c>
      <c r="T93" s="295">
        <v>0.0</v>
      </c>
      <c r="U93" s="225">
        <f>IF(SUMPRODUCT($B$73:$I$73)=0,0,SUMPRODUCT(M93:T93,$B$73:$I$73)/SUMPRODUCT($B$73:$I$73))</f>
        <v>0.5454472821</v>
      </c>
      <c r="V93" s="2"/>
      <c r="W93" s="224" t="s">
        <v>509</v>
      </c>
      <c r="X93" s="294">
        <v>0.09683313032886723</v>
      </c>
      <c r="Y93" s="13">
        <v>0.09750152346130408</v>
      </c>
      <c r="Z93" s="13">
        <v>0.11471321695760599</v>
      </c>
      <c r="AA93" s="13">
        <v>0.11730449251247921</v>
      </c>
      <c r="AB93" s="13">
        <v>0.12433581296493093</v>
      </c>
      <c r="AC93" s="13">
        <v>0.12978723404255318</v>
      </c>
      <c r="AD93" s="13">
        <v>0.045023696682464455</v>
      </c>
      <c r="AE93" s="295">
        <v>0.07600950118764846</v>
      </c>
      <c r="AF93" s="225">
        <f>IF(SUMPRODUCT($B$73:$I$73)=0,0,SUMPRODUCT(X93:AE93,$B$73:$I$73)/SUMPRODUCT($B$73:$I$73))</f>
        <v>0.1045098484</v>
      </c>
      <c r="AG93" s="2"/>
      <c r="AH93" s="224" t="s">
        <v>509</v>
      </c>
      <c r="AI93" s="294">
        <v>0.04403928136419001</v>
      </c>
      <c r="AJ93" s="13">
        <v>0.044066118220597195</v>
      </c>
      <c r="AK93" s="13">
        <v>0.05061906636916481</v>
      </c>
      <c r="AL93" s="13">
        <v>0.0506611787371924</v>
      </c>
      <c r="AM93" s="13">
        <v>0.06046932980261668</v>
      </c>
      <c r="AN93" s="13">
        <v>0.060533658876874785</v>
      </c>
      <c r="AO93" s="13">
        <v>0.12462300732442913</v>
      </c>
      <c r="AP93" s="295">
        <v>0.12305456092459319</v>
      </c>
      <c r="AQ93" s="225">
        <f>IF(SUMPRODUCT($B$73:$I$73)=0,0,SUMPRODUCT(AI93:AP93,$B$73:$I$73)/SUMPRODUCT($B$73:$I$73))</f>
        <v>0.05193435007</v>
      </c>
      <c r="AR93" s="2"/>
      <c r="AS93" s="224" t="s">
        <v>509</v>
      </c>
      <c r="AT93" s="294">
        <v>0.01802</v>
      </c>
      <c r="AU93" s="13">
        <v>0.01802</v>
      </c>
      <c r="AV93" s="13">
        <v>0.01802</v>
      </c>
      <c r="AW93" s="13">
        <v>0.01802</v>
      </c>
      <c r="AX93" s="13">
        <v>0.01802</v>
      </c>
      <c r="AY93" s="13">
        <v>0.01802</v>
      </c>
      <c r="AZ93" s="13">
        <v>0.01802</v>
      </c>
      <c r="BA93" s="295">
        <v>0.01802</v>
      </c>
      <c r="BB93" s="225">
        <f>IF(SUMPRODUCT($B$73:$I$73)=0,0,SUMPRODUCT(AT93:BA93,$B$73:$I$73)/SUMPRODUCT($B$73:$I$73))</f>
        <v>0.01802</v>
      </c>
      <c r="BC93" s="2"/>
      <c r="BD93" s="224" t="s">
        <v>509</v>
      </c>
      <c r="BE93" s="294">
        <v>0.273</v>
      </c>
      <c r="BF93" s="13">
        <v>0.273</v>
      </c>
      <c r="BG93" s="13">
        <v>0.336</v>
      </c>
      <c r="BH93" s="13">
        <v>0.336</v>
      </c>
      <c r="BI93" s="13">
        <v>0.42000000000000004</v>
      </c>
      <c r="BJ93" s="13">
        <v>0.42000000000000004</v>
      </c>
      <c r="BK93" s="13">
        <v>0.672</v>
      </c>
      <c r="BL93" s="295">
        <v>0.672</v>
      </c>
      <c r="BM93" s="225">
        <f>IF(SUMPRODUCT($B$73:$I$73)=0,0,SUMPRODUCT(BE93:BL93,$B$73:$I$73)/SUMPRODUCT($B$73:$I$73))</f>
        <v>0.329635193</v>
      </c>
    </row>
    <row r="94" ht="15.75" customHeight="1">
      <c r="A94" s="224" t="s">
        <v>510</v>
      </c>
      <c r="B94" s="294">
        <v>1.0640483191230208</v>
      </c>
      <c r="C94" s="13">
        <v>1.0657381596587447</v>
      </c>
      <c r="D94" s="13">
        <v>1.0488618427615173</v>
      </c>
      <c r="E94" s="13">
        <v>1.0519357544443473</v>
      </c>
      <c r="F94" s="13">
        <v>1.054281040748419</v>
      </c>
      <c r="G94" s="13">
        <v>1.0591919567492152</v>
      </c>
      <c r="H94" s="13">
        <v>0.8644060404997846</v>
      </c>
      <c r="I94" s="295">
        <v>0.8914593590243557</v>
      </c>
      <c r="J94" s="225">
        <f>IF(SUMPRODUCT($B$74:$I$74)=0,0,SUMPRODUCT(B94:I94,$B$74:$I$74)/SUMPRODUCT($B$74:$I$74))</f>
        <v>1.050431884</v>
      </c>
      <c r="K94" s="2"/>
      <c r="L94" s="224" t="s">
        <v>510</v>
      </c>
      <c r="M94" s="294">
        <v>0.630937880633374</v>
      </c>
      <c r="N94" s="13">
        <v>0.6325411334552102</v>
      </c>
      <c r="O94" s="13">
        <v>0.5278470490440565</v>
      </c>
      <c r="P94" s="13">
        <v>0.5299500831946755</v>
      </c>
      <c r="Q94" s="13">
        <v>0.4293304994686504</v>
      </c>
      <c r="R94" s="13">
        <v>0.4308510638297872</v>
      </c>
      <c r="S94" s="13">
        <v>0.0</v>
      </c>
      <c r="T94" s="295">
        <v>0.0</v>
      </c>
      <c r="U94" s="225">
        <f>IF(SUMPRODUCT($B$74:$I$74)=0,0,SUMPRODUCT(M94:T94,$B$74:$I$74)/SUMPRODUCT($B$74:$I$74))</f>
        <v>0.5404901764</v>
      </c>
      <c r="V94" s="2"/>
      <c r="W94" s="224" t="s">
        <v>510</v>
      </c>
      <c r="X94" s="294">
        <v>0.09805115712545676</v>
      </c>
      <c r="Y94" s="13">
        <v>0.09811090798293723</v>
      </c>
      <c r="Z94" s="13">
        <v>0.11637572734829593</v>
      </c>
      <c r="AA94" s="13">
        <v>0.11730449251247921</v>
      </c>
      <c r="AB94" s="13">
        <v>0.12646121147715197</v>
      </c>
      <c r="AC94" s="13">
        <v>0.12978723404255318</v>
      </c>
      <c r="AD94" s="13">
        <v>0.04976303317535545</v>
      </c>
      <c r="AE94" s="295">
        <v>0.07838479809976247</v>
      </c>
      <c r="AF94" s="225">
        <f>IF(SUMPRODUCT($B$74:$I$74)=0,0,SUMPRODUCT(X94:AE94,$B$74:$I$74)/SUMPRODUCT($B$74:$I$74))</f>
        <v>0.1064426997</v>
      </c>
      <c r="AG94" s="2"/>
      <c r="AH94" s="224" t="s">
        <v>510</v>
      </c>
      <c r="AI94" s="294">
        <v>0.04403928136419001</v>
      </c>
      <c r="AJ94" s="13">
        <v>0.044066118220597195</v>
      </c>
      <c r="AK94" s="13">
        <v>0.05061906636916481</v>
      </c>
      <c r="AL94" s="13">
        <v>0.0506611787371924</v>
      </c>
      <c r="AM94" s="13">
        <v>0.06046932980261668</v>
      </c>
      <c r="AN94" s="13">
        <v>0.060533658876874785</v>
      </c>
      <c r="AO94" s="13">
        <v>0.12462300732442913</v>
      </c>
      <c r="AP94" s="295">
        <v>0.12305456092459319</v>
      </c>
      <c r="AQ94" s="225">
        <f>IF(SUMPRODUCT($B$74:$I$74)=0,0,SUMPRODUCT(AI94:AP94,$B$74:$I$74)/SUMPRODUCT($B$74:$I$74))</f>
        <v>0.05233808085</v>
      </c>
      <c r="AR94" s="2"/>
      <c r="AS94" s="224" t="s">
        <v>510</v>
      </c>
      <c r="AT94" s="294">
        <v>0.01802</v>
      </c>
      <c r="AU94" s="13">
        <v>0.01802</v>
      </c>
      <c r="AV94" s="13">
        <v>0.01802</v>
      </c>
      <c r="AW94" s="13">
        <v>0.01802</v>
      </c>
      <c r="AX94" s="13">
        <v>0.01802</v>
      </c>
      <c r="AY94" s="13">
        <v>0.01802</v>
      </c>
      <c r="AZ94" s="13">
        <v>0.01802</v>
      </c>
      <c r="BA94" s="295">
        <v>0.01802</v>
      </c>
      <c r="BB94" s="225">
        <f>IF(SUMPRODUCT($B$74:$I$74)=0,0,SUMPRODUCT(AT94:BA94,$B$74:$I$74)/SUMPRODUCT($B$74:$I$74))</f>
        <v>0.01802</v>
      </c>
      <c r="BC94" s="2"/>
      <c r="BD94" s="224" t="s">
        <v>510</v>
      </c>
      <c r="BE94" s="294">
        <v>0.273</v>
      </c>
      <c r="BF94" s="13">
        <v>0.273</v>
      </c>
      <c r="BG94" s="13">
        <v>0.336</v>
      </c>
      <c r="BH94" s="13">
        <v>0.336</v>
      </c>
      <c r="BI94" s="13">
        <v>0.42000000000000004</v>
      </c>
      <c r="BJ94" s="13">
        <v>0.42000000000000004</v>
      </c>
      <c r="BK94" s="13">
        <v>0.672</v>
      </c>
      <c r="BL94" s="295">
        <v>0.672</v>
      </c>
      <c r="BM94" s="225">
        <f>IF(SUMPRODUCT($B$74:$I$74)=0,0,SUMPRODUCT(BE94:BL94,$B$74:$I$74)/SUMPRODUCT($B$74:$I$74))</f>
        <v>0.3331409267</v>
      </c>
    </row>
    <row r="95" ht="15.75" customHeight="1">
      <c r="A95" s="224" t="s">
        <v>511</v>
      </c>
      <c r="B95" s="294">
        <v>1.0646573325213153</v>
      </c>
      <c r="C95" s="13">
        <v>1.0622212789281367</v>
      </c>
      <c r="D95" s="13">
        <v>1.0488618427615173</v>
      </c>
      <c r="E95" s="13">
        <v>1.0463680771754824</v>
      </c>
      <c r="F95" s="13">
        <v>1.0451342668198114</v>
      </c>
      <c r="G95" s="13">
        <v>1.0510929429800875</v>
      </c>
      <c r="H95" s="13">
        <v>0.8691453769926756</v>
      </c>
      <c r="I95" s="295">
        <v>0.8938346559364697</v>
      </c>
      <c r="J95" s="225">
        <f>IF(SUMPRODUCT($B$75:$I$75)=0,0,SUMPRODUCT(B95:I95,$B$75:$I$75)/SUMPRODUCT($B$75:$I$75))</f>
        <v>1.049298568</v>
      </c>
      <c r="K95" s="2"/>
      <c r="L95" s="224" t="s">
        <v>511</v>
      </c>
      <c r="M95" s="294">
        <v>0.6291108404384896</v>
      </c>
      <c r="N95" s="13">
        <v>0.630937880633374</v>
      </c>
      <c r="O95" s="13">
        <v>0.5253532834580216</v>
      </c>
      <c r="P95" s="13">
        <v>0.5278470490440565</v>
      </c>
      <c r="Q95" s="13">
        <v>0.4256900212314225</v>
      </c>
      <c r="R95" s="13">
        <v>0.4293304994686504</v>
      </c>
      <c r="S95" s="13">
        <v>0.0</v>
      </c>
      <c r="T95" s="295">
        <v>0.0</v>
      </c>
      <c r="U95" s="225">
        <f>IF(SUMPRODUCT($B$75:$I$75)=0,0,SUMPRODUCT(M95:T95,$B$75:$I$75)/SUMPRODUCT($B$75:$I$75))</f>
        <v>0.5452042528</v>
      </c>
      <c r="V95" s="2"/>
      <c r="W95" s="224" t="s">
        <v>511</v>
      </c>
      <c r="X95" s="294">
        <v>0.10048721071863581</v>
      </c>
      <c r="Y95" s="13">
        <v>0.09622411693057248</v>
      </c>
      <c r="Z95" s="13">
        <v>0.11886949293433084</v>
      </c>
      <c r="AA95" s="13">
        <v>0.11388196176226101</v>
      </c>
      <c r="AB95" s="13">
        <v>0.12101910828025478</v>
      </c>
      <c r="AC95" s="13">
        <v>0.12327311370882041</v>
      </c>
      <c r="AD95" s="13">
        <v>0.054502369668246446</v>
      </c>
      <c r="AE95" s="295">
        <v>0.08076009501187649</v>
      </c>
      <c r="AF95" s="225">
        <f>IF(SUMPRODUCT($B$75:$I$75)=0,0,SUMPRODUCT(X95:AE95,$B$75:$I$75)/SUMPRODUCT($B$75:$I$75))</f>
        <v>0.1056613108</v>
      </c>
      <c r="AG95" s="2"/>
      <c r="AH95" s="224" t="s">
        <v>511</v>
      </c>
      <c r="AI95" s="294">
        <v>0.04403928136419001</v>
      </c>
      <c r="AJ95" s="13">
        <v>0.04403928136419001</v>
      </c>
      <c r="AK95" s="13">
        <v>0.05061906636916481</v>
      </c>
      <c r="AL95" s="13">
        <v>0.05061906636916481</v>
      </c>
      <c r="AM95" s="13">
        <v>0.06040513730813407</v>
      </c>
      <c r="AN95" s="13">
        <v>0.06046932980261668</v>
      </c>
      <c r="AO95" s="13">
        <v>0.12462300732442913</v>
      </c>
      <c r="AP95" s="295">
        <v>0.12305456092459319</v>
      </c>
      <c r="AQ95" s="225">
        <f>IF(SUMPRODUCT($B$75:$I$75)=0,0,SUMPRODUCT(AI95:AP95,$B$75:$I$75)/SUMPRODUCT($B$75:$I$75))</f>
        <v>0.05156972232</v>
      </c>
      <c r="AR95" s="2"/>
      <c r="AS95" s="224" t="s">
        <v>511</v>
      </c>
      <c r="AT95" s="294">
        <v>0.01802</v>
      </c>
      <c r="AU95" s="13">
        <v>0.01802</v>
      </c>
      <c r="AV95" s="13">
        <v>0.01802</v>
      </c>
      <c r="AW95" s="13">
        <v>0.01802</v>
      </c>
      <c r="AX95" s="13">
        <v>0.01802</v>
      </c>
      <c r="AY95" s="13">
        <v>0.01802</v>
      </c>
      <c r="AZ95" s="13">
        <v>0.01802</v>
      </c>
      <c r="BA95" s="295">
        <v>0.01802</v>
      </c>
      <c r="BB95" s="225">
        <f>IF(SUMPRODUCT($B$75:$I$75)=0,0,SUMPRODUCT(AT95:BA95,$B$75:$I$75)/SUMPRODUCT($B$75:$I$75))</f>
        <v>0.01802</v>
      </c>
      <c r="BC95" s="2"/>
      <c r="BD95" s="224" t="s">
        <v>511</v>
      </c>
      <c r="BE95" s="294">
        <v>0.273</v>
      </c>
      <c r="BF95" s="13">
        <v>0.273</v>
      </c>
      <c r="BG95" s="13">
        <v>0.336</v>
      </c>
      <c r="BH95" s="13">
        <v>0.336</v>
      </c>
      <c r="BI95" s="13">
        <v>0.42000000000000004</v>
      </c>
      <c r="BJ95" s="13">
        <v>0.42000000000000004</v>
      </c>
      <c r="BK95" s="13">
        <v>0.672</v>
      </c>
      <c r="BL95" s="295">
        <v>0.672</v>
      </c>
      <c r="BM95" s="225">
        <f>IF(SUMPRODUCT($B$75:$I$75)=0,0,SUMPRODUCT(BE95:BL95,$B$75:$I$75)/SUMPRODUCT($B$75:$I$75))</f>
        <v>0.3288432819</v>
      </c>
    </row>
    <row r="96" ht="15.75" customHeight="1">
      <c r="A96" s="224" t="s">
        <v>512</v>
      </c>
      <c r="B96" s="294">
        <v>0.9900567557715676</v>
      </c>
      <c r="C96" s="13">
        <v>0.9899120972644377</v>
      </c>
      <c r="D96" s="13">
        <v>0.9515972328832031</v>
      </c>
      <c r="E96" s="13">
        <v>0.9529927326615294</v>
      </c>
      <c r="F96" s="13">
        <v>0.9373148038176033</v>
      </c>
      <c r="G96" s="13">
        <v>0.9390726956945461</v>
      </c>
      <c r="H96" s="13">
        <v>0.6460551629502573</v>
      </c>
      <c r="I96" s="295">
        <v>0.6460551629502573</v>
      </c>
      <c r="J96" s="225">
        <f>IF(SUMPRODUCT($B$76:$I$76)=0,0,SUMPRODUCT(B96:I96,$B$76:$I$76)/SUMPRODUCT($B$76:$I$76))</f>
        <v>0.9618297208</v>
      </c>
      <c r="K96" s="2"/>
      <c r="L96" s="224" t="s">
        <v>512</v>
      </c>
      <c r="M96" s="294">
        <v>0.6227217496962333</v>
      </c>
      <c r="N96" s="13">
        <v>0.6273556231003039</v>
      </c>
      <c r="O96" s="13">
        <v>0.5182421227197347</v>
      </c>
      <c r="P96" s="13">
        <v>0.5244813278008299</v>
      </c>
      <c r="Q96" s="13">
        <v>0.4188759278897137</v>
      </c>
      <c r="R96" s="13">
        <v>0.4256900212314225</v>
      </c>
      <c r="S96" s="13">
        <v>0.0</v>
      </c>
      <c r="T96" s="295">
        <v>0.0</v>
      </c>
      <c r="U96" s="225">
        <f>IF(SUMPRODUCT($B$76:$I$76)=0,0,SUMPRODUCT(M96:T96,$B$76:$I$76)/SUMPRODUCT($B$76:$I$76))</f>
        <v>0.550670543</v>
      </c>
      <c r="V96" s="2"/>
      <c r="W96" s="224" t="s">
        <v>512</v>
      </c>
      <c r="X96" s="294">
        <v>0.09538274605103281</v>
      </c>
      <c r="Y96" s="13">
        <v>0.09057750759878419</v>
      </c>
      <c r="Z96" s="13">
        <v>0.11194029850746269</v>
      </c>
      <c r="AA96" s="13">
        <v>0.10705394190871369</v>
      </c>
      <c r="AB96" s="13">
        <v>0.12407211028632026</v>
      </c>
      <c r="AC96" s="13">
        <v>0.11995753715498939</v>
      </c>
      <c r="AD96" s="13">
        <v>0.0</v>
      </c>
      <c r="AE96" s="295">
        <v>0.0</v>
      </c>
      <c r="AF96" s="225">
        <f>IF(SUMPRODUCT($B$76:$I$76)=0,0,SUMPRODUCT(X96:AE96,$B$76:$I$76)/SUMPRODUCT($B$76:$I$76))</f>
        <v>0.0975498634</v>
      </c>
      <c r="AG96" s="2"/>
      <c r="AH96" s="224" t="s">
        <v>512</v>
      </c>
      <c r="AI96" s="294">
        <v>0.04393226002430134</v>
      </c>
      <c r="AJ96" s="13">
        <v>0.04395896656534955</v>
      </c>
      <c r="AK96" s="13">
        <v>0.051394811656005686</v>
      </c>
      <c r="AL96" s="13">
        <v>0.05143746295198577</v>
      </c>
      <c r="AM96" s="13">
        <v>0.06134676564156946</v>
      </c>
      <c r="AN96" s="13">
        <v>0.06040513730813407</v>
      </c>
      <c r="AO96" s="13">
        <v>0.1240351629502573</v>
      </c>
      <c r="AP96" s="295">
        <v>0.1240351629502573</v>
      </c>
      <c r="AQ96" s="225">
        <f>IF(SUMPRODUCT($B$76:$I$76)=0,0,SUMPRODUCT(AI96:AP96,$B$76:$I$76)/SUMPRODUCT($B$76:$I$76))</f>
        <v>0.0507928004</v>
      </c>
      <c r="AR96" s="2"/>
      <c r="AS96" s="224" t="s">
        <v>512</v>
      </c>
      <c r="AT96" s="294">
        <v>0.01802</v>
      </c>
      <c r="AU96" s="13">
        <v>0.01802</v>
      </c>
      <c r="AV96" s="13">
        <v>0.01802</v>
      </c>
      <c r="AW96" s="13">
        <v>0.01802</v>
      </c>
      <c r="AX96" s="13">
        <v>0.01802</v>
      </c>
      <c r="AY96" s="13">
        <v>0.01802</v>
      </c>
      <c r="AZ96" s="13">
        <v>0.01802</v>
      </c>
      <c r="BA96" s="295">
        <v>0.01802</v>
      </c>
      <c r="BB96" s="225">
        <f>IF(SUMPRODUCT($B$76:$I$76)=0,0,SUMPRODUCT(AT96:BA96,$B$76:$I$76)/SUMPRODUCT($B$76:$I$76))</f>
        <v>0.01802</v>
      </c>
      <c r="BC96" s="2"/>
      <c r="BD96" s="224" t="s">
        <v>512</v>
      </c>
      <c r="BE96" s="294">
        <v>0.21000000000000002</v>
      </c>
      <c r="BF96" s="13">
        <v>0.21000000000000002</v>
      </c>
      <c r="BG96" s="13">
        <v>0.252</v>
      </c>
      <c r="BH96" s="13">
        <v>0.252</v>
      </c>
      <c r="BI96" s="13">
        <v>0.315</v>
      </c>
      <c r="BJ96" s="13">
        <v>0.315</v>
      </c>
      <c r="BK96" s="13">
        <v>0.504</v>
      </c>
      <c r="BL96" s="295">
        <v>0.504</v>
      </c>
      <c r="BM96" s="225">
        <f>IF(SUMPRODUCT($B$76:$I$76)=0,0,SUMPRODUCT(BE96:BL96,$B$76:$I$76)/SUMPRODUCT($B$76:$I$76))</f>
        <v>0.244796514</v>
      </c>
    </row>
    <row r="97" ht="15.75" customHeight="1">
      <c r="A97" s="224" t="s">
        <v>513</v>
      </c>
      <c r="B97" s="294">
        <v>0.9671816314199395</v>
      </c>
      <c r="C97" s="13">
        <v>0.9633963603385733</v>
      </c>
      <c r="D97" s="13">
        <v>0.9275960254596889</v>
      </c>
      <c r="E97" s="13">
        <v>0.9231844449687391</v>
      </c>
      <c r="F97" s="13">
        <v>0.8976669968387776</v>
      </c>
      <c r="G97" s="13">
        <v>0.8929883544303798</v>
      </c>
      <c r="H97" s="13">
        <v>0.6459179118329467</v>
      </c>
      <c r="I97" s="295">
        <v>0.6459179118329467</v>
      </c>
      <c r="J97" s="225">
        <f>IF(SUMPRODUCT($B$77:$I$77)=0,0,SUMPRODUCT(B97:I97,$B$77:$I$77)/SUMPRODUCT($B$77:$I$77))</f>
        <v>0.9344960798</v>
      </c>
      <c r="K97" s="2"/>
      <c r="L97" s="224" t="s">
        <v>513</v>
      </c>
      <c r="M97" s="294">
        <v>0.6084592145015105</v>
      </c>
      <c r="N97" s="13">
        <v>0.6178960096735188</v>
      </c>
      <c r="O97" s="13">
        <v>0.5024752475247525</v>
      </c>
      <c r="P97" s="13">
        <v>0.5144508670520231</v>
      </c>
      <c r="Q97" s="13">
        <v>0.40147523709167543</v>
      </c>
      <c r="R97" s="13">
        <v>0.41455696202531644</v>
      </c>
      <c r="S97" s="13">
        <v>0.0</v>
      </c>
      <c r="T97" s="295">
        <v>0.0</v>
      </c>
      <c r="U97" s="225">
        <f>IF(SUMPRODUCT($B$77:$I$77)=0,0,SUMPRODUCT(M97:T97,$B$77:$I$77)/SUMPRODUCT($B$77:$I$77))</f>
        <v>0.5405105683</v>
      </c>
      <c r="V97" s="2"/>
      <c r="W97" s="224" t="s">
        <v>513</v>
      </c>
      <c r="X97" s="294">
        <v>0.08700906344410876</v>
      </c>
      <c r="Y97" s="13">
        <v>0.07376058041112454</v>
      </c>
      <c r="Z97" s="13">
        <v>0.10396039603960396</v>
      </c>
      <c r="AA97" s="13">
        <v>0.0875309661436829</v>
      </c>
      <c r="AB97" s="13">
        <v>0.10221285563751317</v>
      </c>
      <c r="AC97" s="13">
        <v>0.08438818565400844</v>
      </c>
      <c r="AD97" s="13">
        <v>0.0</v>
      </c>
      <c r="AE97" s="295">
        <v>0.0</v>
      </c>
      <c r="AF97" s="225">
        <f>IF(SUMPRODUCT($B$77:$I$77)=0,0,SUMPRODUCT(X97:AE97,$B$77:$I$77)/SUMPRODUCT($B$77:$I$77))</f>
        <v>0.08091126829</v>
      </c>
      <c r="AG97" s="2"/>
      <c r="AH97" s="224" t="s">
        <v>513</v>
      </c>
      <c r="AI97" s="294">
        <v>0.04369335347432024</v>
      </c>
      <c r="AJ97" s="13">
        <v>0.04371977025392987</v>
      </c>
      <c r="AK97" s="13">
        <v>0.05114038189533239</v>
      </c>
      <c r="AL97" s="13">
        <v>0.05118261177303291</v>
      </c>
      <c r="AM97" s="13">
        <v>0.06095890410958904</v>
      </c>
      <c r="AN97" s="13">
        <v>0.061023206751054854</v>
      </c>
      <c r="AO97" s="13">
        <v>0.12389791183294664</v>
      </c>
      <c r="AP97" s="295">
        <v>0.12389791183294664</v>
      </c>
      <c r="AQ97" s="225">
        <f>IF(SUMPRODUCT($B$77:$I$77)=0,0,SUMPRODUCT(AI97:AP97,$B$77:$I$77)/SUMPRODUCT($B$77:$I$77))</f>
        <v>0.05047890267</v>
      </c>
      <c r="AR97" s="2"/>
      <c r="AS97" s="224" t="s">
        <v>513</v>
      </c>
      <c r="AT97" s="294">
        <v>0.01802</v>
      </c>
      <c r="AU97" s="13">
        <v>0.01802</v>
      </c>
      <c r="AV97" s="13">
        <v>0.01802</v>
      </c>
      <c r="AW97" s="13">
        <v>0.01802</v>
      </c>
      <c r="AX97" s="13">
        <v>0.01802</v>
      </c>
      <c r="AY97" s="13">
        <v>0.01802</v>
      </c>
      <c r="AZ97" s="13">
        <v>0.01802</v>
      </c>
      <c r="BA97" s="295">
        <v>0.01802</v>
      </c>
      <c r="BB97" s="225">
        <f>IF(SUMPRODUCT($B$77:$I$77)=0,0,SUMPRODUCT(AT97:BA97,$B$77:$I$77)/SUMPRODUCT($B$77:$I$77))</f>
        <v>0.01802</v>
      </c>
      <c r="BC97" s="2"/>
      <c r="BD97" s="224" t="s">
        <v>513</v>
      </c>
      <c r="BE97" s="294">
        <v>0.21000000000000002</v>
      </c>
      <c r="BF97" s="13">
        <v>0.21000000000000002</v>
      </c>
      <c r="BG97" s="13">
        <v>0.252</v>
      </c>
      <c r="BH97" s="13">
        <v>0.252</v>
      </c>
      <c r="BI97" s="13">
        <v>0.315</v>
      </c>
      <c r="BJ97" s="13">
        <v>0.315</v>
      </c>
      <c r="BK97" s="13">
        <v>0.504</v>
      </c>
      <c r="BL97" s="295">
        <v>0.504</v>
      </c>
      <c r="BM97" s="225">
        <f>IF(SUMPRODUCT($B$77:$I$77)=0,0,SUMPRODUCT(BE97:BL97,$B$77:$I$77)/SUMPRODUCT($B$77:$I$77))</f>
        <v>0.2445753405</v>
      </c>
    </row>
    <row r="98" ht="15.75" customHeight="1">
      <c r="A98" s="224" t="s">
        <v>514</v>
      </c>
      <c r="B98" s="294">
        <v>0.9252445157192759</v>
      </c>
      <c r="C98" s="13">
        <v>0.9147211738372907</v>
      </c>
      <c r="D98" s="13">
        <v>0.8665286175012945</v>
      </c>
      <c r="E98" s="13">
        <v>0.8512010031858932</v>
      </c>
      <c r="F98" s="13">
        <v>0.8302479423412008</v>
      </c>
      <c r="G98" s="13">
        <v>0.7995797801191021</v>
      </c>
      <c r="H98" s="13">
        <v>0.6469525126876148</v>
      </c>
      <c r="I98" s="295">
        <v>0.6469525126876148</v>
      </c>
      <c r="J98" s="225">
        <f>IF(SUMPRODUCT($B$78:$I$78)=0,0,SUMPRODUCT(B98:I98,$B$78:$I$78)/SUMPRODUCT($B$78:$I$78))</f>
        <v>0.8826442737</v>
      </c>
      <c r="K98" s="2"/>
      <c r="L98" s="224" t="s">
        <v>514</v>
      </c>
      <c r="M98" s="294">
        <v>0.573134328358209</v>
      </c>
      <c r="N98" s="13">
        <v>0.5947399880454274</v>
      </c>
      <c r="O98" s="13">
        <v>0.4613506916192026</v>
      </c>
      <c r="P98" s="13">
        <v>0.4873675631621842</v>
      </c>
      <c r="Q98" s="13">
        <v>0.3592938733125649</v>
      </c>
      <c r="R98" s="13">
        <v>0.3866943866943867</v>
      </c>
      <c r="S98" s="13">
        <v>0.0</v>
      </c>
      <c r="T98" s="295">
        <v>0.0</v>
      </c>
      <c r="U98" s="225">
        <f>IF(SUMPRODUCT($B$78:$I$78)=0,0,SUMPRODUCT(M98:T98,$B$78:$I$78)/SUMPRODUCT($B$78:$I$78))</f>
        <v>0.5243009962</v>
      </c>
      <c r="V98" s="2"/>
      <c r="W98" s="224" t="s">
        <v>514</v>
      </c>
      <c r="X98" s="294">
        <v>0.08</v>
      </c>
      <c r="Y98" s="13">
        <v>0.04781829049611477</v>
      </c>
      <c r="Z98" s="13">
        <v>0.0838079739625712</v>
      </c>
      <c r="AA98" s="13">
        <v>0.042379788101059496</v>
      </c>
      <c r="AB98" s="13">
        <v>0.07684319833852545</v>
      </c>
      <c r="AC98" s="13">
        <v>0.018711018711018712</v>
      </c>
      <c r="AD98" s="13">
        <v>0.0</v>
      </c>
      <c r="AE98" s="295">
        <v>0.0</v>
      </c>
      <c r="AF98" s="225">
        <f>IF(SUMPRODUCT($B$78:$I$78)=0,0,SUMPRODUCT(X98:AE98,$B$78:$I$78)/SUMPRODUCT($B$78:$I$78))</f>
        <v>0.05257256834</v>
      </c>
      <c r="AG98" s="2"/>
      <c r="AH98" s="224" t="s">
        <v>514</v>
      </c>
      <c r="AI98" s="294">
        <v>0.044090187361067006</v>
      </c>
      <c r="AJ98" s="13">
        <v>0.0441428952957485</v>
      </c>
      <c r="AK98" s="13">
        <v>0.05134995191952067</v>
      </c>
      <c r="AL98" s="13">
        <v>0.051433651922649475</v>
      </c>
      <c r="AM98" s="13">
        <v>0.061090870690110356</v>
      </c>
      <c r="AN98" s="13">
        <v>0.061154374713696745</v>
      </c>
      <c r="AO98" s="13">
        <v>0.12493251268761472</v>
      </c>
      <c r="AP98" s="295">
        <v>0.12493251268761472</v>
      </c>
      <c r="AQ98" s="225">
        <f>IF(SUMPRODUCT($B$78:$I$78)=0,0,SUMPRODUCT(AI98:AP98,$B$78:$I$78)/SUMPRODUCT($B$78:$I$78))</f>
        <v>0.04903327554</v>
      </c>
      <c r="AR98" s="2"/>
      <c r="AS98" s="224" t="s">
        <v>514</v>
      </c>
      <c r="AT98" s="294">
        <v>0.01802</v>
      </c>
      <c r="AU98" s="13">
        <v>0.01802</v>
      </c>
      <c r="AV98" s="13">
        <v>0.01802</v>
      </c>
      <c r="AW98" s="13">
        <v>0.01802</v>
      </c>
      <c r="AX98" s="13">
        <v>0.01802</v>
      </c>
      <c r="AY98" s="13">
        <v>0.01802</v>
      </c>
      <c r="AZ98" s="13">
        <v>0.01802</v>
      </c>
      <c r="BA98" s="295">
        <v>0.01802</v>
      </c>
      <c r="BB98" s="225">
        <f>IF(SUMPRODUCT($B$78:$I$78)=0,0,SUMPRODUCT(AT98:BA98,$B$78:$I$78)/SUMPRODUCT($B$78:$I$78))</f>
        <v>0.01802</v>
      </c>
      <c r="BC98" s="2"/>
      <c r="BD98" s="224" t="s">
        <v>514</v>
      </c>
      <c r="BE98" s="294">
        <v>0.21000000000000002</v>
      </c>
      <c r="BF98" s="13">
        <v>0.21000000000000002</v>
      </c>
      <c r="BG98" s="13">
        <v>0.252</v>
      </c>
      <c r="BH98" s="13">
        <v>0.252</v>
      </c>
      <c r="BI98" s="13">
        <v>0.315</v>
      </c>
      <c r="BJ98" s="13">
        <v>0.315</v>
      </c>
      <c r="BK98" s="13">
        <v>0.504</v>
      </c>
      <c r="BL98" s="295">
        <v>0.504</v>
      </c>
      <c r="BM98" s="225">
        <f>IF(SUMPRODUCT($B$78:$I$78)=0,0,SUMPRODUCT(BE98:BL98,$B$78:$I$78)/SUMPRODUCT($B$78:$I$78))</f>
        <v>0.2387174337</v>
      </c>
    </row>
    <row r="99" ht="15.75" customHeight="1">
      <c r="A99" s="224" t="s">
        <v>515</v>
      </c>
      <c r="B99" s="294">
        <v>0.8112866285496476</v>
      </c>
      <c r="C99" s="13">
        <v>0.8052517834138486</v>
      </c>
      <c r="D99" s="13">
        <v>0.7501218455832572</v>
      </c>
      <c r="E99" s="13">
        <v>0.7410592569225376</v>
      </c>
      <c r="F99" s="13">
        <v>0.7249550615344331</v>
      </c>
      <c r="G99" s="13">
        <v>0.7138187304945781</v>
      </c>
      <c r="H99" s="13">
        <v>0.6456047041230506</v>
      </c>
      <c r="I99" s="295">
        <v>0.6467056814426324</v>
      </c>
      <c r="J99" s="225">
        <f>IF(SUMPRODUCT($B$79:$I$79)=0,0,SUMPRODUCT(B99:I99,$B$79:$I$79)/SUMPRODUCT($B$79:$I$79))</f>
        <v>0.7935183489</v>
      </c>
      <c r="K99" s="2"/>
      <c r="L99" s="224" t="s">
        <v>515</v>
      </c>
      <c r="M99" s="294">
        <v>0.4888507718696398</v>
      </c>
      <c r="N99" s="13">
        <v>0.5335648148148148</v>
      </c>
      <c r="O99" s="13">
        <v>0.3705148205928237</v>
      </c>
      <c r="P99" s="13">
        <v>0.42034700315457413</v>
      </c>
      <c r="Q99" s="13">
        <v>0.26965174129353237</v>
      </c>
      <c r="R99" s="13">
        <v>0.31959798994974875</v>
      </c>
      <c r="S99" s="13">
        <v>0.0</v>
      </c>
      <c r="T99" s="295">
        <v>0.0</v>
      </c>
      <c r="U99" s="225">
        <f>IF(SUMPRODUCT($B$79:$I$79)=0,0,SUMPRODUCT(M99:T99,$B$79:$I$79)/SUMPRODUCT($B$79:$I$79))</f>
        <v>0.4943983288</v>
      </c>
      <c r="V99" s="2"/>
      <c r="W99" s="224" t="s">
        <v>515</v>
      </c>
      <c r="X99" s="294">
        <v>0.050314465408805034</v>
      </c>
      <c r="Y99" s="13">
        <v>0.0</v>
      </c>
      <c r="Z99" s="13">
        <v>0.05850234009360374</v>
      </c>
      <c r="AA99" s="13">
        <v>0.0</v>
      </c>
      <c r="AB99" s="13">
        <v>0.061691542288557215</v>
      </c>
      <c r="AC99" s="13">
        <v>0.0</v>
      </c>
      <c r="AD99" s="13">
        <v>0.0</v>
      </c>
      <c r="AE99" s="295">
        <v>0.0</v>
      </c>
      <c r="AF99" s="225">
        <f>IF(SUMPRODUCT($B$79:$I$79)=0,0,SUMPRODUCT(X99:AE99,$B$79:$I$79)/SUMPRODUCT($B$79:$I$79))</f>
        <v>0.01508953264</v>
      </c>
      <c r="AG99" s="2"/>
      <c r="AH99" s="224" t="s">
        <v>515</v>
      </c>
      <c r="AI99" s="294">
        <v>0.04410139127120259</v>
      </c>
      <c r="AJ99" s="13">
        <v>0.043666968599033816</v>
      </c>
      <c r="AK99" s="13">
        <v>0.05108468489682984</v>
      </c>
      <c r="AL99" s="13">
        <v>0.05069225376796355</v>
      </c>
      <c r="AM99" s="13">
        <v>0.060591777952343544</v>
      </c>
      <c r="AN99" s="13">
        <v>0.06120074054482941</v>
      </c>
      <c r="AO99" s="13">
        <v>0.12358470412305063</v>
      </c>
      <c r="AP99" s="295">
        <v>0.12468568144263237</v>
      </c>
      <c r="AQ99" s="225">
        <f>IF(SUMPRODUCT($B$79:$I$79)=0,0,SUMPRODUCT(AI99:AP99,$B$79:$I$79)/SUMPRODUCT($B$79:$I$79))</f>
        <v>0.04553649681</v>
      </c>
      <c r="AR99" s="2"/>
      <c r="AS99" s="224" t="s">
        <v>515</v>
      </c>
      <c r="AT99" s="294">
        <v>0.01802</v>
      </c>
      <c r="AU99" s="13">
        <v>0.01802</v>
      </c>
      <c r="AV99" s="13">
        <v>0.01802</v>
      </c>
      <c r="AW99" s="13">
        <v>0.01802</v>
      </c>
      <c r="AX99" s="13">
        <v>0.01802</v>
      </c>
      <c r="AY99" s="13">
        <v>0.01802</v>
      </c>
      <c r="AZ99" s="13">
        <v>0.018019999999999998</v>
      </c>
      <c r="BA99" s="295">
        <v>0.01802</v>
      </c>
      <c r="BB99" s="225">
        <f>IF(SUMPRODUCT($B$79:$I$79)=0,0,SUMPRODUCT(AT99:BA99,$B$79:$I$79)/SUMPRODUCT($B$79:$I$79))</f>
        <v>0.01802</v>
      </c>
      <c r="BC99" s="2"/>
      <c r="BD99" s="224" t="s">
        <v>515</v>
      </c>
      <c r="BE99" s="294">
        <v>0.21000000000000002</v>
      </c>
      <c r="BF99" s="13">
        <v>0.21000000000000002</v>
      </c>
      <c r="BG99" s="13">
        <v>0.252</v>
      </c>
      <c r="BH99" s="13">
        <v>0.252</v>
      </c>
      <c r="BI99" s="13">
        <v>0.315</v>
      </c>
      <c r="BJ99" s="13">
        <v>0.315</v>
      </c>
      <c r="BK99" s="13">
        <v>0.504</v>
      </c>
      <c r="BL99" s="295">
        <v>0.504</v>
      </c>
      <c r="BM99" s="225">
        <f>IF(SUMPRODUCT($B$79:$I$79)=0,0,SUMPRODUCT(BE99:BL99,$B$79:$I$79)/SUMPRODUCT($B$79:$I$79))</f>
        <v>0.2204739907</v>
      </c>
    </row>
    <row r="100" ht="15.75" customHeight="1">
      <c r="A100" s="300" t="s">
        <v>516</v>
      </c>
      <c r="B100" s="301">
        <v>0.8007988037344824</v>
      </c>
      <c r="C100" s="302">
        <v>0.7105148626227262</v>
      </c>
      <c r="D100" s="302">
        <v>0.7579539136088904</v>
      </c>
      <c r="E100" s="302">
        <v>0.6545067790047956</v>
      </c>
      <c r="F100" s="302">
        <v>0.7466178835978836</v>
      </c>
      <c r="G100" s="302">
        <v>0.6564268843777581</v>
      </c>
      <c r="H100" s="302"/>
      <c r="I100" s="303"/>
      <c r="J100" s="304">
        <f>IF(SUMPRODUCT($B$80:$I$80)=0,0,SUMPRODUCT(B100:I100,$B$80:$I$80)/SUMPRODUCT($B$80:$I$80))</f>
        <v>0</v>
      </c>
      <c r="K100" s="2"/>
      <c r="L100" s="300" t="s">
        <v>516</v>
      </c>
      <c r="M100" s="301">
        <v>0.35769980506822613</v>
      </c>
      <c r="N100" s="302">
        <v>0.4224826851358551</v>
      </c>
      <c r="O100" s="302">
        <v>0.26864590876176686</v>
      </c>
      <c r="P100" s="302">
        <v>0.3335826477187734</v>
      </c>
      <c r="Q100" s="302">
        <v>0.2038095238095238</v>
      </c>
      <c r="R100" s="302">
        <v>0.2621359223300971</v>
      </c>
      <c r="S100" s="302"/>
      <c r="T100" s="303"/>
      <c r="U100" s="304">
        <f>IF(SUMPRODUCT($B$80:$I$80)=0,0,SUMPRODUCT(M100:T100,$B$80:$I$80)/SUMPRODUCT($B$80:$I$80))</f>
        <v>0</v>
      </c>
      <c r="V100" s="2"/>
      <c r="W100" s="300" t="s">
        <v>516</v>
      </c>
      <c r="X100" s="301">
        <v>0.1705653021442495</v>
      </c>
      <c r="Y100" s="302">
        <v>0.015982951518380393</v>
      </c>
      <c r="Z100" s="302">
        <v>0.16799420709630702</v>
      </c>
      <c r="AA100" s="302">
        <v>0.0</v>
      </c>
      <c r="AB100" s="302">
        <v>0.14857142857142858</v>
      </c>
      <c r="AC100" s="302">
        <v>0.0</v>
      </c>
      <c r="AD100" s="302"/>
      <c r="AE100" s="303"/>
      <c r="AF100" s="304">
        <f>IF(SUMPRODUCT($B$80:$I$80)=0,0,SUMPRODUCT(X100:AE100,$B$80:$I$80)/SUMPRODUCT($B$80:$I$80))</f>
        <v>0</v>
      </c>
      <c r="AG100" s="2"/>
      <c r="AH100" s="300" t="s">
        <v>516</v>
      </c>
      <c r="AI100" s="301">
        <v>0.04451369652200677</v>
      </c>
      <c r="AJ100" s="302">
        <v>0.04402922596849075</v>
      </c>
      <c r="AK100" s="302">
        <v>0.051293797750816474</v>
      </c>
      <c r="AL100" s="302">
        <v>0.05090413128602226</v>
      </c>
      <c r="AM100" s="302">
        <v>0.06121693121693122</v>
      </c>
      <c r="AN100" s="302">
        <v>0.061270962047661075</v>
      </c>
      <c r="AO100" s="302"/>
      <c r="AP100" s="303"/>
      <c r="AQ100" s="304">
        <f>IF(SUMPRODUCT($B$80:$I$80)=0,0,SUMPRODUCT(AI100:AP100,$B$80:$I$80)/SUMPRODUCT($B$80:$I$80))</f>
        <v>0</v>
      </c>
      <c r="AR100" s="2"/>
      <c r="AS100" s="300" t="s">
        <v>516</v>
      </c>
      <c r="AT100" s="301">
        <v>0.01802</v>
      </c>
      <c r="AU100" s="302">
        <v>0.01802</v>
      </c>
      <c r="AV100" s="302">
        <v>0.01802</v>
      </c>
      <c r="AW100" s="302">
        <v>0.01802</v>
      </c>
      <c r="AX100" s="302">
        <v>0.01802</v>
      </c>
      <c r="AY100" s="302">
        <v>0.01802</v>
      </c>
      <c r="AZ100" s="302"/>
      <c r="BA100" s="303"/>
      <c r="BB100" s="304">
        <f>IF(SUMPRODUCT($B$80:$I$80)=0,0,SUMPRODUCT(AT100:BA100,$B$80:$I$80)/SUMPRODUCT($B$80:$I$80))</f>
        <v>0</v>
      </c>
      <c r="BC100" s="2"/>
      <c r="BD100" s="300" t="s">
        <v>516</v>
      </c>
      <c r="BE100" s="301">
        <v>0.21000000000000002</v>
      </c>
      <c r="BF100" s="302">
        <v>0.21000000000000002</v>
      </c>
      <c r="BG100" s="302">
        <v>0.252</v>
      </c>
      <c r="BH100" s="302">
        <v>0.252</v>
      </c>
      <c r="BI100" s="302">
        <v>0.315</v>
      </c>
      <c r="BJ100" s="302">
        <v>0.315</v>
      </c>
      <c r="BK100" s="302"/>
      <c r="BL100" s="303"/>
      <c r="BM100" s="304">
        <f>IF(SUMPRODUCT($B$80:$I$80)=0,0,SUMPRODUCT(BE100:BL100,$B$80:$I$80)/SUMPRODUCT($B$80:$I$80))</f>
        <v>0</v>
      </c>
    </row>
    <row r="101" ht="15.75" customHeight="1">
      <c r="A101" s="267" t="s">
        <v>517</v>
      </c>
      <c r="B101" s="322">
        <f>IF(SUM($B$72:$C$80)=0,0,SUMPRODUCT(B92:C100,$B$72:$C$80)/SUM($B$72:$C$80))</f>
        <v>1.019994723</v>
      </c>
      <c r="C101" s="323"/>
      <c r="D101" s="324">
        <f>IF(SUM($D$72:$E$80)=0,0,SUMPRODUCT(D92:E100,$D$72:$E$80)/SUM($D$72:$E$80))</f>
        <v>0.9960949335</v>
      </c>
      <c r="E101" s="323"/>
      <c r="F101" s="324">
        <f>IF(SUM($F$72:$G$80)=0,0,SUMPRODUCT(F92:G100,$F$72:$G$80)/SUM($F$72:$G$80))</f>
        <v>0.9907149775</v>
      </c>
      <c r="G101" s="323"/>
      <c r="H101" s="324">
        <f>IF(SUM($H$72:$I$80)=0,0,SUMPRODUCT(H92:I100,$H$72:$I$80)/SUM($H$72:$I$80))</f>
        <v>0.8187949112</v>
      </c>
      <c r="I101" s="325"/>
      <c r="J101" s="313">
        <f>SUMPRODUCT(B92:I100,$B$72:$I$80)</f>
        <v>1.00102173</v>
      </c>
      <c r="K101" s="2"/>
      <c r="L101" s="267" t="s">
        <v>518</v>
      </c>
      <c r="M101" s="322">
        <f>IF(SUM($B$72:$C$80)=0,0,SUMPRODUCT(M92:N100,$B$72:$C$80)/SUM($B$72:$C$80))</f>
        <v>0.6230463457</v>
      </c>
      <c r="N101" s="323"/>
      <c r="O101" s="324">
        <f>IF(SUM($D$72:$E$80)=0,0,SUMPRODUCT(O92:P100,$D$72:$E$80)/SUM($D$72:$E$80))</f>
        <v>0.5198678716</v>
      </c>
      <c r="P101" s="323"/>
      <c r="Q101" s="324">
        <f>IF(SUM($F$72:$G$80)=0,0,SUMPRODUCT(Q92:R100,$F$72:$G$80)/SUM($F$72:$G$80))</f>
        <v>0.4209121134</v>
      </c>
      <c r="R101" s="323"/>
      <c r="S101" s="324">
        <f>IF(SUM($H$72:$I$80)=0,0,SUMPRODUCT(S92:T100,$H$72:$I$80)/SUM($H$72:$I$80))</f>
        <v>0</v>
      </c>
      <c r="T101" s="325"/>
      <c r="U101" s="313">
        <f>SUMPRODUCT(M92:T100,$B$72:$I$80)</f>
        <v>0.5399768523</v>
      </c>
      <c r="V101" s="2"/>
      <c r="W101" s="267" t="s">
        <v>519</v>
      </c>
      <c r="X101" s="322">
        <f>IF(SUM($B$72:$C$80)=0,0,SUMPRODUCT(X92:Y100,$B$72:$C$80)/SUM($B$72:$C$80))</f>
        <v>0.08909461553</v>
      </c>
      <c r="Y101" s="323"/>
      <c r="Z101" s="324">
        <f>IF(SUM($D$72:$E$80)=0,0,SUMPRODUCT(Z92:AA100,$D$72:$E$80)/SUM($D$72:$E$80))</f>
        <v>0.1054556348</v>
      </c>
      <c r="AA101" s="323"/>
      <c r="AB101" s="324">
        <f>IF(SUM($F$72:$G$80)=0,0,SUMPRODUCT(AB92:AC100,$F$72:$G$80)/SUM($F$72:$G$80))</f>
        <v>0.1114859511</v>
      </c>
      <c r="AC101" s="323"/>
      <c r="AD101" s="324">
        <f>IF(SUM($H$72:$I$80)=0,0,SUMPRODUCT(AD92:AE100,$H$72:$I$80)/SUM($H$72:$I$80))</f>
        <v>0.04717077525</v>
      </c>
      <c r="AE101" s="325"/>
      <c r="AF101" s="313">
        <f>SUMPRODUCT(X92:AE100,$B$72:$I$80)</f>
        <v>0.09521955517</v>
      </c>
      <c r="AG101" s="2"/>
      <c r="AH101" s="267" t="s">
        <v>520</v>
      </c>
      <c r="AI101" s="322">
        <f>IF(SUM($B$72:$C$80)=0,0,SUMPRODUCT(AI92:AJ100,$B$72:$C$80)/SUM($B$72:$C$80))</f>
        <v>0.04398094562</v>
      </c>
      <c r="AJ101" s="323"/>
      <c r="AK101" s="324">
        <f>IF(SUM($D$72:$E$80)=0,0,SUMPRODUCT(AK92:AL100,$D$72:$E$80)/SUM($D$72:$E$80))</f>
        <v>0.05090994368</v>
      </c>
      <c r="AL101" s="323"/>
      <c r="AM101" s="324">
        <f>IF(SUM($F$72:$G$80)=0,0,SUMPRODUCT(AM92:AN100,$F$72:$G$80)/SUM($F$72:$G$80))</f>
        <v>0.06065126957</v>
      </c>
      <c r="AN101" s="323"/>
      <c r="AO101" s="324">
        <f>IF(SUM($H$72:$I$80)=0,0,SUMPRODUCT(AO92:AP100,$H$72:$I$80)/SUM($H$72:$I$80))</f>
        <v>0.1239265306</v>
      </c>
      <c r="AP101" s="325"/>
      <c r="AQ101" s="313">
        <f>SUMPRODUCT(AI92:AP100,$B$72:$I$80)</f>
        <v>0.05153757749</v>
      </c>
      <c r="AR101" s="2"/>
      <c r="AS101" s="267" t="s">
        <v>521</v>
      </c>
      <c r="AT101" s="322">
        <f>IF(SUM($B$72:$C$80)=0,0,SUMPRODUCT(AT92:AU100,$B$72:$C$80)/SUM($B$72:$C$80))</f>
        <v>0.01802</v>
      </c>
      <c r="AU101" s="323"/>
      <c r="AV101" s="324">
        <f>IF(SUM($D$72:$E$80)=0,0,SUMPRODUCT(AV92:AW100,$D$72:$E$80)/SUM($D$72:$E$80))</f>
        <v>0.01802</v>
      </c>
      <c r="AW101" s="323"/>
      <c r="AX101" s="324">
        <f>IF(SUM($F$72:$G$80)=0,0,SUMPRODUCT(AX92:AY100,$F$72:$G$80)/SUM($F$72:$G$80))</f>
        <v>0.01802</v>
      </c>
      <c r="AY101" s="323"/>
      <c r="AZ101" s="324">
        <f>IF(SUM($H$72:$I$80)=0,0,SUMPRODUCT(AZ92:BA100,$H$72:$I$80)/SUM($H$72:$I$80))</f>
        <v>0.01802</v>
      </c>
      <c r="BA101" s="325"/>
      <c r="BB101" s="313">
        <f>SUMPRODUCT(AT92:BA100,$B$72:$I$80)</f>
        <v>0.01802</v>
      </c>
      <c r="BC101" s="2"/>
      <c r="BD101" s="267" t="s">
        <v>522</v>
      </c>
      <c r="BE101" s="322">
        <f>IF(SUM($B$72:$C$80)=0,0,SUMPRODUCT(BE92:BF100,$B$72:$C$80)/SUM($B$72:$C$80))</f>
        <v>0.2458528164</v>
      </c>
      <c r="BF101" s="323"/>
      <c r="BG101" s="324">
        <f>IF(SUM($D$72:$E$80)=0,0,SUMPRODUCT(BG92:BH100,$D$72:$E$80)/SUM($D$72:$E$80))</f>
        <v>0.3018414833</v>
      </c>
      <c r="BH101" s="323"/>
      <c r="BI101" s="324">
        <f>IF(SUM($F$72:$G$80)=0,0,SUMPRODUCT(BI92:BJ100,$F$72:$G$80)/SUM($F$72:$G$80))</f>
        <v>0.3796456434</v>
      </c>
      <c r="BJ101" s="323"/>
      <c r="BK101" s="324">
        <f>IF(SUM($H$72:$I$80)=0,0,SUMPRODUCT(BK92:BL100,$H$72:$I$80)/SUM($H$72:$I$80))</f>
        <v>0.6296776053</v>
      </c>
      <c r="BL101" s="325"/>
      <c r="BM101" s="313">
        <f>SUMPRODUCT(BE92:BL100,$B$72:$I$80)</f>
        <v>0.2962677447</v>
      </c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</row>
    <row r="103" ht="15.75" customHeight="1">
      <c r="A103" s="212" t="s">
        <v>523</v>
      </c>
      <c r="B103" s="240" t="s">
        <v>524</v>
      </c>
      <c r="C103" s="210" t="s">
        <v>525</v>
      </c>
      <c r="D103" s="210" t="s">
        <v>526</v>
      </c>
      <c r="E103" s="210" t="s">
        <v>527</v>
      </c>
      <c r="F103" s="210" t="s">
        <v>528</v>
      </c>
      <c r="G103" s="241" t="s">
        <v>529</v>
      </c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</row>
    <row r="104" ht="15.75" customHeight="1">
      <c r="A104" s="218" t="s">
        <v>530</v>
      </c>
      <c r="B104" s="270">
        <f>$B$101</f>
        <v>1.019994723</v>
      </c>
      <c r="C104" s="271">
        <f>$M$101</f>
        <v>0.6230463457</v>
      </c>
      <c r="D104" s="271">
        <f>$X$101</f>
        <v>0.08909461553</v>
      </c>
      <c r="E104" s="271">
        <f>$AI$101</f>
        <v>0.04398094562</v>
      </c>
      <c r="F104" s="271">
        <f>$AT$101</f>
        <v>0.01802</v>
      </c>
      <c r="G104" s="272">
        <f>$BE$101</f>
        <v>0.2458528164</v>
      </c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</row>
    <row r="105" ht="15.75" customHeight="1">
      <c r="A105" s="224" t="s">
        <v>531</v>
      </c>
      <c r="B105" s="294">
        <f>$D$101</f>
        <v>0.9960949335</v>
      </c>
      <c r="C105" s="13">
        <f>$O$101</f>
        <v>0.5198678716</v>
      </c>
      <c r="D105" s="13">
        <f>$Z$101</f>
        <v>0.1054556348</v>
      </c>
      <c r="E105" s="13">
        <f>$AK$101</f>
        <v>0.05090994368</v>
      </c>
      <c r="F105" s="13">
        <f>$AV$101</f>
        <v>0.01802</v>
      </c>
      <c r="G105" s="14">
        <f>$BG$101</f>
        <v>0.3018414833</v>
      </c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</row>
    <row r="106" ht="15.75" customHeight="1">
      <c r="A106" s="224" t="s">
        <v>532</v>
      </c>
      <c r="B106" s="294">
        <f>$F$101</f>
        <v>0.9907149775</v>
      </c>
      <c r="C106" s="13">
        <f>$Q$101</f>
        <v>0.4209121134</v>
      </c>
      <c r="D106" s="13">
        <f>$AB$101</f>
        <v>0.1114859511</v>
      </c>
      <c r="E106" s="13">
        <f>$AM$101</f>
        <v>0.06065126957</v>
      </c>
      <c r="F106" s="13">
        <f>$AX$101</f>
        <v>0.01802</v>
      </c>
      <c r="G106" s="14">
        <f>$BI$101</f>
        <v>0.3796456434</v>
      </c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</row>
    <row r="107" ht="15.75" customHeight="1">
      <c r="A107" s="300" t="s">
        <v>533</v>
      </c>
      <c r="B107" s="301">
        <f>$H$101</f>
        <v>0.8187949112</v>
      </c>
      <c r="C107" s="302">
        <f>$S$101</f>
        <v>0</v>
      </c>
      <c r="D107" s="302">
        <f>$AD$101</f>
        <v>0.04717077525</v>
      </c>
      <c r="E107" s="302">
        <f>$AO$101</f>
        <v>0.1239265306</v>
      </c>
      <c r="F107" s="302">
        <f>$AZ$101</f>
        <v>0.01802</v>
      </c>
      <c r="G107" s="326">
        <f>$BK$101</f>
        <v>0.6296776053</v>
      </c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</row>
    <row r="108" ht="15.75" customHeight="1">
      <c r="A108" s="267" t="s">
        <v>534</v>
      </c>
      <c r="B108" s="273">
        <f>$J$101</f>
        <v>1.00102173</v>
      </c>
      <c r="C108" s="274">
        <f>$U$101</f>
        <v>0.5399768523</v>
      </c>
      <c r="D108" s="274">
        <f>$AF$101</f>
        <v>0.09521955517</v>
      </c>
      <c r="E108" s="274">
        <f>$AQ$101</f>
        <v>0.05153757749</v>
      </c>
      <c r="F108" s="274">
        <f>$BB$101</f>
        <v>0.01802</v>
      </c>
      <c r="G108" s="275">
        <f>$BM$101</f>
        <v>0.2962677447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</row>
    <row r="110" ht="15.75" customHeight="1">
      <c r="A110" s="237" t="s">
        <v>244</v>
      </c>
      <c r="B110" s="237" t="s">
        <v>535</v>
      </c>
      <c r="C110" s="2"/>
      <c r="D110" s="2"/>
      <c r="E110" s="2"/>
      <c r="F110" s="2"/>
      <c r="G110" s="2"/>
      <c r="H110" s="2"/>
      <c r="I110" s="2"/>
      <c r="J110" s="2"/>
      <c r="K110" s="2"/>
      <c r="L110" s="237" t="s">
        <v>536</v>
      </c>
      <c r="M110" s="237" t="s">
        <v>537</v>
      </c>
      <c r="N110" s="2"/>
      <c r="O110" s="2"/>
      <c r="P110" s="2"/>
      <c r="Q110" s="2"/>
      <c r="R110" s="2"/>
      <c r="S110" s="2"/>
      <c r="T110" s="2"/>
      <c r="U110" s="2"/>
      <c r="V110" s="2"/>
      <c r="W110" s="237" t="s">
        <v>538</v>
      </c>
      <c r="X110" s="237" t="s">
        <v>539</v>
      </c>
      <c r="Y110" s="2"/>
      <c r="Z110" s="2"/>
      <c r="AA110" s="2"/>
      <c r="AB110" s="2"/>
      <c r="AC110" s="2"/>
      <c r="AD110" s="2"/>
      <c r="AE110" s="2"/>
      <c r="AF110" s="2"/>
      <c r="AG110" s="2"/>
      <c r="AH110" s="237" t="s">
        <v>540</v>
      </c>
      <c r="AI110" s="237" t="s">
        <v>541</v>
      </c>
      <c r="AJ110" s="2"/>
      <c r="AK110" s="2"/>
      <c r="AL110" s="2"/>
      <c r="AM110" s="2"/>
      <c r="AN110" s="2"/>
      <c r="AO110" s="2"/>
      <c r="AP110" s="2"/>
      <c r="AQ110" s="2"/>
      <c r="AR110" s="2"/>
      <c r="AS110" s="237" t="s">
        <v>542</v>
      </c>
      <c r="AT110" s="237" t="s">
        <v>543</v>
      </c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</row>
    <row r="111" ht="15.75" customHeight="1">
      <c r="A111" s="276" t="s">
        <v>544</v>
      </c>
      <c r="B111" s="318" t="s">
        <v>545</v>
      </c>
      <c r="C111" s="278"/>
      <c r="D111" s="279" t="s">
        <v>546</v>
      </c>
      <c r="E111" s="278"/>
      <c r="F111" s="279" t="s">
        <v>547</v>
      </c>
      <c r="G111" s="278"/>
      <c r="H111" s="279" t="s">
        <v>548</v>
      </c>
      <c r="I111" s="280"/>
      <c r="J111" s="319" t="s">
        <v>549</v>
      </c>
      <c r="K111" s="2"/>
      <c r="L111" s="276" t="s">
        <v>550</v>
      </c>
      <c r="M111" s="318" t="s">
        <v>551</v>
      </c>
      <c r="N111" s="278"/>
      <c r="O111" s="279" t="s">
        <v>552</v>
      </c>
      <c r="P111" s="278"/>
      <c r="Q111" s="279" t="s">
        <v>553</v>
      </c>
      <c r="R111" s="278"/>
      <c r="S111" s="279" t="s">
        <v>554</v>
      </c>
      <c r="T111" s="280"/>
      <c r="U111" s="319" t="s">
        <v>555</v>
      </c>
      <c r="V111" s="2"/>
      <c r="W111" s="276" t="s">
        <v>556</v>
      </c>
      <c r="X111" s="318" t="s">
        <v>557</v>
      </c>
      <c r="Y111" s="278"/>
      <c r="Z111" s="279" t="s">
        <v>558</v>
      </c>
      <c r="AA111" s="278"/>
      <c r="AB111" s="279" t="s">
        <v>559</v>
      </c>
      <c r="AC111" s="278"/>
      <c r="AD111" s="279" t="s">
        <v>560</v>
      </c>
      <c r="AE111" s="280"/>
      <c r="AF111" s="319" t="s">
        <v>561</v>
      </c>
      <c r="AG111" s="2"/>
      <c r="AH111" s="276" t="s">
        <v>562</v>
      </c>
      <c r="AI111" s="318" t="s">
        <v>563</v>
      </c>
      <c r="AJ111" s="278"/>
      <c r="AK111" s="279" t="s">
        <v>564</v>
      </c>
      <c r="AL111" s="278"/>
      <c r="AM111" s="279" t="s">
        <v>565</v>
      </c>
      <c r="AN111" s="278"/>
      <c r="AO111" s="279" t="s">
        <v>566</v>
      </c>
      <c r="AP111" s="280"/>
      <c r="AQ111" s="319" t="s">
        <v>567</v>
      </c>
      <c r="AR111" s="2"/>
      <c r="AS111" s="276" t="s">
        <v>568</v>
      </c>
      <c r="AT111" s="318" t="s">
        <v>569</v>
      </c>
      <c r="AU111" s="278"/>
      <c r="AV111" s="279" t="s">
        <v>570</v>
      </c>
      <c r="AW111" s="278"/>
      <c r="AX111" s="279" t="s">
        <v>571</v>
      </c>
      <c r="AY111" s="278"/>
      <c r="AZ111" s="279" t="s">
        <v>572</v>
      </c>
      <c r="BA111" s="280"/>
      <c r="BB111" s="319" t="s">
        <v>573</v>
      </c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</row>
    <row r="112" ht="15.75" customHeight="1">
      <c r="A112" s="320" t="s">
        <v>574</v>
      </c>
      <c r="B112" s="284" t="s">
        <v>575</v>
      </c>
      <c r="C112" s="285" t="s">
        <v>576</v>
      </c>
      <c r="D112" s="285" t="s">
        <v>577</v>
      </c>
      <c r="E112" s="285" t="s">
        <v>578</v>
      </c>
      <c r="F112" s="285" t="s">
        <v>579</v>
      </c>
      <c r="G112" s="285" t="s">
        <v>580</v>
      </c>
      <c r="H112" s="285" t="s">
        <v>581</v>
      </c>
      <c r="I112" s="286" t="s">
        <v>582</v>
      </c>
      <c r="J112" s="321"/>
      <c r="K112" s="2"/>
      <c r="L112" s="320" t="s">
        <v>583</v>
      </c>
      <c r="M112" s="284" t="s">
        <v>584</v>
      </c>
      <c r="N112" s="285" t="s">
        <v>585</v>
      </c>
      <c r="O112" s="285" t="s">
        <v>586</v>
      </c>
      <c r="P112" s="285" t="s">
        <v>587</v>
      </c>
      <c r="Q112" s="285" t="s">
        <v>588</v>
      </c>
      <c r="R112" s="285" t="s">
        <v>589</v>
      </c>
      <c r="S112" s="285" t="s">
        <v>590</v>
      </c>
      <c r="T112" s="286" t="s">
        <v>591</v>
      </c>
      <c r="U112" s="321"/>
      <c r="V112" s="2"/>
      <c r="W112" s="320" t="s">
        <v>592</v>
      </c>
      <c r="X112" s="284" t="s">
        <v>593</v>
      </c>
      <c r="Y112" s="285" t="s">
        <v>594</v>
      </c>
      <c r="Z112" s="285" t="s">
        <v>595</v>
      </c>
      <c r="AA112" s="285" t="s">
        <v>596</v>
      </c>
      <c r="AB112" s="285" t="s">
        <v>597</v>
      </c>
      <c r="AC112" s="285" t="s">
        <v>598</v>
      </c>
      <c r="AD112" s="285" t="s">
        <v>599</v>
      </c>
      <c r="AE112" s="286" t="s">
        <v>600</v>
      </c>
      <c r="AF112" s="321"/>
      <c r="AG112" s="2"/>
      <c r="AH112" s="320" t="s">
        <v>601</v>
      </c>
      <c r="AI112" s="284" t="s">
        <v>602</v>
      </c>
      <c r="AJ112" s="285" t="s">
        <v>603</v>
      </c>
      <c r="AK112" s="285" t="s">
        <v>604</v>
      </c>
      <c r="AL112" s="285" t="s">
        <v>605</v>
      </c>
      <c r="AM112" s="285" t="s">
        <v>606</v>
      </c>
      <c r="AN112" s="285" t="s">
        <v>607</v>
      </c>
      <c r="AO112" s="285" t="s">
        <v>608</v>
      </c>
      <c r="AP112" s="286" t="s">
        <v>609</v>
      </c>
      <c r="AQ112" s="321"/>
      <c r="AR112" s="2"/>
      <c r="AS112" s="320" t="s">
        <v>610</v>
      </c>
      <c r="AT112" s="284" t="s">
        <v>611</v>
      </c>
      <c r="AU112" s="285" t="s">
        <v>612</v>
      </c>
      <c r="AV112" s="285" t="s">
        <v>613</v>
      </c>
      <c r="AW112" s="285" t="s">
        <v>614</v>
      </c>
      <c r="AX112" s="285" t="s">
        <v>615</v>
      </c>
      <c r="AY112" s="285" t="s">
        <v>616</v>
      </c>
      <c r="AZ112" s="285" t="s">
        <v>617</v>
      </c>
      <c r="BA112" s="286" t="s">
        <v>618</v>
      </c>
      <c r="BB112" s="321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</row>
    <row r="113" ht="15.75" customHeight="1">
      <c r="A113" s="218" t="s">
        <v>508</v>
      </c>
      <c r="B113" s="270">
        <v>0.048978230986818756</v>
      </c>
      <c r="C113" s="271">
        <v>0.052937740018136246</v>
      </c>
      <c r="D113" s="271">
        <v>0.055059524242478355</v>
      </c>
      <c r="E113" s="271">
        <v>0.05900475393982067</v>
      </c>
      <c r="F113" s="271">
        <v>0.047208959129695346</v>
      </c>
      <c r="G113" s="271">
        <v>0.05107365691766247</v>
      </c>
      <c r="H113" s="271">
        <v>0.05253075937216289</v>
      </c>
      <c r="I113" s="289">
        <v>0.05613384782760406</v>
      </c>
      <c r="J113" s="219">
        <f>IF(SUMPRODUCT($B$72:$I$72)=0,0,SUMPRODUCT(B113:I113,$B$72:$I$72)/SUMPRODUCT($B$72:$I$72))</f>
        <v>0.05254148742</v>
      </c>
      <c r="K113" s="2"/>
      <c r="L113" s="218" t="s">
        <v>508</v>
      </c>
      <c r="M113" s="270">
        <v>0.11866635546053839</v>
      </c>
      <c r="N113" s="271">
        <v>0.12422051169394348</v>
      </c>
      <c r="O113" s="271">
        <v>0.11963840583222318</v>
      </c>
      <c r="P113" s="271">
        <v>0.1253989551199704</v>
      </c>
      <c r="Q113" s="271">
        <v>0.11974972298571078</v>
      </c>
      <c r="R113" s="271">
        <v>0.12568368912316608</v>
      </c>
      <c r="S113" s="271">
        <v>0.11611407702578869</v>
      </c>
      <c r="T113" s="289">
        <v>0.12272616490136677</v>
      </c>
      <c r="U113" s="219">
        <f>IF(SUMPRODUCT($B$72:$I$72)=0,0,SUMPRODUCT(M113:T113,$B$72:$I$72)/SUMPRODUCT($B$72:$I$72))</f>
        <v>0.1213732918</v>
      </c>
      <c r="V113" s="2"/>
      <c r="W113" s="218" t="s">
        <v>508</v>
      </c>
      <c r="X113" s="270">
        <v>1.135543470555991E-4</v>
      </c>
      <c r="Y113" s="271">
        <v>9.577896191143957E-5</v>
      </c>
      <c r="Z113" s="271">
        <v>1.1661281505623424E-4</v>
      </c>
      <c r="AA113" s="271">
        <v>9.812201663145466E-5</v>
      </c>
      <c r="AB113" s="271">
        <v>1.2033130391663993E-4</v>
      </c>
      <c r="AC113" s="271">
        <v>1.0098325391550789E-4</v>
      </c>
      <c r="AD113" s="271">
        <v>1.4421667889590706E-4</v>
      </c>
      <c r="AE113" s="289">
        <v>1.1931740020595291E-4</v>
      </c>
      <c r="AF113" s="219">
        <f>IF(SUMPRODUCT($B$72:$I$72)=0,0,SUMPRODUCT(X113:AE113,$B$72:$I$72)/SUMPRODUCT($B$72:$I$72))</f>
        <v>0.0001110275691</v>
      </c>
      <c r="AG113" s="2"/>
      <c r="AH113" s="218" t="s">
        <v>508</v>
      </c>
      <c r="AI113" s="270">
        <v>-0.08458818365275911</v>
      </c>
      <c r="AJ113" s="271">
        <v>-0.08623768713509242</v>
      </c>
      <c r="AK113" s="271">
        <v>-0.07967794660596095</v>
      </c>
      <c r="AL113" s="271">
        <v>-0.08159264291802984</v>
      </c>
      <c r="AM113" s="271">
        <v>-0.08766372080689902</v>
      </c>
      <c r="AN113" s="271">
        <v>-0.08991256671670649</v>
      </c>
      <c r="AO113" s="271">
        <v>-0.07376920145434716</v>
      </c>
      <c r="AP113" s="289">
        <v>-0.07756623228686918</v>
      </c>
      <c r="AQ113" s="219">
        <f>IF(SUMPRODUCT($B$72:$I$72)=0,0,SUMPRODUCT(AI113:AP113,$B$72:$I$72)/SUMPRODUCT($B$72:$I$72))</f>
        <v>-0.08326783717</v>
      </c>
      <c r="AR113" s="2"/>
      <c r="AS113" s="218" t="s">
        <v>508</v>
      </c>
      <c r="AT113" s="270">
        <v>0.0146643315513519</v>
      </c>
      <c r="AU113" s="271">
        <v>0.014734793513599175</v>
      </c>
      <c r="AV113" s="271">
        <v>0.014837591795269304</v>
      </c>
      <c r="AW113" s="271">
        <v>0.014951592960012479</v>
      </c>
      <c r="AX113" s="271">
        <v>0.014846066941434826</v>
      </c>
      <c r="AY113" s="271">
        <v>0.015037163941453002</v>
      </c>
      <c r="AZ113" s="271">
        <v>0.009985223225127947</v>
      </c>
      <c r="BA113" s="289">
        <v>0.010758035405723294</v>
      </c>
      <c r="BB113" s="219">
        <f>IF(SUMPRODUCT($B$72:$I$72)=0,0,SUMPRODUCT(AT113:BA113,$B$72:$I$72)/SUMPRODUCT($B$72:$I$72))</f>
        <v>0.01419608663</v>
      </c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</row>
    <row r="114" ht="15.75" customHeight="1">
      <c r="A114" s="224" t="s">
        <v>509</v>
      </c>
      <c r="B114" s="294">
        <v>0.04311065961015639</v>
      </c>
      <c r="C114" s="13">
        <v>0.04755869587826199</v>
      </c>
      <c r="D114" s="13">
        <v>0.04882643036411963</v>
      </c>
      <c r="E114" s="13">
        <v>0.05332123451883546</v>
      </c>
      <c r="F114" s="13">
        <v>0.04073123070040342</v>
      </c>
      <c r="G114" s="13">
        <v>0.04519181144178472</v>
      </c>
      <c r="H114" s="13">
        <v>0.04539656570048484</v>
      </c>
      <c r="I114" s="295">
        <v>0.049612803609203435</v>
      </c>
      <c r="J114" s="225">
        <f>IF(SUMPRODUCT($B$73:$I$73)=0,0,SUMPRODUCT(B114:I114,$B$73:$I$73)/SUMPRODUCT($B$73:$I$73))</f>
        <v>0.0464017932</v>
      </c>
      <c r="K114" s="2"/>
      <c r="L114" s="224" t="s">
        <v>509</v>
      </c>
      <c r="M114" s="294">
        <v>0.11006683829469234</v>
      </c>
      <c r="N114" s="13">
        <v>0.11662451951843494</v>
      </c>
      <c r="O114" s="13">
        <v>0.11071657116591087</v>
      </c>
      <c r="P114" s="13">
        <v>0.11750008354427051</v>
      </c>
      <c r="Q114" s="13">
        <v>0.11060676300349666</v>
      </c>
      <c r="R114" s="13">
        <v>0.11755696913414673</v>
      </c>
      <c r="S114" s="13">
        <v>0.10634906920632685</v>
      </c>
      <c r="T114" s="295">
        <v>0.11386236865600094</v>
      </c>
      <c r="U114" s="225">
        <f>IF(SUMPRODUCT($B$73:$I$73)=0,0,SUMPRODUCT(M114:T114,$B$73:$I$73)/SUMPRODUCT($B$73:$I$73))</f>
        <v>0.1130825345</v>
      </c>
      <c r="V114" s="2"/>
      <c r="W114" s="224" t="s">
        <v>509</v>
      </c>
      <c r="X114" s="294">
        <v>6.962181551502837E-5</v>
      </c>
      <c r="Y114" s="13">
        <v>5.765019828384339E-5</v>
      </c>
      <c r="Z114" s="13">
        <v>7.395550854184181E-5</v>
      </c>
      <c r="AA114" s="13">
        <v>6.0142216912370696E-5</v>
      </c>
      <c r="AB114" s="13">
        <v>7.800538730868294E-5</v>
      </c>
      <c r="AC114" s="13">
        <v>6.247984811285067E-5</v>
      </c>
      <c r="AD114" s="13">
        <v>1.0419396333178862E-4</v>
      </c>
      <c r="AE114" s="295">
        <v>7.514402793919753E-5</v>
      </c>
      <c r="AF114" s="225">
        <f>IF(SUMPRODUCT($B$73:$I$73)=0,0,SUMPRODUCT(X114:AE114,$B$73:$I$73)/SUMPRODUCT($B$73:$I$73))</f>
        <v>0.00006760473861</v>
      </c>
      <c r="AG114" s="2"/>
      <c r="AH114" s="224" t="s">
        <v>509</v>
      </c>
      <c r="AI114" s="294">
        <v>-0.08190709921546672</v>
      </c>
      <c r="AJ114" s="13">
        <v>-0.08404043397384878</v>
      </c>
      <c r="AK114" s="13">
        <v>-0.07701344726642714</v>
      </c>
      <c r="AL114" s="13">
        <v>-0.07938750712561432</v>
      </c>
      <c r="AM114" s="13">
        <v>-0.08499707335672887</v>
      </c>
      <c r="AN114" s="13">
        <v>-0.08764611650016091</v>
      </c>
      <c r="AO114" s="13">
        <v>-0.07109327523925614</v>
      </c>
      <c r="AP114" s="295">
        <v>-0.07513079493009056</v>
      </c>
      <c r="AQ114" s="225">
        <f>IF(SUMPRODUCT($B$73:$I$73)=0,0,SUMPRODUCT(AI114:AP114,$B$73:$I$73)/SUMPRODUCT($B$73:$I$73))</f>
        <v>-0.08151461594</v>
      </c>
      <c r="AR114" s="2"/>
      <c r="AS114" s="224" t="s">
        <v>509</v>
      </c>
      <c r="AT114" s="294">
        <v>0.014755094306700118</v>
      </c>
      <c r="AU114" s="13">
        <v>0.014789918483958723</v>
      </c>
      <c r="AV114" s="13">
        <v>0.014901183854568907</v>
      </c>
      <c r="AW114" s="13">
        <v>0.014997507789969918</v>
      </c>
      <c r="AX114" s="13">
        <v>0.014884452232203907</v>
      </c>
      <c r="AY114" s="13">
        <v>0.015052895004879666</v>
      </c>
      <c r="AZ114" s="13">
        <v>0.009980809063541693</v>
      </c>
      <c r="BA114" s="295">
        <v>0.010712384070776626</v>
      </c>
      <c r="BB114" s="225">
        <f>IF(SUMPRODUCT($B$73:$I$73)=0,0,SUMPRODUCT(AT114:BA114,$B$73:$I$73)/SUMPRODUCT($B$73:$I$73))</f>
        <v>0.01463113585</v>
      </c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</row>
    <row r="115" ht="15.75" customHeight="1">
      <c r="A115" s="224" t="s">
        <v>510</v>
      </c>
      <c r="B115" s="294">
        <v>0.0355249585612393</v>
      </c>
      <c r="C115" s="13">
        <v>0.040535220085742195</v>
      </c>
      <c r="D115" s="13">
        <v>0.04091387426676116</v>
      </c>
      <c r="E115" s="13">
        <v>0.04596646443203135</v>
      </c>
      <c r="F115" s="13">
        <v>0.03258579165196723</v>
      </c>
      <c r="G115" s="13">
        <v>0.03761778808400724</v>
      </c>
      <c r="H115" s="13">
        <v>0.03664447518140052</v>
      </c>
      <c r="I115" s="295">
        <v>0.04144355346527106</v>
      </c>
      <c r="J115" s="225">
        <f>IF(SUMPRODUCT($B$74:$I$74)=0,0,SUMPRODUCT(B115:I115,$B$74:$I$74)/SUMPRODUCT($B$74:$I$74))</f>
        <v>0.03900906</v>
      </c>
      <c r="K115" s="2"/>
      <c r="L115" s="224" t="s">
        <v>510</v>
      </c>
      <c r="M115" s="294">
        <v>0.10009135087046464</v>
      </c>
      <c r="N115" s="13">
        <v>0.10742202208891308</v>
      </c>
      <c r="O115" s="13">
        <v>0.10046214297248819</v>
      </c>
      <c r="P115" s="13">
        <v>0.10800647527189491</v>
      </c>
      <c r="Q115" s="13">
        <v>0.10012373441282718</v>
      </c>
      <c r="R115" s="13">
        <v>0.10782851128635765</v>
      </c>
      <c r="S115" s="13">
        <v>0.09500390055604074</v>
      </c>
      <c r="T115" s="295">
        <v>0.1032739609849976</v>
      </c>
      <c r="U115" s="225">
        <f>IF(SUMPRODUCT($B$74:$I$74)=0,0,SUMPRODUCT(M115:T115,$B$74:$I$74)/SUMPRODUCT($B$74:$I$74))</f>
        <v>0.1034930513</v>
      </c>
      <c r="V115" s="2"/>
      <c r="W115" s="224" t="s">
        <v>510</v>
      </c>
      <c r="X115" s="294">
        <v>9.795476942097591E-5</v>
      </c>
      <c r="Y115" s="13">
        <v>7.216458734556282E-5</v>
      </c>
      <c r="Z115" s="13">
        <v>1.056869511354401E-4</v>
      </c>
      <c r="AA115" s="13">
        <v>7.616185765659881E-5</v>
      </c>
      <c r="AB115" s="13">
        <v>1.1241748110426146E-4</v>
      </c>
      <c r="AC115" s="13">
        <v>7.954813238503463E-5</v>
      </c>
      <c r="AD115" s="13">
        <v>1.510536351653698E-4</v>
      </c>
      <c r="AE115" s="295">
        <v>9.72628015085179E-5</v>
      </c>
      <c r="AF115" s="225">
        <f>IF(SUMPRODUCT($B$74:$I$74)=0,0,SUMPRODUCT(X115:AE115,$B$74:$I$74)/SUMPRODUCT($B$74:$I$74))</f>
        <v>0.00009112956468</v>
      </c>
      <c r="AG115" s="2"/>
      <c r="AH115" s="224" t="s">
        <v>510</v>
      </c>
      <c r="AI115" s="294">
        <v>-0.07958961267475781</v>
      </c>
      <c r="AJ115" s="13">
        <v>-0.08189009535907844</v>
      </c>
      <c r="AK115" s="13">
        <v>-0.07475460842200746</v>
      </c>
      <c r="AL115" s="13">
        <v>-0.07728059877496153</v>
      </c>
      <c r="AM115" s="13">
        <v>-0.08276437325577288</v>
      </c>
      <c r="AN115" s="13">
        <v>-0.08552419388560473</v>
      </c>
      <c r="AO115" s="13">
        <v>-0.06866058707454681</v>
      </c>
      <c r="AP115" s="295">
        <v>-0.07277085226792926</v>
      </c>
      <c r="AQ115" s="225">
        <f>IF(SUMPRODUCT($B$74:$I$74)=0,0,SUMPRODUCT(AI115:AP115,$B$74:$I$74)/SUMPRODUCT($B$74:$I$74))</f>
        <v>-0.07938563913</v>
      </c>
      <c r="AR115" s="2"/>
      <c r="AS115" s="224" t="s">
        <v>510</v>
      </c>
      <c r="AT115" s="294">
        <v>0.014797538343292168</v>
      </c>
      <c r="AU115" s="13">
        <v>0.014803541045745747</v>
      </c>
      <c r="AV115" s="13">
        <v>0.014950583953454753</v>
      </c>
      <c r="AW115" s="13">
        <v>0.015012543238623862</v>
      </c>
      <c r="AX115" s="13">
        <v>0.01495217707719656</v>
      </c>
      <c r="AY115" s="13">
        <v>0.015067635006515685</v>
      </c>
      <c r="AZ115" s="13">
        <v>0.010089262464574915</v>
      </c>
      <c r="BA115" s="295">
        <v>0.010747888524805443</v>
      </c>
      <c r="BB115" s="225">
        <f>IF(SUMPRODUCT($B$74:$I$74)=0,0,SUMPRODUCT(AT115:BA115,$B$74:$I$74)/SUMPRODUCT($B$74:$I$74))</f>
        <v>0.01467296488</v>
      </c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</row>
    <row r="116" ht="15.75" customHeight="1">
      <c r="A116" s="224" t="s">
        <v>511</v>
      </c>
      <c r="B116" s="294">
        <v>0.027147586038004438</v>
      </c>
      <c r="C116" s="13">
        <v>0.0330105886800894</v>
      </c>
      <c r="D116" s="13">
        <v>0.03211854073936147</v>
      </c>
      <c r="E116" s="13">
        <v>0.038254708086422</v>
      </c>
      <c r="F116" s="13">
        <v>0.024447416003508932</v>
      </c>
      <c r="G116" s="13">
        <v>0.029865241747655025</v>
      </c>
      <c r="H116" s="13">
        <v>0.02682164263299947</v>
      </c>
      <c r="I116" s="295">
        <v>0.03202522787799476</v>
      </c>
      <c r="J116" s="225">
        <f>IF(SUMPRODUCT($B$75:$I$75)=0,0,SUMPRODUCT(B116:I116,$B$75:$I$75)/SUMPRODUCT($B$75:$I$75))</f>
        <v>0.03114961244</v>
      </c>
      <c r="K116" s="2"/>
      <c r="L116" s="224" t="s">
        <v>511</v>
      </c>
      <c r="M116" s="294">
        <v>0.08836745287589877</v>
      </c>
      <c r="N116" s="13">
        <v>0.09640383566823134</v>
      </c>
      <c r="O116" s="13">
        <v>0.08835895373286437</v>
      </c>
      <c r="P116" s="13">
        <v>0.09660328372326098</v>
      </c>
      <c r="Q116" s="13">
        <v>0.08762909604941832</v>
      </c>
      <c r="R116" s="13">
        <v>0.09612220393502593</v>
      </c>
      <c r="S116" s="13">
        <v>0.08180611891211358</v>
      </c>
      <c r="T116" s="295">
        <v>0.09079299734033865</v>
      </c>
      <c r="U116" s="225">
        <f>IF(SUMPRODUCT($B$75:$I$75)=0,0,SUMPRODUCT(M116:T116,$B$75:$I$75)/SUMPRODUCT($B$75:$I$75))</f>
        <v>0.09222416443</v>
      </c>
      <c r="V116" s="2"/>
      <c r="W116" s="224" t="s">
        <v>511</v>
      </c>
      <c r="X116" s="294">
        <v>1.1601426224768814E-4</v>
      </c>
      <c r="Y116" s="13">
        <v>8.782150467387268E-5</v>
      </c>
      <c r="Z116" s="13">
        <v>1.263170288142413E-4</v>
      </c>
      <c r="AA116" s="13">
        <v>9.370363356278807E-5</v>
      </c>
      <c r="AB116" s="13">
        <v>1.369208647063787E-4</v>
      </c>
      <c r="AC116" s="13">
        <v>9.876831380599318E-5</v>
      </c>
      <c r="AD116" s="13">
        <v>1.9391613023021022E-4</v>
      </c>
      <c r="AE116" s="295">
        <v>1.258553907296178E-4</v>
      </c>
      <c r="AF116" s="225">
        <f>IF(SUMPRODUCT($B$75:$I$75)=0,0,SUMPRODUCT(X116:AE116,$B$75:$I$75)/SUMPRODUCT($B$75:$I$75))</f>
        <v>0.000108442925</v>
      </c>
      <c r="AG116" s="2"/>
      <c r="AH116" s="224" t="s">
        <v>511</v>
      </c>
      <c r="AI116" s="294">
        <v>-0.07633166101244847</v>
      </c>
      <c r="AJ116" s="13">
        <v>-0.07833403265292618</v>
      </c>
      <c r="AK116" s="13">
        <v>-0.07155031782149512</v>
      </c>
      <c r="AL116" s="13">
        <v>-0.07345980306671</v>
      </c>
      <c r="AM116" s="13">
        <v>-0.07824311216854601</v>
      </c>
      <c r="AN116" s="13">
        <v>-0.08136176597749538</v>
      </c>
      <c r="AO116" s="13">
        <v>-0.06547758121144277</v>
      </c>
      <c r="AP116" s="295">
        <v>-0.06980855403958915</v>
      </c>
      <c r="AQ116" s="225">
        <f>IF(SUMPRODUCT($B$75:$I$75)=0,0,SUMPRODUCT(AI116:AP116,$B$75:$I$75)/SUMPRODUCT($B$75:$I$75))</f>
        <v>-0.07598601392</v>
      </c>
      <c r="AR116" s="2"/>
      <c r="AS116" s="224" t="s">
        <v>511</v>
      </c>
      <c r="AT116" s="294">
        <v>0.014865145574912168</v>
      </c>
      <c r="AU116" s="13">
        <v>0.01472776976286401</v>
      </c>
      <c r="AV116" s="13">
        <v>0.015029856587586102</v>
      </c>
      <c r="AW116" s="13">
        <v>0.014870605166140232</v>
      </c>
      <c r="AX116" s="13">
        <v>0.014768782607335756</v>
      </c>
      <c r="AY116" s="13">
        <v>0.01484852066842766</v>
      </c>
      <c r="AZ116" s="13">
        <v>0.010231955921568123</v>
      </c>
      <c r="BA116" s="295">
        <v>0.010816546243161213</v>
      </c>
      <c r="BB116" s="225">
        <f>IF(SUMPRODUCT($B$75:$I$75)=0,0,SUMPRODUCT(AT116:BA116,$B$75:$I$75)/SUMPRODUCT($B$75:$I$75))</f>
        <v>0.01466643417</v>
      </c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</row>
    <row r="117" ht="15.75" customHeight="1">
      <c r="A117" s="224" t="s">
        <v>512</v>
      </c>
      <c r="B117" s="294">
        <v>0.03329241449029744</v>
      </c>
      <c r="C117" s="13">
        <v>0.03881678661249978</v>
      </c>
      <c r="D117" s="13">
        <v>0.03816901891268601</v>
      </c>
      <c r="E117" s="13">
        <v>0.04379789133759141</v>
      </c>
      <c r="F117" s="13">
        <v>0.029610651449303787</v>
      </c>
      <c r="G117" s="13">
        <v>0.03566396646634514</v>
      </c>
      <c r="H117" s="13">
        <v>0.03452850961112669</v>
      </c>
      <c r="I117" s="295">
        <v>0.041643293109050024</v>
      </c>
      <c r="J117" s="225">
        <f>IF(SUMPRODUCT($B$76:$I$76)=0,0,SUMPRODUCT(B117:I117,$B$76:$I$76)/SUMPRODUCT($B$76:$I$76))</f>
        <v>0.03789476682</v>
      </c>
      <c r="K117" s="2"/>
      <c r="L117" s="224" t="s">
        <v>512</v>
      </c>
      <c r="M117" s="294">
        <v>0.07457520269714553</v>
      </c>
      <c r="N117" s="13">
        <v>0.08339151899387375</v>
      </c>
      <c r="O117" s="13">
        <v>0.07420135668892716</v>
      </c>
      <c r="P117" s="13">
        <v>0.08322061685439415</v>
      </c>
      <c r="Q117" s="13">
        <v>0.07336234895631114</v>
      </c>
      <c r="R117" s="13">
        <v>0.08251519709371437</v>
      </c>
      <c r="S117" s="13">
        <v>0.06661572221668811</v>
      </c>
      <c r="T117" s="295">
        <v>0.07575189598313811</v>
      </c>
      <c r="U117" s="225">
        <f>IF(SUMPRODUCT($B$76:$I$76)=0,0,SUMPRODUCT(M117:T117,$B$76:$I$76)/SUMPRODUCT($B$76:$I$76))</f>
        <v>0.07991678013</v>
      </c>
      <c r="V117" s="2"/>
      <c r="W117" s="224" t="s">
        <v>512</v>
      </c>
      <c r="X117" s="294">
        <v>1.728487160265523E-4</v>
      </c>
      <c r="Y117" s="13">
        <v>1.2041791501192414E-4</v>
      </c>
      <c r="Z117" s="13">
        <v>1.9487305145735365E-4</v>
      </c>
      <c r="AA117" s="13">
        <v>1.3119915485651954E-4</v>
      </c>
      <c r="AB117" s="13">
        <v>2.1281969157269784E-4</v>
      </c>
      <c r="AC117" s="13">
        <v>1.405652625481539E-4</v>
      </c>
      <c r="AD117" s="13">
        <v>3.547329604560349E-4</v>
      </c>
      <c r="AE117" s="295">
        <v>2.112184826475549E-4</v>
      </c>
      <c r="AF117" s="225">
        <f>IF(SUMPRODUCT($B$76:$I$76)=0,0,SUMPRODUCT(X117:AE117,$B$76:$I$76)/SUMPRODUCT($B$76:$I$76))</f>
        <v>0.0001503244033</v>
      </c>
      <c r="AG117" s="2"/>
      <c r="AH117" s="224" t="s">
        <v>512</v>
      </c>
      <c r="AI117" s="294">
        <v>-0.05620888017896071</v>
      </c>
      <c r="AJ117" s="13">
        <v>-0.059289181213219605</v>
      </c>
      <c r="AK117" s="13">
        <v>-0.05112575647466305</v>
      </c>
      <c r="AL117" s="13">
        <v>-0.05430277134645228</v>
      </c>
      <c r="AM117" s="13">
        <v>-0.058945911884989086</v>
      </c>
      <c r="AN117" s="13">
        <v>-0.06187303096580325</v>
      </c>
      <c r="AO117" s="13">
        <v>-0.041412087861387434</v>
      </c>
      <c r="AP117" s="295">
        <v>-0.043243152085523866</v>
      </c>
      <c r="AQ117" s="225">
        <f>IF(SUMPRODUCT($B$76:$I$76)=0,0,SUMPRODUCT(AI117:AP117,$B$76:$I$76)/SUMPRODUCT($B$76:$I$76))</f>
        <v>-0.05671180846</v>
      </c>
      <c r="AR117" s="2"/>
      <c r="AS117" s="224" t="s">
        <v>512</v>
      </c>
      <c r="AT117" s="294">
        <v>0.014628881218767716</v>
      </c>
      <c r="AU117" s="13">
        <v>0.014475848081717192</v>
      </c>
      <c r="AV117" s="13">
        <v>0.014753519597656948</v>
      </c>
      <c r="AW117" s="13">
        <v>0.014610571612662309</v>
      </c>
      <c r="AX117" s="13">
        <v>0.014822254656226443</v>
      </c>
      <c r="AY117" s="13">
        <v>0.014727443209399612</v>
      </c>
      <c r="AZ117" s="13">
        <v>0.008970143141031155</v>
      </c>
      <c r="BA117" s="295">
        <v>0.008923331351598817</v>
      </c>
      <c r="BB117" s="225">
        <f>IF(SUMPRODUCT($B$76:$I$76)=0,0,SUMPRODUCT(AT117:BA117,$B$76:$I$76)/SUMPRODUCT($B$76:$I$76))</f>
        <v>0.01441291488</v>
      </c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</row>
    <row r="118" ht="15.75" customHeight="1">
      <c r="A118" s="224" t="s">
        <v>513</v>
      </c>
      <c r="B118" s="294">
        <v>0.028368754286446085</v>
      </c>
      <c r="C118" s="13">
        <v>0.03387680524310328</v>
      </c>
      <c r="D118" s="13">
        <v>0.03218228776007254</v>
      </c>
      <c r="E118" s="13">
        <v>0.03783062858447795</v>
      </c>
      <c r="F118" s="13">
        <v>0.024372318105790127</v>
      </c>
      <c r="G118" s="13">
        <v>0.030168779808970227</v>
      </c>
      <c r="H118" s="13">
        <v>0.03522942835619996</v>
      </c>
      <c r="I118" s="295">
        <v>0.043234807625500554</v>
      </c>
      <c r="J118" s="225">
        <f>IF(SUMPRODUCT($B$77:$I$77)=0,0,SUMPRODUCT(B118:I118,$B$77:$I$77)/SUMPRODUCT($B$77:$I$77))</f>
        <v>0.03312206221</v>
      </c>
      <c r="K118" s="2"/>
      <c r="L118" s="224" t="s">
        <v>513</v>
      </c>
      <c r="M118" s="294">
        <v>0.0593063880097854</v>
      </c>
      <c r="N118" s="13">
        <v>0.06837710149928397</v>
      </c>
      <c r="O118" s="13">
        <v>0.05863871176254949</v>
      </c>
      <c r="P118" s="13">
        <v>0.06785799474436599</v>
      </c>
      <c r="Q118" s="13">
        <v>0.05749469676713411</v>
      </c>
      <c r="R118" s="13">
        <v>0.06676066661933863</v>
      </c>
      <c r="S118" s="13">
        <v>0.05032218421922926</v>
      </c>
      <c r="T118" s="295">
        <v>0.05907675019676407</v>
      </c>
      <c r="U118" s="225">
        <f>IF(SUMPRODUCT($B$77:$I$77)=0,0,SUMPRODUCT(M118:T118,$B$77:$I$77)/SUMPRODUCT($B$77:$I$77))</f>
        <v>0.06515880979</v>
      </c>
      <c r="V118" s="2"/>
      <c r="W118" s="224" t="s">
        <v>513</v>
      </c>
      <c r="X118" s="294">
        <v>3.038761826184269E-4</v>
      </c>
      <c r="Y118" s="13">
        <v>1.9696502976324366E-4</v>
      </c>
      <c r="Z118" s="13">
        <v>3.5467168695276733E-4</v>
      </c>
      <c r="AA118" s="13">
        <v>2.2302504762071657E-4</v>
      </c>
      <c r="AB118" s="13">
        <v>4.090715485440352E-4</v>
      </c>
      <c r="AC118" s="13">
        <v>2.499249412639898E-4</v>
      </c>
      <c r="AD118" s="13">
        <v>8.109488726811605E-4</v>
      </c>
      <c r="AE118" s="295">
        <v>4.5202675388284895E-4</v>
      </c>
      <c r="AF118" s="225">
        <f>IF(SUMPRODUCT($B$77:$I$77)=0,0,SUMPRODUCT(X118:AE118,$B$77:$I$77)/SUMPRODUCT($B$77:$I$77))</f>
        <v>0.0002561065845</v>
      </c>
      <c r="AG118" s="2"/>
      <c r="AH118" s="224" t="s">
        <v>513</v>
      </c>
      <c r="AI118" s="294">
        <v>-0.04553486686652186</v>
      </c>
      <c r="AJ118" s="13">
        <v>-0.04852319501389497</v>
      </c>
      <c r="AK118" s="13">
        <v>-0.041305710107076204</v>
      </c>
      <c r="AL118" s="13">
        <v>-0.04422931042920529</v>
      </c>
      <c r="AM118" s="13">
        <v>-0.04772861589883104</v>
      </c>
      <c r="AN118" s="13">
        <v>-0.05049071620343841</v>
      </c>
      <c r="AO118" s="13">
        <v>-0.024845545463094774</v>
      </c>
      <c r="AP118" s="295">
        <v>-0.02514223210882167</v>
      </c>
      <c r="AQ118" s="225">
        <f>IF(SUMPRODUCT($B$77:$I$77)=0,0,SUMPRODUCT(AI118:AP118,$B$77:$I$77)/SUMPRODUCT($B$77:$I$77))</f>
        <v>-0.04612709629</v>
      </c>
      <c r="AR118" s="2"/>
      <c r="AS118" s="224" t="s">
        <v>513</v>
      </c>
      <c r="AT118" s="294">
        <v>0.014179677875549643</v>
      </c>
      <c r="AU118" s="13">
        <v>0.013729596178629734</v>
      </c>
      <c r="AV118" s="13">
        <v>0.014359528883176763</v>
      </c>
      <c r="AW118" s="13">
        <v>0.013865447043726761</v>
      </c>
      <c r="AX118" s="13">
        <v>0.014064405575167114</v>
      </c>
      <c r="AY118" s="13">
        <v>0.013540758576672019</v>
      </c>
      <c r="AZ118" s="13">
        <v>0.008941840745322841</v>
      </c>
      <c r="BA118" s="295">
        <v>0.008848262783680118</v>
      </c>
      <c r="BB118" s="225">
        <f>IF(SUMPRODUCT($B$77:$I$77)=0,0,SUMPRODUCT(AT118:BA118,$B$77:$I$77)/SUMPRODUCT($B$77:$I$77))</f>
        <v>0.01372901374</v>
      </c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</row>
    <row r="119" ht="15.75" customHeight="1">
      <c r="A119" s="224" t="s">
        <v>514</v>
      </c>
      <c r="B119" s="294">
        <v>0.028057958924778678</v>
      </c>
      <c r="C119" s="13">
        <v>0.033150730550101225</v>
      </c>
      <c r="D119" s="13">
        <v>0.03258117473525458</v>
      </c>
      <c r="E119" s="13">
        <v>0.03792315687157014</v>
      </c>
      <c r="F119" s="13">
        <v>0.02404130865708782</v>
      </c>
      <c r="G119" s="13">
        <v>0.030706542614104992</v>
      </c>
      <c r="H119" s="13">
        <v>0.03341537184612375</v>
      </c>
      <c r="I119" s="295">
        <v>0.04542992675491674</v>
      </c>
      <c r="J119" s="225">
        <f>IF(SUMPRODUCT($B$78:$I$78)=0,0,SUMPRODUCT(B119:I119,$B$78:$I$78)/SUMPRODUCT($B$78:$I$78))</f>
        <v>0.03269943731</v>
      </c>
      <c r="K119" s="2"/>
      <c r="L119" s="224" t="s">
        <v>514</v>
      </c>
      <c r="M119" s="294">
        <v>0.04330421692837244</v>
      </c>
      <c r="N119" s="13">
        <v>0.051829829438297975</v>
      </c>
      <c r="O119" s="13">
        <v>0.04233294439179083</v>
      </c>
      <c r="P119" s="13">
        <v>0.05087912623967869</v>
      </c>
      <c r="Q119" s="13">
        <v>0.0411318197813488</v>
      </c>
      <c r="R119" s="13">
        <v>0.04953960087666103</v>
      </c>
      <c r="S119" s="13">
        <v>0.03490991575069525</v>
      </c>
      <c r="T119" s="295">
        <v>0.04227683143648127</v>
      </c>
      <c r="U119" s="225">
        <f>IF(SUMPRODUCT($B$78:$I$78)=0,0,SUMPRODUCT(M119:T119,$B$78:$I$78)/SUMPRODUCT($B$78:$I$78))</f>
        <v>0.04884824646</v>
      </c>
      <c r="V119" s="2"/>
      <c r="W119" s="224" t="s">
        <v>514</v>
      </c>
      <c r="X119" s="294">
        <v>7.040699535513025E-4</v>
      </c>
      <c r="Y119" s="13">
        <v>4.247434569964125E-4</v>
      </c>
      <c r="Z119" s="13">
        <v>8.701481421230783E-4</v>
      </c>
      <c r="AA119" s="13">
        <v>5.151306455645846E-4</v>
      </c>
      <c r="AB119" s="13">
        <v>0.0010639492162650937</v>
      </c>
      <c r="AC119" s="13">
        <v>6.3041473152548E-4</v>
      </c>
      <c r="AD119" s="13">
        <v>0.002359027239292568</v>
      </c>
      <c r="AE119" s="295">
        <v>0.0013287113253765575</v>
      </c>
      <c r="AF119" s="225">
        <f>IF(SUMPRODUCT($B$78:$I$78)=0,0,SUMPRODUCT(X119:AE119,$B$78:$I$78)/SUMPRODUCT($B$78:$I$78))</f>
        <v>0.0005758502981</v>
      </c>
      <c r="AG119" s="2"/>
      <c r="AH119" s="224" t="s">
        <v>514</v>
      </c>
      <c r="AI119" s="294">
        <v>-0.029663214402578318</v>
      </c>
      <c r="AJ119" s="13">
        <v>-0.03165871881053892</v>
      </c>
      <c r="AK119" s="13">
        <v>-0.024106462294046963</v>
      </c>
      <c r="AL119" s="13">
        <v>-0.025618940574622443</v>
      </c>
      <c r="AM119" s="13">
        <v>-0.031253402703402336</v>
      </c>
      <c r="AN119" s="13">
        <v>-0.030777894392286904</v>
      </c>
      <c r="AO119" s="13">
        <v>-0.012902986957991747</v>
      </c>
      <c r="AP119" s="295">
        <v>-0.007024871704831681</v>
      </c>
      <c r="AQ119" s="225">
        <f>IF(SUMPRODUCT($B$78:$I$78)=0,0,SUMPRODUCT(AI119:AP119,$B$78:$I$78)/SUMPRODUCT($B$78:$I$78))</f>
        <v>-0.02932681757</v>
      </c>
      <c r="AR119" s="2"/>
      <c r="AS119" s="224" t="s">
        <v>514</v>
      </c>
      <c r="AT119" s="294">
        <v>0.013607720043109246</v>
      </c>
      <c r="AU119" s="13">
        <v>0.012492057207113789</v>
      </c>
      <c r="AV119" s="13">
        <v>0.013374102813504998</v>
      </c>
      <c r="AW119" s="13">
        <v>0.012092650967255179</v>
      </c>
      <c r="AX119" s="13">
        <v>0.012997358766704353</v>
      </c>
      <c r="AY119" s="13">
        <v>0.011290040048584428</v>
      </c>
      <c r="AZ119" s="13">
        <v>0.009049415825493446</v>
      </c>
      <c r="BA119" s="295">
        <v>0.00884925569789174</v>
      </c>
      <c r="BB119" s="225">
        <f>IF(SUMPRODUCT($B$78:$I$78)=0,0,SUMPRODUCT(AT119:BA119,$B$78:$I$78)/SUMPRODUCT($B$78:$I$78))</f>
        <v>0.0125331435</v>
      </c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</row>
    <row r="120" ht="15.75" customHeight="1">
      <c r="A120" s="224" t="s">
        <v>515</v>
      </c>
      <c r="B120" s="294">
        <v>0.045115250841093475</v>
      </c>
      <c r="C120" s="13">
        <v>0.04688746075827507</v>
      </c>
      <c r="D120" s="13">
        <v>0.04657862688463705</v>
      </c>
      <c r="E120" s="13">
        <v>0.050375196289025974</v>
      </c>
      <c r="F120" s="13">
        <v>0.03430384696975884</v>
      </c>
      <c r="G120" s="13">
        <v>0.04079734407610544</v>
      </c>
      <c r="H120" s="13">
        <v>0.031261361940923174</v>
      </c>
      <c r="I120" s="295">
        <v>0.045204670299863484</v>
      </c>
      <c r="J120" s="225">
        <f>IF(SUMPRODUCT($B$79:$I$79)=0,0,SUMPRODUCT(B120:I120,$B$79:$I$79)/SUMPRODUCT($B$79:$I$79))</f>
        <v>0.04662331911</v>
      </c>
      <c r="K120" s="2"/>
      <c r="L120" s="224" t="s">
        <v>515</v>
      </c>
      <c r="M120" s="294">
        <v>0.027683761403081694</v>
      </c>
      <c r="N120" s="13">
        <v>0.034763070888940956</v>
      </c>
      <c r="O120" s="13">
        <v>0.026789101811442777</v>
      </c>
      <c r="P120" s="13">
        <v>0.03371272655504166</v>
      </c>
      <c r="Q120" s="13">
        <v>0.02581780177335232</v>
      </c>
      <c r="R120" s="13">
        <v>0.032501482588428894</v>
      </c>
      <c r="S120" s="13">
        <v>0.0279396505861839</v>
      </c>
      <c r="T120" s="295">
        <v>0.03440389691167956</v>
      </c>
      <c r="U120" s="225">
        <f>IF(SUMPRODUCT($B$79:$I$79)=0,0,SUMPRODUCT(M120:T120,$B$79:$I$79)/SUMPRODUCT($B$79:$I$79))</f>
        <v>0.03245491551</v>
      </c>
      <c r="V120" s="2"/>
      <c r="W120" s="224" t="s">
        <v>515</v>
      </c>
      <c r="X120" s="294">
        <v>0.002565206178737023</v>
      </c>
      <c r="Y120" s="13">
        <v>0.0014286405791949011</v>
      </c>
      <c r="Z120" s="13">
        <v>0.0030613807585342483</v>
      </c>
      <c r="AA120" s="13">
        <v>0.0017287370831409632</v>
      </c>
      <c r="AB120" s="13">
        <v>0.0036651830304748035</v>
      </c>
      <c r="AC120" s="13">
        <v>0.0021094191002584703</v>
      </c>
      <c r="AD120" s="13">
        <v>0.00447308667301895</v>
      </c>
      <c r="AE120" s="295">
        <v>0.002533622833480045</v>
      </c>
      <c r="AF120" s="225">
        <f>IF(SUMPRODUCT($B$79:$I$79)=0,0,SUMPRODUCT(X120:AE120,$B$79:$I$79)/SUMPRODUCT($B$79:$I$79))</f>
        <v>0.001843437304</v>
      </c>
      <c r="AG120" s="2"/>
      <c r="AH120" s="224" t="s">
        <v>515</v>
      </c>
      <c r="AI120" s="294">
        <v>0.00315381301905961</v>
      </c>
      <c r="AJ120" s="13">
        <v>6.772141589721746E-4</v>
      </c>
      <c r="AK120" s="13">
        <v>0.004902993069562798</v>
      </c>
      <c r="AL120" s="13">
        <v>0.004905928637786199</v>
      </c>
      <c r="AM120" s="13">
        <v>-0.007100513873472377</v>
      </c>
      <c r="AN120" s="13">
        <v>-0.003920583321654429</v>
      </c>
      <c r="AO120" s="13">
        <v>-0.010382346476262034</v>
      </c>
      <c r="AP120" s="295">
        <v>-6.790165803485584E-4</v>
      </c>
      <c r="AQ120" s="225">
        <f>IF(SUMPRODUCT($B$79:$I$79)=0,0,SUMPRODUCT(AI120:AP120,$B$79:$I$79)/SUMPRODUCT($B$79:$I$79))</f>
        <v>0.001802354323</v>
      </c>
      <c r="AR120" s="2"/>
      <c r="AS120" s="224" t="s">
        <v>515</v>
      </c>
      <c r="AT120" s="294">
        <v>0.011645033384227376</v>
      </c>
      <c r="AU120" s="13">
        <v>0.010018535131168481</v>
      </c>
      <c r="AV120" s="13">
        <v>0.011746196595545075</v>
      </c>
      <c r="AW120" s="13">
        <v>0.010027804013058606</v>
      </c>
      <c r="AX120" s="13">
        <v>0.011836356425484211</v>
      </c>
      <c r="AY120" s="13">
        <v>0.010107025709073831</v>
      </c>
      <c r="AZ120" s="13">
        <v>0.009230971157983535</v>
      </c>
      <c r="BA120" s="295">
        <v>0.008946167135053695</v>
      </c>
      <c r="BB120" s="225">
        <f>IF(SUMPRODUCT($B$79:$I$79)=0,0,SUMPRODUCT(AT120:BA120,$B$79:$I$79)/SUMPRODUCT($B$79:$I$79))</f>
        <v>0.010502351</v>
      </c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</row>
    <row r="121" ht="15.75" customHeight="1">
      <c r="A121" s="300" t="s">
        <v>516</v>
      </c>
      <c r="B121" s="301">
        <v>0.05405372660482102</v>
      </c>
      <c r="C121" s="302">
        <v>0.06580324280343787</v>
      </c>
      <c r="D121" s="302">
        <v>0.05058711201097678</v>
      </c>
      <c r="E121" s="302">
        <v>0.06242414396311034</v>
      </c>
      <c r="F121" s="302">
        <v>0.0345409593162009</v>
      </c>
      <c r="G121" s="302">
        <v>0.04753075603120492</v>
      </c>
      <c r="H121" s="302"/>
      <c r="I121" s="303"/>
      <c r="J121" s="304">
        <f>IF(SUMPRODUCT($B$80:$I$80)=0,0,SUMPRODUCT(B121:I121,$B$80:$I$80)/SUMPRODUCT($B$80:$I$80))</f>
        <v>0</v>
      </c>
      <c r="K121" s="2"/>
      <c r="L121" s="300" t="s">
        <v>516</v>
      </c>
      <c r="M121" s="301">
        <v>0.01635993546253173</v>
      </c>
      <c r="N121" s="302">
        <v>0.020973072704122627</v>
      </c>
      <c r="O121" s="302">
        <v>0.017947433297912867</v>
      </c>
      <c r="P121" s="302">
        <v>0.022860044839627724</v>
      </c>
      <c r="Q121" s="302">
        <v>0.019517524196695047</v>
      </c>
      <c r="R121" s="302">
        <v>0.024730454223414394</v>
      </c>
      <c r="S121" s="302"/>
      <c r="T121" s="303"/>
      <c r="U121" s="304">
        <f>IF(SUMPRODUCT($B$80:$I$80)=0,0,SUMPRODUCT(M121:T121,$B$80:$I$80)/SUMPRODUCT($B$80:$I$80))</f>
        <v>0</v>
      </c>
      <c r="V121" s="2"/>
      <c r="W121" s="300" t="s">
        <v>516</v>
      </c>
      <c r="X121" s="301">
        <v>0.009051558790573566</v>
      </c>
      <c r="Y121" s="302">
        <v>0.005726314994596595</v>
      </c>
      <c r="Z121" s="302">
        <v>0.0074996091368461654</v>
      </c>
      <c r="AA121" s="302">
        <v>0.004888664317108634</v>
      </c>
      <c r="AB121" s="302">
        <v>0.006702816461185093</v>
      </c>
      <c r="AC121" s="302">
        <v>0.004328931511182734</v>
      </c>
      <c r="AD121" s="302"/>
      <c r="AE121" s="303"/>
      <c r="AF121" s="304">
        <f>IF(SUMPRODUCT($B$80:$I$80)=0,0,SUMPRODUCT(X121:AE121,$B$80:$I$80)/SUMPRODUCT($B$80:$I$80))</f>
        <v>0</v>
      </c>
      <c r="AG121" s="2"/>
      <c r="AH121" s="300" t="s">
        <v>516</v>
      </c>
      <c r="AI121" s="301">
        <v>0.012708574375832863</v>
      </c>
      <c r="AJ121" s="302">
        <v>0.02941990194336625</v>
      </c>
      <c r="AK121" s="302">
        <v>0.009755093853386286</v>
      </c>
      <c r="AL121" s="302">
        <v>0.025407045889015795</v>
      </c>
      <c r="AM121" s="302">
        <v>-0.006305818871941166</v>
      </c>
      <c r="AN121" s="302">
        <v>0.008858641275487168</v>
      </c>
      <c r="AO121" s="302"/>
      <c r="AP121" s="303"/>
      <c r="AQ121" s="304">
        <f>IF(SUMPRODUCT($B$80:$I$80)=0,0,SUMPRODUCT(AI121:AP121,$B$80:$I$80)/SUMPRODUCT($B$80:$I$80))</f>
        <v>0</v>
      </c>
      <c r="AR121" s="2"/>
      <c r="AS121" s="300" t="s">
        <v>516</v>
      </c>
      <c r="AT121" s="301">
        <v>0.015700023285412763</v>
      </c>
      <c r="AU121" s="302">
        <v>0.009662345593485359</v>
      </c>
      <c r="AV121" s="302">
        <v>0.015149740824958591</v>
      </c>
      <c r="AW121" s="302">
        <v>0.009268388917359937</v>
      </c>
      <c r="AX121" s="302">
        <v>0.01441646936484257</v>
      </c>
      <c r="AY121" s="302">
        <v>0.009612729021122158</v>
      </c>
      <c r="AZ121" s="302"/>
      <c r="BA121" s="303"/>
      <c r="BB121" s="304">
        <f>IF(SUMPRODUCT($B$80:$I$80)=0,0,SUMPRODUCT(AT121:BA121,$B$80:$I$80)/SUMPRODUCT($B$80:$I$80))</f>
        <v>0</v>
      </c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</row>
    <row r="122" ht="15.75" customHeight="1">
      <c r="A122" s="267" t="s">
        <v>619</v>
      </c>
      <c r="B122" s="322">
        <f>IF(SUM($B$72:$C$80)=0,0,SUMPRODUCT(B113:C121,$B$72:$C$80)/SUM($B$72:$C$80))</f>
        <v>0.03558591937</v>
      </c>
      <c r="C122" s="323"/>
      <c r="D122" s="324">
        <f>IF(SUM($D$72:$E$80)=0,0,SUMPRODUCT(D113:E121,$D$72:$E$80)/SUM($D$72:$E$80))</f>
        <v>0.04060450235</v>
      </c>
      <c r="E122" s="323"/>
      <c r="F122" s="324">
        <f>IF(SUM($F$72:$G$80)=0,0,SUMPRODUCT(F113:G121,$F$72:$G$80)/SUM($F$72:$G$80))</f>
        <v>0.03262730981</v>
      </c>
      <c r="G122" s="323"/>
      <c r="H122" s="324">
        <f>IF(SUM($H$72:$I$80)=0,0,SUMPRODUCT(H113:I121,$H$72:$I$80)/SUM($H$72:$I$80))</f>
        <v>0.03964165277</v>
      </c>
      <c r="I122" s="325"/>
      <c r="J122" s="313">
        <f>SUMPRODUCT(B113:I121,$B$72:$I$80)</f>
        <v>0.03671459927</v>
      </c>
      <c r="K122" s="2"/>
      <c r="L122" s="267" t="s">
        <v>620</v>
      </c>
      <c r="M122" s="322">
        <f>IF(SUM($B$72:$C$80)=0,0,SUMPRODUCT(M113:N121,$B$72:$C$80)/SUM($B$72:$C$80))</f>
        <v>0.08685852098</v>
      </c>
      <c r="N122" s="323"/>
      <c r="O122" s="324">
        <f>IF(SUM($D$72:$E$80)=0,0,SUMPRODUCT(O113:P121,$D$72:$E$80)/SUM($D$72:$E$80))</f>
        <v>0.08777569153</v>
      </c>
      <c r="P122" s="323"/>
      <c r="Q122" s="324">
        <f>IF(SUM($F$72:$G$80)=0,0,SUMPRODUCT(Q113:R121,$F$72:$G$80)/SUM($F$72:$G$80))</f>
        <v>0.0879568397</v>
      </c>
      <c r="R122" s="323"/>
      <c r="S122" s="324">
        <f>IF(SUM($H$72:$I$80)=0,0,SUMPRODUCT(S113:T121,$H$72:$I$80)/SUM($H$72:$I$80))</f>
        <v>0.09076668659</v>
      </c>
      <c r="T122" s="325"/>
      <c r="U122" s="313">
        <f>SUMPRODUCT(M113:T121,$B$72:$I$80)</f>
        <v>0.0874300361</v>
      </c>
      <c r="V122" s="2"/>
      <c r="W122" s="267" t="s">
        <v>621</v>
      </c>
      <c r="X122" s="322">
        <f>IF(SUM($B$72:$C$80)=0,0,SUMPRODUCT(X113:Y121,$B$72:$C$80)/SUM($B$72:$C$80))</f>
        <v>0.0001702253359</v>
      </c>
      <c r="Y122" s="323"/>
      <c r="Z122" s="324">
        <f>IF(SUM($D$72:$E$80)=0,0,SUMPRODUCT(Z113:AA121,$D$72:$E$80)/SUM($D$72:$E$80))</f>
        <v>0.000183586255</v>
      </c>
      <c r="AA122" s="323"/>
      <c r="AB122" s="324">
        <f>IF(SUM($F$72:$G$80)=0,0,SUMPRODUCT(AB113:AC121,$F$72:$G$80)/SUM($F$72:$G$80))</f>
        <v>0.0002025401192</v>
      </c>
      <c r="AC122" s="323"/>
      <c r="AD122" s="324">
        <f>IF(SUM($H$72:$I$80)=0,0,SUMPRODUCT(AD113:AE121,$H$72:$I$80)/SUM($H$72:$I$80))</f>
        <v>0.000217431861</v>
      </c>
      <c r="AE122" s="325"/>
      <c r="AF122" s="313">
        <f>SUMPRODUCT(X113:AE121,$B$72:$I$80)</f>
        <v>0.0001805323919</v>
      </c>
      <c r="AG122" s="2"/>
      <c r="AH122" s="267" t="s">
        <v>622</v>
      </c>
      <c r="AI122" s="322">
        <f>IF(SUM($B$72:$C$80)=0,0,SUMPRODUCT(AI113:AJ121,$B$72:$C$80)/SUM($B$72:$C$80))</f>
        <v>-0.06593396384</v>
      </c>
      <c r="AJ122" s="323"/>
      <c r="AK122" s="324">
        <f>IF(SUM($D$72:$E$80)=0,0,SUMPRODUCT(AK113:AL121,$D$72:$E$80)/SUM($D$72:$E$80))</f>
        <v>-0.06201446194</v>
      </c>
      <c r="AL122" s="323"/>
      <c r="AM122" s="324">
        <f>IF(SUM($F$72:$G$80)=0,0,SUMPRODUCT(AM113:AN121,$F$72:$G$80)/SUM($F$72:$G$80))</f>
        <v>-0.07010809985</v>
      </c>
      <c r="AN122" s="323"/>
      <c r="AO122" s="324">
        <f>IF(SUM($H$72:$I$80)=0,0,SUMPRODUCT(AO113:AP121,$H$72:$I$80)/SUM($H$72:$I$80))</f>
        <v>-0.06143142154</v>
      </c>
      <c r="AP122" s="325"/>
      <c r="AQ122" s="313">
        <f>SUMPRODUCT(AI113:AP121,$B$72:$I$80)</f>
        <v>-0.06526980037</v>
      </c>
      <c r="AR122" s="2"/>
      <c r="AS122" s="267" t="s">
        <v>623</v>
      </c>
      <c r="AT122" s="322">
        <f>IF(SUM($B$72:$C$80)=0,0,SUMPRODUCT(AT113:AU121,$B$72:$C$80)/SUM($B$72:$C$80))</f>
        <v>0.01437501225</v>
      </c>
      <c r="AU122" s="323"/>
      <c r="AV122" s="324">
        <f>IF(SUM($D$72:$E$80)=0,0,SUMPRODUCT(AV113:AW121,$D$72:$E$80)/SUM($D$72:$E$80))</f>
        <v>0.01452330693</v>
      </c>
      <c r="AW122" s="323"/>
      <c r="AX122" s="324">
        <f>IF(SUM($F$72:$G$80)=0,0,SUMPRODUCT(AX113:AY121,$F$72:$G$80)/SUM($F$72:$G$80))</f>
        <v>0.01443301987</v>
      </c>
      <c r="AY122" s="323"/>
      <c r="AZ122" s="324">
        <f>IF(SUM($H$72:$I$80)=0,0,SUMPRODUCT(AZ113:BA121,$H$72:$I$80)/SUM($H$72:$I$80))</f>
        <v>0.0100310693</v>
      </c>
      <c r="BA122" s="325"/>
      <c r="BB122" s="313">
        <f>SUMPRODUCT(AT113:BA121,$B$72:$I$80)</f>
        <v>0.01425049933</v>
      </c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</row>
    <row r="124" ht="15.75" customHeight="1">
      <c r="A124" s="212" t="s">
        <v>624</v>
      </c>
      <c r="B124" s="240" t="s">
        <v>625</v>
      </c>
      <c r="C124" s="210" t="s">
        <v>626</v>
      </c>
      <c r="D124" s="210" t="s">
        <v>627</v>
      </c>
      <c r="E124" s="210" t="s">
        <v>628</v>
      </c>
      <c r="F124" s="241" t="s">
        <v>629</v>
      </c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</row>
    <row r="125" ht="15.75" customHeight="1">
      <c r="A125" s="218" t="s">
        <v>630</v>
      </c>
      <c r="B125" s="270">
        <f>$B$122</f>
        <v>0.03558591937</v>
      </c>
      <c r="C125" s="271">
        <f>$M$122</f>
        <v>0.08685852098</v>
      </c>
      <c r="D125" s="271">
        <f>$X$122</f>
        <v>0.0001702253359</v>
      </c>
      <c r="E125" s="271">
        <f>$AI$122</f>
        <v>-0.06593396384</v>
      </c>
      <c r="F125" s="272">
        <f>$AT$122</f>
        <v>0.01437501225</v>
      </c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</row>
    <row r="126" ht="15.75" customHeight="1">
      <c r="A126" s="224" t="s">
        <v>631</v>
      </c>
      <c r="B126" s="294">
        <f>$D$122</f>
        <v>0.04060450235</v>
      </c>
      <c r="C126" s="13">
        <f>$O$122</f>
        <v>0.08777569153</v>
      </c>
      <c r="D126" s="13">
        <f>$Z$122</f>
        <v>0.000183586255</v>
      </c>
      <c r="E126" s="13">
        <f>$AK$122</f>
        <v>-0.06201446194</v>
      </c>
      <c r="F126" s="14">
        <f>$AV$122</f>
        <v>0.01452330693</v>
      </c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</row>
    <row r="127" ht="15.75" customHeight="1">
      <c r="A127" s="224" t="s">
        <v>632</v>
      </c>
      <c r="B127" s="294">
        <f>$F$122</f>
        <v>0.03262730981</v>
      </c>
      <c r="C127" s="13">
        <f>$Q$122</f>
        <v>0.0879568397</v>
      </c>
      <c r="D127" s="13">
        <f>$AB$122</f>
        <v>0.0002025401192</v>
      </c>
      <c r="E127" s="13">
        <f>$AM$122</f>
        <v>-0.07010809985</v>
      </c>
      <c r="F127" s="14">
        <f>$AX$122</f>
        <v>0.01443301987</v>
      </c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</row>
    <row r="128" ht="15.75" customHeight="1">
      <c r="A128" s="300" t="s">
        <v>633</v>
      </c>
      <c r="B128" s="301">
        <f>$H$122</f>
        <v>0.03964165277</v>
      </c>
      <c r="C128" s="302">
        <f>$S$122</f>
        <v>0.09076668659</v>
      </c>
      <c r="D128" s="302">
        <f>$AD$122</f>
        <v>0.000217431861</v>
      </c>
      <c r="E128" s="302">
        <f>$AO$122</f>
        <v>-0.06143142154</v>
      </c>
      <c r="F128" s="326">
        <f>$AZ$122</f>
        <v>0.0100310693</v>
      </c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</row>
    <row r="129" ht="15.75" customHeight="1">
      <c r="A129" s="267" t="s">
        <v>634</v>
      </c>
      <c r="B129" s="273">
        <f>$J$122</f>
        <v>0.03671459927</v>
      </c>
      <c r="C129" s="274">
        <f>$U$122</f>
        <v>0.0874300361</v>
      </c>
      <c r="D129" s="274">
        <f>$AF$122</f>
        <v>0.0001805323919</v>
      </c>
      <c r="E129" s="274">
        <f>$AQ$122</f>
        <v>-0.06526980037</v>
      </c>
      <c r="F129" s="275">
        <f>$BB$122</f>
        <v>0.01425049933</v>
      </c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</row>
    <row r="131" ht="15.75" customHeight="1">
      <c r="A131" s="237" t="s">
        <v>353</v>
      </c>
      <c r="B131" s="237" t="s">
        <v>635</v>
      </c>
      <c r="C131" s="2"/>
      <c r="D131" s="2"/>
      <c r="E131" s="2"/>
      <c r="F131" s="2"/>
      <c r="G131" s="2"/>
      <c r="H131" s="2"/>
      <c r="I131" s="2"/>
      <c r="J131" s="2"/>
      <c r="K131" s="2"/>
      <c r="L131" s="237" t="s">
        <v>355</v>
      </c>
      <c r="M131" s="237" t="s">
        <v>636</v>
      </c>
      <c r="N131" s="2"/>
      <c r="O131" s="2"/>
      <c r="P131" s="2"/>
      <c r="Q131" s="2"/>
      <c r="R131" s="2"/>
      <c r="S131" s="2"/>
      <c r="T131" s="2"/>
      <c r="U131" s="2"/>
      <c r="V131" s="2"/>
      <c r="W131" s="237" t="s">
        <v>357</v>
      </c>
      <c r="X131" s="237" t="s">
        <v>637</v>
      </c>
      <c r="Y131" s="2"/>
      <c r="Z131" s="2"/>
      <c r="AA131" s="2"/>
      <c r="AB131" s="2"/>
      <c r="AC131" s="2"/>
      <c r="AD131" s="2"/>
      <c r="AE131" s="2"/>
      <c r="AF131" s="2"/>
      <c r="AG131" s="2"/>
      <c r="AH131" s="237" t="s">
        <v>638</v>
      </c>
      <c r="AI131" s="237" t="s">
        <v>639</v>
      </c>
      <c r="AJ131" s="2"/>
      <c r="AK131" s="2"/>
      <c r="AL131" s="2"/>
      <c r="AM131" s="2"/>
      <c r="AN131" s="2"/>
      <c r="AO131" s="2"/>
      <c r="AP131" s="2"/>
      <c r="AQ131" s="2"/>
      <c r="AR131" s="2"/>
      <c r="AS131" s="237" t="s">
        <v>640</v>
      </c>
      <c r="AT131" s="237" t="s">
        <v>124</v>
      </c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</row>
    <row r="132" ht="15.75" customHeight="1">
      <c r="A132" s="276" t="s">
        <v>641</v>
      </c>
      <c r="B132" s="318" t="s">
        <v>642</v>
      </c>
      <c r="C132" s="278"/>
      <c r="D132" s="279" t="s">
        <v>643</v>
      </c>
      <c r="E132" s="278"/>
      <c r="F132" s="279" t="s">
        <v>644</v>
      </c>
      <c r="G132" s="278"/>
      <c r="H132" s="279" t="s">
        <v>645</v>
      </c>
      <c r="I132" s="280"/>
      <c r="J132" s="319" t="s">
        <v>646</v>
      </c>
      <c r="K132" s="2"/>
      <c r="L132" s="276" t="s">
        <v>647</v>
      </c>
      <c r="M132" s="318" t="s">
        <v>648</v>
      </c>
      <c r="N132" s="278"/>
      <c r="O132" s="279" t="s">
        <v>649</v>
      </c>
      <c r="P132" s="278"/>
      <c r="Q132" s="279" t="s">
        <v>650</v>
      </c>
      <c r="R132" s="278"/>
      <c r="S132" s="279" t="s">
        <v>651</v>
      </c>
      <c r="T132" s="280"/>
      <c r="U132" s="319" t="s">
        <v>652</v>
      </c>
      <c r="V132" s="2"/>
      <c r="W132" s="276" t="s">
        <v>653</v>
      </c>
      <c r="X132" s="318" t="s">
        <v>654</v>
      </c>
      <c r="Y132" s="278"/>
      <c r="Z132" s="279" t="s">
        <v>655</v>
      </c>
      <c r="AA132" s="278"/>
      <c r="AB132" s="279" t="s">
        <v>656</v>
      </c>
      <c r="AC132" s="278"/>
      <c r="AD132" s="279" t="s">
        <v>657</v>
      </c>
      <c r="AE132" s="280"/>
      <c r="AF132" s="319" t="s">
        <v>658</v>
      </c>
      <c r="AG132" s="2"/>
      <c r="AH132" s="276" t="s">
        <v>659</v>
      </c>
      <c r="AI132" s="318" t="s">
        <v>660</v>
      </c>
      <c r="AJ132" s="278"/>
      <c r="AK132" s="279" t="s">
        <v>661</v>
      </c>
      <c r="AL132" s="278"/>
      <c r="AM132" s="279" t="s">
        <v>662</v>
      </c>
      <c r="AN132" s="278"/>
      <c r="AO132" s="279" t="s">
        <v>663</v>
      </c>
      <c r="AP132" s="280"/>
      <c r="AQ132" s="319" t="s">
        <v>664</v>
      </c>
      <c r="AR132" s="2"/>
      <c r="AS132" s="276" t="s">
        <v>665</v>
      </c>
      <c r="AT132" s="318" t="s">
        <v>666</v>
      </c>
      <c r="AU132" s="278"/>
      <c r="AV132" s="279" t="s">
        <v>667</v>
      </c>
      <c r="AW132" s="278"/>
      <c r="AX132" s="279" t="s">
        <v>668</v>
      </c>
      <c r="AY132" s="278"/>
      <c r="AZ132" s="279" t="s">
        <v>669</v>
      </c>
      <c r="BA132" s="280"/>
      <c r="BB132" s="319" t="s">
        <v>670</v>
      </c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</row>
    <row r="133" ht="15.75" customHeight="1">
      <c r="A133" s="320" t="s">
        <v>671</v>
      </c>
      <c r="B133" s="284" t="s">
        <v>672</v>
      </c>
      <c r="C133" s="285" t="s">
        <v>673</v>
      </c>
      <c r="D133" s="285" t="s">
        <v>674</v>
      </c>
      <c r="E133" s="285" t="s">
        <v>675</v>
      </c>
      <c r="F133" s="285" t="s">
        <v>676</v>
      </c>
      <c r="G133" s="285" t="s">
        <v>677</v>
      </c>
      <c r="H133" s="285" t="s">
        <v>678</v>
      </c>
      <c r="I133" s="286" t="s">
        <v>679</v>
      </c>
      <c r="J133" s="321"/>
      <c r="K133" s="2"/>
      <c r="L133" s="320" t="s">
        <v>680</v>
      </c>
      <c r="M133" s="284" t="s">
        <v>681</v>
      </c>
      <c r="N133" s="285" t="s">
        <v>682</v>
      </c>
      <c r="O133" s="285" t="s">
        <v>683</v>
      </c>
      <c r="P133" s="285" t="s">
        <v>684</v>
      </c>
      <c r="Q133" s="285" t="s">
        <v>685</v>
      </c>
      <c r="R133" s="285" t="s">
        <v>686</v>
      </c>
      <c r="S133" s="285" t="s">
        <v>687</v>
      </c>
      <c r="T133" s="286" t="s">
        <v>688</v>
      </c>
      <c r="U133" s="321"/>
      <c r="V133" s="2"/>
      <c r="W133" s="320" t="s">
        <v>689</v>
      </c>
      <c r="X133" s="284" t="s">
        <v>690</v>
      </c>
      <c r="Y133" s="285" t="s">
        <v>691</v>
      </c>
      <c r="Z133" s="285" t="s">
        <v>692</v>
      </c>
      <c r="AA133" s="285" t="s">
        <v>693</v>
      </c>
      <c r="AB133" s="285" t="s">
        <v>694</v>
      </c>
      <c r="AC133" s="285" t="s">
        <v>695</v>
      </c>
      <c r="AD133" s="285" t="s">
        <v>696</v>
      </c>
      <c r="AE133" s="286" t="s">
        <v>697</v>
      </c>
      <c r="AF133" s="321"/>
      <c r="AG133" s="2"/>
      <c r="AH133" s="320" t="s">
        <v>698</v>
      </c>
      <c r="AI133" s="284" t="s">
        <v>699</v>
      </c>
      <c r="AJ133" s="285" t="s">
        <v>700</v>
      </c>
      <c r="AK133" s="285" t="s">
        <v>701</v>
      </c>
      <c r="AL133" s="285" t="s">
        <v>702</v>
      </c>
      <c r="AM133" s="285" t="s">
        <v>703</v>
      </c>
      <c r="AN133" s="285" t="s">
        <v>704</v>
      </c>
      <c r="AO133" s="285" t="s">
        <v>705</v>
      </c>
      <c r="AP133" s="286" t="s">
        <v>706</v>
      </c>
      <c r="AQ133" s="321"/>
      <c r="AR133" s="2"/>
      <c r="AS133" s="320" t="s">
        <v>707</v>
      </c>
      <c r="AT133" s="284" t="s">
        <v>708</v>
      </c>
      <c r="AU133" s="285" t="s">
        <v>709</v>
      </c>
      <c r="AV133" s="285" t="s">
        <v>710</v>
      </c>
      <c r="AW133" s="285" t="s">
        <v>711</v>
      </c>
      <c r="AX133" s="285" t="s">
        <v>712</v>
      </c>
      <c r="AY133" s="285" t="s">
        <v>713</v>
      </c>
      <c r="AZ133" s="285" t="s">
        <v>714</v>
      </c>
      <c r="BA133" s="286" t="s">
        <v>715</v>
      </c>
      <c r="BB133" s="321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</row>
    <row r="134" ht="15.75" customHeight="1">
      <c r="A134" s="218" t="s">
        <v>508</v>
      </c>
      <c r="B134" s="270">
        <v>0.17368211376825324</v>
      </c>
      <c r="C134" s="271">
        <v>0.18591470842091895</v>
      </c>
      <c r="D134" s="271">
        <v>0.25163176537826465</v>
      </c>
      <c r="E134" s="271">
        <v>0.26666740813011863</v>
      </c>
      <c r="F134" s="271">
        <v>0.24257718538295073</v>
      </c>
      <c r="G134" s="271">
        <v>0.25960542734992037</v>
      </c>
      <c r="H134" s="271">
        <v>0.45375017508484844</v>
      </c>
      <c r="I134" s="289">
        <v>0.47669885165441295</v>
      </c>
      <c r="J134" s="219">
        <f>IF(SUMPRODUCT($B$72:$I$72)=0,0,SUMPRODUCT(B134:I134,$B$72:$I$72)/SUMPRODUCT($B$72:$I$72))</f>
        <v>0.2506401236</v>
      </c>
      <c r="K134" s="2"/>
      <c r="L134" s="218" t="s">
        <v>508</v>
      </c>
      <c r="M134" s="290">
        <v>307768.5685151091</v>
      </c>
      <c r="N134" s="291">
        <v>332609.6760780894</v>
      </c>
      <c r="O134" s="291">
        <v>379849.28418130963</v>
      </c>
      <c r="P134" s="291">
        <v>406972.9493276371</v>
      </c>
      <c r="Q134" s="291">
        <v>324759.2314720277</v>
      </c>
      <c r="R134" s="291">
        <v>351217.2148936016</v>
      </c>
      <c r="S134" s="291">
        <v>286003.73625843175</v>
      </c>
      <c r="T134" s="327">
        <v>309911.3371573977</v>
      </c>
      <c r="U134" s="328">
        <f>IF(SUMPRODUCT($B$72:$I$72)=0,0,SUMPRODUCT(M134:T134,$B$72:$I$72)/SUMPRODUCT($B$72:$I$72))</f>
        <v>338437.6888</v>
      </c>
      <c r="V134" s="2"/>
      <c r="W134" s="218" t="s">
        <v>508</v>
      </c>
      <c r="X134" s="290">
        <v>22.0</v>
      </c>
      <c r="Y134" s="291">
        <v>22.0</v>
      </c>
      <c r="Z134" s="291">
        <v>19.0</v>
      </c>
      <c r="AA134" s="291">
        <v>19.0</v>
      </c>
      <c r="AB134" s="291">
        <v>26.0</v>
      </c>
      <c r="AC134" s="291">
        <v>27.0</v>
      </c>
      <c r="AD134" s="291">
        <v>25.0</v>
      </c>
      <c r="AE134" s="327">
        <v>26.0</v>
      </c>
      <c r="AF134" s="328">
        <f>IF(SUMPRODUCT($B$72:$I$72)=0,0,SUMPRODUCT(X134:AE134,$B$72:$I$72)/SUMPRODUCT($B$72:$I$72))</f>
        <v>22.39915255</v>
      </c>
      <c r="AG134" s="2"/>
      <c r="AH134" s="218" t="s">
        <v>508</v>
      </c>
      <c r="AI134" s="290">
        <v>7.0</v>
      </c>
      <c r="AJ134" s="291">
        <v>7.0</v>
      </c>
      <c r="AK134" s="291">
        <v>9.0</v>
      </c>
      <c r="AL134" s="291">
        <v>9.0</v>
      </c>
      <c r="AM134" s="291">
        <v>11.0</v>
      </c>
      <c r="AN134" s="291">
        <v>11.0</v>
      </c>
      <c r="AO134" s="291">
        <v>9.0</v>
      </c>
      <c r="AP134" s="327">
        <v>10.0</v>
      </c>
      <c r="AQ134" s="328">
        <f>IF(SUMPRODUCT($B$72:$I$72)=0,0,SUMPRODUCT(AI134:AP134,$B$72:$I$72)/SUMPRODUCT($B$72:$I$72))</f>
        <v>8.529028768</v>
      </c>
      <c r="AR134" s="2"/>
      <c r="AS134" s="218" t="s">
        <v>508</v>
      </c>
      <c r="AT134" s="270">
        <v>0.0809032696019531</v>
      </c>
      <c r="AU134" s="271">
        <v>0.08057981785678721</v>
      </c>
      <c r="AV134" s="271">
        <v>0.09635275085926248</v>
      </c>
      <c r="AW134" s="271">
        <v>0.09435436364664468</v>
      </c>
      <c r="AX134" s="271">
        <v>0.06749373393614992</v>
      </c>
      <c r="AY134" s="271">
        <v>0.06681671076308947</v>
      </c>
      <c r="AZ134" s="271">
        <v>0.08894703437950337</v>
      </c>
      <c r="BA134" s="289">
        <v>0.08160585433419193</v>
      </c>
      <c r="BB134" s="219">
        <f>IF(SUMPRODUCT($B$72:$I$72)=0,0,SUMPRODUCT(AT134:BA134,$B$72:$I$72)/SUMPRODUCT($B$72:$I$72))</f>
        <v>0.08310807048</v>
      </c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</row>
    <row r="135" ht="15.75" customHeight="1">
      <c r="A135" s="224" t="s">
        <v>509</v>
      </c>
      <c r="B135" s="294">
        <v>0.1565354830418901</v>
      </c>
      <c r="C135" s="13">
        <v>0.17091629982596726</v>
      </c>
      <c r="D135" s="13">
        <v>0.22856349154540864</v>
      </c>
      <c r="E135" s="13">
        <v>0.24667292510245267</v>
      </c>
      <c r="F135" s="13">
        <v>0.2134847549748684</v>
      </c>
      <c r="G135" s="13">
        <v>0.23458172100666347</v>
      </c>
      <c r="H135" s="13">
        <v>0.4000221739529168</v>
      </c>
      <c r="I135" s="295">
        <v>0.43072323225486203</v>
      </c>
      <c r="J135" s="225">
        <f>IF(SUMPRODUCT($B$73:$I$73)=0,0,SUMPRODUCT(B135:I135,$B$73:$I$73)/SUMPRODUCT($B$73:$I$73))</f>
        <v>0.2032113765</v>
      </c>
      <c r="K135" s="2"/>
      <c r="L135" s="224" t="s">
        <v>509</v>
      </c>
      <c r="M135" s="296">
        <v>210509.34057173217</v>
      </c>
      <c r="N135" s="297">
        <v>232139.4759842334</v>
      </c>
      <c r="O135" s="297">
        <v>261810.60985290815</v>
      </c>
      <c r="P135" s="297">
        <v>285797.69790716784</v>
      </c>
      <c r="Q135" s="297">
        <v>217752.08768581456</v>
      </c>
      <c r="R135" s="297">
        <v>241530.69010061657</v>
      </c>
      <c r="S135" s="297">
        <v>191697.4520428821</v>
      </c>
      <c r="T135" s="329">
        <v>212818.44215392714</v>
      </c>
      <c r="U135" s="226">
        <f>IF(SUMPRODUCT($B$73:$I$73)=0,0,SUMPRODUCT(M135:T135,$B$73:$I$73)/SUMPRODUCT($B$73:$I$73))</f>
        <v>234549.3777</v>
      </c>
      <c r="V135" s="2"/>
      <c r="W135" s="224" t="s">
        <v>509</v>
      </c>
      <c r="X135" s="296">
        <v>21.0</v>
      </c>
      <c r="Y135" s="297">
        <v>21.0</v>
      </c>
      <c r="Z135" s="297">
        <v>18.0</v>
      </c>
      <c r="AA135" s="297">
        <v>19.0</v>
      </c>
      <c r="AB135" s="297">
        <v>26.0</v>
      </c>
      <c r="AC135" s="297">
        <v>26.0</v>
      </c>
      <c r="AD135" s="297">
        <v>25.0</v>
      </c>
      <c r="AE135" s="329">
        <v>26.0</v>
      </c>
      <c r="AF135" s="226">
        <f>IF(SUMPRODUCT($B$73:$I$73)=0,0,SUMPRODUCT(X135:AE135,$B$73:$I$73)/SUMPRODUCT($B$73:$I$73))</f>
        <v>21.20345901</v>
      </c>
      <c r="AG135" s="2"/>
      <c r="AH135" s="224" t="s">
        <v>509</v>
      </c>
      <c r="AI135" s="296">
        <v>7.0</v>
      </c>
      <c r="AJ135" s="297">
        <v>7.0</v>
      </c>
      <c r="AK135" s="297">
        <v>9.0</v>
      </c>
      <c r="AL135" s="297">
        <v>9.0</v>
      </c>
      <c r="AM135" s="297">
        <v>11.0</v>
      </c>
      <c r="AN135" s="297">
        <v>11.0</v>
      </c>
      <c r="AO135" s="297">
        <v>9.0</v>
      </c>
      <c r="AP135" s="329">
        <v>9.0</v>
      </c>
      <c r="AQ135" s="226">
        <f>IF(SUMPRODUCT($B$73:$I$73)=0,0,SUMPRODUCT(AI135:AP135,$B$73:$I$73)/SUMPRODUCT($B$73:$I$73))</f>
        <v>8.199346052</v>
      </c>
      <c r="AR135" s="2"/>
      <c r="AS135" s="224" t="s">
        <v>509</v>
      </c>
      <c r="AT135" s="294">
        <v>0.08247122919617346</v>
      </c>
      <c r="AU135" s="13">
        <v>0.08203931475080875</v>
      </c>
      <c r="AV135" s="13">
        <v>0.0991951141825659</v>
      </c>
      <c r="AW135" s="13">
        <v>0.09674348957171873</v>
      </c>
      <c r="AX135" s="13">
        <v>0.06738130320741519</v>
      </c>
      <c r="AY135" s="13">
        <v>0.06702167536544995</v>
      </c>
      <c r="AZ135" s="13">
        <v>0.08982369949213666</v>
      </c>
      <c r="BA135" s="295">
        <v>0.08263146423042468</v>
      </c>
      <c r="BB135" s="225">
        <f>IF(SUMPRODUCT($B$73:$I$73)=0,0,SUMPRODUCT(AT135:BA135,$B$73:$I$73)/SUMPRODUCT($B$73:$I$73))</f>
        <v>0.08474271303</v>
      </c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</row>
    <row r="136" ht="15.75" customHeight="1">
      <c r="A136" s="224" t="s">
        <v>510</v>
      </c>
      <c r="B136" s="294">
        <v>0.13031888217202833</v>
      </c>
      <c r="C136" s="13">
        <v>0.14773787647820646</v>
      </c>
      <c r="D136" s="13">
        <v>0.1938929562796538</v>
      </c>
      <c r="E136" s="13">
        <v>0.2159187921400359</v>
      </c>
      <c r="F136" s="13">
        <v>0.1710383972538787</v>
      </c>
      <c r="G136" s="13">
        <v>0.19683737561665365</v>
      </c>
      <c r="H136" s="13">
        <v>0.3253771318710043</v>
      </c>
      <c r="I136" s="295">
        <v>0.3641849640558717</v>
      </c>
      <c r="J136" s="225">
        <f>IF(SUMPRODUCT($B$74:$I$74)=0,0,SUMPRODUCT(B136:I136,$B$74:$I$74)/SUMPRODUCT($B$74:$I$74))</f>
        <v>0.1740737915</v>
      </c>
      <c r="K136" s="2"/>
      <c r="L136" s="224" t="s">
        <v>510</v>
      </c>
      <c r="M136" s="296">
        <v>133927.58820217883</v>
      </c>
      <c r="N136" s="297">
        <v>152965.9478818283</v>
      </c>
      <c r="O136" s="297">
        <v>169275.05793993888</v>
      </c>
      <c r="P136" s="297">
        <v>190441.88808946952</v>
      </c>
      <c r="Q136" s="297">
        <v>134363.4568412339</v>
      </c>
      <c r="R136" s="297">
        <v>155385.20077134625</v>
      </c>
      <c r="S136" s="297">
        <v>119196.27436417107</v>
      </c>
      <c r="T136" s="329">
        <v>137315.22736188074</v>
      </c>
      <c r="U136" s="226">
        <f>IF(SUMPRODUCT($B$74:$I$74)=0,0,SUMPRODUCT(M136:T136,$B$74:$I$74)/SUMPRODUCT($B$74:$I$74))</f>
        <v>152709.4004</v>
      </c>
      <c r="V136" s="2"/>
      <c r="W136" s="224" t="s">
        <v>510</v>
      </c>
      <c r="X136" s="296">
        <v>21.0</v>
      </c>
      <c r="Y136" s="297">
        <v>21.0</v>
      </c>
      <c r="Z136" s="297">
        <v>19.0</v>
      </c>
      <c r="AA136" s="297">
        <v>19.0</v>
      </c>
      <c r="AB136" s="297">
        <v>26.0</v>
      </c>
      <c r="AC136" s="297">
        <v>27.0</v>
      </c>
      <c r="AD136" s="297">
        <v>25.0</v>
      </c>
      <c r="AE136" s="329">
        <v>26.0</v>
      </c>
      <c r="AF136" s="226">
        <f>IF(SUMPRODUCT($B$74:$I$74)=0,0,SUMPRODUCT(X136:AE136,$B$74:$I$74)/SUMPRODUCT($B$74:$I$74))</f>
        <v>21.5115477</v>
      </c>
      <c r="AG136" s="2"/>
      <c r="AH136" s="224" t="s">
        <v>510</v>
      </c>
      <c r="AI136" s="296">
        <v>7.0</v>
      </c>
      <c r="AJ136" s="297">
        <v>7.0</v>
      </c>
      <c r="AK136" s="297">
        <v>9.0</v>
      </c>
      <c r="AL136" s="297">
        <v>9.0</v>
      </c>
      <c r="AM136" s="297">
        <v>11.0</v>
      </c>
      <c r="AN136" s="297">
        <v>11.0</v>
      </c>
      <c r="AO136" s="297">
        <v>9.0</v>
      </c>
      <c r="AP136" s="329">
        <v>8.0</v>
      </c>
      <c r="AQ136" s="226">
        <f>IF(SUMPRODUCT($B$74:$I$74)=0,0,SUMPRODUCT(AI136:AP136,$B$74:$I$74)/SUMPRODUCT($B$74:$I$74))</f>
        <v>8.27024006</v>
      </c>
      <c r="AR136" s="2"/>
      <c r="AS136" s="224" t="s">
        <v>510</v>
      </c>
      <c r="AT136" s="294">
        <v>0.0798064868369088</v>
      </c>
      <c r="AU136" s="13">
        <v>0.08067888411879447</v>
      </c>
      <c r="AV136" s="13">
        <v>0.0964650917657781</v>
      </c>
      <c r="AW136" s="13">
        <v>0.09541160233825584</v>
      </c>
      <c r="AX136" s="13">
        <v>0.0643897925895052</v>
      </c>
      <c r="AY136" s="13">
        <v>0.06512274764075277</v>
      </c>
      <c r="AZ136" s="13">
        <v>0.08580142845874689</v>
      </c>
      <c r="BA136" s="295">
        <v>0.08060429741833829</v>
      </c>
      <c r="BB136" s="225">
        <f>IF(SUMPRODUCT($B$74:$I$74)=0,0,SUMPRODUCT(AT136:BA136,$B$74:$I$74)/SUMPRODUCT($B$74:$I$74))</f>
        <v>0.0823943783</v>
      </c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</row>
    <row r="137" ht="15.75" customHeight="1">
      <c r="A137" s="224" t="s">
        <v>511</v>
      </c>
      <c r="B137" s="294">
        <v>0.10048187565087864</v>
      </c>
      <c r="C137" s="13">
        <v>0.12239251407387869</v>
      </c>
      <c r="D137" s="13">
        <v>0.15429817550728006</v>
      </c>
      <c r="E137" s="13">
        <v>0.18338051536909983</v>
      </c>
      <c r="F137" s="13">
        <v>0.12901686676486956</v>
      </c>
      <c r="G137" s="13">
        <v>0.15823816239096025</v>
      </c>
      <c r="H137" s="13">
        <v>0.23823432210158385</v>
      </c>
      <c r="I137" s="295">
        <v>0.28323582734104663</v>
      </c>
      <c r="J137" s="225">
        <f>IF(SUMPRODUCT($B$75:$I$75)=0,0,SUMPRODUCT(B137:I137,$B$75:$I$75)/SUMPRODUCT($B$75:$I$75))</f>
        <v>0.1388243483</v>
      </c>
      <c r="K137" s="2"/>
      <c r="L137" s="224" t="s">
        <v>511</v>
      </c>
      <c r="M137" s="296">
        <v>79147.8238449253</v>
      </c>
      <c r="N137" s="297">
        <v>96404.25606530886</v>
      </c>
      <c r="O137" s="297">
        <v>102732.24853066326</v>
      </c>
      <c r="P137" s="297">
        <v>122657.30269651454</v>
      </c>
      <c r="Q137" s="297">
        <v>77978.83036218809</v>
      </c>
      <c r="R137" s="297">
        <v>95467.08871218866</v>
      </c>
      <c r="S137" s="297">
        <v>67141.19691443656</v>
      </c>
      <c r="T137" s="329">
        <v>81861.28709151185</v>
      </c>
      <c r="U137" s="226">
        <f>IF(SUMPRODUCT($B$75:$I$75)=0,0,SUMPRODUCT(M137:T137,$B$75:$I$75)/SUMPRODUCT($B$75:$I$75))</f>
        <v>94389.73326</v>
      </c>
      <c r="V137" s="2"/>
      <c r="W137" s="224" t="s">
        <v>511</v>
      </c>
      <c r="X137" s="296">
        <v>22.0</v>
      </c>
      <c r="Y137" s="297">
        <v>21.0</v>
      </c>
      <c r="Z137" s="297">
        <v>19.0</v>
      </c>
      <c r="AA137" s="297">
        <v>18.0</v>
      </c>
      <c r="AB137" s="297">
        <v>26.0</v>
      </c>
      <c r="AC137" s="297">
        <v>26.0</v>
      </c>
      <c r="AD137" s="297">
        <v>25.0</v>
      </c>
      <c r="AE137" s="329">
        <v>26.0</v>
      </c>
      <c r="AF137" s="226">
        <f>IF(SUMPRODUCT($B$75:$I$75)=0,0,SUMPRODUCT(X137:AE137,$B$75:$I$75)/SUMPRODUCT($B$75:$I$75))</f>
        <v>21.47510598</v>
      </c>
      <c r="AG137" s="2"/>
      <c r="AH137" s="224" t="s">
        <v>511</v>
      </c>
      <c r="AI137" s="296">
        <v>7.0</v>
      </c>
      <c r="AJ137" s="297">
        <v>7.0</v>
      </c>
      <c r="AK137" s="297">
        <v>9.0</v>
      </c>
      <c r="AL137" s="297">
        <v>9.0</v>
      </c>
      <c r="AM137" s="297">
        <v>11.0</v>
      </c>
      <c r="AN137" s="297">
        <v>11.0</v>
      </c>
      <c r="AO137" s="297">
        <v>10.0</v>
      </c>
      <c r="AP137" s="329">
        <v>9.0</v>
      </c>
      <c r="AQ137" s="226">
        <f>IF(SUMPRODUCT($B$75:$I$75)=0,0,SUMPRODUCT(AI137:AP137,$B$75:$I$75)/SUMPRODUCT($B$75:$I$75))</f>
        <v>8.262793295</v>
      </c>
      <c r="AR137" s="2"/>
      <c r="AS137" s="224" t="s">
        <v>511</v>
      </c>
      <c r="AT137" s="294">
        <v>0.07610146307585919</v>
      </c>
      <c r="AU137" s="13">
        <v>0.08052589535523046</v>
      </c>
      <c r="AV137" s="13">
        <v>0.09325623984305959</v>
      </c>
      <c r="AW137" s="13">
        <v>0.09808071077568771</v>
      </c>
      <c r="AX137" s="13">
        <v>0.06234269296306186</v>
      </c>
      <c r="AY137" s="13">
        <v>0.0643476257405277</v>
      </c>
      <c r="AZ137" s="13">
        <v>0.079107677860154</v>
      </c>
      <c r="BA137" s="295">
        <v>0.0765670403569431</v>
      </c>
      <c r="BB137" s="225">
        <f>IF(SUMPRODUCT($B$75:$I$75)=0,0,SUMPRODUCT(AT137:BA137,$B$75:$I$75)/SUMPRODUCT($B$75:$I$75))</f>
        <v>0.08101090762</v>
      </c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</row>
    <row r="138" ht="15.75" customHeight="1">
      <c r="A138" s="224" t="s">
        <v>512</v>
      </c>
      <c r="B138" s="294">
        <v>0.13808949532874015</v>
      </c>
      <c r="C138" s="13">
        <v>0.1594648146892383</v>
      </c>
      <c r="D138" s="13">
        <v>0.2014402323053808</v>
      </c>
      <c r="E138" s="13">
        <v>0.2291234738851203</v>
      </c>
      <c r="F138" s="13">
        <v>0.17912208100098917</v>
      </c>
      <c r="G138" s="13">
        <v>0.21472457475529227</v>
      </c>
      <c r="H138" s="13">
        <v>0.345925562652601</v>
      </c>
      <c r="I138" s="295">
        <v>0.4188351183960115</v>
      </c>
      <c r="J138" s="225">
        <f>IF(SUMPRODUCT($B$76:$I$76)=0,0,SUMPRODUCT(B138:I138,$B$76:$I$76)/SUMPRODUCT($B$76:$I$76))</f>
        <v>0.1847317758</v>
      </c>
      <c r="K138" s="2"/>
      <c r="L138" s="224" t="s">
        <v>512</v>
      </c>
      <c r="M138" s="296">
        <v>75031.7385336178</v>
      </c>
      <c r="N138" s="297">
        <v>87729.40379573878</v>
      </c>
      <c r="O138" s="297">
        <v>92581.26588450966</v>
      </c>
      <c r="P138" s="297">
        <v>106679.69596151504</v>
      </c>
      <c r="Q138" s="297">
        <v>71484.01441542675</v>
      </c>
      <c r="R138" s="297">
        <v>88027.80432169339</v>
      </c>
      <c r="S138" s="297">
        <v>66036.68848045284</v>
      </c>
      <c r="T138" s="329">
        <v>81003.02116226107</v>
      </c>
      <c r="U138" s="226">
        <f>IF(SUMPRODUCT($B$76:$I$76)=0,0,SUMPRODUCT(M138:T138,$B$76:$I$76)/SUMPRODUCT($B$76:$I$76))</f>
        <v>88004.83038</v>
      </c>
      <c r="V138" s="2"/>
      <c r="W138" s="224" t="s">
        <v>512</v>
      </c>
      <c r="X138" s="296">
        <v>1.0</v>
      </c>
      <c r="Y138" s="297">
        <v>1.0</v>
      </c>
      <c r="Z138" s="297">
        <v>1.0</v>
      </c>
      <c r="AA138" s="297">
        <v>1.0</v>
      </c>
      <c r="AB138" s="297">
        <v>13.0</v>
      </c>
      <c r="AC138" s="297">
        <v>13.0</v>
      </c>
      <c r="AD138" s="297">
        <v>1.0</v>
      </c>
      <c r="AE138" s="329">
        <v>1.0</v>
      </c>
      <c r="AF138" s="226">
        <f>IF(SUMPRODUCT($B$76:$I$76)=0,0,SUMPRODUCT(X138:AE138,$B$76:$I$76)/SUMPRODUCT($B$76:$I$76))</f>
        <v>2.580731266</v>
      </c>
      <c r="AG138" s="2"/>
      <c r="AH138" s="224" t="s">
        <v>512</v>
      </c>
      <c r="AI138" s="296">
        <v>7.0</v>
      </c>
      <c r="AJ138" s="297">
        <v>7.0</v>
      </c>
      <c r="AK138" s="297">
        <v>9.0</v>
      </c>
      <c r="AL138" s="297">
        <v>9.0</v>
      </c>
      <c r="AM138" s="297">
        <v>11.0</v>
      </c>
      <c r="AN138" s="297">
        <v>11.0</v>
      </c>
      <c r="AO138" s="297">
        <v>8.0</v>
      </c>
      <c r="AP138" s="329">
        <v>8.0</v>
      </c>
      <c r="AQ138" s="226">
        <f>IF(SUMPRODUCT($B$76:$I$76)=0,0,SUMPRODUCT(AI138:AP138,$B$76:$I$76)/SUMPRODUCT($B$76:$I$76))</f>
        <v>8.103952174</v>
      </c>
      <c r="AR138" s="2"/>
      <c r="AS138" s="224" t="s">
        <v>512</v>
      </c>
      <c r="AT138" s="294" t="e">
        <v>#DIV/0!</v>
      </c>
      <c r="AU138" s="13" t="e">
        <v>#DIV/0!</v>
      </c>
      <c r="AV138" s="13" t="e">
        <v>#DIV/0!</v>
      </c>
      <c r="AW138" s="13" t="e">
        <v>#DIV/0!</v>
      </c>
      <c r="AX138" s="13" t="e">
        <v>#NUM!</v>
      </c>
      <c r="AY138" s="13" t="e">
        <v>#DIV/0!</v>
      </c>
      <c r="AZ138" s="13" t="e">
        <v>#NUM!</v>
      </c>
      <c r="BA138" s="295" t="e">
        <v>#DIV/0!</v>
      </c>
      <c r="BB138" s="225" t="str">
        <f>IF(SUMPRODUCT($B$76:$I$76)=0,0,SUMPRODUCT(AT138:BA138,$B$76:$I$76)/SUMPRODUCT($B$76:$I$76))</f>
        <v>#DIV/0!</v>
      </c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</row>
    <row r="139" ht="15.75" customHeight="1">
      <c r="A139" s="224" t="s">
        <v>513</v>
      </c>
      <c r="B139" s="294">
        <v>0.1216035012060212</v>
      </c>
      <c r="C139" s="13">
        <v>0.1443667617754035</v>
      </c>
      <c r="D139" s="13">
        <v>0.17407936235370172</v>
      </c>
      <c r="E139" s="13">
        <v>0.20402631777503838</v>
      </c>
      <c r="F139" s="13">
        <v>0.15225877716407088</v>
      </c>
      <c r="G139" s="13">
        <v>0.18872829674015099</v>
      </c>
      <c r="H139" s="13">
        <v>0.3544117920671019</v>
      </c>
      <c r="I139" s="295">
        <v>0.4450928508608117</v>
      </c>
      <c r="J139" s="225">
        <f>IF(SUMPRODUCT($B$77:$I$77)=0,0,SUMPRODUCT(B139:I139,$B$77:$I$77)/SUMPRODUCT($B$77:$I$77))</f>
        <v>0.1673393106</v>
      </c>
      <c r="K139" s="2"/>
      <c r="L139" s="224" t="s">
        <v>513</v>
      </c>
      <c r="M139" s="296">
        <v>49360.93912542137</v>
      </c>
      <c r="N139" s="297">
        <v>59314.35808315568</v>
      </c>
      <c r="O139" s="297">
        <v>60024.71870113843</v>
      </c>
      <c r="P139" s="297">
        <v>71216.26394363599</v>
      </c>
      <c r="Q139" s="297">
        <v>45131.28093024321</v>
      </c>
      <c r="R139" s="297">
        <v>56571.2884547297</v>
      </c>
      <c r="S139" s="297">
        <v>50113.28680348568</v>
      </c>
      <c r="T139" s="329">
        <v>63705.726845689336</v>
      </c>
      <c r="U139" s="226">
        <f>IF(SUMPRODUCT($B$77:$I$77)=0,0,SUMPRODUCT(M139:T139,$B$77:$I$77)/SUMPRODUCT($B$77:$I$77))</f>
        <v>59340.69848</v>
      </c>
      <c r="V139" s="2"/>
      <c r="W139" s="224" t="s">
        <v>513</v>
      </c>
      <c r="X139" s="296">
        <v>1.0</v>
      </c>
      <c r="Y139" s="297">
        <v>1.0</v>
      </c>
      <c r="Z139" s="297">
        <v>1.0</v>
      </c>
      <c r="AA139" s="297">
        <v>1.0</v>
      </c>
      <c r="AB139" s="297">
        <v>1.0</v>
      </c>
      <c r="AC139" s="297">
        <v>1.0</v>
      </c>
      <c r="AD139" s="297">
        <v>1.0</v>
      </c>
      <c r="AE139" s="329">
        <v>1.0</v>
      </c>
      <c r="AF139" s="226">
        <f>IF(SUMPRODUCT($B$77:$I$77)=0,0,SUMPRODUCT(X139:AE139,$B$77:$I$77)/SUMPRODUCT($B$77:$I$77))</f>
        <v>1</v>
      </c>
      <c r="AG139" s="2"/>
      <c r="AH139" s="224" t="s">
        <v>513</v>
      </c>
      <c r="AI139" s="296">
        <v>7.0</v>
      </c>
      <c r="AJ139" s="297">
        <v>7.0</v>
      </c>
      <c r="AK139" s="297">
        <v>9.0</v>
      </c>
      <c r="AL139" s="297">
        <v>9.0</v>
      </c>
      <c r="AM139" s="297">
        <v>11.0</v>
      </c>
      <c r="AN139" s="297">
        <v>11.0</v>
      </c>
      <c r="AO139" s="297">
        <v>7.0</v>
      </c>
      <c r="AP139" s="329">
        <v>7.0</v>
      </c>
      <c r="AQ139" s="226">
        <f>IF(SUMPRODUCT($B$77:$I$77)=0,0,SUMPRODUCT(AI139:AP139,$B$77:$I$77)/SUMPRODUCT($B$77:$I$77))</f>
        <v>8.102502986</v>
      </c>
      <c r="AR139" s="2"/>
      <c r="AS139" s="224" t="s">
        <v>513</v>
      </c>
      <c r="AT139" s="294" t="e">
        <v>#DIV/0!</v>
      </c>
      <c r="AU139" s="13" t="e">
        <v>#DIV/0!</v>
      </c>
      <c r="AV139" s="13" t="e">
        <v>#DIV/0!</v>
      </c>
      <c r="AW139" s="13" t="e">
        <v>#DIV/0!</v>
      </c>
      <c r="AX139" s="13" t="e">
        <v>#DIV/0!</v>
      </c>
      <c r="AY139" s="13" t="e">
        <v>#NUM!</v>
      </c>
      <c r="AZ139" s="13" t="e">
        <v>#DIV/0!</v>
      </c>
      <c r="BA139" s="295" t="e">
        <v>#DIV/0!</v>
      </c>
      <c r="BB139" s="225" t="str">
        <f>IF(SUMPRODUCT($B$77:$I$77)=0,0,SUMPRODUCT(AT139:BA139,$B$77:$I$77)/SUMPRODUCT($B$77:$I$77))</f>
        <v>#DIV/0!</v>
      </c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</row>
    <row r="140" ht="15.75" customHeight="1">
      <c r="A140" s="224" t="s">
        <v>514</v>
      </c>
      <c r="B140" s="294">
        <v>0.12340383606016357</v>
      </c>
      <c r="C140" s="13">
        <v>0.14652623114266136</v>
      </c>
      <c r="D140" s="13">
        <v>0.17880690848915376</v>
      </c>
      <c r="E140" s="13">
        <v>0.21072863092064734</v>
      </c>
      <c r="F140" s="13">
        <v>0.1531096110477948</v>
      </c>
      <c r="G140" s="13">
        <v>0.1997585421604111</v>
      </c>
      <c r="H140" s="13">
        <v>0.31434358547065006</v>
      </c>
      <c r="I140" s="295">
        <v>0.45492659244512546</v>
      </c>
      <c r="J140" s="225">
        <f>IF(SUMPRODUCT($B$78:$I$78)=0,0,SUMPRODUCT(B140:I140,$B$78:$I$78)/SUMPRODUCT($B$78:$I$78))</f>
        <v>0.1656163542</v>
      </c>
      <c r="K140" s="2"/>
      <c r="L140" s="224" t="s">
        <v>514</v>
      </c>
      <c r="M140" s="296">
        <v>36734.43698796505</v>
      </c>
      <c r="N140" s="297">
        <v>44022.782999312956</v>
      </c>
      <c r="O140" s="297">
        <v>45544.76176902265</v>
      </c>
      <c r="P140" s="297">
        <v>54128.037127088224</v>
      </c>
      <c r="Q140" s="297">
        <v>33106.49496775144</v>
      </c>
      <c r="R140" s="297">
        <v>43529.37181466315</v>
      </c>
      <c r="S140" s="297">
        <v>33106.364000798625</v>
      </c>
      <c r="T140" s="329">
        <v>48434.310208445226</v>
      </c>
      <c r="U140" s="226">
        <f>IF(SUMPRODUCT($B$78:$I$78)=0,0,SUMPRODUCT(M140:T140,$B$78:$I$78)/SUMPRODUCT($B$78:$I$78))</f>
        <v>44601.95763</v>
      </c>
      <c r="V140" s="2"/>
      <c r="W140" s="224" t="s">
        <v>514</v>
      </c>
      <c r="X140" s="296">
        <v>1.0</v>
      </c>
      <c r="Y140" s="297">
        <v>1.0</v>
      </c>
      <c r="Z140" s="297">
        <v>1.0</v>
      </c>
      <c r="AA140" s="297">
        <v>1.0</v>
      </c>
      <c r="AB140" s="297">
        <v>1.0</v>
      </c>
      <c r="AC140" s="297">
        <v>1.0</v>
      </c>
      <c r="AD140" s="297">
        <v>1.0</v>
      </c>
      <c r="AE140" s="329">
        <v>1.0</v>
      </c>
      <c r="AF140" s="226">
        <f>IF(SUMPRODUCT($B$78:$I$78)=0,0,SUMPRODUCT(X140:AE140,$B$78:$I$78)/SUMPRODUCT($B$78:$I$78))</f>
        <v>1</v>
      </c>
      <c r="AG140" s="2"/>
      <c r="AH140" s="224" t="s">
        <v>514</v>
      </c>
      <c r="AI140" s="296">
        <v>7.0</v>
      </c>
      <c r="AJ140" s="297">
        <v>7.0</v>
      </c>
      <c r="AK140" s="297">
        <v>9.0</v>
      </c>
      <c r="AL140" s="297">
        <v>9.0</v>
      </c>
      <c r="AM140" s="297">
        <v>7.0</v>
      </c>
      <c r="AN140" s="297">
        <v>11.0</v>
      </c>
      <c r="AO140" s="297">
        <v>7.0</v>
      </c>
      <c r="AP140" s="329">
        <v>7.0</v>
      </c>
      <c r="AQ140" s="226">
        <f>IF(SUMPRODUCT($B$78:$I$78)=0,0,SUMPRODUCT(AI140:AP140,$B$78:$I$78)/SUMPRODUCT($B$78:$I$78))</f>
        <v>7.976417201</v>
      </c>
      <c r="AR140" s="2"/>
      <c r="AS140" s="224" t="s">
        <v>514</v>
      </c>
      <c r="AT140" s="294" t="e">
        <v>#DIV/0!</v>
      </c>
      <c r="AU140" s="13" t="e">
        <v>#DIV/0!</v>
      </c>
      <c r="AV140" s="13" t="e">
        <v>#DIV/0!</v>
      </c>
      <c r="AW140" s="13" t="e">
        <v>#DIV/0!</v>
      </c>
      <c r="AX140" s="13" t="e">
        <v>#DIV/0!</v>
      </c>
      <c r="AY140" s="13" t="e">
        <v>#DIV/0!</v>
      </c>
      <c r="AZ140" s="13" t="e">
        <v>#DIV/0!</v>
      </c>
      <c r="BA140" s="295" t="e">
        <v>#DIV/0!</v>
      </c>
      <c r="BB140" s="225" t="str">
        <f>IF(SUMPRODUCT($B$78:$I$78)=0,0,SUMPRODUCT(AT140:BA140,$B$78:$I$78)/SUMPRODUCT($B$78:$I$78))</f>
        <v>#DIV/0!</v>
      </c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</row>
    <row r="141" ht="15.75" customHeight="1">
      <c r="A141" s="224" t="s">
        <v>515</v>
      </c>
      <c r="B141" s="294">
        <v>0.1954734124043194</v>
      </c>
      <c r="C141" s="13">
        <v>0.20907666384967125</v>
      </c>
      <c r="D141" s="13">
        <v>0.24552432439201166</v>
      </c>
      <c r="E141" s="13">
        <v>0.27725658433759814</v>
      </c>
      <c r="F141" s="13">
        <v>0.207048098911177</v>
      </c>
      <c r="G141" s="13">
        <v>0.26043103360978126</v>
      </c>
      <c r="H141" s="13">
        <v>0.27309941303800456</v>
      </c>
      <c r="I141" s="295">
        <v>0.4321414628865634</v>
      </c>
      <c r="J141" s="225">
        <f>IF(SUMPRODUCT($B$79:$I$79)=0,0,SUMPRODUCT(B141:I141,$B$79:$I$79)/SUMPRODUCT($B$79:$I$79))</f>
        <v>0.2170653459</v>
      </c>
      <c r="K141" s="2"/>
      <c r="L141" s="224" t="s">
        <v>515</v>
      </c>
      <c r="M141" s="296">
        <v>43600.599451927716</v>
      </c>
      <c r="N141" s="297">
        <v>47345.713911595136</v>
      </c>
      <c r="O141" s="297">
        <v>47306.5279872532</v>
      </c>
      <c r="P141" s="297">
        <v>54140.29826680036</v>
      </c>
      <c r="Q141" s="297">
        <v>33657.51346179932</v>
      </c>
      <c r="R141" s="297">
        <v>42257.152733560266</v>
      </c>
      <c r="S141" s="297">
        <v>25273.565414453467</v>
      </c>
      <c r="T141" s="329">
        <v>40108.20062060862</v>
      </c>
      <c r="U141" s="226">
        <f>IF(SUMPRODUCT($B$79:$I$79)=0,0,SUMPRODUCT(M141:T141,$B$79:$I$79)/SUMPRODUCT($B$79:$I$79))</f>
        <v>47038.76917</v>
      </c>
      <c r="V141" s="2"/>
      <c r="W141" s="224" t="s">
        <v>515</v>
      </c>
      <c r="X141" s="296">
        <v>1.0</v>
      </c>
      <c r="Y141" s="297">
        <v>1.0</v>
      </c>
      <c r="Z141" s="297">
        <v>1.0</v>
      </c>
      <c r="AA141" s="297">
        <v>1.0</v>
      </c>
      <c r="AB141" s="297">
        <v>1.0</v>
      </c>
      <c r="AC141" s="297">
        <v>1.0</v>
      </c>
      <c r="AD141" s="297">
        <v>1.0</v>
      </c>
      <c r="AE141" s="329">
        <v>1.0</v>
      </c>
      <c r="AF141" s="226">
        <f>IF(SUMPRODUCT($B$79:$I$79)=0,0,SUMPRODUCT(X141:AE141,$B$79:$I$79)/SUMPRODUCT($B$79:$I$79))</f>
        <v>1</v>
      </c>
      <c r="AG141" s="2"/>
      <c r="AH141" s="224" t="s">
        <v>515</v>
      </c>
      <c r="AI141" s="296">
        <v>7.0</v>
      </c>
      <c r="AJ141" s="297">
        <v>7.0</v>
      </c>
      <c r="AK141" s="297">
        <v>9.0</v>
      </c>
      <c r="AL141" s="297">
        <v>4.0</v>
      </c>
      <c r="AM141" s="297">
        <v>5.0</v>
      </c>
      <c r="AN141" s="297">
        <v>5.0</v>
      </c>
      <c r="AO141" s="297">
        <v>7.0</v>
      </c>
      <c r="AP141" s="329">
        <v>7.0</v>
      </c>
      <c r="AQ141" s="226">
        <f>IF(SUMPRODUCT($B$79:$I$79)=0,0,SUMPRODUCT(AI141:AP141,$B$79:$I$79)/SUMPRODUCT($B$79:$I$79))</f>
        <v>6.637708997</v>
      </c>
      <c r="AR141" s="2"/>
      <c r="AS141" s="224" t="s">
        <v>515</v>
      </c>
      <c r="AT141" s="294" t="e">
        <v>#DIV/0!</v>
      </c>
      <c r="AU141" s="13" t="e">
        <v>#DIV/0!</v>
      </c>
      <c r="AV141" s="13" t="e">
        <v>#DIV/0!</v>
      </c>
      <c r="AW141" s="13" t="e">
        <v>#DIV/0!</v>
      </c>
      <c r="AX141" s="13" t="e">
        <v>#DIV/0!</v>
      </c>
      <c r="AY141" s="13" t="e">
        <v>#DIV/0!</v>
      </c>
      <c r="AZ141" s="13" t="e">
        <v>#DIV/0!</v>
      </c>
      <c r="BA141" s="295" t="e">
        <v>#DIV/0!</v>
      </c>
      <c r="BB141" s="225" t="str">
        <f>IF(SUMPRODUCT($B$79:$I$79)=0,0,SUMPRODUCT(AT141:BA141,$B$79:$I$79)/SUMPRODUCT($B$79:$I$79))</f>
        <v>#DIV/0!</v>
      </c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</row>
    <row r="142" ht="15.75" customHeight="1">
      <c r="A142" s="300" t="s">
        <v>516</v>
      </c>
      <c r="B142" s="301">
        <v>0.21358543373602204</v>
      </c>
      <c r="C142" s="302">
        <v>0.2777534445328823</v>
      </c>
      <c r="D142" s="302">
        <v>0.24297945118778658</v>
      </c>
      <c r="E142" s="302">
        <v>0.32465320942981085</v>
      </c>
      <c r="F142" s="302">
        <v>0.1927243394289872</v>
      </c>
      <c r="G142" s="302">
        <v>0.28932408479669697</v>
      </c>
      <c r="H142" s="302"/>
      <c r="I142" s="303"/>
      <c r="J142" s="304">
        <f>IF(SUMPRODUCT($B$80:$I$80)=0,0,SUMPRODUCT(B142:I142,$B$80:$I$80)/SUMPRODUCT($B$80:$I$80))</f>
        <v>0</v>
      </c>
      <c r="K142" s="2"/>
      <c r="L142" s="300" t="s">
        <v>516</v>
      </c>
      <c r="M142" s="330">
        <v>37333.999384152274</v>
      </c>
      <c r="N142" s="331">
        <v>49006.08719450334</v>
      </c>
      <c r="O142" s="331">
        <v>38811.323544481194</v>
      </c>
      <c r="P142" s="331">
        <v>52240.232485911285</v>
      </c>
      <c r="Q142" s="331">
        <v>27163.500940635666</v>
      </c>
      <c r="R142" s="331">
        <v>40852.00022315016</v>
      </c>
      <c r="S142" s="331"/>
      <c r="T142" s="332"/>
      <c r="U142" s="333">
        <f>IF(SUMPRODUCT($B$80:$I$80)=0,0,SUMPRODUCT(M142:T142,$B$80:$I$80)/SUMPRODUCT($B$80:$I$80))</f>
        <v>0</v>
      </c>
      <c r="V142" s="2"/>
      <c r="W142" s="300" t="s">
        <v>516</v>
      </c>
      <c r="X142" s="330">
        <v>1.0</v>
      </c>
      <c r="Y142" s="331">
        <v>1.0</v>
      </c>
      <c r="Z142" s="331">
        <v>1.0</v>
      </c>
      <c r="AA142" s="331">
        <v>1.0</v>
      </c>
      <c r="AB142" s="331">
        <v>1.0</v>
      </c>
      <c r="AC142" s="331">
        <v>1.0</v>
      </c>
      <c r="AD142" s="331"/>
      <c r="AE142" s="332"/>
      <c r="AF142" s="333">
        <f>IF(SUMPRODUCT($B$80:$I$80)=0,0,SUMPRODUCT(X142:AE142,$B$80:$I$80)/SUMPRODUCT($B$80:$I$80))</f>
        <v>0</v>
      </c>
      <c r="AG142" s="2"/>
      <c r="AH142" s="300" t="s">
        <v>516</v>
      </c>
      <c r="AI142" s="330">
        <v>7.0</v>
      </c>
      <c r="AJ142" s="331">
        <v>7.0</v>
      </c>
      <c r="AK142" s="331">
        <v>4.0</v>
      </c>
      <c r="AL142" s="331">
        <v>4.0</v>
      </c>
      <c r="AM142" s="331">
        <v>5.0</v>
      </c>
      <c r="AN142" s="331">
        <v>5.0</v>
      </c>
      <c r="AO142" s="331"/>
      <c r="AP142" s="332"/>
      <c r="AQ142" s="333">
        <f>IF(SUMPRODUCT($B$80:$I$80)=0,0,SUMPRODUCT(AI142:AP142,$B$80:$I$80)/SUMPRODUCT($B$80:$I$80))</f>
        <v>0</v>
      </c>
      <c r="AR142" s="2"/>
      <c r="AS142" s="300" t="s">
        <v>516</v>
      </c>
      <c r="AT142" s="301" t="e">
        <v>#DIV/0!</v>
      </c>
      <c r="AU142" s="302" t="e">
        <v>#DIV/0!</v>
      </c>
      <c r="AV142" s="302" t="e">
        <v>#DIV/0!</v>
      </c>
      <c r="AW142" s="302" t="e">
        <v>#DIV/0!</v>
      </c>
      <c r="AX142" s="302" t="e">
        <v>#DIV/0!</v>
      </c>
      <c r="AY142" s="302" t="e">
        <v>#DIV/0!</v>
      </c>
      <c r="AZ142" s="302"/>
      <c r="BA142" s="303"/>
      <c r="BB142" s="304">
        <f>IF(SUMPRODUCT($B$80:$I$80)=0,0,SUMPRODUCT(AT142:BA142,$B$80:$I$80)/SUMPRODUCT($B$80:$I$80))</f>
        <v>0</v>
      </c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</row>
    <row r="143" ht="15.75" customHeight="1">
      <c r="A143" s="267" t="s">
        <v>716</v>
      </c>
      <c r="B143" s="322">
        <f>IF(SUM($B$72:$C$80)=0,0,SUMPRODUCT(B134:C142,$B$72:$C$80)/SUM($B$72:$C$80))</f>
        <v>0.1386714709</v>
      </c>
      <c r="C143" s="323"/>
      <c r="D143" s="324">
        <f>IF(SUM($D$72:$E$80)=0,0,SUMPRODUCT(D134:E142,$D$72:$E$80)/SUM($D$72:$E$80))</f>
        <v>0.201708412</v>
      </c>
      <c r="E143" s="323"/>
      <c r="F143" s="324">
        <f>IF(SUM($F$72:$G$80)=0,0,SUMPRODUCT(F134:G142,$F$72:$G$80)/SUM($F$72:$G$80))</f>
        <v>0.1822285919</v>
      </c>
      <c r="G143" s="323"/>
      <c r="H143" s="324">
        <f>IF(SUM($H$72:$I$80)=0,0,SUMPRODUCT(H134:I142,$H$72:$I$80)/SUM($H$72:$I$80))</f>
        <v>0.3605766539</v>
      </c>
      <c r="I143" s="325"/>
      <c r="J143" s="313">
        <f>SUMPRODUCT(B134:I142,$B$72:$I$80)</f>
        <v>0.1714374805</v>
      </c>
      <c r="K143" s="2"/>
      <c r="L143" s="267" t="s">
        <v>717</v>
      </c>
      <c r="M143" s="334">
        <f>IF(SUM($B$72:$C$80)=0,0,SUMPRODUCT(M134:N142,$B$72:$C$80)/SUM($B$72:$C$80))</f>
        <v>108803.6942</v>
      </c>
      <c r="N143" s="323"/>
      <c r="O143" s="335">
        <f>IF(SUM($D$72:$E$80)=0,0,SUMPRODUCT(O134:P142,$D$72:$E$80)/SUM($D$72:$E$80))</f>
        <v>138571.5436</v>
      </c>
      <c r="P143" s="323"/>
      <c r="Q143" s="335">
        <f>IF(SUM($F$72:$G$80)=0,0,SUMPRODUCT(Q134:R142,$F$72:$G$80)/SUM($F$72:$G$80))</f>
        <v>114616.9402</v>
      </c>
      <c r="R143" s="323"/>
      <c r="S143" s="335">
        <f>IF(SUM($H$72:$I$80)=0,0,SUMPRODUCT(S134:T142,$H$72:$I$80)/SUM($H$72:$I$80))</f>
        <v>130838.9114</v>
      </c>
      <c r="T143" s="325"/>
      <c r="U143" s="336">
        <f>SUMPRODUCT(M134:T142,$B$72:$I$80)</f>
        <v>118813.3123</v>
      </c>
      <c r="V143" s="2"/>
      <c r="W143" s="267" t="s">
        <v>718</v>
      </c>
      <c r="X143" s="334">
        <f>IF(SUM($B$72:$C$80)=0,0,SUMPRODUCT(X134:Y142,$B$72:$C$80)/SUM($B$72:$C$80))</f>
        <v>12.53386614</v>
      </c>
      <c r="Y143" s="323"/>
      <c r="Z143" s="335">
        <f>IF(SUM($D$72:$E$80)=0,0,SUMPRODUCT(Z134:AA142,$D$72:$E$80)/SUM($D$72:$E$80))</f>
        <v>11.49619759</v>
      </c>
      <c r="AA143" s="323"/>
      <c r="AB143" s="335">
        <f>IF(SUM($F$72:$G$80)=0,0,SUMPRODUCT(AB134:AC142,$F$72:$G$80)/SUM($F$72:$G$80))</f>
        <v>18.27618802</v>
      </c>
      <c r="AC143" s="323"/>
      <c r="AD143" s="335">
        <f>IF(SUM($H$72:$I$80)=0,0,SUMPRODUCT(AD134:AE142,$H$72:$I$80)/SUM($H$72:$I$80))</f>
        <v>19.29789112</v>
      </c>
      <c r="AE143" s="325"/>
      <c r="AF143" s="336">
        <f>SUMPRODUCT(X134:AE142,$B$72:$I$80)</f>
        <v>13.35113885</v>
      </c>
      <c r="AG143" s="2"/>
      <c r="AH143" s="267" t="s">
        <v>719</v>
      </c>
      <c r="AI143" s="334">
        <f>IF(SUM($B$72:$C$80)=0,0,SUMPRODUCT(AI134:AJ142,$B$72:$C$80)/SUM($B$72:$C$80))</f>
        <v>7</v>
      </c>
      <c r="AJ143" s="323"/>
      <c r="AK143" s="335">
        <f>IF(SUM($D$72:$E$80)=0,0,SUMPRODUCT(AK134:AL142,$D$72:$E$80)/SUM($D$72:$E$80))</f>
        <v>8.988190289</v>
      </c>
      <c r="AL143" s="323"/>
      <c r="AM143" s="335">
        <f>IF(SUM($F$72:$G$80)=0,0,SUMPRODUCT(AM134:AN142,$F$72:$G$80)/SUM($F$72:$G$80))</f>
        <v>10.87779853</v>
      </c>
      <c r="AN143" s="323"/>
      <c r="AO143" s="335">
        <f>IF(SUM($H$72:$I$80)=0,0,SUMPRODUCT(AO134:AP142,$H$72:$I$80)/SUM($H$72:$I$80))</f>
        <v>8.706675327</v>
      </c>
      <c r="AP143" s="325"/>
      <c r="AQ143" s="336">
        <f>SUMPRODUCT(AI134:AP142,$B$72:$I$80)</f>
        <v>8.18519259</v>
      </c>
      <c r="AR143" s="2"/>
      <c r="AS143" s="267" t="s">
        <v>720</v>
      </c>
      <c r="AT143" s="322" t="str">
        <f>IF(SUM($B$72:$C$80)=0,0,SUMPRODUCT(AT134:AU142,$B$72:$C$80)/SUM($B$72:$C$80))</f>
        <v>#DIV/0!</v>
      </c>
      <c r="AU143" s="323"/>
      <c r="AV143" s="324" t="str">
        <f>IF(SUM($D$72:$E$80)=0,0,SUMPRODUCT(AV134:AW142,$D$72:$E$80)/SUM($D$72:$E$80))</f>
        <v>#DIV/0!</v>
      </c>
      <c r="AW143" s="323"/>
      <c r="AX143" s="324" t="str">
        <f>IF(SUM($F$72:$G$80)=0,0,SUMPRODUCT(AX134:AY142,$F$72:$G$80)/SUM($F$72:$G$80))</f>
        <v>#NUM!</v>
      </c>
      <c r="AY143" s="323"/>
      <c r="AZ143" s="324" t="str">
        <f>IF(SUM($H$72:$I$80)=0,0,SUMPRODUCT(AZ134:BA142,$H$72:$I$80)/SUM($H$72:$I$80))</f>
        <v>#NUM!</v>
      </c>
      <c r="BA143" s="325"/>
      <c r="BB143" s="313" t="str">
        <f>SUMPRODUCT(AT134:BA142,$B$72:$I$80)</f>
        <v>#DIV/0!</v>
      </c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</row>
    <row r="145" ht="15.75" customHeight="1">
      <c r="A145" s="212" t="s">
        <v>721</v>
      </c>
      <c r="B145" s="240" t="s">
        <v>722</v>
      </c>
      <c r="C145" s="210" t="s">
        <v>723</v>
      </c>
      <c r="D145" s="210" t="s">
        <v>724</v>
      </c>
      <c r="E145" s="210" t="s">
        <v>725</v>
      </c>
      <c r="F145" s="241" t="s">
        <v>124</v>
      </c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</row>
    <row r="146" ht="15.75" customHeight="1">
      <c r="A146" s="218" t="s">
        <v>726</v>
      </c>
      <c r="B146" s="270">
        <f>$B$143</f>
        <v>0.1386714709</v>
      </c>
      <c r="C146" s="337">
        <f>$M$143</f>
        <v>108803.6942</v>
      </c>
      <c r="D146" s="337">
        <f>$X$143</f>
        <v>12.53386614</v>
      </c>
      <c r="E146" s="337">
        <f>$AI$143</f>
        <v>7</v>
      </c>
      <c r="F146" s="272" t="str">
        <f>$AT$143</f>
        <v>#DIV/0!</v>
      </c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</row>
    <row r="147" ht="15.75" customHeight="1">
      <c r="A147" s="224" t="s">
        <v>727</v>
      </c>
      <c r="B147" s="294">
        <f>$D$143</f>
        <v>0.201708412</v>
      </c>
      <c r="C147" s="338">
        <f>$O$143</f>
        <v>138571.5436</v>
      </c>
      <c r="D147" s="338">
        <f>$Z$143</f>
        <v>11.49619759</v>
      </c>
      <c r="E147" s="338">
        <f>$AK$143</f>
        <v>8.988190289</v>
      </c>
      <c r="F147" s="14" t="str">
        <f>$AV$143</f>
        <v>#DIV/0!</v>
      </c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</row>
    <row r="148" ht="15.75" customHeight="1">
      <c r="A148" s="224" t="s">
        <v>728</v>
      </c>
      <c r="B148" s="294">
        <f>$F$143</f>
        <v>0.1822285919</v>
      </c>
      <c r="C148" s="338">
        <f>$Q$143</f>
        <v>114616.9402</v>
      </c>
      <c r="D148" s="338">
        <f>$AB$143</f>
        <v>18.27618802</v>
      </c>
      <c r="E148" s="338">
        <f>$AM$143</f>
        <v>10.87779853</v>
      </c>
      <c r="F148" s="14" t="str">
        <f>$AX$143</f>
        <v>#NUM!</v>
      </c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</row>
    <row r="149" ht="15.75" customHeight="1">
      <c r="A149" s="300" t="s">
        <v>729</v>
      </c>
      <c r="B149" s="301">
        <f>$H$143</f>
        <v>0.3605766539</v>
      </c>
      <c r="C149" s="339">
        <f>$S$143</f>
        <v>130838.9114</v>
      </c>
      <c r="D149" s="339">
        <f>$AD$143</f>
        <v>19.29789112</v>
      </c>
      <c r="E149" s="339">
        <f>$AO$143</f>
        <v>8.706675327</v>
      </c>
      <c r="F149" s="326" t="str">
        <f>$AZ$143</f>
        <v>#NUM!</v>
      </c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</row>
    <row r="150" ht="15.75" customHeight="1">
      <c r="A150" s="267" t="s">
        <v>730</v>
      </c>
      <c r="B150" s="273">
        <f>$J$143</f>
        <v>0.1714374805</v>
      </c>
      <c r="C150" s="340">
        <f>$U$143</f>
        <v>118813.3123</v>
      </c>
      <c r="D150" s="340">
        <f>$AF$143</f>
        <v>13.35113885</v>
      </c>
      <c r="E150" s="340">
        <f>$AQ$143</f>
        <v>8.18519259</v>
      </c>
      <c r="F150" s="275" t="str">
        <f>$BB$143</f>
        <v>#DIV/0!</v>
      </c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</row>
  </sheetData>
  <mergeCells count="176">
    <mergeCell ref="AZ90:BA90"/>
    <mergeCell ref="BB90:BB91"/>
    <mergeCell ref="BE90:BF90"/>
    <mergeCell ref="BG90:BH90"/>
    <mergeCell ref="BI90:BJ90"/>
    <mergeCell ref="BK90:BL90"/>
    <mergeCell ref="BM90:BM91"/>
    <mergeCell ref="AK90:AL90"/>
    <mergeCell ref="AM90:AN90"/>
    <mergeCell ref="AO90:AP90"/>
    <mergeCell ref="AQ90:AQ91"/>
    <mergeCell ref="AT90:AU90"/>
    <mergeCell ref="AV90:AW90"/>
    <mergeCell ref="AX90:AY90"/>
    <mergeCell ref="A1:M1"/>
    <mergeCell ref="A2:M2"/>
    <mergeCell ref="F4:G4"/>
    <mergeCell ref="I4:J4"/>
    <mergeCell ref="L4:M4"/>
    <mergeCell ref="L5:L6"/>
    <mergeCell ref="M5:M6"/>
    <mergeCell ref="Q70:R70"/>
    <mergeCell ref="S70:T70"/>
    <mergeCell ref="W70:X70"/>
    <mergeCell ref="Y70:Z70"/>
    <mergeCell ref="AA70:AB70"/>
    <mergeCell ref="AC70:AD70"/>
    <mergeCell ref="B70:C70"/>
    <mergeCell ref="D70:E70"/>
    <mergeCell ref="F70:G70"/>
    <mergeCell ref="H70:I70"/>
    <mergeCell ref="J70:J71"/>
    <mergeCell ref="M70:N70"/>
    <mergeCell ref="O70:P70"/>
    <mergeCell ref="A4:D4"/>
    <mergeCell ref="A12:B12"/>
    <mergeCell ref="A19:A21"/>
    <mergeCell ref="A30:A32"/>
    <mergeCell ref="A41:A43"/>
    <mergeCell ref="A52:A54"/>
    <mergeCell ref="A63:A65"/>
    <mergeCell ref="F90:G90"/>
    <mergeCell ref="H90:I90"/>
    <mergeCell ref="J90:J91"/>
    <mergeCell ref="M90:N90"/>
    <mergeCell ref="O90:P90"/>
    <mergeCell ref="Q90:R90"/>
    <mergeCell ref="U90:U91"/>
    <mergeCell ref="S90:T90"/>
    <mergeCell ref="X90:Y90"/>
    <mergeCell ref="Z90:AA90"/>
    <mergeCell ref="AB90:AC90"/>
    <mergeCell ref="AD90:AE90"/>
    <mergeCell ref="AF90:AF91"/>
    <mergeCell ref="AI90:AJ90"/>
    <mergeCell ref="B81:C81"/>
    <mergeCell ref="D81:E81"/>
    <mergeCell ref="F81:G81"/>
    <mergeCell ref="H81:I81"/>
    <mergeCell ref="A88:B88"/>
    <mergeCell ref="B90:C90"/>
    <mergeCell ref="D90:E90"/>
    <mergeCell ref="Q111:R111"/>
    <mergeCell ref="S111:T111"/>
    <mergeCell ref="U111:U112"/>
    <mergeCell ref="X111:Y111"/>
    <mergeCell ref="Z111:AA111"/>
    <mergeCell ref="AB111:AC111"/>
    <mergeCell ref="AF111:AF112"/>
    <mergeCell ref="B111:C111"/>
    <mergeCell ref="D111:E111"/>
    <mergeCell ref="F111:G111"/>
    <mergeCell ref="H111:I111"/>
    <mergeCell ref="J111:J112"/>
    <mergeCell ref="M111:N111"/>
    <mergeCell ref="O111:P111"/>
    <mergeCell ref="S101:T101"/>
    <mergeCell ref="X101:Y101"/>
    <mergeCell ref="Z101:AA101"/>
    <mergeCell ref="AB101:AC101"/>
    <mergeCell ref="AD101:AE101"/>
    <mergeCell ref="AI101:AJ101"/>
    <mergeCell ref="AK101:AL101"/>
    <mergeCell ref="BG101:BH101"/>
    <mergeCell ref="BI101:BJ101"/>
    <mergeCell ref="BK101:BL101"/>
    <mergeCell ref="AM101:AN101"/>
    <mergeCell ref="AO101:AP101"/>
    <mergeCell ref="AT101:AU101"/>
    <mergeCell ref="AV101:AW101"/>
    <mergeCell ref="AX101:AY101"/>
    <mergeCell ref="AZ101:BA101"/>
    <mergeCell ref="BE101:BF101"/>
    <mergeCell ref="B101:C101"/>
    <mergeCell ref="D101:E101"/>
    <mergeCell ref="F101:G101"/>
    <mergeCell ref="H101:I101"/>
    <mergeCell ref="M101:N101"/>
    <mergeCell ref="O101:P101"/>
    <mergeCell ref="Q101:R101"/>
    <mergeCell ref="AV111:AW111"/>
    <mergeCell ref="AX111:AY111"/>
    <mergeCell ref="AZ111:BA111"/>
    <mergeCell ref="BB111:BB112"/>
    <mergeCell ref="AD111:AE111"/>
    <mergeCell ref="AI111:AJ111"/>
    <mergeCell ref="AK111:AL111"/>
    <mergeCell ref="AM111:AN111"/>
    <mergeCell ref="AO111:AP111"/>
    <mergeCell ref="AQ111:AQ112"/>
    <mergeCell ref="AT111:AU111"/>
    <mergeCell ref="AT122:AU122"/>
    <mergeCell ref="AV122:AW122"/>
    <mergeCell ref="AX122:AY122"/>
    <mergeCell ref="AZ122:BA122"/>
    <mergeCell ref="B122:C122"/>
    <mergeCell ref="D122:E122"/>
    <mergeCell ref="F122:G122"/>
    <mergeCell ref="H122:I122"/>
    <mergeCell ref="M122:N122"/>
    <mergeCell ref="O122:P122"/>
    <mergeCell ref="Q122:R122"/>
    <mergeCell ref="AM143:AN143"/>
    <mergeCell ref="AO143:AP143"/>
    <mergeCell ref="S143:T143"/>
    <mergeCell ref="X143:Y143"/>
    <mergeCell ref="Z143:AA143"/>
    <mergeCell ref="AB143:AC143"/>
    <mergeCell ref="AD143:AE143"/>
    <mergeCell ref="AI143:AJ143"/>
    <mergeCell ref="AK143:AL143"/>
    <mergeCell ref="AM122:AN122"/>
    <mergeCell ref="AO122:AP122"/>
    <mergeCell ref="S122:T122"/>
    <mergeCell ref="X122:Y122"/>
    <mergeCell ref="Z122:AA122"/>
    <mergeCell ref="AB122:AC122"/>
    <mergeCell ref="AD122:AE122"/>
    <mergeCell ref="AI122:AJ122"/>
    <mergeCell ref="AK122:AL122"/>
    <mergeCell ref="Q132:R132"/>
    <mergeCell ref="S132:T132"/>
    <mergeCell ref="U132:U133"/>
    <mergeCell ref="X132:Y132"/>
    <mergeCell ref="Z132:AA132"/>
    <mergeCell ref="AB132:AC132"/>
    <mergeCell ref="AF132:AF133"/>
    <mergeCell ref="AV132:AW132"/>
    <mergeCell ref="AX132:AY132"/>
    <mergeCell ref="AZ132:BA132"/>
    <mergeCell ref="BB132:BB133"/>
    <mergeCell ref="AD132:AE132"/>
    <mergeCell ref="AI132:AJ132"/>
    <mergeCell ref="AK132:AL132"/>
    <mergeCell ref="AM132:AN132"/>
    <mergeCell ref="AO132:AP132"/>
    <mergeCell ref="AQ132:AQ133"/>
    <mergeCell ref="AT132:AU132"/>
    <mergeCell ref="B132:C132"/>
    <mergeCell ref="D132:E132"/>
    <mergeCell ref="F132:G132"/>
    <mergeCell ref="H132:I132"/>
    <mergeCell ref="J132:J133"/>
    <mergeCell ref="M132:N132"/>
    <mergeCell ref="O132:P132"/>
    <mergeCell ref="AT143:AU143"/>
    <mergeCell ref="AV143:AW143"/>
    <mergeCell ref="AX143:AY143"/>
    <mergeCell ref="AZ143:BA143"/>
    <mergeCell ref="B143:C143"/>
    <mergeCell ref="D143:E143"/>
    <mergeCell ref="F143:G143"/>
    <mergeCell ref="H143:I143"/>
    <mergeCell ref="M143:N143"/>
    <mergeCell ref="O143:P143"/>
    <mergeCell ref="Q143:R143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>
      <pane xSplit="8.0" ySplit="4.0" topLeftCell="I5" activePane="bottomRight" state="frozen"/>
      <selection activeCell="I1" sqref="I1" pane="topRight"/>
      <selection activeCell="A5" sqref="A5" pane="bottomLeft"/>
      <selection activeCell="I5" sqref="I5" pane="bottomRight"/>
    </sheetView>
  </sheetViews>
  <sheetFormatPr customHeight="1" defaultColWidth="11.22" defaultRowHeight="15.0"/>
  <cols>
    <col customWidth="1" min="1" max="4" width="7.89"/>
    <col customWidth="1" min="5" max="5" width="3.56"/>
    <col customWidth="1" hidden="1" min="6" max="6" width="3.56"/>
    <col customWidth="1" min="7" max="8" width="3.56"/>
    <col customWidth="1" min="9" max="33" width="6.78"/>
    <col customWidth="1" min="34" max="34" width="7.33"/>
    <col customWidth="1" min="35" max="39" width="6.78"/>
    <col customWidth="1" min="40" max="41" width="7.89"/>
    <col customWidth="1" min="42" max="42" width="6.78"/>
    <col customWidth="1" min="43" max="43" width="7.33"/>
    <col customWidth="1" min="44" max="44" width="6.78"/>
    <col customWidth="1" min="45" max="45" width="7.33"/>
    <col customWidth="1" min="46" max="63" width="6.78"/>
    <col customWidth="1" min="64" max="71" width="6.67"/>
    <col customWidth="1" min="72" max="73" width="8.0"/>
    <col customWidth="1" min="74" max="74" width="21.78"/>
    <col customWidth="1" min="75" max="75" width="6.67"/>
  </cols>
  <sheetData>
    <row r="1">
      <c r="A1" s="1" t="s">
        <v>731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 t="s">
        <v>732</v>
      </c>
      <c r="AI1" s="341">
        <f t="array" ref="AI1">NPV($D$8,AI5:AI115)*(1+$D$8)</f>
        <v>309758.9405</v>
      </c>
      <c r="AJ1" s="2"/>
      <c r="AK1" s="2"/>
      <c r="AL1" s="2"/>
      <c r="AM1" s="2"/>
      <c r="AN1" s="2"/>
      <c r="AO1" s="2"/>
      <c r="AP1" s="2"/>
      <c r="AQ1" s="2"/>
      <c r="AR1" s="2"/>
      <c r="AS1" s="2"/>
      <c r="AT1" s="2" t="s">
        <v>733</v>
      </c>
      <c r="AU1" s="341" t="str">
        <f t="array" ref="AU1">NPV($D$8,AU5:AU115)</f>
        <v>#REF!</v>
      </c>
      <c r="AV1" s="341" t="str">
        <f t="array" ref="AV1">NPV($D$7,AU5:AU115)</f>
        <v>#REF!</v>
      </c>
      <c r="AW1" s="2"/>
      <c r="AX1" s="2"/>
      <c r="AY1" s="2"/>
      <c r="AZ1" s="2" t="s">
        <v>734</v>
      </c>
      <c r="BA1" s="341">
        <f t="shared" ref="BA1:BK1" si="1">NPV($D$8,BA5:BA115)</f>
        <v>0.9184920527</v>
      </c>
      <c r="BB1" s="341">
        <f t="shared" si="1"/>
        <v>-15.69328663</v>
      </c>
      <c r="BC1" s="341">
        <f t="shared" si="1"/>
        <v>270379.6429</v>
      </c>
      <c r="BD1" s="341" t="str">
        <f t="shared" si="1"/>
        <v>#REF!</v>
      </c>
      <c r="BE1" s="341" t="str">
        <f t="shared" si="1"/>
        <v>#REF!</v>
      </c>
      <c r="BF1" s="341">
        <f t="shared" si="1"/>
        <v>0</v>
      </c>
      <c r="BG1" s="341">
        <f t="shared" si="1"/>
        <v>946.1731164</v>
      </c>
      <c r="BH1" s="341" t="str">
        <f t="shared" si="1"/>
        <v>#REF!</v>
      </c>
      <c r="BI1" s="341" t="str">
        <f t="shared" si="1"/>
        <v>#REF!</v>
      </c>
      <c r="BJ1" s="341" t="str">
        <f t="shared" si="1"/>
        <v>#REF!</v>
      </c>
      <c r="BK1" s="341" t="str">
        <f t="shared" si="1"/>
        <v>#REF!</v>
      </c>
      <c r="BL1" s="2"/>
      <c r="BM1" s="2"/>
      <c r="BN1" s="2"/>
      <c r="BO1" s="2"/>
      <c r="BP1" s="341" t="str">
        <f t="shared" ref="BP1:BS1" si="2">NPV($D$8,BP5:BP115)*(1+$D$8)</f>
        <v>#REF!</v>
      </c>
      <c r="BQ1" s="341">
        <f t="shared" si="2"/>
        <v>7906.837545</v>
      </c>
      <c r="BR1" s="341">
        <f t="shared" si="2"/>
        <v>3997.460423</v>
      </c>
      <c r="BS1" s="341">
        <f t="shared" si="2"/>
        <v>20485.04361</v>
      </c>
      <c r="BT1" s="341">
        <f t="shared" ref="BT1:BU1" si="3">NPV($D$8,BT5:BT115)</f>
        <v>6038.074703</v>
      </c>
      <c r="BU1" s="341" t="str">
        <f t="shared" si="3"/>
        <v>#REF!</v>
      </c>
      <c r="BV1" s="2"/>
      <c r="BW1" s="2"/>
    </row>
    <row r="2">
      <c r="A2" s="3" t="s">
        <v>735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 t="s">
        <v>736</v>
      </c>
      <c r="AU2" s="342" t="str">
        <f>AU1/$AI$1</f>
        <v>#REF!</v>
      </c>
      <c r="AV2" s="2"/>
      <c r="AW2" s="2"/>
      <c r="AX2" s="2"/>
      <c r="AY2" s="2"/>
      <c r="AZ2" s="2" t="s">
        <v>737</v>
      </c>
      <c r="BA2" s="342">
        <f t="shared" ref="BA2:BK2" si="4">BA1/$AI$1</f>
        <v>0.000002965183349</v>
      </c>
      <c r="BB2" s="342">
        <f t="shared" si="4"/>
        <v>-0.0000506629013</v>
      </c>
      <c r="BC2" s="342">
        <f t="shared" si="4"/>
        <v>0.8728711507</v>
      </c>
      <c r="BD2" s="342" t="str">
        <f t="shared" si="4"/>
        <v>#REF!</v>
      </c>
      <c r="BE2" s="342" t="str">
        <f t="shared" si="4"/>
        <v>#REF!</v>
      </c>
      <c r="BF2" s="342">
        <f t="shared" si="4"/>
        <v>0</v>
      </c>
      <c r="BG2" s="342">
        <f t="shared" si="4"/>
        <v>0.003054546593</v>
      </c>
      <c r="BH2" s="342" t="str">
        <f t="shared" si="4"/>
        <v>#REF!</v>
      </c>
      <c r="BI2" s="342" t="str">
        <f t="shared" si="4"/>
        <v>#REF!</v>
      </c>
      <c r="BJ2" s="342" t="str">
        <f t="shared" si="4"/>
        <v>#REF!</v>
      </c>
      <c r="BK2" s="342" t="str">
        <f t="shared" si="4"/>
        <v>#REF!</v>
      </c>
      <c r="BL2" s="2"/>
      <c r="BM2" s="2"/>
      <c r="BN2" s="2"/>
      <c r="BO2" s="2"/>
      <c r="BP2" s="342" t="str">
        <f t="shared" ref="BP2:BU2" si="5">BP1/$AI$1</f>
        <v>#REF!</v>
      </c>
      <c r="BQ2" s="342">
        <f t="shared" si="5"/>
        <v>0.02552577669</v>
      </c>
      <c r="BR2" s="342">
        <f t="shared" si="5"/>
        <v>0.01290506875</v>
      </c>
      <c r="BS2" s="342">
        <f t="shared" si="5"/>
        <v>0.06613221097</v>
      </c>
      <c r="BT2" s="342">
        <f t="shared" si="5"/>
        <v>0.01949281817</v>
      </c>
      <c r="BU2" s="342" t="str">
        <f t="shared" si="5"/>
        <v>#REF!</v>
      </c>
      <c r="BV2" s="2"/>
      <c r="BW2" s="2"/>
    </row>
    <row r="3">
      <c r="A3" s="2"/>
      <c r="B3" s="2"/>
      <c r="C3" s="2"/>
      <c r="D3" s="2"/>
      <c r="E3" s="2"/>
      <c r="F3" s="343" t="s">
        <v>738</v>
      </c>
      <c r="G3" s="344" t="s">
        <v>739</v>
      </c>
      <c r="H3" s="280"/>
      <c r="I3" s="318" t="s">
        <v>740</v>
      </c>
      <c r="J3" s="345"/>
      <c r="K3" s="280"/>
      <c r="L3" s="318" t="s">
        <v>741</v>
      </c>
      <c r="M3" s="345"/>
      <c r="N3" s="345"/>
      <c r="O3" s="345"/>
      <c r="P3" s="280"/>
      <c r="Q3" s="346" t="s">
        <v>742</v>
      </c>
      <c r="R3" s="318" t="s">
        <v>743</v>
      </c>
      <c r="S3" s="345"/>
      <c r="T3" s="345"/>
      <c r="U3" s="280"/>
      <c r="V3" s="318" t="s">
        <v>744</v>
      </c>
      <c r="W3" s="345"/>
      <c r="X3" s="280"/>
      <c r="Y3" s="318" t="s">
        <v>745</v>
      </c>
      <c r="Z3" s="345"/>
      <c r="AA3" s="345"/>
      <c r="AB3" s="345"/>
      <c r="AC3" s="280"/>
      <c r="AD3" s="318" t="s">
        <v>746</v>
      </c>
      <c r="AE3" s="345"/>
      <c r="AF3" s="345"/>
      <c r="AG3" s="280"/>
      <c r="AH3" s="318" t="s">
        <v>747</v>
      </c>
      <c r="AI3" s="345"/>
      <c r="AJ3" s="345"/>
      <c r="AK3" s="345"/>
      <c r="AL3" s="345"/>
      <c r="AM3" s="345"/>
      <c r="AN3" s="345"/>
      <c r="AO3" s="345"/>
      <c r="AP3" s="345"/>
      <c r="AQ3" s="345"/>
      <c r="AR3" s="280"/>
      <c r="AS3" s="318" t="s">
        <v>748</v>
      </c>
      <c r="AT3" s="345"/>
      <c r="AU3" s="345"/>
      <c r="AV3" s="345"/>
      <c r="AW3" s="280"/>
      <c r="AX3" s="318" t="s">
        <v>749</v>
      </c>
      <c r="AY3" s="345"/>
      <c r="AZ3" s="280"/>
      <c r="BA3" s="318" t="s">
        <v>750</v>
      </c>
      <c r="BB3" s="345"/>
      <c r="BC3" s="345"/>
      <c r="BD3" s="345"/>
      <c r="BE3" s="345"/>
      <c r="BF3" s="345"/>
      <c r="BG3" s="345"/>
      <c r="BH3" s="345"/>
      <c r="BI3" s="345"/>
      <c r="BJ3" s="345"/>
      <c r="BK3" s="282"/>
      <c r="BL3" s="344" t="s">
        <v>751</v>
      </c>
      <c r="BM3" s="345"/>
      <c r="BN3" s="345"/>
      <c r="BO3" s="345"/>
      <c r="BP3" s="345"/>
      <c r="BQ3" s="345"/>
      <c r="BR3" s="345"/>
      <c r="BS3" s="345"/>
      <c r="BT3" s="345"/>
      <c r="BU3" s="282"/>
      <c r="BV3" s="2"/>
      <c r="BW3" s="2"/>
    </row>
    <row r="4">
      <c r="A4" s="2"/>
      <c r="B4" s="2"/>
      <c r="C4" s="2"/>
      <c r="D4" s="2"/>
      <c r="E4" s="2"/>
      <c r="F4" s="347"/>
      <c r="G4" s="348" t="s">
        <v>752</v>
      </c>
      <c r="H4" s="349" t="s">
        <v>753</v>
      </c>
      <c r="I4" s="350" t="s">
        <v>754</v>
      </c>
      <c r="J4" s="351" t="s">
        <v>755</v>
      </c>
      <c r="K4" s="352" t="s">
        <v>756</v>
      </c>
      <c r="L4" s="350" t="s">
        <v>757</v>
      </c>
      <c r="M4" s="351" t="s">
        <v>758</v>
      </c>
      <c r="N4" s="351" t="s">
        <v>759</v>
      </c>
      <c r="O4" s="351" t="s">
        <v>760</v>
      </c>
      <c r="P4" s="286" t="s">
        <v>761</v>
      </c>
      <c r="Q4" s="353" t="s">
        <v>762</v>
      </c>
      <c r="R4" s="350" t="s">
        <v>763</v>
      </c>
      <c r="S4" s="351" t="s">
        <v>764</v>
      </c>
      <c r="T4" s="285" t="s">
        <v>765</v>
      </c>
      <c r="U4" s="352" t="s">
        <v>766</v>
      </c>
      <c r="V4" s="350" t="s">
        <v>767</v>
      </c>
      <c r="W4" s="351" t="s">
        <v>768</v>
      </c>
      <c r="X4" s="352" t="s">
        <v>769</v>
      </c>
      <c r="Y4" s="350" t="s">
        <v>770</v>
      </c>
      <c r="Z4" s="351" t="s">
        <v>771</v>
      </c>
      <c r="AA4" s="351" t="s">
        <v>772</v>
      </c>
      <c r="AB4" s="351" t="s">
        <v>773</v>
      </c>
      <c r="AC4" s="286" t="str">
        <f>AssetShare_Table!$A$85</f>
        <v>解約率</v>
      </c>
      <c r="AD4" s="350" t="s">
        <v>774</v>
      </c>
      <c r="AE4" s="351" t="s">
        <v>775</v>
      </c>
      <c r="AF4" s="351" t="s">
        <v>776</v>
      </c>
      <c r="AG4" s="352" t="s">
        <v>777</v>
      </c>
      <c r="AH4" s="350" t="s">
        <v>778</v>
      </c>
      <c r="AI4" s="351" t="s">
        <v>779</v>
      </c>
      <c r="AJ4" s="351" t="s">
        <v>780</v>
      </c>
      <c r="AK4" s="351" t="s">
        <v>781</v>
      </c>
      <c r="AL4" s="351" t="s">
        <v>782</v>
      </c>
      <c r="AM4" s="351" t="s">
        <v>783</v>
      </c>
      <c r="AN4" s="351" t="s">
        <v>784</v>
      </c>
      <c r="AO4" s="351" t="s">
        <v>785</v>
      </c>
      <c r="AP4" s="351" t="s">
        <v>786</v>
      </c>
      <c r="AQ4" s="351" t="s">
        <v>787</v>
      </c>
      <c r="AR4" s="352" t="s">
        <v>788</v>
      </c>
      <c r="AS4" s="350" t="s">
        <v>789</v>
      </c>
      <c r="AT4" s="351" t="s">
        <v>790</v>
      </c>
      <c r="AU4" s="351" t="s">
        <v>791</v>
      </c>
      <c r="AV4" s="351" t="s">
        <v>792</v>
      </c>
      <c r="AW4" s="352" t="s">
        <v>793</v>
      </c>
      <c r="AX4" s="350" t="s">
        <v>794</v>
      </c>
      <c r="AY4" s="351" t="s">
        <v>795</v>
      </c>
      <c r="AZ4" s="352" t="s">
        <v>796</v>
      </c>
      <c r="BA4" s="284" t="s">
        <v>797</v>
      </c>
      <c r="BB4" s="285" t="s">
        <v>798</v>
      </c>
      <c r="BC4" s="285" t="s">
        <v>799</v>
      </c>
      <c r="BD4" s="285" t="s">
        <v>800</v>
      </c>
      <c r="BE4" s="285" t="s">
        <v>801</v>
      </c>
      <c r="BF4" s="285" t="s">
        <v>802</v>
      </c>
      <c r="BG4" s="285" t="s">
        <v>803</v>
      </c>
      <c r="BH4" s="285" t="s">
        <v>804</v>
      </c>
      <c r="BI4" s="285" t="s">
        <v>805</v>
      </c>
      <c r="BJ4" s="285" t="s">
        <v>806</v>
      </c>
      <c r="BK4" s="354" t="s">
        <v>807</v>
      </c>
      <c r="BL4" s="355" t="s">
        <v>808</v>
      </c>
      <c r="BM4" s="356" t="s">
        <v>809</v>
      </c>
      <c r="BN4" s="356" t="s">
        <v>810</v>
      </c>
      <c r="BO4" s="356" t="s">
        <v>811</v>
      </c>
      <c r="BP4" s="356" t="s">
        <v>812</v>
      </c>
      <c r="BQ4" s="356" t="s">
        <v>813</v>
      </c>
      <c r="BR4" s="356" t="s">
        <v>814</v>
      </c>
      <c r="BS4" s="356" t="s">
        <v>815</v>
      </c>
      <c r="BT4" s="356" t="s">
        <v>816</v>
      </c>
      <c r="BU4" s="357" t="s">
        <v>817</v>
      </c>
      <c r="BV4" s="2"/>
      <c r="BW4" s="2"/>
    </row>
    <row r="5">
      <c r="A5" s="358" t="s">
        <v>818</v>
      </c>
      <c r="B5" s="359"/>
      <c r="C5" s="360" t="s">
        <v>819</v>
      </c>
      <c r="D5" s="361"/>
      <c r="E5" s="2"/>
      <c r="F5" s="362">
        <v>1.0</v>
      </c>
      <c r="G5" s="246">
        <f t="shared" ref="G5:G115" si="7">IF(F5&lt;=$B$10,F5,"")</f>
        <v>1</v>
      </c>
      <c r="H5" s="97">
        <f t="shared" ref="H5:H115" si="8">IF($G5="","",$B$7+$G5-1)</f>
        <v>65</v>
      </c>
      <c r="I5" s="363">
        <f t="shared" ref="I5:I115" si="9">IF($G5="","",IF($G5&lt;=$B$9,$B$11,0))</f>
        <v>449</v>
      </c>
      <c r="J5" s="120">
        <f t="shared" ref="J5:J115" si="10">IF($G5="","",IF($G5&lt;=$B$9,$B$12,0))</f>
        <v>449</v>
      </c>
      <c r="K5" s="364">
        <f>IF($G5="","",Reserve!N5)</f>
        <v>0.008274222273</v>
      </c>
      <c r="L5" s="120">
        <f t="shared" ref="L5:L115" si="11">IF($G5="","",IF($G5&gt;1,0,$B$44/$B$13+$J5*$C$44))</f>
        <v>64.07485097</v>
      </c>
      <c r="M5" s="120">
        <f t="shared" ref="M5:M115" si="12">IF($G5="","",IF($G5&gt;1,$B$45/$B$13+$J5*$C$45,0))</f>
        <v>0</v>
      </c>
      <c r="N5" s="120">
        <f t="shared" ref="N5:N115" si="13">IF($G5="","",IF($G5&gt;1,$B$46/$B$13+$J5*$C$46,0))</f>
        <v>0</v>
      </c>
      <c r="O5" s="120">
        <f t="shared" ref="O5:O115" si="14">IF($G5="","",$J5*$B54*IF($G5=1,1+$B$51,1))</f>
        <v>226.296</v>
      </c>
      <c r="P5" s="364">
        <f t="shared" ref="P5:P115" si="15">IF($G5="","",SUM(L5:O5)*$D$12)</f>
        <v>290.370851</v>
      </c>
      <c r="Q5" s="365">
        <f>IF($G5="","",Reserve!$I5)</f>
        <v>0</v>
      </c>
      <c r="R5" s="363">
        <f>IF($G5="","",Reserve!$J6+Reserve!$K6)</f>
        <v>0</v>
      </c>
      <c r="S5" s="120" t="str">
        <f>IF($G5="","",Change!$G6)</f>
        <v>#REF!</v>
      </c>
      <c r="T5" s="120">
        <f t="shared" ref="T5:T115" si="16">IF($G5="","",MAX($J5-$K5,0)*$B$50)</f>
        <v>8.979834516</v>
      </c>
      <c r="U5" s="366">
        <f t="shared" ref="U5:U115" si="17">IF($G5="","",$C$47*($C$48+(1-$C$48)*$C$49^($G5-1)))</f>
        <v>0.002772</v>
      </c>
      <c r="V5" s="363" t="str">
        <f>IF($G5="","",Reserve!$Q6-$R5)</f>
        <v>#REF!</v>
      </c>
      <c r="W5" s="120">
        <f>IF($G5="","",Reserve!$S6)</f>
        <v>0</v>
      </c>
      <c r="X5" s="364" t="str">
        <f t="shared" ref="X5:X115" si="18">IF($G5="","",$V5+$W5)</f>
        <v>#REF!</v>
      </c>
      <c r="Y5" s="367">
        <f t="shared" ref="Y5:Y115" si="19">IF($G5="","",$D$6)</f>
        <v>0.026</v>
      </c>
      <c r="Z5" s="176">
        <f>IF($G5="","",VLOOKUP(H5,Life!$A$3:$Q$113,$B$6+1,FALSE))</f>
        <v>0.011942</v>
      </c>
      <c r="AA5" s="176">
        <f t="shared" ref="AA5:AA115" si="20">IF($G5="","",Z5*$D$10)</f>
        <v>0.0107478</v>
      </c>
      <c r="AB5" s="176">
        <f t="shared" ref="AB5:AB115" si="21">IF($G5="","",AF5/AD5)</f>
        <v>0.0892522</v>
      </c>
      <c r="AC5" s="366">
        <f>IF($G5="","",HLOOKUP($G5,AssetShare_Table!$B$84:$G$85,2)*$D$11)</f>
        <v>0.1</v>
      </c>
      <c r="AD5" s="367">
        <f t="shared" ref="AD5:AD115" si="22">IF($G5="","",IF($G5=1,1,$AG4))</f>
        <v>1</v>
      </c>
      <c r="AE5" s="176">
        <f t="shared" ref="AE5:AE115" si="23">IF($G5="","",$AD5*$AA5)</f>
        <v>0.0107478</v>
      </c>
      <c r="AF5" s="176">
        <f t="shared" ref="AF5:AF115" si="24">IF($G5="","",IF($AC$4=1,$AD5*$AC5,IF($AC$4=2,($AD5-$AE5)*$AC5,MAX($AD5*$AC5-$AE5,0))))</f>
        <v>0.0892522</v>
      </c>
      <c r="AG5" s="366">
        <f t="shared" ref="AG5:AG115" si="25">IF($G5="","",$AD5-$AE5-$AF5)</f>
        <v>0.9</v>
      </c>
      <c r="AH5" s="363">
        <f t="shared" ref="AH5:AH115" si="26">IF($G5="","",IF($G5=1,0,$AQ4))</f>
        <v>0</v>
      </c>
      <c r="AI5" s="120">
        <f t="shared" ref="AI5:AI115" si="27">IF($G5="","",$J5*$AD5*$B$13)</f>
        <v>27838</v>
      </c>
      <c r="AJ5" s="120">
        <f t="shared" ref="AJ5:AJ115" si="28">IF($G5="","",$P5*$AD5*$B$13)</f>
        <v>18002.99276</v>
      </c>
      <c r="AK5" s="120">
        <f t="shared" ref="AK5:AK115" si="29">IF($G5="","",$Q5*$AE5*$B$13)</f>
        <v>0</v>
      </c>
      <c r="AL5" s="120">
        <f t="shared" ref="AL5:AL115" si="30">IF($G5="","",$R5*($AF5+$AG5)*$B$13)</f>
        <v>0</v>
      </c>
      <c r="AM5" s="120" t="str">
        <f t="shared" ref="AM5:AM115" si="31">IF($G5="","",$S5*$AF5*$B$13)</f>
        <v>#REF!</v>
      </c>
      <c r="AN5" s="120">
        <f t="shared" ref="AN5:AN115" si="32">IF($G5="","",$T5*$AD5*$B$13)</f>
        <v>556.74974</v>
      </c>
      <c r="AO5" s="120" t="str">
        <f t="shared" ref="AO5:AO115" si="33">IF($G5="","",$U5*$V5*$AG5*$B$13)</f>
        <v>#REF!</v>
      </c>
      <c r="AP5" s="120">
        <f t="shared" ref="AP5:AP115" si="34">IF($G5="","",($AH5+$AI5-$AJ5)*$Y5-$AK5*((1+$Y5)^0.5-1))</f>
        <v>255.7101882</v>
      </c>
      <c r="AQ5" s="120" t="str">
        <f t="shared" ref="AQ5:AQ115" si="35">IF($G5="","",$AH5+$AI5-SUM($AJ5:$AO5)+$AP5)</f>
        <v>#REF!</v>
      </c>
      <c r="AR5" s="364" t="str">
        <f t="shared" ref="AR5:AR115" si="36">IF($G5="","",$X5*$AG5*$B$13)</f>
        <v>#REF!</v>
      </c>
      <c r="AS5" s="363" t="str">
        <f t="shared" ref="AS5:AS115" si="37">IF($G5="","",$AQ5-$AR5)</f>
        <v>#REF!</v>
      </c>
      <c r="AT5" s="120" t="str">
        <f t="shared" ref="AT5:AT115" si="38">IF($G5="","",$AS5-IF($G5=1,0,$AS4))</f>
        <v>#REF!</v>
      </c>
      <c r="AU5" s="120" t="str">
        <f t="shared" ref="AU5:AU115" si="39">IF($G5="","",$AS5-IF($G5=1,0,$AS4*(1+$Y5)))</f>
        <v>#REF!</v>
      </c>
      <c r="AV5" s="120" t="str">
        <f t="shared" ref="AV5:AV115" si="40">IF($G5="","",IF($AS5&gt;0,0,$G5))</f>
        <v>#REF!</v>
      </c>
      <c r="AW5" s="364" t="str">
        <f t="shared" ref="AW5:AW115" si="41">IF($G5="","",IF($AU5&gt;0,0,$G5))</f>
        <v>#REF!</v>
      </c>
      <c r="AX5" s="363">
        <f>IF($G5="","",Reserve!$P6-$R5)</f>
        <v>0.008562647724</v>
      </c>
      <c r="AY5" s="176">
        <f t="shared" ref="AY5:AY115" si="42">IF($G5="","",$C$34)</f>
        <v>0.0225</v>
      </c>
      <c r="AZ5" s="366">
        <f>IF($G5="","",VLOOKUP($H5,Life!$A$3:$R$113,18,FALSE))</f>
        <v>0.01194203627</v>
      </c>
      <c r="BA5" s="119">
        <f t="shared" ref="BA5:BA115" si="43">IF($G5="","",(($K5+IF($G5=1,0,$AX4))*($Y5-$AY5)-$Q5*$AZ5*((1+$Y5)^0.5-(1+$AY5)^0.5))*$AD5*$B$13)</f>
        <v>0.001795506233</v>
      </c>
      <c r="BB5" s="120">
        <f t="shared" ref="BB5:BB115" si="44">IF($G5="","",($AX5+$R5-$Q5*(1+$AY5)^0.5)*($AA5-$AZ5)*$AD5*$B$13)</f>
        <v>-0.0006340011176</v>
      </c>
      <c r="BC5" s="120">
        <f t="shared" ref="BC5:BC115" si="45">IF($G5="","",(($J5-$P5-$K5)*(1+$AY5)-$T5)*$AD5*$B$13)</f>
        <v>9499.020619</v>
      </c>
      <c r="BD5" s="120" t="str">
        <f t="shared" ref="BD5:BD115" si="46">IF($G5="","",$AB5*($AX5-$S5)*$AD5*$B$13)</f>
        <v>#REF!</v>
      </c>
      <c r="BE5" s="120" t="str">
        <f t="shared" ref="BE5:BE115" si="47">IF($G5="","",((IF($G5=1,0,$X4)-IF($G5=1,0,$AX4))*(1+$AY5)-(1-$AZ5)*($X5-$AX5))*$AD5*$B$13)</f>
        <v>#REF!</v>
      </c>
      <c r="BF5" s="120">
        <f t="shared" ref="BF5:BF115" si="48">IF($G5="","",-$Q5*($AA5-$AZ5)*((1+$Y5)^0.5-(1+$AY5)^0.5)*$AD5*$B$13)</f>
        <v>0</v>
      </c>
      <c r="BG5" s="120">
        <f t="shared" ref="BG5:BG115" si="49">IF($G5="","",($J5-$P5-$K5)*($Y5-$AY5)*$AD5*$B$13)</f>
        <v>34.42072983</v>
      </c>
      <c r="BH5" s="120">
        <f t="shared" ref="BH5:BH115" si="50">IF($G5="","",(IF($G5=1,0,$X4)-IF($G5=1,0,$AX4))*($Y5-$AY5)*$AD5*$B$13)</f>
        <v>0</v>
      </c>
      <c r="BI5" s="120" t="str">
        <f t="shared" ref="BI5:BI115" si="51">IF($G5="","",$AB5*($X5-$AX5)*$AD5*$B$13)</f>
        <v>#REF!</v>
      </c>
      <c r="BJ5" s="120" t="str">
        <f t="shared" ref="BJ5:BJ115" si="52">IF($G5="","",($AA5-$AZ5)*($X5-$AX5)*$AD5*$B$13)</f>
        <v>#REF!</v>
      </c>
      <c r="BK5" s="121" t="str">
        <f t="shared" ref="BK5:BK115" si="53">IF($G5="","",-(1-$AA5-$AB5)*$U5*$X5*$AD5*$B$13)</f>
        <v>#REF!</v>
      </c>
      <c r="BL5" s="120" t="str">
        <f t="shared" ref="BL5:BL115" si="54">IF($G5="","",I5*$B$36)</f>
        <v>#REF!</v>
      </c>
      <c r="BM5" s="120">
        <f t="shared" ref="BM5:BM115" si="55">IF($G5="","",IF($G5&gt;1,0,$B$44/$B$13)+IF($G5&gt;1,$B$45/$B$13,0)+IF($G5&gt;1,$B$46/$B$13,0))</f>
        <v>55.98387097</v>
      </c>
      <c r="BN5" s="120">
        <f t="shared" ref="BN5:BN115" si="56">IF($G5="","",IF($G5=1,$J5*$C$44,$J5*$C$45+$J5*$C$46))</f>
        <v>8.09098</v>
      </c>
      <c r="BO5" s="120">
        <f t="shared" ref="BO5:BO115" si="57">O5</f>
        <v>226.296</v>
      </c>
      <c r="BP5" s="120" t="str">
        <f t="shared" ref="BP5:BP115" si="58">IF($G5="","",$BL5*$AD5*$B$13)</f>
        <v>#REF!</v>
      </c>
      <c r="BQ5" s="120">
        <f t="shared" ref="BQ5:BQ115" si="59">IF($G5="","",$BM5*$AD5*$B$13)</f>
        <v>3471</v>
      </c>
      <c r="BR5" s="120">
        <f t="shared" ref="BR5:BR115" si="60">IF($G5="","",$BN5*$AD5*$B$13)</f>
        <v>501.64076</v>
      </c>
      <c r="BS5" s="120">
        <f t="shared" ref="BS5:BS115" si="61">IF($G5="","",$BO5*$AD5*$B$13)</f>
        <v>14030.352</v>
      </c>
      <c r="BT5" s="120">
        <f t="shared" ref="BT5:BU5" si="6">AN5</f>
        <v>556.74974</v>
      </c>
      <c r="BU5" s="121" t="str">
        <f t="shared" si="6"/>
        <v>#REF!</v>
      </c>
      <c r="BV5" s="266" t="s">
        <v>820</v>
      </c>
      <c r="BW5" s="341">
        <f>AI1</f>
        <v>309758.9405</v>
      </c>
    </row>
    <row r="6">
      <c r="A6" s="368" t="s">
        <v>821</v>
      </c>
      <c r="B6" s="369">
        <f>Pricing!B6</f>
        <v>2</v>
      </c>
      <c r="C6" s="293" t="s">
        <v>822</v>
      </c>
      <c r="D6" s="272">
        <f>AssetShare_Table!B6</f>
        <v>0.026</v>
      </c>
      <c r="E6" s="2"/>
      <c r="F6" s="362">
        <v>2.0</v>
      </c>
      <c r="G6" s="246">
        <f t="shared" si="7"/>
        <v>2</v>
      </c>
      <c r="H6" s="97">
        <f t="shared" si="8"/>
        <v>66</v>
      </c>
      <c r="I6" s="363">
        <f t="shared" si="9"/>
        <v>449</v>
      </c>
      <c r="J6" s="120">
        <f t="shared" si="10"/>
        <v>449</v>
      </c>
      <c r="K6" s="364">
        <f>IF($G6="","",Reserve!N6)</f>
        <v>0.008274222273</v>
      </c>
      <c r="L6" s="120">
        <f t="shared" si="11"/>
        <v>0</v>
      </c>
      <c r="M6" s="120">
        <f t="shared" si="12"/>
        <v>7.483356129</v>
      </c>
      <c r="N6" s="120">
        <f t="shared" si="13"/>
        <v>4.14876</v>
      </c>
      <c r="O6" s="120">
        <f t="shared" si="14"/>
        <v>44.9</v>
      </c>
      <c r="P6" s="364">
        <f t="shared" si="15"/>
        <v>56.53211613</v>
      </c>
      <c r="Q6" s="365">
        <f>IF($G6="","",Reserve!$I6)</f>
        <v>0</v>
      </c>
      <c r="R6" s="363">
        <f>IF($G6="","",Reserve!$J7+Reserve!$K7)</f>
        <v>0</v>
      </c>
      <c r="S6" s="120" t="str">
        <f>IF($G6="","",Change!$G7)</f>
        <v>#REF!</v>
      </c>
      <c r="T6" s="120">
        <f t="shared" si="16"/>
        <v>8.979834516</v>
      </c>
      <c r="U6" s="366">
        <f t="shared" si="17"/>
        <v>0.002616768</v>
      </c>
      <c r="V6" s="363" t="str">
        <f>IF($G6="","",Reserve!$Q7-$R6)</f>
        <v>#REF!</v>
      </c>
      <c r="W6" s="120">
        <f>IF($G6="","",Reserve!$S7)</f>
        <v>0</v>
      </c>
      <c r="X6" s="364" t="str">
        <f t="shared" si="18"/>
        <v>#REF!</v>
      </c>
      <c r="Y6" s="367">
        <f t="shared" si="19"/>
        <v>0.026</v>
      </c>
      <c r="Z6" s="176">
        <f>IF($G6="","",VLOOKUP(H6,Life!$A$3:$Q$113,$B$6+1,FALSE))</f>
        <v>0.01313</v>
      </c>
      <c r="AA6" s="176">
        <f t="shared" si="20"/>
        <v>0.011817</v>
      </c>
      <c r="AB6" s="176">
        <f t="shared" si="21"/>
        <v>0.068183</v>
      </c>
      <c r="AC6" s="366">
        <f>IF($G6="","",HLOOKUP($G6,AssetShare_Table!$B$84:$G$85,2)*$D$11)</f>
        <v>0.08</v>
      </c>
      <c r="AD6" s="367">
        <f t="shared" si="22"/>
        <v>0.9</v>
      </c>
      <c r="AE6" s="176">
        <f t="shared" si="23"/>
        <v>0.0106353</v>
      </c>
      <c r="AF6" s="176">
        <f t="shared" si="24"/>
        <v>0.0613647</v>
      </c>
      <c r="AG6" s="366">
        <f t="shared" si="25"/>
        <v>0.828</v>
      </c>
      <c r="AH6" s="363" t="str">
        <f t="shared" si="26"/>
        <v>#REF!</v>
      </c>
      <c r="AI6" s="120">
        <f t="shared" si="27"/>
        <v>25054.2</v>
      </c>
      <c r="AJ6" s="120">
        <f t="shared" si="28"/>
        <v>3154.49208</v>
      </c>
      <c r="AK6" s="120">
        <f t="shared" si="29"/>
        <v>0</v>
      </c>
      <c r="AL6" s="120">
        <f t="shared" si="30"/>
        <v>0</v>
      </c>
      <c r="AM6" s="120" t="str">
        <f t="shared" si="31"/>
        <v>#REF!</v>
      </c>
      <c r="AN6" s="120">
        <f t="shared" si="32"/>
        <v>501.074766</v>
      </c>
      <c r="AO6" s="120" t="str">
        <f t="shared" si="33"/>
        <v>#REF!</v>
      </c>
      <c r="AP6" s="120" t="str">
        <f t="shared" si="34"/>
        <v>#REF!</v>
      </c>
      <c r="AQ6" s="120" t="str">
        <f t="shared" si="35"/>
        <v>#REF!</v>
      </c>
      <c r="AR6" s="364" t="str">
        <f t="shared" si="36"/>
        <v>#REF!</v>
      </c>
      <c r="AS6" s="363" t="str">
        <f t="shared" si="37"/>
        <v>#REF!</v>
      </c>
      <c r="AT6" s="120" t="str">
        <f t="shared" si="38"/>
        <v>#REF!</v>
      </c>
      <c r="AU6" s="120" t="str">
        <f t="shared" si="39"/>
        <v>#REF!</v>
      </c>
      <c r="AV6" s="120" t="str">
        <f t="shared" si="40"/>
        <v>#REF!</v>
      </c>
      <c r="AW6" s="364" t="str">
        <f t="shared" si="41"/>
        <v>#REF!</v>
      </c>
      <c r="AX6" s="363">
        <f>IF($G6="","",Reserve!$P7-$R6)</f>
        <v>0.01744474991</v>
      </c>
      <c r="AY6" s="176">
        <f t="shared" si="42"/>
        <v>0.0225</v>
      </c>
      <c r="AZ6" s="366">
        <f>IF($G6="","",VLOOKUP($H6,Life!$A$3:$R$113,18,FALSE))</f>
        <v>0.01313004412</v>
      </c>
      <c r="BA6" s="119">
        <f t="shared" si="43"/>
        <v>0.00328824071</v>
      </c>
      <c r="BB6" s="120">
        <f t="shared" si="44"/>
        <v>-0.001278139527</v>
      </c>
      <c r="BC6" s="120">
        <f t="shared" si="45"/>
        <v>21890.90449</v>
      </c>
      <c r="BD6" s="120" t="str">
        <f t="shared" si="46"/>
        <v>#REF!</v>
      </c>
      <c r="BE6" s="120" t="str">
        <f t="shared" si="47"/>
        <v>#REF!</v>
      </c>
      <c r="BF6" s="120">
        <f t="shared" si="48"/>
        <v>0</v>
      </c>
      <c r="BG6" s="120">
        <f t="shared" si="49"/>
        <v>76.64736176</v>
      </c>
      <c r="BH6" s="120" t="str">
        <f t="shared" si="50"/>
        <v>#REF!</v>
      </c>
      <c r="BI6" s="120" t="str">
        <f t="shared" si="51"/>
        <v>#REF!</v>
      </c>
      <c r="BJ6" s="120" t="str">
        <f t="shared" si="52"/>
        <v>#REF!</v>
      </c>
      <c r="BK6" s="121" t="str">
        <f t="shared" si="53"/>
        <v>#REF!</v>
      </c>
      <c r="BL6" s="120" t="str">
        <f t="shared" si="54"/>
        <v>#REF!</v>
      </c>
      <c r="BM6" s="120">
        <f t="shared" si="55"/>
        <v>6.064516129</v>
      </c>
      <c r="BN6" s="120">
        <f t="shared" si="56"/>
        <v>5.5676</v>
      </c>
      <c r="BO6" s="120">
        <f t="shared" si="57"/>
        <v>44.9</v>
      </c>
      <c r="BP6" s="120" t="str">
        <f t="shared" si="58"/>
        <v>#REF!</v>
      </c>
      <c r="BQ6" s="120">
        <f t="shared" si="59"/>
        <v>338.4</v>
      </c>
      <c r="BR6" s="120">
        <f t="shared" si="60"/>
        <v>310.67208</v>
      </c>
      <c r="BS6" s="120">
        <f t="shared" si="61"/>
        <v>2505.42</v>
      </c>
      <c r="BT6" s="120">
        <f t="shared" ref="BT6:BU6" si="62">AN6</f>
        <v>501.074766</v>
      </c>
      <c r="BU6" s="121" t="str">
        <f t="shared" si="62"/>
        <v>#REF!</v>
      </c>
      <c r="BV6" s="266" t="s">
        <v>823</v>
      </c>
      <c r="BW6" s="341" t="str">
        <f t="shared" ref="BW6:BW7" si="64">BP1</f>
        <v>#REF!</v>
      </c>
    </row>
    <row r="7">
      <c r="A7" s="204" t="s">
        <v>824</v>
      </c>
      <c r="B7" s="370">
        <f>Pricing!B7</f>
        <v>65</v>
      </c>
      <c r="C7" s="299" t="s">
        <v>825</v>
      </c>
      <c r="D7" s="14">
        <f>AssetShare_Table!B7</f>
        <v>0.0319</v>
      </c>
      <c r="E7" s="2"/>
      <c r="F7" s="362">
        <v>3.0</v>
      </c>
      <c r="G7" s="246">
        <f t="shared" si="7"/>
        <v>3</v>
      </c>
      <c r="H7" s="97">
        <f t="shared" si="8"/>
        <v>67</v>
      </c>
      <c r="I7" s="363">
        <f t="shared" si="9"/>
        <v>449</v>
      </c>
      <c r="J7" s="120">
        <f t="shared" si="10"/>
        <v>449</v>
      </c>
      <c r="K7" s="364">
        <f>IF($G7="","",Reserve!N7)</f>
        <v>0.008274222273</v>
      </c>
      <c r="L7" s="120">
        <f t="shared" si="11"/>
        <v>0</v>
      </c>
      <c r="M7" s="120">
        <f t="shared" si="12"/>
        <v>7.483356129</v>
      </c>
      <c r="N7" s="120">
        <f t="shared" si="13"/>
        <v>4.14876</v>
      </c>
      <c r="O7" s="120">
        <f t="shared" si="14"/>
        <v>22.45</v>
      </c>
      <c r="P7" s="364">
        <f t="shared" si="15"/>
        <v>34.08211613</v>
      </c>
      <c r="Q7" s="365">
        <f>IF($G7="","",Reserve!$I7)</f>
        <v>0</v>
      </c>
      <c r="R7" s="363">
        <f>IF($G7="","",Reserve!$J8+Reserve!$K8)</f>
        <v>0</v>
      </c>
      <c r="S7" s="120" t="str">
        <f>IF($G7="","",Change!$G8)</f>
        <v>#REF!</v>
      </c>
      <c r="T7" s="120">
        <f t="shared" si="16"/>
        <v>8.979834516</v>
      </c>
      <c r="U7" s="366">
        <f t="shared" si="17"/>
        <v>0.00247240224</v>
      </c>
      <c r="V7" s="363" t="str">
        <f>IF($G7="","",Reserve!$Q8-$R7)</f>
        <v>#REF!</v>
      </c>
      <c r="W7" s="120">
        <f>IF($G7="","",Reserve!$S8)</f>
        <v>0</v>
      </c>
      <c r="X7" s="364" t="str">
        <f t="shared" si="18"/>
        <v>#REF!</v>
      </c>
      <c r="Y7" s="367">
        <f t="shared" si="19"/>
        <v>0.026</v>
      </c>
      <c r="Z7" s="176">
        <f>IF($G7="","",VLOOKUP(H7,Life!$A$3:$Q$113,$B$6+1,FALSE))</f>
        <v>0.014453</v>
      </c>
      <c r="AA7" s="176">
        <f t="shared" si="20"/>
        <v>0.0130077</v>
      </c>
      <c r="AB7" s="176">
        <f t="shared" si="21"/>
        <v>0.0269923</v>
      </c>
      <c r="AC7" s="366">
        <f>IF($G7="","",HLOOKUP($G7,AssetShare_Table!$B$84:$G$85,2)*$D$11)</f>
        <v>0.04</v>
      </c>
      <c r="AD7" s="367">
        <f t="shared" si="22"/>
        <v>0.828</v>
      </c>
      <c r="AE7" s="176">
        <f t="shared" si="23"/>
        <v>0.0107703756</v>
      </c>
      <c r="AF7" s="176">
        <f t="shared" si="24"/>
        <v>0.0223496244</v>
      </c>
      <c r="AG7" s="366">
        <f t="shared" si="25"/>
        <v>0.79488</v>
      </c>
      <c r="AH7" s="363" t="str">
        <f t="shared" si="26"/>
        <v>#REF!</v>
      </c>
      <c r="AI7" s="120">
        <f t="shared" si="27"/>
        <v>23049.864</v>
      </c>
      <c r="AJ7" s="120">
        <f t="shared" si="28"/>
        <v>1749.639514</v>
      </c>
      <c r="AK7" s="120">
        <f t="shared" si="29"/>
        <v>0</v>
      </c>
      <c r="AL7" s="120">
        <f t="shared" si="30"/>
        <v>0</v>
      </c>
      <c r="AM7" s="120" t="str">
        <f t="shared" si="31"/>
        <v>#REF!</v>
      </c>
      <c r="AN7" s="120">
        <f t="shared" si="32"/>
        <v>460.9887847</v>
      </c>
      <c r="AO7" s="120" t="str">
        <f t="shared" si="33"/>
        <v>#REF!</v>
      </c>
      <c r="AP7" s="120" t="str">
        <f t="shared" si="34"/>
        <v>#REF!</v>
      </c>
      <c r="AQ7" s="120" t="str">
        <f t="shared" si="35"/>
        <v>#REF!</v>
      </c>
      <c r="AR7" s="364" t="str">
        <f t="shared" si="36"/>
        <v>#REF!</v>
      </c>
      <c r="AS7" s="363" t="str">
        <f t="shared" si="37"/>
        <v>#REF!</v>
      </c>
      <c r="AT7" s="120" t="str">
        <f t="shared" si="38"/>
        <v>#REF!</v>
      </c>
      <c r="AU7" s="120" t="str">
        <f t="shared" si="39"/>
        <v>#REF!</v>
      </c>
      <c r="AV7" s="120" t="str">
        <f t="shared" si="40"/>
        <v>#REF!</v>
      </c>
      <c r="AW7" s="364" t="str">
        <f t="shared" si="41"/>
        <v>#REF!</v>
      </c>
      <c r="AX7" s="363">
        <f>IF($G7="","",Reserve!$P8-$R7)</f>
        <v>0.02668330324</v>
      </c>
      <c r="AY7" s="176">
        <f t="shared" si="42"/>
        <v>0.0225</v>
      </c>
      <c r="AZ7" s="366">
        <f>IF($G7="","",VLOOKUP($H7,Life!$A$3:$R$113,18,FALSE))</f>
        <v>0.0144530152</v>
      </c>
      <c r="BA7" s="119">
        <f t="shared" si="43"/>
        <v>0.004621082045</v>
      </c>
      <c r="BB7" s="120">
        <f t="shared" si="44"/>
        <v>-0.001979813077</v>
      </c>
      <c r="BC7" s="120">
        <f t="shared" si="45"/>
        <v>21318.05643</v>
      </c>
      <c r="BD7" s="120" t="str">
        <f t="shared" si="46"/>
        <v>#REF!</v>
      </c>
      <c r="BE7" s="120" t="str">
        <f t="shared" si="47"/>
        <v>#REF!</v>
      </c>
      <c r="BF7" s="120">
        <f t="shared" si="48"/>
        <v>0</v>
      </c>
      <c r="BG7" s="120">
        <f t="shared" si="49"/>
        <v>74.54929902</v>
      </c>
      <c r="BH7" s="120" t="str">
        <f t="shared" si="50"/>
        <v>#REF!</v>
      </c>
      <c r="BI7" s="120" t="str">
        <f t="shared" si="51"/>
        <v>#REF!</v>
      </c>
      <c r="BJ7" s="120" t="str">
        <f t="shared" si="52"/>
        <v>#REF!</v>
      </c>
      <c r="BK7" s="121" t="str">
        <f t="shared" si="53"/>
        <v>#REF!</v>
      </c>
      <c r="BL7" s="120" t="str">
        <f t="shared" si="54"/>
        <v>#REF!</v>
      </c>
      <c r="BM7" s="120">
        <f t="shared" si="55"/>
        <v>6.064516129</v>
      </c>
      <c r="BN7" s="120">
        <f t="shared" si="56"/>
        <v>5.5676</v>
      </c>
      <c r="BO7" s="120">
        <f t="shared" si="57"/>
        <v>22.45</v>
      </c>
      <c r="BP7" s="120" t="str">
        <f t="shared" si="58"/>
        <v>#REF!</v>
      </c>
      <c r="BQ7" s="120">
        <f t="shared" si="59"/>
        <v>311.328</v>
      </c>
      <c r="BR7" s="120">
        <f t="shared" si="60"/>
        <v>285.8183136</v>
      </c>
      <c r="BS7" s="120">
        <f t="shared" si="61"/>
        <v>1152.4932</v>
      </c>
      <c r="BT7" s="120">
        <f t="shared" ref="BT7:BU7" si="63">AN7</f>
        <v>460.9887847</v>
      </c>
      <c r="BU7" s="121" t="str">
        <f t="shared" si="63"/>
        <v>#REF!</v>
      </c>
      <c r="BV7" s="266" t="s">
        <v>826</v>
      </c>
      <c r="BW7" s="200" t="str">
        <f t="shared" si="64"/>
        <v>#REF!</v>
      </c>
    </row>
    <row r="8">
      <c r="A8" s="204" t="s">
        <v>827</v>
      </c>
      <c r="B8" s="370">
        <f>Pricing!B8</f>
        <v>4</v>
      </c>
      <c r="C8" s="299" t="s">
        <v>828</v>
      </c>
      <c r="D8" s="14">
        <f>AssetShare_Table!B8</f>
        <v>0.026</v>
      </c>
      <c r="E8" s="2"/>
      <c r="F8" s="362">
        <v>4.0</v>
      </c>
      <c r="G8" s="246">
        <f t="shared" si="7"/>
        <v>4</v>
      </c>
      <c r="H8" s="97">
        <f t="shared" si="8"/>
        <v>68</v>
      </c>
      <c r="I8" s="363">
        <f t="shared" si="9"/>
        <v>449</v>
      </c>
      <c r="J8" s="120">
        <f t="shared" si="10"/>
        <v>449</v>
      </c>
      <c r="K8" s="364">
        <f>IF($G8="","",Reserve!N8)</f>
        <v>0.008274222273</v>
      </c>
      <c r="L8" s="120">
        <f t="shared" si="11"/>
        <v>0</v>
      </c>
      <c r="M8" s="120">
        <f t="shared" si="12"/>
        <v>7.483356129</v>
      </c>
      <c r="N8" s="120">
        <f t="shared" si="13"/>
        <v>4.14876</v>
      </c>
      <c r="O8" s="120">
        <f t="shared" si="14"/>
        <v>22.45</v>
      </c>
      <c r="P8" s="364">
        <f t="shared" si="15"/>
        <v>34.08211613</v>
      </c>
      <c r="Q8" s="365">
        <f>IF($G8="","",Reserve!$I8)</f>
        <v>0</v>
      </c>
      <c r="R8" s="363">
        <f>IF($G8="","",Reserve!$J9+Reserve!$K9)</f>
        <v>0</v>
      </c>
      <c r="S8" s="120" t="str">
        <f>IF($G8="","",Change!$G9)</f>
        <v>#REF!</v>
      </c>
      <c r="T8" s="120">
        <f t="shared" si="16"/>
        <v>8.979834516</v>
      </c>
      <c r="U8" s="366">
        <f t="shared" si="17"/>
        <v>0.002338142083</v>
      </c>
      <c r="V8" s="363" t="str">
        <f>IF($G8="","",Reserve!$Q9-$R8)</f>
        <v>#REF!</v>
      </c>
      <c r="W8" s="120">
        <f>IF($G8="","",Reserve!$S9)</f>
        <v>0</v>
      </c>
      <c r="X8" s="364" t="str">
        <f t="shared" si="18"/>
        <v>#REF!</v>
      </c>
      <c r="Y8" s="367">
        <f t="shared" si="19"/>
        <v>0.026</v>
      </c>
      <c r="Z8" s="176">
        <f>IF($G8="","",VLOOKUP(H8,Life!$A$3:$Q$113,$B$6+1,FALSE))</f>
        <v>0.015934</v>
      </c>
      <c r="AA8" s="176">
        <f t="shared" si="20"/>
        <v>0.0143406</v>
      </c>
      <c r="AB8" s="176">
        <f t="shared" si="21"/>
        <v>0.0156594</v>
      </c>
      <c r="AC8" s="366">
        <f>IF($G8="","",HLOOKUP($G8,AssetShare_Table!$B$84:$G$85,2)*$D$11)</f>
        <v>0.03</v>
      </c>
      <c r="AD8" s="367">
        <f t="shared" si="22"/>
        <v>0.79488</v>
      </c>
      <c r="AE8" s="176">
        <f t="shared" si="23"/>
        <v>0.01139905613</v>
      </c>
      <c r="AF8" s="176">
        <f t="shared" si="24"/>
        <v>0.01244734387</v>
      </c>
      <c r="AG8" s="366">
        <f t="shared" si="25"/>
        <v>0.7710336</v>
      </c>
      <c r="AH8" s="363" t="str">
        <f t="shared" si="26"/>
        <v>#REF!</v>
      </c>
      <c r="AI8" s="120">
        <f t="shared" si="27"/>
        <v>22127.86944</v>
      </c>
      <c r="AJ8" s="120">
        <f t="shared" si="28"/>
        <v>1679.653933</v>
      </c>
      <c r="AK8" s="120">
        <f t="shared" si="29"/>
        <v>0</v>
      </c>
      <c r="AL8" s="120">
        <f t="shared" si="30"/>
        <v>0</v>
      </c>
      <c r="AM8" s="120" t="str">
        <f t="shared" si="31"/>
        <v>#REF!</v>
      </c>
      <c r="AN8" s="120">
        <f t="shared" si="32"/>
        <v>442.5492333</v>
      </c>
      <c r="AO8" s="120" t="str">
        <f t="shared" si="33"/>
        <v>#REF!</v>
      </c>
      <c r="AP8" s="120" t="str">
        <f t="shared" si="34"/>
        <v>#REF!</v>
      </c>
      <c r="AQ8" s="120" t="str">
        <f t="shared" si="35"/>
        <v>#REF!</v>
      </c>
      <c r="AR8" s="364" t="str">
        <f t="shared" si="36"/>
        <v>#REF!</v>
      </c>
      <c r="AS8" s="363" t="str">
        <f t="shared" si="37"/>
        <v>#REF!</v>
      </c>
      <c r="AT8" s="120" t="str">
        <f t="shared" si="38"/>
        <v>#REF!</v>
      </c>
      <c r="AU8" s="120" t="str">
        <f t="shared" si="39"/>
        <v>#REF!</v>
      </c>
      <c r="AV8" s="120" t="str">
        <f t="shared" si="40"/>
        <v>#REF!</v>
      </c>
      <c r="AW8" s="364" t="str">
        <f t="shared" si="41"/>
        <v>#REF!</v>
      </c>
      <c r="AX8" s="363">
        <f>IF($G8="","",Reserve!$P9-$R8)</f>
        <v>0.03632283969</v>
      </c>
      <c r="AY8" s="176">
        <f t="shared" si="42"/>
        <v>0.0225</v>
      </c>
      <c r="AZ8" s="366">
        <f>IF($G8="","",VLOOKUP($H8,Life!$A$3:$R$113,18,FALSE))</f>
        <v>0.01593404742</v>
      </c>
      <c r="BA8" s="119">
        <f t="shared" si="43"/>
        <v>0.00602978722</v>
      </c>
      <c r="BB8" s="120">
        <f t="shared" si="44"/>
        <v>-0.002852402378</v>
      </c>
      <c r="BC8" s="120">
        <f t="shared" si="45"/>
        <v>20465.33417</v>
      </c>
      <c r="BD8" s="120" t="str">
        <f t="shared" si="46"/>
        <v>#REF!</v>
      </c>
      <c r="BE8" s="120" t="str">
        <f t="shared" si="47"/>
        <v>#REF!</v>
      </c>
      <c r="BF8" s="120">
        <f t="shared" si="48"/>
        <v>0</v>
      </c>
      <c r="BG8" s="120">
        <f t="shared" si="49"/>
        <v>71.56732706</v>
      </c>
      <c r="BH8" s="120" t="str">
        <f t="shared" si="50"/>
        <v>#REF!</v>
      </c>
      <c r="BI8" s="120" t="str">
        <f t="shared" si="51"/>
        <v>#REF!</v>
      </c>
      <c r="BJ8" s="120" t="str">
        <f t="shared" si="52"/>
        <v>#REF!</v>
      </c>
      <c r="BK8" s="121" t="str">
        <f t="shared" si="53"/>
        <v>#REF!</v>
      </c>
      <c r="BL8" s="120" t="str">
        <f t="shared" si="54"/>
        <v>#REF!</v>
      </c>
      <c r="BM8" s="120">
        <f t="shared" si="55"/>
        <v>6.064516129</v>
      </c>
      <c r="BN8" s="120">
        <f t="shared" si="56"/>
        <v>5.5676</v>
      </c>
      <c r="BO8" s="120">
        <f t="shared" si="57"/>
        <v>22.45</v>
      </c>
      <c r="BP8" s="120" t="str">
        <f t="shared" si="58"/>
        <v>#REF!</v>
      </c>
      <c r="BQ8" s="120">
        <f t="shared" si="59"/>
        <v>298.87488</v>
      </c>
      <c r="BR8" s="120">
        <f t="shared" si="60"/>
        <v>274.3855811</v>
      </c>
      <c r="BS8" s="120">
        <f t="shared" si="61"/>
        <v>1106.393472</v>
      </c>
      <c r="BT8" s="120">
        <f t="shared" ref="BT8:BU8" si="65">AN8</f>
        <v>442.5492333</v>
      </c>
      <c r="BU8" s="121" t="str">
        <f t="shared" si="65"/>
        <v>#REF!</v>
      </c>
      <c r="BV8" s="266" t="s">
        <v>829</v>
      </c>
      <c r="BW8" s="200">
        <f>BQ5/BW5</f>
        <v>0.01120548771</v>
      </c>
    </row>
    <row r="9">
      <c r="A9" s="204" t="s">
        <v>830</v>
      </c>
      <c r="B9" s="370">
        <f>Pricing!B9</f>
        <v>20</v>
      </c>
      <c r="C9" s="299" t="s">
        <v>831</v>
      </c>
      <c r="D9" s="14" t="str">
        <f>AssetShare_Table!B9</f>
        <v/>
      </c>
      <c r="E9" s="2"/>
      <c r="F9" s="371">
        <v>5.0</v>
      </c>
      <c r="G9" s="218">
        <f t="shared" si="7"/>
        <v>5</v>
      </c>
      <c r="H9" s="372">
        <f t="shared" si="8"/>
        <v>69</v>
      </c>
      <c r="I9" s="373">
        <f t="shared" si="9"/>
        <v>449</v>
      </c>
      <c r="J9" s="127">
        <f t="shared" si="10"/>
        <v>449</v>
      </c>
      <c r="K9" s="374">
        <f>IF($G9="","",Reserve!N9)</f>
        <v>0.008274222273</v>
      </c>
      <c r="L9" s="127">
        <f t="shared" si="11"/>
        <v>0</v>
      </c>
      <c r="M9" s="127">
        <f t="shared" si="12"/>
        <v>7.483356129</v>
      </c>
      <c r="N9" s="127">
        <f t="shared" si="13"/>
        <v>4.14876</v>
      </c>
      <c r="O9" s="127">
        <f t="shared" si="14"/>
        <v>22.45</v>
      </c>
      <c r="P9" s="374">
        <f t="shared" si="15"/>
        <v>34.08211613</v>
      </c>
      <c r="Q9" s="375">
        <f>IF($G9="","",Reserve!$I9)</f>
        <v>0</v>
      </c>
      <c r="R9" s="373">
        <f>IF($G9="","",Reserve!$J10+Reserve!$K10)</f>
        <v>0</v>
      </c>
      <c r="S9" s="127" t="str">
        <f>IF($G9="","",Change!$G10)</f>
        <v>#REF!</v>
      </c>
      <c r="T9" s="127">
        <f t="shared" si="16"/>
        <v>8.979834516</v>
      </c>
      <c r="U9" s="376">
        <f t="shared" si="17"/>
        <v>0.002213280137</v>
      </c>
      <c r="V9" s="373" t="str">
        <f>IF($G9="","",Reserve!$Q10-$R9)</f>
        <v>#REF!</v>
      </c>
      <c r="W9" s="127">
        <f>IF($G9="","",Reserve!$S10)</f>
        <v>0</v>
      </c>
      <c r="X9" s="374" t="str">
        <f t="shared" si="18"/>
        <v>#REF!</v>
      </c>
      <c r="Y9" s="377">
        <f t="shared" si="19"/>
        <v>0.026</v>
      </c>
      <c r="Z9" s="182">
        <f>IF($G9="","",VLOOKUP(H9,Life!$A$3:$Q$113,$B$6+1,FALSE))</f>
        <v>0.017588</v>
      </c>
      <c r="AA9" s="182">
        <f t="shared" si="20"/>
        <v>0.0158292</v>
      </c>
      <c r="AB9" s="182">
        <f t="shared" si="21"/>
        <v>0.0041708</v>
      </c>
      <c r="AC9" s="376">
        <f>IF($G9="","",HLOOKUP($G9,AssetShare_Table!$B$84:$G$85,2)*$D$11)</f>
        <v>0.02</v>
      </c>
      <c r="AD9" s="377">
        <f t="shared" si="22"/>
        <v>0.7710336</v>
      </c>
      <c r="AE9" s="182">
        <f t="shared" si="23"/>
        <v>0.01220484506</v>
      </c>
      <c r="AF9" s="182">
        <f t="shared" si="24"/>
        <v>0.003215826939</v>
      </c>
      <c r="AG9" s="376">
        <f t="shared" si="25"/>
        <v>0.755612928</v>
      </c>
      <c r="AH9" s="373" t="str">
        <f t="shared" si="26"/>
        <v>#REF!</v>
      </c>
      <c r="AI9" s="127">
        <f t="shared" si="27"/>
        <v>21464.03336</v>
      </c>
      <c r="AJ9" s="127">
        <f t="shared" si="28"/>
        <v>1629.264315</v>
      </c>
      <c r="AK9" s="127">
        <f t="shared" si="29"/>
        <v>0</v>
      </c>
      <c r="AL9" s="127">
        <f t="shared" si="30"/>
        <v>0</v>
      </c>
      <c r="AM9" s="127" t="str">
        <f t="shared" si="31"/>
        <v>#REF!</v>
      </c>
      <c r="AN9" s="127">
        <f t="shared" si="32"/>
        <v>429.2727563</v>
      </c>
      <c r="AO9" s="127" t="str">
        <f t="shared" si="33"/>
        <v>#REF!</v>
      </c>
      <c r="AP9" s="127" t="str">
        <f t="shared" si="34"/>
        <v>#REF!</v>
      </c>
      <c r="AQ9" s="127" t="str">
        <f t="shared" si="35"/>
        <v>#REF!</v>
      </c>
      <c r="AR9" s="374" t="str">
        <f t="shared" si="36"/>
        <v>#REF!</v>
      </c>
      <c r="AS9" s="373" t="str">
        <f t="shared" si="37"/>
        <v>#REF!</v>
      </c>
      <c r="AT9" s="127" t="str">
        <f t="shared" si="38"/>
        <v>#REF!</v>
      </c>
      <c r="AU9" s="127" t="str">
        <f t="shared" si="39"/>
        <v>#REF!</v>
      </c>
      <c r="AV9" s="127" t="str">
        <f t="shared" si="40"/>
        <v>#REF!</v>
      </c>
      <c r="AW9" s="374" t="str">
        <f t="shared" si="41"/>
        <v>#REF!</v>
      </c>
      <c r="AX9" s="373">
        <f>IF($G9="","",Reserve!$P10-$R9)</f>
        <v>0.04641687825</v>
      </c>
      <c r="AY9" s="182">
        <f t="shared" si="42"/>
        <v>0.0225</v>
      </c>
      <c r="AZ9" s="376">
        <f>IF($G9="","",VLOOKUP($H9,Life!$A$3:$R$113,18,FALSE))</f>
        <v>0.01758805037</v>
      </c>
      <c r="BA9" s="126">
        <f t="shared" si="43"/>
        <v>0.007461725812</v>
      </c>
      <c r="BB9" s="127">
        <f t="shared" si="44"/>
        <v>-0.003902741779</v>
      </c>
      <c r="BC9" s="127">
        <f t="shared" si="45"/>
        <v>19851.37415</v>
      </c>
      <c r="BD9" s="127" t="str">
        <f t="shared" si="46"/>
        <v>#REF!</v>
      </c>
      <c r="BE9" s="127" t="str">
        <f t="shared" si="47"/>
        <v>#REF!</v>
      </c>
      <c r="BF9" s="127">
        <f t="shared" si="48"/>
        <v>0</v>
      </c>
      <c r="BG9" s="127">
        <f t="shared" si="49"/>
        <v>69.42030725</v>
      </c>
      <c r="BH9" s="127" t="str">
        <f t="shared" si="50"/>
        <v>#REF!</v>
      </c>
      <c r="BI9" s="127" t="str">
        <f t="shared" si="51"/>
        <v>#REF!</v>
      </c>
      <c r="BJ9" s="127" t="str">
        <f t="shared" si="52"/>
        <v>#REF!</v>
      </c>
      <c r="BK9" s="128" t="str">
        <f t="shared" si="53"/>
        <v>#REF!</v>
      </c>
      <c r="BL9" s="127" t="str">
        <f t="shared" si="54"/>
        <v>#REF!</v>
      </c>
      <c r="BM9" s="127">
        <f t="shared" si="55"/>
        <v>6.064516129</v>
      </c>
      <c r="BN9" s="127">
        <f t="shared" si="56"/>
        <v>5.5676</v>
      </c>
      <c r="BO9" s="127">
        <f t="shared" si="57"/>
        <v>22.45</v>
      </c>
      <c r="BP9" s="127" t="str">
        <f t="shared" si="58"/>
        <v>#REF!</v>
      </c>
      <c r="BQ9" s="127">
        <f t="shared" si="59"/>
        <v>289.9086336</v>
      </c>
      <c r="BR9" s="127">
        <f t="shared" si="60"/>
        <v>266.1540136</v>
      </c>
      <c r="BS9" s="127">
        <f t="shared" si="61"/>
        <v>1073.201668</v>
      </c>
      <c r="BT9" s="127">
        <f t="shared" ref="BT9:BU9" si="66">AN9</f>
        <v>429.2727563</v>
      </c>
      <c r="BU9" s="128" t="str">
        <f t="shared" si="66"/>
        <v>#REF!</v>
      </c>
      <c r="BV9" s="266" t="s">
        <v>832</v>
      </c>
      <c r="BW9" s="200">
        <f>(BR5+BS5)/BW5</f>
        <v>0.04691387675</v>
      </c>
    </row>
    <row r="10">
      <c r="A10" s="204" t="s">
        <v>833</v>
      </c>
      <c r="B10" s="370">
        <f>Pricing!B10</f>
        <v>45</v>
      </c>
      <c r="C10" s="299" t="s">
        <v>834</v>
      </c>
      <c r="D10" s="14">
        <f>AssetShare_Table!D6</f>
        <v>0.9</v>
      </c>
      <c r="E10" s="2"/>
      <c r="F10" s="362">
        <v>6.0</v>
      </c>
      <c r="G10" s="246">
        <f t="shared" si="7"/>
        <v>6</v>
      </c>
      <c r="H10" s="97">
        <f t="shared" si="8"/>
        <v>70</v>
      </c>
      <c r="I10" s="363">
        <f t="shared" si="9"/>
        <v>449</v>
      </c>
      <c r="J10" s="120">
        <f t="shared" si="10"/>
        <v>449</v>
      </c>
      <c r="K10" s="364">
        <f>IF($G10="","",Reserve!N10)</f>
        <v>0.008274222273</v>
      </c>
      <c r="L10" s="120">
        <f t="shared" si="11"/>
        <v>0</v>
      </c>
      <c r="M10" s="120">
        <f t="shared" si="12"/>
        <v>7.483356129</v>
      </c>
      <c r="N10" s="120">
        <f t="shared" si="13"/>
        <v>4.14876</v>
      </c>
      <c r="O10" s="120">
        <f t="shared" si="14"/>
        <v>22.45</v>
      </c>
      <c r="P10" s="364">
        <f t="shared" si="15"/>
        <v>34.08211613</v>
      </c>
      <c r="Q10" s="365">
        <f>IF($G10="","",Reserve!$I10)</f>
        <v>0</v>
      </c>
      <c r="R10" s="363">
        <f>IF($G10="","",Reserve!$J11+Reserve!$K11)</f>
        <v>0</v>
      </c>
      <c r="S10" s="120" t="str">
        <f>IF($G10="","",Change!$G11)</f>
        <v>#REF!</v>
      </c>
      <c r="T10" s="120">
        <f t="shared" si="16"/>
        <v>8.979834516</v>
      </c>
      <c r="U10" s="366">
        <f t="shared" si="17"/>
        <v>0.002097158528</v>
      </c>
      <c r="V10" s="363" t="str">
        <f>IF($G10="","",Reserve!$Q11-$R10)</f>
        <v>#REF!</v>
      </c>
      <c r="W10" s="120">
        <f>IF($G10="","",Reserve!$S11)</f>
        <v>0</v>
      </c>
      <c r="X10" s="364" t="str">
        <f t="shared" si="18"/>
        <v>#REF!</v>
      </c>
      <c r="Y10" s="367">
        <f t="shared" si="19"/>
        <v>0.026</v>
      </c>
      <c r="Z10" s="176">
        <f>IF($G10="","",VLOOKUP(H10,Life!$A$3:$Q$113,$B$6+1,FALSE))</f>
        <v>0.019431</v>
      </c>
      <c r="AA10" s="176">
        <f t="shared" si="20"/>
        <v>0.0174879</v>
      </c>
      <c r="AB10" s="176">
        <f t="shared" si="21"/>
        <v>0</v>
      </c>
      <c r="AC10" s="366">
        <f>IF($G10="","",HLOOKUP($G10,AssetShare_Table!$B$84:$G$85,2)*$D$11)</f>
        <v>0.015</v>
      </c>
      <c r="AD10" s="367">
        <f t="shared" si="22"/>
        <v>0.755612928</v>
      </c>
      <c r="AE10" s="176">
        <f t="shared" si="23"/>
        <v>0.01321408332</v>
      </c>
      <c r="AF10" s="176">
        <f t="shared" si="24"/>
        <v>0</v>
      </c>
      <c r="AG10" s="366">
        <f t="shared" si="25"/>
        <v>0.7423988447</v>
      </c>
      <c r="AH10" s="363" t="str">
        <f t="shared" si="26"/>
        <v>#REF!</v>
      </c>
      <c r="AI10" s="120">
        <f t="shared" si="27"/>
        <v>21034.75269</v>
      </c>
      <c r="AJ10" s="120">
        <f t="shared" si="28"/>
        <v>1596.679029</v>
      </c>
      <c r="AK10" s="120">
        <f t="shared" si="29"/>
        <v>0</v>
      </c>
      <c r="AL10" s="120">
        <f t="shared" si="30"/>
        <v>0</v>
      </c>
      <c r="AM10" s="120" t="str">
        <f t="shared" si="31"/>
        <v>#REF!</v>
      </c>
      <c r="AN10" s="120">
        <f t="shared" si="32"/>
        <v>420.6873012</v>
      </c>
      <c r="AO10" s="120" t="str">
        <f t="shared" si="33"/>
        <v>#REF!</v>
      </c>
      <c r="AP10" s="120" t="str">
        <f t="shared" si="34"/>
        <v>#REF!</v>
      </c>
      <c r="AQ10" s="120" t="str">
        <f t="shared" si="35"/>
        <v>#REF!</v>
      </c>
      <c r="AR10" s="364" t="str">
        <f t="shared" si="36"/>
        <v>#REF!</v>
      </c>
      <c r="AS10" s="363" t="str">
        <f t="shared" si="37"/>
        <v>#REF!</v>
      </c>
      <c r="AT10" s="120" t="str">
        <f t="shared" si="38"/>
        <v>#REF!</v>
      </c>
      <c r="AU10" s="120" t="str">
        <f t="shared" si="39"/>
        <v>#REF!</v>
      </c>
      <c r="AV10" s="120" t="str">
        <f t="shared" si="40"/>
        <v>#REF!</v>
      </c>
      <c r="AW10" s="364" t="str">
        <f t="shared" si="41"/>
        <v>#REF!</v>
      </c>
      <c r="AX10" s="363">
        <f>IF($G10="","",Reserve!$P11-$R10)</f>
        <v>0.05702979398</v>
      </c>
      <c r="AY10" s="176">
        <f t="shared" si="42"/>
        <v>0.0225</v>
      </c>
      <c r="AZ10" s="366">
        <f>IF($G10="","",VLOOKUP($H10,Life!$A$3:$R$113,18,FALSE))</f>
        <v>0.01943096082</v>
      </c>
      <c r="BA10" s="119">
        <f t="shared" si="43"/>
        <v>0.008967590664</v>
      </c>
      <c r="BB10" s="120">
        <f t="shared" si="44"/>
        <v>-0.005191337517</v>
      </c>
      <c r="BC10" s="120">
        <f t="shared" si="45"/>
        <v>19454.34666</v>
      </c>
      <c r="BD10" s="120" t="str">
        <f t="shared" si="46"/>
        <v>#REF!</v>
      </c>
      <c r="BE10" s="120" t="str">
        <f t="shared" si="47"/>
        <v>#REF!</v>
      </c>
      <c r="BF10" s="120">
        <f t="shared" si="48"/>
        <v>0</v>
      </c>
      <c r="BG10" s="120">
        <f t="shared" si="49"/>
        <v>68.03190111</v>
      </c>
      <c r="BH10" s="120" t="str">
        <f t="shared" si="50"/>
        <v>#REF!</v>
      </c>
      <c r="BI10" s="120" t="str">
        <f t="shared" si="51"/>
        <v>#REF!</v>
      </c>
      <c r="BJ10" s="120" t="str">
        <f t="shared" si="52"/>
        <v>#REF!</v>
      </c>
      <c r="BK10" s="121" t="str">
        <f t="shared" si="53"/>
        <v>#REF!</v>
      </c>
      <c r="BL10" s="120" t="str">
        <f t="shared" si="54"/>
        <v>#REF!</v>
      </c>
      <c r="BM10" s="120">
        <f t="shared" si="55"/>
        <v>6.064516129</v>
      </c>
      <c r="BN10" s="120">
        <f t="shared" si="56"/>
        <v>5.5676</v>
      </c>
      <c r="BO10" s="120">
        <f t="shared" si="57"/>
        <v>22.45</v>
      </c>
      <c r="BP10" s="120" t="str">
        <f t="shared" si="58"/>
        <v>#REF!</v>
      </c>
      <c r="BQ10" s="120">
        <f t="shared" si="59"/>
        <v>284.1104609</v>
      </c>
      <c r="BR10" s="120">
        <f t="shared" si="60"/>
        <v>260.8309334</v>
      </c>
      <c r="BS10" s="120">
        <f t="shared" si="61"/>
        <v>1051.737634</v>
      </c>
      <c r="BT10" s="120">
        <f t="shared" ref="BT10:BU10" si="67">AN10</f>
        <v>420.6873012</v>
      </c>
      <c r="BU10" s="121" t="str">
        <f t="shared" si="67"/>
        <v>#REF!</v>
      </c>
      <c r="BV10" s="266" t="s">
        <v>835</v>
      </c>
      <c r="BW10" s="200">
        <f>BQ2-BW8</f>
        <v>0.01432028899</v>
      </c>
    </row>
    <row r="11">
      <c r="A11" s="204" t="s">
        <v>836</v>
      </c>
      <c r="B11" s="378">
        <f>Pricing!B12</f>
        <v>449</v>
      </c>
      <c r="C11" s="299" t="s">
        <v>837</v>
      </c>
      <c r="D11" s="14">
        <f>AssetShare_Table!D7</f>
        <v>1</v>
      </c>
      <c r="E11" s="2"/>
      <c r="F11" s="362">
        <v>7.0</v>
      </c>
      <c r="G11" s="246">
        <f t="shared" si="7"/>
        <v>7</v>
      </c>
      <c r="H11" s="97">
        <f t="shared" si="8"/>
        <v>71</v>
      </c>
      <c r="I11" s="363">
        <f t="shared" si="9"/>
        <v>449</v>
      </c>
      <c r="J11" s="120">
        <f t="shared" si="10"/>
        <v>449</v>
      </c>
      <c r="K11" s="364">
        <f>IF($G11="","",Reserve!N11)</f>
        <v>0.008274222273</v>
      </c>
      <c r="L11" s="120">
        <f t="shared" si="11"/>
        <v>0</v>
      </c>
      <c r="M11" s="120">
        <f t="shared" si="12"/>
        <v>7.483356129</v>
      </c>
      <c r="N11" s="120">
        <f t="shared" si="13"/>
        <v>4.14876</v>
      </c>
      <c r="O11" s="120">
        <f t="shared" si="14"/>
        <v>0</v>
      </c>
      <c r="P11" s="364">
        <f t="shared" si="15"/>
        <v>11.63211613</v>
      </c>
      <c r="Q11" s="365">
        <f>IF($G11="","",Reserve!$I11)</f>
        <v>0</v>
      </c>
      <c r="R11" s="363">
        <f>IF($G11="","",Reserve!$J12+Reserve!$K12)</f>
        <v>0</v>
      </c>
      <c r="S11" s="120" t="str">
        <f>IF($G11="","",Change!$G12)</f>
        <v>#REF!</v>
      </c>
      <c r="T11" s="120">
        <f t="shared" si="16"/>
        <v>8.979834516</v>
      </c>
      <c r="U11" s="366">
        <f t="shared" si="17"/>
        <v>0.001989165431</v>
      </c>
      <c r="V11" s="363" t="str">
        <f>IF($G11="","",Reserve!$Q12-$R11)</f>
        <v>#REF!</v>
      </c>
      <c r="W11" s="120">
        <f>IF($G11="","",Reserve!$S12)</f>
        <v>0</v>
      </c>
      <c r="X11" s="364" t="str">
        <f t="shared" si="18"/>
        <v>#REF!</v>
      </c>
      <c r="Y11" s="367">
        <f t="shared" si="19"/>
        <v>0.026</v>
      </c>
      <c r="Z11" s="176">
        <f>IF($G11="","",VLOOKUP(H11,Life!$A$3:$Q$113,$B$6+1,FALSE))</f>
        <v>0.021478</v>
      </c>
      <c r="AA11" s="176">
        <f t="shared" si="20"/>
        <v>0.0193302</v>
      </c>
      <c r="AB11" s="176">
        <f t="shared" si="21"/>
        <v>0</v>
      </c>
      <c r="AC11" s="366">
        <f>IF($G11="","",HLOOKUP($G11,AssetShare_Table!$B$84:$G$85,2)*$D$11)</f>
        <v>0.015</v>
      </c>
      <c r="AD11" s="367">
        <f t="shared" si="22"/>
        <v>0.7423988447</v>
      </c>
      <c r="AE11" s="176">
        <f t="shared" si="23"/>
        <v>0.01435071815</v>
      </c>
      <c r="AF11" s="176">
        <f t="shared" si="24"/>
        <v>0</v>
      </c>
      <c r="AG11" s="366">
        <f t="shared" si="25"/>
        <v>0.7280481265</v>
      </c>
      <c r="AH11" s="363" t="str">
        <f t="shared" si="26"/>
        <v>#REF!</v>
      </c>
      <c r="AI11" s="120">
        <f t="shared" si="27"/>
        <v>20666.89904</v>
      </c>
      <c r="AJ11" s="120">
        <f t="shared" si="28"/>
        <v>535.4115137</v>
      </c>
      <c r="AK11" s="120">
        <f t="shared" si="29"/>
        <v>0</v>
      </c>
      <c r="AL11" s="120">
        <f t="shared" si="30"/>
        <v>0</v>
      </c>
      <c r="AM11" s="120" t="str">
        <f t="shared" si="31"/>
        <v>#REF!</v>
      </c>
      <c r="AN11" s="120">
        <f t="shared" si="32"/>
        <v>413.3303637</v>
      </c>
      <c r="AO11" s="120" t="str">
        <f t="shared" si="33"/>
        <v>#REF!</v>
      </c>
      <c r="AP11" s="120" t="str">
        <f t="shared" si="34"/>
        <v>#REF!</v>
      </c>
      <c r="AQ11" s="120" t="str">
        <f t="shared" si="35"/>
        <v>#REF!</v>
      </c>
      <c r="AR11" s="364" t="str">
        <f t="shared" si="36"/>
        <v>#REF!</v>
      </c>
      <c r="AS11" s="363" t="str">
        <f t="shared" si="37"/>
        <v>#REF!</v>
      </c>
      <c r="AT11" s="120" t="str">
        <f t="shared" si="38"/>
        <v>#REF!</v>
      </c>
      <c r="AU11" s="120" t="str">
        <f t="shared" si="39"/>
        <v>#REF!</v>
      </c>
      <c r="AV11" s="120" t="str">
        <f t="shared" si="40"/>
        <v>#REF!</v>
      </c>
      <c r="AW11" s="364" t="str">
        <f t="shared" si="41"/>
        <v>#REF!</v>
      </c>
      <c r="AX11" s="363">
        <f>IF($G11="","",Reserve!$P12-$R11)</f>
        <v>0.06823899047</v>
      </c>
      <c r="AY11" s="176">
        <f t="shared" si="42"/>
        <v>0.0225</v>
      </c>
      <c r="AZ11" s="366">
        <f>IF($G11="","",VLOOKUP($H11,Life!$A$3:$R$113,18,FALSE))</f>
        <v>0.02147795343</v>
      </c>
      <c r="BA11" s="119">
        <f t="shared" si="43"/>
        <v>0.01052051289</v>
      </c>
      <c r="BB11" s="120">
        <f t="shared" si="44"/>
        <v>-0.006745994631</v>
      </c>
      <c r="BC11" s="120">
        <f t="shared" si="45"/>
        <v>20170.72621</v>
      </c>
      <c r="BD11" s="120" t="str">
        <f t="shared" si="46"/>
        <v>#REF!</v>
      </c>
      <c r="BE11" s="120" t="str">
        <f t="shared" si="47"/>
        <v>#REF!</v>
      </c>
      <c r="BF11" s="120">
        <f t="shared" si="48"/>
        <v>0</v>
      </c>
      <c r="BG11" s="120">
        <f t="shared" si="49"/>
        <v>70.45887335</v>
      </c>
      <c r="BH11" s="120" t="str">
        <f t="shared" si="50"/>
        <v>#REF!</v>
      </c>
      <c r="BI11" s="120" t="str">
        <f t="shared" si="51"/>
        <v>#REF!</v>
      </c>
      <c r="BJ11" s="120" t="str">
        <f t="shared" si="52"/>
        <v>#REF!</v>
      </c>
      <c r="BK11" s="121" t="str">
        <f t="shared" si="53"/>
        <v>#REF!</v>
      </c>
      <c r="BL11" s="120" t="str">
        <f t="shared" si="54"/>
        <v>#REF!</v>
      </c>
      <c r="BM11" s="120">
        <f t="shared" si="55"/>
        <v>6.064516129</v>
      </c>
      <c r="BN11" s="120">
        <f t="shared" si="56"/>
        <v>5.5676</v>
      </c>
      <c r="BO11" s="120">
        <f t="shared" si="57"/>
        <v>0</v>
      </c>
      <c r="BP11" s="120" t="str">
        <f t="shared" si="58"/>
        <v>#REF!</v>
      </c>
      <c r="BQ11" s="120">
        <f t="shared" si="59"/>
        <v>279.1419656</v>
      </c>
      <c r="BR11" s="120">
        <f t="shared" si="60"/>
        <v>256.2695481</v>
      </c>
      <c r="BS11" s="120">
        <f t="shared" si="61"/>
        <v>0</v>
      </c>
      <c r="BT11" s="120">
        <f t="shared" ref="BT11:BU11" si="68">AN11</f>
        <v>413.3303637</v>
      </c>
      <c r="BU11" s="121" t="str">
        <f t="shared" si="68"/>
        <v>#REF!</v>
      </c>
      <c r="BV11" s="266" t="s">
        <v>838</v>
      </c>
      <c r="BW11" s="200">
        <f>BR2+BS2-BW9</f>
        <v>0.03212340296</v>
      </c>
    </row>
    <row r="12">
      <c r="A12" s="204" t="s">
        <v>839</v>
      </c>
      <c r="B12" s="378">
        <f>ROUND(B11*(1-D13),0)</f>
        <v>449</v>
      </c>
      <c r="C12" s="299" t="s">
        <v>840</v>
      </c>
      <c r="D12" s="14">
        <f>AssetShare_Table!D8</f>
        <v>1</v>
      </c>
      <c r="E12" s="2"/>
      <c r="F12" s="362">
        <v>8.0</v>
      </c>
      <c r="G12" s="246">
        <f t="shared" si="7"/>
        <v>8</v>
      </c>
      <c r="H12" s="97">
        <f t="shared" si="8"/>
        <v>72</v>
      </c>
      <c r="I12" s="363">
        <f t="shared" si="9"/>
        <v>449</v>
      </c>
      <c r="J12" s="120">
        <f t="shared" si="10"/>
        <v>449</v>
      </c>
      <c r="K12" s="364">
        <f>IF($G12="","",Reserve!N12)</f>
        <v>0.008274222273</v>
      </c>
      <c r="L12" s="120">
        <f t="shared" si="11"/>
        <v>0</v>
      </c>
      <c r="M12" s="120">
        <f t="shared" si="12"/>
        <v>7.483356129</v>
      </c>
      <c r="N12" s="120">
        <f t="shared" si="13"/>
        <v>4.14876</v>
      </c>
      <c r="O12" s="120">
        <f t="shared" si="14"/>
        <v>0</v>
      </c>
      <c r="P12" s="364">
        <f t="shared" si="15"/>
        <v>11.63211613</v>
      </c>
      <c r="Q12" s="365">
        <f>IF($G12="","",Reserve!$I12)</f>
        <v>0</v>
      </c>
      <c r="R12" s="363">
        <f>IF($G12="","",Reserve!$J13+Reserve!$K13)</f>
        <v>0</v>
      </c>
      <c r="S12" s="120" t="str">
        <f>IF($G12="","",Change!$G13)</f>
        <v>#REF!</v>
      </c>
      <c r="T12" s="120">
        <f t="shared" si="16"/>
        <v>8.979834516</v>
      </c>
      <c r="U12" s="366">
        <f t="shared" si="17"/>
        <v>0.001888731851</v>
      </c>
      <c r="V12" s="363" t="str">
        <f>IF($G12="","",Reserve!$Q13-$R12)</f>
        <v>#REF!</v>
      </c>
      <c r="W12" s="120">
        <f>IF($G12="","",Reserve!$S13)</f>
        <v>0</v>
      </c>
      <c r="X12" s="364" t="str">
        <f t="shared" si="18"/>
        <v>#REF!</v>
      </c>
      <c r="Y12" s="367">
        <f t="shared" si="19"/>
        <v>0.026</v>
      </c>
      <c r="Z12" s="176">
        <f>IF($G12="","",VLOOKUP(H12,Life!$A$3:$Q$113,$B$6+1,FALSE))</f>
        <v>0.023745</v>
      </c>
      <c r="AA12" s="176">
        <f t="shared" si="20"/>
        <v>0.0213705</v>
      </c>
      <c r="AB12" s="176">
        <f t="shared" si="21"/>
        <v>0</v>
      </c>
      <c r="AC12" s="366">
        <f>IF($G12="","",HLOOKUP($G12,AssetShare_Table!$B$84:$G$85,2)*$D$11)</f>
        <v>0.015</v>
      </c>
      <c r="AD12" s="367">
        <f t="shared" si="22"/>
        <v>0.7280481265</v>
      </c>
      <c r="AE12" s="176">
        <f t="shared" si="23"/>
        <v>0.01555875249</v>
      </c>
      <c r="AF12" s="176">
        <f t="shared" si="24"/>
        <v>0</v>
      </c>
      <c r="AG12" s="366">
        <f t="shared" si="25"/>
        <v>0.712489374</v>
      </c>
      <c r="AH12" s="363" t="str">
        <f t="shared" si="26"/>
        <v>#REF!</v>
      </c>
      <c r="AI12" s="120">
        <f t="shared" si="27"/>
        <v>20267.40375</v>
      </c>
      <c r="AJ12" s="120">
        <f t="shared" si="28"/>
        <v>525.061902</v>
      </c>
      <c r="AK12" s="120">
        <f t="shared" si="29"/>
        <v>0</v>
      </c>
      <c r="AL12" s="120">
        <f t="shared" si="30"/>
        <v>0</v>
      </c>
      <c r="AM12" s="120" t="str">
        <f t="shared" si="31"/>
        <v>#REF!</v>
      </c>
      <c r="AN12" s="120">
        <f t="shared" si="32"/>
        <v>405.3406051</v>
      </c>
      <c r="AO12" s="120" t="str">
        <f t="shared" si="33"/>
        <v>#REF!</v>
      </c>
      <c r="AP12" s="120" t="str">
        <f t="shared" si="34"/>
        <v>#REF!</v>
      </c>
      <c r="AQ12" s="120" t="str">
        <f t="shared" si="35"/>
        <v>#REF!</v>
      </c>
      <c r="AR12" s="364" t="str">
        <f t="shared" si="36"/>
        <v>#REF!</v>
      </c>
      <c r="AS12" s="363" t="str">
        <f t="shared" si="37"/>
        <v>#REF!</v>
      </c>
      <c r="AT12" s="120" t="str">
        <f t="shared" si="38"/>
        <v>#REF!</v>
      </c>
      <c r="AU12" s="120" t="str">
        <f t="shared" si="39"/>
        <v>#REF!</v>
      </c>
      <c r="AV12" s="120" t="str">
        <f t="shared" si="40"/>
        <v>#REF!</v>
      </c>
      <c r="AW12" s="364" t="str">
        <f t="shared" si="41"/>
        <v>#REF!</v>
      </c>
      <c r="AX12" s="363">
        <f>IF($G12="","",Reserve!$P13-$R12)</f>
        <v>0.08013762718</v>
      </c>
      <c r="AY12" s="176">
        <f t="shared" si="42"/>
        <v>0.0225</v>
      </c>
      <c r="AZ12" s="366">
        <f>IF($G12="","",VLOOKUP($H12,Life!$A$3:$R$113,18,FALSE))</f>
        <v>0.02374498993</v>
      </c>
      <c r="BA12" s="119">
        <f t="shared" si="43"/>
        <v>0.01208805036</v>
      </c>
      <c r="BB12" s="120">
        <f t="shared" si="44"/>
        <v>-0.008589316166</v>
      </c>
      <c r="BC12" s="120">
        <f t="shared" si="45"/>
        <v>19780.82204</v>
      </c>
      <c r="BD12" s="120" t="str">
        <f t="shared" si="46"/>
        <v>#REF!</v>
      </c>
      <c r="BE12" s="120" t="str">
        <f t="shared" si="47"/>
        <v>#REF!</v>
      </c>
      <c r="BF12" s="120">
        <f t="shared" si="48"/>
        <v>0</v>
      </c>
      <c r="BG12" s="120">
        <f t="shared" si="49"/>
        <v>69.09688924</v>
      </c>
      <c r="BH12" s="120" t="str">
        <f t="shared" si="50"/>
        <v>#REF!</v>
      </c>
      <c r="BI12" s="120" t="str">
        <f t="shared" si="51"/>
        <v>#REF!</v>
      </c>
      <c r="BJ12" s="120" t="str">
        <f t="shared" si="52"/>
        <v>#REF!</v>
      </c>
      <c r="BK12" s="121" t="str">
        <f t="shared" si="53"/>
        <v>#REF!</v>
      </c>
      <c r="BL12" s="120" t="str">
        <f t="shared" si="54"/>
        <v>#REF!</v>
      </c>
      <c r="BM12" s="120">
        <f t="shared" si="55"/>
        <v>6.064516129</v>
      </c>
      <c r="BN12" s="120">
        <f t="shared" si="56"/>
        <v>5.5676</v>
      </c>
      <c r="BO12" s="120">
        <f t="shared" si="57"/>
        <v>0</v>
      </c>
      <c r="BP12" s="120" t="str">
        <f t="shared" si="58"/>
        <v>#REF!</v>
      </c>
      <c r="BQ12" s="120">
        <f t="shared" si="59"/>
        <v>273.7460956</v>
      </c>
      <c r="BR12" s="120">
        <f t="shared" si="60"/>
        <v>251.3158065</v>
      </c>
      <c r="BS12" s="120">
        <f t="shared" si="61"/>
        <v>0</v>
      </c>
      <c r="BT12" s="120">
        <f t="shared" ref="BT12:BU12" si="69">AN12</f>
        <v>405.3406051</v>
      </c>
      <c r="BU12" s="121" t="str">
        <f t="shared" si="69"/>
        <v>#REF!</v>
      </c>
      <c r="BV12" s="266" t="s">
        <v>841</v>
      </c>
      <c r="BW12" s="200" t="str">
        <f>BT2+BU2</f>
        <v>#REF!</v>
      </c>
    </row>
    <row r="13">
      <c r="A13" s="204" t="s">
        <v>842</v>
      </c>
      <c r="B13" s="378">
        <f>ROUND(VLOOKUP($B$7,AssetShare_Table!$L$72:$T$79,2*$B$8+$B$6-1,TRUE)/IF(AssetShare_Table!$N$69=1,$B$12,1),0)</f>
        <v>62</v>
      </c>
      <c r="C13" s="299" t="s">
        <v>843</v>
      </c>
      <c r="D13" s="14">
        <f>AssetShare_Table!D9</f>
        <v>0</v>
      </c>
      <c r="E13" s="2"/>
      <c r="F13" s="362">
        <v>9.0</v>
      </c>
      <c r="G13" s="246">
        <f t="shared" si="7"/>
        <v>9</v>
      </c>
      <c r="H13" s="97">
        <f t="shared" si="8"/>
        <v>73</v>
      </c>
      <c r="I13" s="363">
        <f t="shared" si="9"/>
        <v>449</v>
      </c>
      <c r="J13" s="120">
        <f t="shared" si="10"/>
        <v>449</v>
      </c>
      <c r="K13" s="364">
        <f>IF($G13="","",Reserve!N13)</f>
        <v>0.008274222273</v>
      </c>
      <c r="L13" s="120">
        <f t="shared" si="11"/>
        <v>0</v>
      </c>
      <c r="M13" s="120">
        <f t="shared" si="12"/>
        <v>7.483356129</v>
      </c>
      <c r="N13" s="120">
        <f t="shared" si="13"/>
        <v>4.14876</v>
      </c>
      <c r="O13" s="120">
        <f t="shared" si="14"/>
        <v>0</v>
      </c>
      <c r="P13" s="364">
        <f t="shared" si="15"/>
        <v>11.63211613</v>
      </c>
      <c r="Q13" s="365">
        <f>IF($G13="","",Reserve!$I13)</f>
        <v>0</v>
      </c>
      <c r="R13" s="363">
        <f>IF($G13="","",Reserve!$J14+Reserve!$K14)</f>
        <v>0</v>
      </c>
      <c r="S13" s="120" t="str">
        <f>IF($G13="","",Change!$G14)</f>
        <v>#REF!</v>
      </c>
      <c r="T13" s="120">
        <f t="shared" si="16"/>
        <v>8.979834516</v>
      </c>
      <c r="U13" s="366">
        <f t="shared" si="17"/>
        <v>0.001795328621</v>
      </c>
      <c r="V13" s="363" t="str">
        <f>IF($G13="","",Reserve!$Q14-$R13)</f>
        <v>#REF!</v>
      </c>
      <c r="W13" s="120">
        <f>IF($G13="","",Reserve!$S14)</f>
        <v>0</v>
      </c>
      <c r="X13" s="364" t="str">
        <f t="shared" si="18"/>
        <v>#REF!</v>
      </c>
      <c r="Y13" s="367">
        <f t="shared" si="19"/>
        <v>0.026</v>
      </c>
      <c r="Z13" s="176">
        <f>IF($G13="","",VLOOKUP(H13,Life!$A$3:$Q$113,$B$6+1,FALSE))</f>
        <v>0.026248</v>
      </c>
      <c r="AA13" s="176">
        <f t="shared" si="20"/>
        <v>0.0236232</v>
      </c>
      <c r="AB13" s="176">
        <f t="shared" si="21"/>
        <v>0</v>
      </c>
      <c r="AC13" s="366">
        <f>IF($G13="","",HLOOKUP($G13,AssetShare_Table!$B$84:$G$85,2)*$D$11)</f>
        <v>0.015</v>
      </c>
      <c r="AD13" s="367">
        <f t="shared" si="22"/>
        <v>0.712489374</v>
      </c>
      <c r="AE13" s="176">
        <f t="shared" si="23"/>
        <v>0.01683127898</v>
      </c>
      <c r="AF13" s="176">
        <f t="shared" si="24"/>
        <v>0</v>
      </c>
      <c r="AG13" s="366">
        <f t="shared" si="25"/>
        <v>0.6956580951</v>
      </c>
      <c r="AH13" s="363" t="str">
        <f t="shared" si="26"/>
        <v>#REF!</v>
      </c>
      <c r="AI13" s="120">
        <f t="shared" si="27"/>
        <v>19834.27919</v>
      </c>
      <c r="AJ13" s="120">
        <f t="shared" si="28"/>
        <v>513.8410667</v>
      </c>
      <c r="AK13" s="120">
        <f t="shared" si="29"/>
        <v>0</v>
      </c>
      <c r="AL13" s="120">
        <f t="shared" si="30"/>
        <v>0</v>
      </c>
      <c r="AM13" s="120" t="str">
        <f t="shared" si="31"/>
        <v>#REF!</v>
      </c>
      <c r="AN13" s="120">
        <f t="shared" si="32"/>
        <v>396.6782737</v>
      </c>
      <c r="AO13" s="120" t="str">
        <f t="shared" si="33"/>
        <v>#REF!</v>
      </c>
      <c r="AP13" s="120" t="str">
        <f t="shared" si="34"/>
        <v>#REF!</v>
      </c>
      <c r="AQ13" s="120" t="str">
        <f t="shared" si="35"/>
        <v>#REF!</v>
      </c>
      <c r="AR13" s="364" t="str">
        <f t="shared" si="36"/>
        <v>#REF!</v>
      </c>
      <c r="AS13" s="363" t="str">
        <f t="shared" si="37"/>
        <v>#REF!</v>
      </c>
      <c r="AT13" s="120" t="str">
        <f t="shared" si="38"/>
        <v>#REF!</v>
      </c>
      <c r="AU13" s="120" t="str">
        <f t="shared" si="39"/>
        <v>#REF!</v>
      </c>
      <c r="AV13" s="120" t="str">
        <f t="shared" si="40"/>
        <v>#REF!</v>
      </c>
      <c r="AW13" s="364" t="str">
        <f t="shared" si="41"/>
        <v>#REF!</v>
      </c>
      <c r="AX13" s="363">
        <f>IF($G13="","",Reserve!$P14-$R13)</f>
        <v>0.09283792049</v>
      </c>
      <c r="AY13" s="176">
        <f t="shared" si="42"/>
        <v>0.0225</v>
      </c>
      <c r="AZ13" s="366">
        <f>IF($G13="","",VLOOKUP($H13,Life!$A$3:$R$113,18,FALSE))</f>
        <v>0.02624794269</v>
      </c>
      <c r="BA13" s="119">
        <f t="shared" si="43"/>
        <v>0.01366937321</v>
      </c>
      <c r="BB13" s="120">
        <f t="shared" si="44"/>
        <v>-0.01076421145</v>
      </c>
      <c r="BC13" s="120">
        <f t="shared" si="45"/>
        <v>19358.09598</v>
      </c>
      <c r="BD13" s="120" t="str">
        <f t="shared" si="46"/>
        <v>#REF!</v>
      </c>
      <c r="BE13" s="120" t="str">
        <f t="shared" si="47"/>
        <v>#REF!</v>
      </c>
      <c r="BF13" s="120">
        <f t="shared" si="48"/>
        <v>0</v>
      </c>
      <c r="BG13" s="120">
        <f t="shared" si="49"/>
        <v>67.62025417</v>
      </c>
      <c r="BH13" s="120" t="str">
        <f t="shared" si="50"/>
        <v>#REF!</v>
      </c>
      <c r="BI13" s="120" t="str">
        <f t="shared" si="51"/>
        <v>#REF!</v>
      </c>
      <c r="BJ13" s="120" t="str">
        <f t="shared" si="52"/>
        <v>#REF!</v>
      </c>
      <c r="BK13" s="121" t="str">
        <f t="shared" si="53"/>
        <v>#REF!</v>
      </c>
      <c r="BL13" s="120" t="str">
        <f t="shared" si="54"/>
        <v>#REF!</v>
      </c>
      <c r="BM13" s="120">
        <f t="shared" si="55"/>
        <v>6.064516129</v>
      </c>
      <c r="BN13" s="120">
        <f t="shared" si="56"/>
        <v>5.5676</v>
      </c>
      <c r="BO13" s="120">
        <f t="shared" si="57"/>
        <v>0</v>
      </c>
      <c r="BP13" s="120" t="str">
        <f t="shared" si="58"/>
        <v>#REF!</v>
      </c>
      <c r="BQ13" s="120">
        <f t="shared" si="59"/>
        <v>267.8960046</v>
      </c>
      <c r="BR13" s="120">
        <f t="shared" si="60"/>
        <v>245.945062</v>
      </c>
      <c r="BS13" s="120">
        <f t="shared" si="61"/>
        <v>0</v>
      </c>
      <c r="BT13" s="120">
        <f t="shared" ref="BT13:BU13" si="70">AN13</f>
        <v>396.6782737</v>
      </c>
      <c r="BU13" s="121" t="str">
        <f t="shared" si="70"/>
        <v>#REF!</v>
      </c>
      <c r="BV13" s="266" t="s">
        <v>844</v>
      </c>
      <c r="BW13" s="200" t="str">
        <f>SUM(BW8:BW12)</f>
        <v>#REF!</v>
      </c>
    </row>
    <row r="14">
      <c r="A14" s="227" t="s">
        <v>845</v>
      </c>
      <c r="B14" s="379">
        <f>VLOOKUP($B$7,AssetShare_Table!$A$72:$I$79,2*$B$8+$B$6-1,TRUE)</f>
        <v>0</v>
      </c>
      <c r="C14" s="308" t="s">
        <v>846</v>
      </c>
      <c r="D14" s="156">
        <f>AssetShare_Table!B10</f>
        <v>1</v>
      </c>
      <c r="E14" s="2"/>
      <c r="F14" s="371">
        <v>10.0</v>
      </c>
      <c r="G14" s="218">
        <f t="shared" si="7"/>
        <v>10</v>
      </c>
      <c r="H14" s="372">
        <f t="shared" si="8"/>
        <v>74</v>
      </c>
      <c r="I14" s="373">
        <f t="shared" si="9"/>
        <v>449</v>
      </c>
      <c r="J14" s="127">
        <f t="shared" si="10"/>
        <v>449</v>
      </c>
      <c r="K14" s="374">
        <f>IF($G14="","",Reserve!N14)</f>
        <v>0.008274222273</v>
      </c>
      <c r="L14" s="127">
        <f t="shared" si="11"/>
        <v>0</v>
      </c>
      <c r="M14" s="127">
        <f t="shared" si="12"/>
        <v>7.483356129</v>
      </c>
      <c r="N14" s="127">
        <f t="shared" si="13"/>
        <v>4.14876</v>
      </c>
      <c r="O14" s="127">
        <f t="shared" si="14"/>
        <v>0</v>
      </c>
      <c r="P14" s="374">
        <f t="shared" si="15"/>
        <v>11.63211613</v>
      </c>
      <c r="Q14" s="375">
        <f>IF($G14="","",Reserve!$I14)</f>
        <v>0</v>
      </c>
      <c r="R14" s="373">
        <f>IF($G14="","",Reserve!$J15+Reserve!$K15)</f>
        <v>0</v>
      </c>
      <c r="S14" s="127" t="str">
        <f>IF($G14="","",Change!$G15)</f>
        <v>#REF!</v>
      </c>
      <c r="T14" s="127">
        <f t="shared" si="16"/>
        <v>8.979834516</v>
      </c>
      <c r="U14" s="376">
        <f t="shared" si="17"/>
        <v>0.001708463618</v>
      </c>
      <c r="V14" s="373" t="str">
        <f>IF($G14="","",Reserve!$Q15-$R14)</f>
        <v>#REF!</v>
      </c>
      <c r="W14" s="127">
        <f>IF($G14="","",Reserve!$S15)</f>
        <v>0</v>
      </c>
      <c r="X14" s="374" t="str">
        <f t="shared" si="18"/>
        <v>#REF!</v>
      </c>
      <c r="Y14" s="377">
        <f t="shared" si="19"/>
        <v>0.026</v>
      </c>
      <c r="Z14" s="182">
        <f>IF($G14="","",VLOOKUP(H14,Life!$A$3:$Q$113,$B$6+1,FALSE))</f>
        <v>0.029016</v>
      </c>
      <c r="AA14" s="182">
        <f t="shared" si="20"/>
        <v>0.0261144</v>
      </c>
      <c r="AB14" s="182">
        <f t="shared" si="21"/>
        <v>0</v>
      </c>
      <c r="AC14" s="376">
        <f>IF($G14="","",HLOOKUP($G14,AssetShare_Table!$B$84:$G$85,2)*$D$11)</f>
        <v>0.015</v>
      </c>
      <c r="AD14" s="377">
        <f t="shared" si="22"/>
        <v>0.6956580951</v>
      </c>
      <c r="AE14" s="182">
        <f t="shared" si="23"/>
        <v>0.01816669376</v>
      </c>
      <c r="AF14" s="182">
        <f t="shared" si="24"/>
        <v>0</v>
      </c>
      <c r="AG14" s="376">
        <f t="shared" si="25"/>
        <v>0.6774914013</v>
      </c>
      <c r="AH14" s="373" t="str">
        <f t="shared" si="26"/>
        <v>#REF!</v>
      </c>
      <c r="AI14" s="127">
        <f t="shared" si="27"/>
        <v>19365.73005</v>
      </c>
      <c r="AJ14" s="127">
        <f t="shared" si="28"/>
        <v>501.7024964</v>
      </c>
      <c r="AK14" s="127">
        <f t="shared" si="29"/>
        <v>0</v>
      </c>
      <c r="AL14" s="127">
        <f t="shared" si="30"/>
        <v>0</v>
      </c>
      <c r="AM14" s="127" t="str">
        <f t="shared" si="31"/>
        <v>#REF!</v>
      </c>
      <c r="AN14" s="127">
        <f t="shared" si="32"/>
        <v>387.3074635</v>
      </c>
      <c r="AO14" s="127" t="str">
        <f t="shared" si="33"/>
        <v>#REF!</v>
      </c>
      <c r="AP14" s="127" t="str">
        <f t="shared" si="34"/>
        <v>#REF!</v>
      </c>
      <c r="AQ14" s="127" t="str">
        <f t="shared" si="35"/>
        <v>#REF!</v>
      </c>
      <c r="AR14" s="374" t="str">
        <f t="shared" si="36"/>
        <v>#REF!</v>
      </c>
      <c r="AS14" s="373" t="str">
        <f t="shared" si="37"/>
        <v>#REF!</v>
      </c>
      <c r="AT14" s="127" t="str">
        <f t="shared" si="38"/>
        <v>#REF!</v>
      </c>
      <c r="AU14" s="127" t="str">
        <f t="shared" si="39"/>
        <v>#REF!</v>
      </c>
      <c r="AV14" s="127" t="str">
        <f t="shared" si="40"/>
        <v>#REF!</v>
      </c>
      <c r="AW14" s="374" t="str">
        <f t="shared" si="41"/>
        <v>#REF!</v>
      </c>
      <c r="AX14" s="373">
        <f>IF($G14="","",Reserve!$P15-$R14)</f>
        <v>0.1064766905</v>
      </c>
      <c r="AY14" s="182">
        <f t="shared" si="42"/>
        <v>0.0225</v>
      </c>
      <c r="AZ14" s="376">
        <f>IF($G14="","",VLOOKUP($H14,Life!$A$3:$R$113,18,FALSE))</f>
        <v>0.02901597044</v>
      </c>
      <c r="BA14" s="126">
        <f t="shared" si="43"/>
        <v>0.01526366729</v>
      </c>
      <c r="BB14" s="127">
        <f t="shared" si="44"/>
        <v>-0.01332524478</v>
      </c>
      <c r="BC14" s="127">
        <f t="shared" si="45"/>
        <v>18900.79581</v>
      </c>
      <c r="BD14" s="127" t="str">
        <f t="shared" si="46"/>
        <v>#REF!</v>
      </c>
      <c r="BE14" s="127" t="str">
        <f t="shared" si="47"/>
        <v>#REF!</v>
      </c>
      <c r="BF14" s="127">
        <f t="shared" si="48"/>
        <v>0</v>
      </c>
      <c r="BG14" s="127">
        <f t="shared" si="49"/>
        <v>66.02284738</v>
      </c>
      <c r="BH14" s="127" t="str">
        <f t="shared" si="50"/>
        <v>#REF!</v>
      </c>
      <c r="BI14" s="127" t="str">
        <f t="shared" si="51"/>
        <v>#REF!</v>
      </c>
      <c r="BJ14" s="127" t="str">
        <f t="shared" si="52"/>
        <v>#REF!</v>
      </c>
      <c r="BK14" s="128" t="str">
        <f t="shared" si="53"/>
        <v>#REF!</v>
      </c>
      <c r="BL14" s="127" t="str">
        <f t="shared" si="54"/>
        <v>#REF!</v>
      </c>
      <c r="BM14" s="127">
        <f t="shared" si="55"/>
        <v>6.064516129</v>
      </c>
      <c r="BN14" s="127">
        <f t="shared" si="56"/>
        <v>5.5676</v>
      </c>
      <c r="BO14" s="127">
        <f t="shared" si="57"/>
        <v>0</v>
      </c>
      <c r="BP14" s="127" t="str">
        <f t="shared" si="58"/>
        <v>#REF!</v>
      </c>
      <c r="BQ14" s="127">
        <f t="shared" si="59"/>
        <v>261.5674437</v>
      </c>
      <c r="BR14" s="127">
        <f t="shared" si="60"/>
        <v>240.1350526</v>
      </c>
      <c r="BS14" s="127">
        <f t="shared" si="61"/>
        <v>0</v>
      </c>
      <c r="BT14" s="127">
        <f t="shared" ref="BT14:BU14" si="71">AN14</f>
        <v>387.3074635</v>
      </c>
      <c r="BU14" s="128" t="str">
        <f t="shared" si="71"/>
        <v>#REF!</v>
      </c>
      <c r="BV14" s="266" t="s">
        <v>847</v>
      </c>
      <c r="BW14" s="200" t="str">
        <f>BW7-BW13</f>
        <v>#REF!</v>
      </c>
    </row>
    <row r="15">
      <c r="A15" s="2"/>
      <c r="B15" s="2"/>
      <c r="C15" s="2"/>
      <c r="D15" s="2"/>
      <c r="E15" s="2"/>
      <c r="F15" s="362">
        <v>11.0</v>
      </c>
      <c r="G15" s="246">
        <f t="shared" si="7"/>
        <v>11</v>
      </c>
      <c r="H15" s="97">
        <f t="shared" si="8"/>
        <v>75</v>
      </c>
      <c r="I15" s="363">
        <f t="shared" si="9"/>
        <v>449</v>
      </c>
      <c r="J15" s="120">
        <f t="shared" si="10"/>
        <v>449</v>
      </c>
      <c r="K15" s="364">
        <f>IF($G15="","",Reserve!N15)</f>
        <v>0.008274222273</v>
      </c>
      <c r="L15" s="120">
        <f t="shared" si="11"/>
        <v>0</v>
      </c>
      <c r="M15" s="120">
        <f t="shared" si="12"/>
        <v>7.483356129</v>
      </c>
      <c r="N15" s="120">
        <f t="shared" si="13"/>
        <v>4.14876</v>
      </c>
      <c r="O15" s="120">
        <f t="shared" si="14"/>
        <v>0</v>
      </c>
      <c r="P15" s="364">
        <f t="shared" si="15"/>
        <v>11.63211613</v>
      </c>
      <c r="Q15" s="365">
        <f>IF($G15="","",Reserve!$I15)</f>
        <v>0</v>
      </c>
      <c r="R15" s="363">
        <f>IF($G15="","",Reserve!$J16+Reserve!$K16)</f>
        <v>0</v>
      </c>
      <c r="S15" s="120" t="str">
        <f>IF($G15="","",Change!$G16)</f>
        <v>#REF!</v>
      </c>
      <c r="T15" s="120">
        <f t="shared" si="16"/>
        <v>8.979834516</v>
      </c>
      <c r="U15" s="366">
        <f t="shared" si="17"/>
        <v>0.001627679164</v>
      </c>
      <c r="V15" s="363" t="str">
        <f>IF($G15="","",Reserve!$Q16-$R15)</f>
        <v>#REF!</v>
      </c>
      <c r="W15" s="120">
        <f>IF($G15="","",Reserve!$S16)</f>
        <v>0</v>
      </c>
      <c r="X15" s="364" t="str">
        <f t="shared" si="18"/>
        <v>#REF!</v>
      </c>
      <c r="Y15" s="367">
        <f t="shared" si="19"/>
        <v>0.026</v>
      </c>
      <c r="Z15" s="176">
        <f>IF($G15="","",VLOOKUP(H15,Life!$A$3:$Q$113,$B$6+1,FALSE))</f>
        <v>0.032079</v>
      </c>
      <c r="AA15" s="176">
        <f t="shared" si="20"/>
        <v>0.0288711</v>
      </c>
      <c r="AB15" s="176">
        <f t="shared" si="21"/>
        <v>0</v>
      </c>
      <c r="AC15" s="366">
        <f>IF($G15="","",HLOOKUP($G15,AssetShare_Table!$B$84:$G$85,2)*$D$11)</f>
        <v>0.015</v>
      </c>
      <c r="AD15" s="367">
        <f t="shared" si="22"/>
        <v>0.6774914013</v>
      </c>
      <c r="AE15" s="176">
        <f t="shared" si="23"/>
        <v>0.019559922</v>
      </c>
      <c r="AF15" s="176">
        <f t="shared" si="24"/>
        <v>0</v>
      </c>
      <c r="AG15" s="366">
        <f t="shared" si="25"/>
        <v>0.6579314793</v>
      </c>
      <c r="AH15" s="363" t="str">
        <f t="shared" si="26"/>
        <v>#REF!</v>
      </c>
      <c r="AI15" s="120">
        <f t="shared" si="27"/>
        <v>18860.00563</v>
      </c>
      <c r="AJ15" s="120">
        <f t="shared" si="28"/>
        <v>488.6008367</v>
      </c>
      <c r="AK15" s="120">
        <f t="shared" si="29"/>
        <v>0</v>
      </c>
      <c r="AL15" s="120">
        <f t="shared" si="30"/>
        <v>0</v>
      </c>
      <c r="AM15" s="120" t="str">
        <f t="shared" si="31"/>
        <v>#REF!</v>
      </c>
      <c r="AN15" s="120">
        <f t="shared" si="32"/>
        <v>377.1931615</v>
      </c>
      <c r="AO15" s="120" t="str">
        <f t="shared" si="33"/>
        <v>#REF!</v>
      </c>
      <c r="AP15" s="120" t="str">
        <f t="shared" si="34"/>
        <v>#REF!</v>
      </c>
      <c r="AQ15" s="120" t="str">
        <f t="shared" si="35"/>
        <v>#REF!</v>
      </c>
      <c r="AR15" s="364" t="str">
        <f t="shared" si="36"/>
        <v>#REF!</v>
      </c>
      <c r="AS15" s="363" t="str">
        <f t="shared" si="37"/>
        <v>#REF!</v>
      </c>
      <c r="AT15" s="120" t="str">
        <f t="shared" si="38"/>
        <v>#REF!</v>
      </c>
      <c r="AU15" s="120" t="str">
        <f t="shared" si="39"/>
        <v>#REF!</v>
      </c>
      <c r="AV15" s="120" t="str">
        <f t="shared" si="40"/>
        <v>#REF!</v>
      </c>
      <c r="AW15" s="364" t="str">
        <f t="shared" si="41"/>
        <v>#REF!</v>
      </c>
      <c r="AX15" s="363">
        <f>IF($G15="","",Reserve!$P16-$R15)</f>
        <v>0.1212214699</v>
      </c>
      <c r="AY15" s="176">
        <f t="shared" si="42"/>
        <v>0.0225</v>
      </c>
      <c r="AZ15" s="366">
        <f>IF($G15="","",VLOOKUP($H15,Life!$A$3:$R$113,18,FALSE))</f>
        <v>0.03207898385</v>
      </c>
      <c r="BA15" s="119">
        <f t="shared" si="43"/>
        <v>0.0168701782</v>
      </c>
      <c r="BB15" s="120">
        <f t="shared" si="44"/>
        <v>-0.01633404162</v>
      </c>
      <c r="BC15" s="120">
        <f t="shared" si="45"/>
        <v>18407.21286</v>
      </c>
      <c r="BD15" s="120" t="str">
        <f t="shared" si="46"/>
        <v>#REF!</v>
      </c>
      <c r="BE15" s="120" t="str">
        <f t="shared" si="47"/>
        <v>#REF!</v>
      </c>
      <c r="BF15" s="120">
        <f t="shared" si="48"/>
        <v>0</v>
      </c>
      <c r="BG15" s="120">
        <f t="shared" si="49"/>
        <v>64.29870033</v>
      </c>
      <c r="BH15" s="120" t="str">
        <f t="shared" si="50"/>
        <v>#REF!</v>
      </c>
      <c r="BI15" s="120" t="str">
        <f t="shared" si="51"/>
        <v>#REF!</v>
      </c>
      <c r="BJ15" s="120" t="str">
        <f t="shared" si="52"/>
        <v>#REF!</v>
      </c>
      <c r="BK15" s="121" t="str">
        <f t="shared" si="53"/>
        <v>#REF!</v>
      </c>
      <c r="BL15" s="120" t="str">
        <f t="shared" si="54"/>
        <v>#REF!</v>
      </c>
      <c r="BM15" s="120">
        <f t="shared" si="55"/>
        <v>6.064516129</v>
      </c>
      <c r="BN15" s="120">
        <f t="shared" si="56"/>
        <v>5.5676</v>
      </c>
      <c r="BO15" s="120">
        <f t="shared" si="57"/>
        <v>0</v>
      </c>
      <c r="BP15" s="120" t="str">
        <f t="shared" si="58"/>
        <v>#REF!</v>
      </c>
      <c r="BQ15" s="120">
        <f t="shared" si="59"/>
        <v>254.7367669</v>
      </c>
      <c r="BR15" s="120">
        <f t="shared" si="60"/>
        <v>233.8640698</v>
      </c>
      <c r="BS15" s="120">
        <f t="shared" si="61"/>
        <v>0</v>
      </c>
      <c r="BT15" s="120">
        <f t="shared" ref="BT15:BU15" si="72">AN15</f>
        <v>377.1931615</v>
      </c>
      <c r="BU15" s="121" t="str">
        <f t="shared" si="72"/>
        <v>#REF!</v>
      </c>
      <c r="BV15" s="2"/>
      <c r="BW15" s="2"/>
    </row>
    <row r="16">
      <c r="A16" s="358" t="s">
        <v>848</v>
      </c>
      <c r="B16" s="359"/>
      <c r="C16" s="360" t="s">
        <v>849</v>
      </c>
      <c r="D16" s="361"/>
      <c r="E16" s="2"/>
      <c r="F16" s="362">
        <v>12.0</v>
      </c>
      <c r="G16" s="246">
        <f t="shared" si="7"/>
        <v>12</v>
      </c>
      <c r="H16" s="97">
        <f t="shared" si="8"/>
        <v>76</v>
      </c>
      <c r="I16" s="363">
        <f t="shared" si="9"/>
        <v>449</v>
      </c>
      <c r="J16" s="120">
        <f t="shared" si="10"/>
        <v>449</v>
      </c>
      <c r="K16" s="364">
        <f>IF($G16="","",Reserve!N16)</f>
        <v>0.008274222273</v>
      </c>
      <c r="L16" s="120">
        <f t="shared" si="11"/>
        <v>0</v>
      </c>
      <c r="M16" s="120">
        <f t="shared" si="12"/>
        <v>7.483356129</v>
      </c>
      <c r="N16" s="120">
        <f t="shared" si="13"/>
        <v>4.14876</v>
      </c>
      <c r="O16" s="120">
        <f t="shared" si="14"/>
        <v>0</v>
      </c>
      <c r="P16" s="364">
        <f t="shared" si="15"/>
        <v>11.63211613</v>
      </c>
      <c r="Q16" s="365">
        <f>IF($G16="","",Reserve!$I16)</f>
        <v>0</v>
      </c>
      <c r="R16" s="363">
        <f>IF($G16="","",Reserve!$J17+Reserve!$K17)</f>
        <v>0</v>
      </c>
      <c r="S16" s="120" t="str">
        <f>IF($G16="","",Change!$G17)</f>
        <v>#REF!</v>
      </c>
      <c r="T16" s="120">
        <f t="shared" si="16"/>
        <v>8.979834516</v>
      </c>
      <c r="U16" s="366">
        <f t="shared" si="17"/>
        <v>0.001552549623</v>
      </c>
      <c r="V16" s="363" t="str">
        <f>IF($G16="","",Reserve!$Q17-$R16)</f>
        <v>#REF!</v>
      </c>
      <c r="W16" s="120">
        <f>IF($G16="","",Reserve!$S17)</f>
        <v>0</v>
      </c>
      <c r="X16" s="364" t="str">
        <f t="shared" si="18"/>
        <v>#REF!</v>
      </c>
      <c r="Y16" s="367">
        <f t="shared" si="19"/>
        <v>0.026</v>
      </c>
      <c r="Z16" s="176">
        <f>IF($G16="","",VLOOKUP(H16,Life!$A$3:$Q$113,$B$6+1,FALSE))</f>
        <v>0.035466</v>
      </c>
      <c r="AA16" s="176">
        <f t="shared" si="20"/>
        <v>0.0319194</v>
      </c>
      <c r="AB16" s="176">
        <f t="shared" si="21"/>
        <v>0</v>
      </c>
      <c r="AC16" s="366">
        <f>IF($G16="","",HLOOKUP($G16,AssetShare_Table!$B$84:$G$85,2)*$D$11)</f>
        <v>0.015</v>
      </c>
      <c r="AD16" s="367">
        <f t="shared" si="22"/>
        <v>0.6579314793</v>
      </c>
      <c r="AE16" s="176">
        <f t="shared" si="23"/>
        <v>0.02100077806</v>
      </c>
      <c r="AF16" s="176">
        <f t="shared" si="24"/>
        <v>0</v>
      </c>
      <c r="AG16" s="366">
        <f t="shared" si="25"/>
        <v>0.6369307012</v>
      </c>
      <c r="AH16" s="363" t="str">
        <f t="shared" si="26"/>
        <v>#REF!</v>
      </c>
      <c r="AI16" s="120">
        <f t="shared" si="27"/>
        <v>18315.49652</v>
      </c>
      <c r="AJ16" s="120">
        <f t="shared" si="28"/>
        <v>474.4943931</v>
      </c>
      <c r="AK16" s="120">
        <f t="shared" si="29"/>
        <v>0</v>
      </c>
      <c r="AL16" s="120">
        <f t="shared" si="30"/>
        <v>0</v>
      </c>
      <c r="AM16" s="120" t="str">
        <f t="shared" si="31"/>
        <v>#REF!</v>
      </c>
      <c r="AN16" s="120">
        <f t="shared" si="32"/>
        <v>366.30318</v>
      </c>
      <c r="AO16" s="120" t="str">
        <f t="shared" si="33"/>
        <v>#REF!</v>
      </c>
      <c r="AP16" s="120" t="str">
        <f t="shared" si="34"/>
        <v>#REF!</v>
      </c>
      <c r="AQ16" s="120" t="str">
        <f t="shared" si="35"/>
        <v>#REF!</v>
      </c>
      <c r="AR16" s="364" t="str">
        <f t="shared" si="36"/>
        <v>#REF!</v>
      </c>
      <c r="AS16" s="363" t="str">
        <f t="shared" si="37"/>
        <v>#REF!</v>
      </c>
      <c r="AT16" s="120" t="str">
        <f t="shared" si="38"/>
        <v>#REF!</v>
      </c>
      <c r="AU16" s="120" t="str">
        <f t="shared" si="39"/>
        <v>#REF!</v>
      </c>
      <c r="AV16" s="120" t="str">
        <f t="shared" si="40"/>
        <v>#REF!</v>
      </c>
      <c r="AW16" s="364" t="str">
        <f t="shared" si="41"/>
        <v>#REF!</v>
      </c>
      <c r="AX16" s="363">
        <f>IF($G16="","",Reserve!$P17-$R16)</f>
        <v>0.1372780531</v>
      </c>
      <c r="AY16" s="176">
        <f t="shared" si="42"/>
        <v>0.0225</v>
      </c>
      <c r="AZ16" s="366">
        <f>IF($G16="","",VLOOKUP($H16,Life!$A$3:$R$113,18,FALSE))</f>
        <v>0.03546603221</v>
      </c>
      <c r="BA16" s="119">
        <f t="shared" si="43"/>
        <v>0.01848824643</v>
      </c>
      <c r="BB16" s="120">
        <f t="shared" si="44"/>
        <v>-0.01986047453</v>
      </c>
      <c r="BC16" s="120">
        <f t="shared" si="45"/>
        <v>17875.77638</v>
      </c>
      <c r="BD16" s="120" t="str">
        <f t="shared" si="46"/>
        <v>#REF!</v>
      </c>
      <c r="BE16" s="120" t="str">
        <f t="shared" si="47"/>
        <v>#REF!</v>
      </c>
      <c r="BF16" s="120">
        <f t="shared" si="48"/>
        <v>0</v>
      </c>
      <c r="BG16" s="120">
        <f t="shared" si="49"/>
        <v>62.44232613</v>
      </c>
      <c r="BH16" s="120" t="str">
        <f t="shared" si="50"/>
        <v>#REF!</v>
      </c>
      <c r="BI16" s="120" t="str">
        <f t="shared" si="51"/>
        <v>#REF!</v>
      </c>
      <c r="BJ16" s="120" t="str">
        <f t="shared" si="52"/>
        <v>#REF!</v>
      </c>
      <c r="BK16" s="121" t="str">
        <f t="shared" si="53"/>
        <v>#REF!</v>
      </c>
      <c r="BL16" s="120" t="str">
        <f t="shared" si="54"/>
        <v>#REF!</v>
      </c>
      <c r="BM16" s="120">
        <f t="shared" si="55"/>
        <v>6.064516129</v>
      </c>
      <c r="BN16" s="120">
        <f t="shared" si="56"/>
        <v>5.5676</v>
      </c>
      <c r="BO16" s="120">
        <f t="shared" si="57"/>
        <v>0</v>
      </c>
      <c r="BP16" s="120" t="str">
        <f t="shared" si="58"/>
        <v>#REF!</v>
      </c>
      <c r="BQ16" s="120">
        <f t="shared" si="59"/>
        <v>247.3822362</v>
      </c>
      <c r="BR16" s="120">
        <f t="shared" si="60"/>
        <v>227.1121569</v>
      </c>
      <c r="BS16" s="120">
        <f t="shared" si="61"/>
        <v>0</v>
      </c>
      <c r="BT16" s="120">
        <f t="shared" ref="BT16:BU16" si="73">AN16</f>
        <v>366.30318</v>
      </c>
      <c r="BU16" s="121" t="str">
        <f t="shared" si="73"/>
        <v>#REF!</v>
      </c>
      <c r="BV16" s="2"/>
      <c r="BW16" s="2"/>
    </row>
    <row r="17">
      <c r="A17" s="368" t="s">
        <v>850</v>
      </c>
      <c r="B17" s="380" t="str">
        <f>SUM(B18:B22)</f>
        <v>#REF!</v>
      </c>
      <c r="C17" s="293" t="s">
        <v>851</v>
      </c>
      <c r="D17" s="272" t="str">
        <f>$AU$2</f>
        <v>#REF!</v>
      </c>
      <c r="E17" s="2"/>
      <c r="F17" s="362">
        <v>13.0</v>
      </c>
      <c r="G17" s="246">
        <f t="shared" si="7"/>
        <v>13</v>
      </c>
      <c r="H17" s="97">
        <f t="shared" si="8"/>
        <v>77</v>
      </c>
      <c r="I17" s="363">
        <f t="shared" si="9"/>
        <v>449</v>
      </c>
      <c r="J17" s="120">
        <f t="shared" si="10"/>
        <v>449</v>
      </c>
      <c r="K17" s="364">
        <f>IF($G17="","",Reserve!N17)</f>
        <v>0.008274222273</v>
      </c>
      <c r="L17" s="120">
        <f t="shared" si="11"/>
        <v>0</v>
      </c>
      <c r="M17" s="120">
        <f t="shared" si="12"/>
        <v>7.483356129</v>
      </c>
      <c r="N17" s="120">
        <f t="shared" si="13"/>
        <v>4.14876</v>
      </c>
      <c r="O17" s="120">
        <f t="shared" si="14"/>
        <v>0</v>
      </c>
      <c r="P17" s="364">
        <f t="shared" si="15"/>
        <v>11.63211613</v>
      </c>
      <c r="Q17" s="365">
        <f>IF($G17="","",Reserve!$I17)</f>
        <v>0</v>
      </c>
      <c r="R17" s="363">
        <f>IF($G17="","",Reserve!$J18+Reserve!$K18)</f>
        <v>0</v>
      </c>
      <c r="S17" s="120" t="str">
        <f>IF($G17="","",Change!$G18)</f>
        <v>#REF!</v>
      </c>
      <c r="T17" s="120">
        <f t="shared" si="16"/>
        <v>8.979834516</v>
      </c>
      <c r="U17" s="366">
        <f t="shared" si="17"/>
        <v>0.001482679149</v>
      </c>
      <c r="V17" s="363" t="str">
        <f>IF($G17="","",Reserve!$Q18-$R17)</f>
        <v>#REF!</v>
      </c>
      <c r="W17" s="120">
        <f>IF($G17="","",Reserve!$S18)</f>
        <v>0</v>
      </c>
      <c r="X17" s="364" t="str">
        <f t="shared" si="18"/>
        <v>#REF!</v>
      </c>
      <c r="Y17" s="367">
        <f t="shared" si="19"/>
        <v>0.026</v>
      </c>
      <c r="Z17" s="176">
        <f>IF($G17="","",VLOOKUP(H17,Life!$A$3:$Q$113,$B$6+1,FALSE))</f>
        <v>0.039208</v>
      </c>
      <c r="AA17" s="176">
        <f t="shared" si="20"/>
        <v>0.0352872</v>
      </c>
      <c r="AB17" s="176">
        <f t="shared" si="21"/>
        <v>0</v>
      </c>
      <c r="AC17" s="366">
        <f>IF($G17="","",HLOOKUP($G17,AssetShare_Table!$B$84:$G$85,2)*$D$11)</f>
        <v>0.015</v>
      </c>
      <c r="AD17" s="367">
        <f t="shared" si="22"/>
        <v>0.6369307012</v>
      </c>
      <c r="AE17" s="176">
        <f t="shared" si="23"/>
        <v>0.02247550104</v>
      </c>
      <c r="AF17" s="176">
        <f t="shared" si="24"/>
        <v>0</v>
      </c>
      <c r="AG17" s="366">
        <f t="shared" si="25"/>
        <v>0.6144552002</v>
      </c>
      <c r="AH17" s="363" t="str">
        <f t="shared" si="26"/>
        <v>#REF!</v>
      </c>
      <c r="AI17" s="120">
        <f t="shared" si="27"/>
        <v>17730.87686</v>
      </c>
      <c r="AJ17" s="120">
        <f t="shared" si="28"/>
        <v>459.3488167</v>
      </c>
      <c r="AK17" s="120">
        <f t="shared" si="29"/>
        <v>0</v>
      </c>
      <c r="AL17" s="120">
        <f t="shared" si="30"/>
        <v>0</v>
      </c>
      <c r="AM17" s="120" t="str">
        <f t="shared" si="31"/>
        <v>#REF!</v>
      </c>
      <c r="AN17" s="120">
        <f t="shared" si="32"/>
        <v>354.6110023</v>
      </c>
      <c r="AO17" s="120" t="str">
        <f t="shared" si="33"/>
        <v>#REF!</v>
      </c>
      <c r="AP17" s="120" t="str">
        <f t="shared" si="34"/>
        <v>#REF!</v>
      </c>
      <c r="AQ17" s="120" t="str">
        <f t="shared" si="35"/>
        <v>#REF!</v>
      </c>
      <c r="AR17" s="364" t="str">
        <f t="shared" si="36"/>
        <v>#REF!</v>
      </c>
      <c r="AS17" s="363" t="str">
        <f t="shared" si="37"/>
        <v>#REF!</v>
      </c>
      <c r="AT17" s="120" t="str">
        <f t="shared" si="38"/>
        <v>#REF!</v>
      </c>
      <c r="AU17" s="120" t="str">
        <f t="shared" si="39"/>
        <v>#REF!</v>
      </c>
      <c r="AV17" s="120" t="str">
        <f t="shared" si="40"/>
        <v>#REF!</v>
      </c>
      <c r="AW17" s="364" t="str">
        <f t="shared" si="41"/>
        <v>#REF!</v>
      </c>
      <c r="AX17" s="363">
        <f>IF($G17="","",Reserve!$P18-$R17)</f>
        <v>0.1549005511</v>
      </c>
      <c r="AY17" s="176">
        <f t="shared" si="42"/>
        <v>0.0225</v>
      </c>
      <c r="AZ17" s="366">
        <f>IF($G17="","",VLOOKUP($H17,Life!$A$3:$R$113,18,FALSE))</f>
        <v>0.03920805655</v>
      </c>
      <c r="BA17" s="119">
        <f t="shared" si="43"/>
        <v>0.02011735668</v>
      </c>
      <c r="BB17" s="120">
        <f t="shared" si="44"/>
        <v>-0.02398378867</v>
      </c>
      <c r="BC17" s="120">
        <f t="shared" si="45"/>
        <v>17305.19232</v>
      </c>
      <c r="BD17" s="120" t="str">
        <f t="shared" si="46"/>
        <v>#REF!</v>
      </c>
      <c r="BE17" s="120" t="str">
        <f t="shared" si="47"/>
        <v>#REF!</v>
      </c>
      <c r="BF17" s="120">
        <f t="shared" si="48"/>
        <v>0</v>
      </c>
      <c r="BG17" s="120">
        <f t="shared" si="49"/>
        <v>60.44920454</v>
      </c>
      <c r="BH17" s="120" t="str">
        <f t="shared" si="50"/>
        <v>#REF!</v>
      </c>
      <c r="BI17" s="120" t="str">
        <f t="shared" si="51"/>
        <v>#REF!</v>
      </c>
      <c r="BJ17" s="120" t="str">
        <f t="shared" si="52"/>
        <v>#REF!</v>
      </c>
      <c r="BK17" s="121" t="str">
        <f t="shared" si="53"/>
        <v>#REF!</v>
      </c>
      <c r="BL17" s="120" t="str">
        <f t="shared" si="54"/>
        <v>#REF!</v>
      </c>
      <c r="BM17" s="120">
        <f t="shared" si="55"/>
        <v>6.064516129</v>
      </c>
      <c r="BN17" s="120">
        <f t="shared" si="56"/>
        <v>5.5676</v>
      </c>
      <c r="BO17" s="120">
        <f t="shared" si="57"/>
        <v>0</v>
      </c>
      <c r="BP17" s="120" t="str">
        <f t="shared" si="58"/>
        <v>#REF!</v>
      </c>
      <c r="BQ17" s="120">
        <f t="shared" si="59"/>
        <v>239.4859437</v>
      </c>
      <c r="BR17" s="120">
        <f t="shared" si="60"/>
        <v>219.8628731</v>
      </c>
      <c r="BS17" s="120">
        <f t="shared" si="61"/>
        <v>0</v>
      </c>
      <c r="BT17" s="120">
        <f t="shared" ref="BT17:BU17" si="74">AN17</f>
        <v>354.6110023</v>
      </c>
      <c r="BU17" s="121" t="str">
        <f t="shared" si="74"/>
        <v>#REF!</v>
      </c>
      <c r="BV17" s="2"/>
      <c r="BW17" s="2"/>
    </row>
    <row r="18">
      <c r="A18" s="204" t="s">
        <v>852</v>
      </c>
      <c r="B18" s="381" t="str">
        <f>($V$5+$R$5)/$B$12</f>
        <v>#REF!</v>
      </c>
      <c r="C18" s="299" t="s">
        <v>853</v>
      </c>
      <c r="D18" s="14" t="str">
        <f>$BA$2+$BH$2</f>
        <v>#REF!</v>
      </c>
      <c r="E18" s="2"/>
      <c r="F18" s="362">
        <v>14.0</v>
      </c>
      <c r="G18" s="246">
        <f t="shared" si="7"/>
        <v>14</v>
      </c>
      <c r="H18" s="97">
        <f t="shared" si="8"/>
        <v>78</v>
      </c>
      <c r="I18" s="363">
        <f t="shared" si="9"/>
        <v>449</v>
      </c>
      <c r="J18" s="120">
        <f t="shared" si="10"/>
        <v>449</v>
      </c>
      <c r="K18" s="364">
        <f>IF($G18="","",Reserve!N18)</f>
        <v>0.008274222273</v>
      </c>
      <c r="L18" s="120">
        <f t="shared" si="11"/>
        <v>0</v>
      </c>
      <c r="M18" s="120">
        <f t="shared" si="12"/>
        <v>7.483356129</v>
      </c>
      <c r="N18" s="120">
        <f t="shared" si="13"/>
        <v>4.14876</v>
      </c>
      <c r="O18" s="120">
        <f t="shared" si="14"/>
        <v>0</v>
      </c>
      <c r="P18" s="364">
        <f t="shared" si="15"/>
        <v>11.63211613</v>
      </c>
      <c r="Q18" s="365">
        <f>IF($G18="","",Reserve!$I18)</f>
        <v>0</v>
      </c>
      <c r="R18" s="363">
        <f>IF($G18="","",Reserve!$J19+Reserve!$K19)</f>
        <v>0</v>
      </c>
      <c r="S18" s="120" t="str">
        <f>IF($G18="","",Change!$G19)</f>
        <v>#REF!</v>
      </c>
      <c r="T18" s="120">
        <f t="shared" si="16"/>
        <v>8.979834516</v>
      </c>
      <c r="U18" s="366">
        <f t="shared" si="17"/>
        <v>0.001417699609</v>
      </c>
      <c r="V18" s="363" t="str">
        <f>IF($G18="","",Reserve!$Q19-$R18)</f>
        <v>#REF!</v>
      </c>
      <c r="W18" s="120">
        <f>IF($G18="","",Reserve!$S19)</f>
        <v>0</v>
      </c>
      <c r="X18" s="364" t="str">
        <f t="shared" si="18"/>
        <v>#REF!</v>
      </c>
      <c r="Y18" s="367">
        <f t="shared" si="19"/>
        <v>0.026</v>
      </c>
      <c r="Z18" s="176">
        <f>IF($G18="","",VLOOKUP(H18,Life!$A$3:$Q$113,$B$6+1,FALSE))</f>
        <v>0.043337</v>
      </c>
      <c r="AA18" s="176">
        <f t="shared" si="20"/>
        <v>0.0390033</v>
      </c>
      <c r="AB18" s="176">
        <f t="shared" si="21"/>
        <v>0</v>
      </c>
      <c r="AC18" s="366">
        <f>IF($G18="","",HLOOKUP($G18,AssetShare_Table!$B$84:$G$85,2)*$D$11)</f>
        <v>0.015</v>
      </c>
      <c r="AD18" s="367">
        <f t="shared" si="22"/>
        <v>0.6144552002</v>
      </c>
      <c r="AE18" s="176">
        <f t="shared" si="23"/>
        <v>0.02396578051</v>
      </c>
      <c r="AF18" s="176">
        <f t="shared" si="24"/>
        <v>0</v>
      </c>
      <c r="AG18" s="366">
        <f t="shared" si="25"/>
        <v>0.5904894197</v>
      </c>
      <c r="AH18" s="363" t="str">
        <f t="shared" si="26"/>
        <v>#REF!</v>
      </c>
      <c r="AI18" s="120">
        <f t="shared" si="27"/>
        <v>17105.20386</v>
      </c>
      <c r="AJ18" s="120">
        <f t="shared" si="28"/>
        <v>443.1396832</v>
      </c>
      <c r="AK18" s="120">
        <f t="shared" si="29"/>
        <v>0</v>
      </c>
      <c r="AL18" s="120">
        <f t="shared" si="30"/>
        <v>0</v>
      </c>
      <c r="AM18" s="120" t="str">
        <f t="shared" si="31"/>
        <v>#REF!</v>
      </c>
      <c r="AN18" s="120">
        <f t="shared" si="32"/>
        <v>342.0977729</v>
      </c>
      <c r="AO18" s="120" t="str">
        <f t="shared" si="33"/>
        <v>#REF!</v>
      </c>
      <c r="AP18" s="120" t="str">
        <f t="shared" si="34"/>
        <v>#REF!</v>
      </c>
      <c r="AQ18" s="120" t="str">
        <f t="shared" si="35"/>
        <v>#REF!</v>
      </c>
      <c r="AR18" s="364" t="str">
        <f t="shared" si="36"/>
        <v>#REF!</v>
      </c>
      <c r="AS18" s="363" t="str">
        <f t="shared" si="37"/>
        <v>#REF!</v>
      </c>
      <c r="AT18" s="120" t="str">
        <f t="shared" si="38"/>
        <v>#REF!</v>
      </c>
      <c r="AU18" s="120" t="str">
        <f t="shared" si="39"/>
        <v>#REF!</v>
      </c>
      <c r="AV18" s="120" t="str">
        <f t="shared" si="40"/>
        <v>#REF!</v>
      </c>
      <c r="AW18" s="364" t="str">
        <f t="shared" si="41"/>
        <v>#REF!</v>
      </c>
      <c r="AX18" s="363">
        <f>IF($G18="","",Reserve!$P19-$R18)</f>
        <v>0.1744043596</v>
      </c>
      <c r="AY18" s="176">
        <f t="shared" si="42"/>
        <v>0.0225</v>
      </c>
      <c r="AZ18" s="366">
        <f>IF($G18="","",VLOOKUP($H18,Life!$A$3:$R$113,18,FALSE))</f>
        <v>0.04333695482</v>
      </c>
      <c r="BA18" s="119">
        <f t="shared" si="43"/>
        <v>0.0217571986</v>
      </c>
      <c r="BB18" s="120">
        <f t="shared" si="44"/>
        <v>-0.02879344089</v>
      </c>
      <c r="BC18" s="120">
        <f t="shared" si="45"/>
        <v>16694.54054</v>
      </c>
      <c r="BD18" s="120" t="str">
        <f t="shared" si="46"/>
        <v>#REF!</v>
      </c>
      <c r="BE18" s="120" t="str">
        <f t="shared" si="47"/>
        <v>#REF!</v>
      </c>
      <c r="BF18" s="120">
        <f t="shared" si="48"/>
        <v>0</v>
      </c>
      <c r="BG18" s="120">
        <f t="shared" si="49"/>
        <v>58.31612137</v>
      </c>
      <c r="BH18" s="120" t="str">
        <f t="shared" si="50"/>
        <v>#REF!</v>
      </c>
      <c r="BI18" s="120" t="str">
        <f t="shared" si="51"/>
        <v>#REF!</v>
      </c>
      <c r="BJ18" s="120" t="str">
        <f t="shared" si="52"/>
        <v>#REF!</v>
      </c>
      <c r="BK18" s="121" t="str">
        <f t="shared" si="53"/>
        <v>#REF!</v>
      </c>
      <c r="BL18" s="120" t="str">
        <f t="shared" si="54"/>
        <v>#REF!</v>
      </c>
      <c r="BM18" s="120">
        <f t="shared" si="55"/>
        <v>6.064516129</v>
      </c>
      <c r="BN18" s="120">
        <f t="shared" si="56"/>
        <v>5.5676</v>
      </c>
      <c r="BO18" s="120">
        <f t="shared" si="57"/>
        <v>0</v>
      </c>
      <c r="BP18" s="120" t="str">
        <f t="shared" si="58"/>
        <v>#REF!</v>
      </c>
      <c r="BQ18" s="120">
        <f t="shared" si="59"/>
        <v>231.0351553</v>
      </c>
      <c r="BR18" s="120">
        <f t="shared" si="60"/>
        <v>212.1045279</v>
      </c>
      <c r="BS18" s="120">
        <f t="shared" si="61"/>
        <v>0</v>
      </c>
      <c r="BT18" s="120">
        <f t="shared" ref="BT18:BU18" si="75">AN18</f>
        <v>342.0977729</v>
      </c>
      <c r="BU18" s="121" t="str">
        <f t="shared" si="75"/>
        <v>#REF!</v>
      </c>
      <c r="BV18" s="2"/>
      <c r="BW18" s="2"/>
    </row>
    <row r="19">
      <c r="A19" s="204" t="s">
        <v>854</v>
      </c>
      <c r="B19" s="381">
        <f>$W$5/$B$12</f>
        <v>0</v>
      </c>
      <c r="C19" s="299" t="s">
        <v>855</v>
      </c>
      <c r="D19" s="14" t="str">
        <f>$BB$2+$BF$2+$BJ$2</f>
        <v>#REF!</v>
      </c>
      <c r="E19" s="2"/>
      <c r="F19" s="371">
        <v>15.0</v>
      </c>
      <c r="G19" s="218">
        <f t="shared" si="7"/>
        <v>15</v>
      </c>
      <c r="H19" s="372">
        <f t="shared" si="8"/>
        <v>79</v>
      </c>
      <c r="I19" s="373">
        <f t="shared" si="9"/>
        <v>449</v>
      </c>
      <c r="J19" s="127">
        <f t="shared" si="10"/>
        <v>449</v>
      </c>
      <c r="K19" s="374">
        <f>IF($G19="","",Reserve!N19)</f>
        <v>0.008274222273</v>
      </c>
      <c r="L19" s="127">
        <f t="shared" si="11"/>
        <v>0</v>
      </c>
      <c r="M19" s="127">
        <f t="shared" si="12"/>
        <v>7.483356129</v>
      </c>
      <c r="N19" s="127">
        <f t="shared" si="13"/>
        <v>4.14876</v>
      </c>
      <c r="O19" s="127">
        <f t="shared" si="14"/>
        <v>0</v>
      </c>
      <c r="P19" s="374">
        <f t="shared" si="15"/>
        <v>11.63211613</v>
      </c>
      <c r="Q19" s="375">
        <f>IF($G19="","",Reserve!$I19)</f>
        <v>0</v>
      </c>
      <c r="R19" s="373">
        <f>IF($G19="","",Reserve!$J20+Reserve!$K20)</f>
        <v>0</v>
      </c>
      <c r="S19" s="127" t="str">
        <f>IF($G19="","",Change!$G20)</f>
        <v>#REF!</v>
      </c>
      <c r="T19" s="127">
        <f t="shared" si="16"/>
        <v>8.979834516</v>
      </c>
      <c r="U19" s="376">
        <f t="shared" si="17"/>
        <v>0.001357268636</v>
      </c>
      <c r="V19" s="373" t="str">
        <f>IF($G19="","",Reserve!$Q20-$R19)</f>
        <v>#REF!</v>
      </c>
      <c r="W19" s="127">
        <f>IF($G19="","",Reserve!$S20)</f>
        <v>0</v>
      </c>
      <c r="X19" s="374" t="str">
        <f t="shared" si="18"/>
        <v>#REF!</v>
      </c>
      <c r="Y19" s="377">
        <f t="shared" si="19"/>
        <v>0.026</v>
      </c>
      <c r="Z19" s="182">
        <f>IF($G19="","",VLOOKUP(H19,Life!$A$3:$Q$113,$B$6+1,FALSE))</f>
        <v>0.047896</v>
      </c>
      <c r="AA19" s="182">
        <f t="shared" si="20"/>
        <v>0.0431064</v>
      </c>
      <c r="AB19" s="182">
        <f t="shared" si="21"/>
        <v>0</v>
      </c>
      <c r="AC19" s="376">
        <f>IF($G19="","",HLOOKUP($G19,AssetShare_Table!$B$84:$G$85,2)*$D$11)</f>
        <v>0.015</v>
      </c>
      <c r="AD19" s="377">
        <f t="shared" si="22"/>
        <v>0.5904894197</v>
      </c>
      <c r="AE19" s="182">
        <f t="shared" si="23"/>
        <v>0.02545387312</v>
      </c>
      <c r="AF19" s="182">
        <f t="shared" si="24"/>
        <v>0</v>
      </c>
      <c r="AG19" s="376">
        <f t="shared" si="25"/>
        <v>0.5650355466</v>
      </c>
      <c r="AH19" s="373" t="str">
        <f t="shared" si="26"/>
        <v>#REF!</v>
      </c>
      <c r="AI19" s="127">
        <f t="shared" si="27"/>
        <v>16438.04447</v>
      </c>
      <c r="AJ19" s="127">
        <f t="shared" si="28"/>
        <v>425.8557732</v>
      </c>
      <c r="AK19" s="127">
        <f t="shared" si="29"/>
        <v>0</v>
      </c>
      <c r="AL19" s="127">
        <f t="shared" si="30"/>
        <v>0</v>
      </c>
      <c r="AM19" s="127" t="str">
        <f t="shared" si="31"/>
        <v>#REF!</v>
      </c>
      <c r="AN19" s="127">
        <f t="shared" si="32"/>
        <v>328.7548309</v>
      </c>
      <c r="AO19" s="127" t="str">
        <f t="shared" si="33"/>
        <v>#REF!</v>
      </c>
      <c r="AP19" s="127" t="str">
        <f t="shared" si="34"/>
        <v>#REF!</v>
      </c>
      <c r="AQ19" s="127" t="str">
        <f t="shared" si="35"/>
        <v>#REF!</v>
      </c>
      <c r="AR19" s="374" t="str">
        <f t="shared" si="36"/>
        <v>#REF!</v>
      </c>
      <c r="AS19" s="373" t="str">
        <f t="shared" si="37"/>
        <v>#REF!</v>
      </c>
      <c r="AT19" s="127" t="str">
        <f t="shared" si="38"/>
        <v>#REF!</v>
      </c>
      <c r="AU19" s="127" t="str">
        <f t="shared" si="39"/>
        <v>#REF!</v>
      </c>
      <c r="AV19" s="127" t="str">
        <f t="shared" si="40"/>
        <v>#REF!</v>
      </c>
      <c r="AW19" s="374" t="str">
        <f t="shared" si="41"/>
        <v>#REF!</v>
      </c>
      <c r="AX19" s="373">
        <f>IF($G19="","",Reserve!$P20-$R19)</f>
        <v>0.1961853281</v>
      </c>
      <c r="AY19" s="182">
        <f t="shared" si="42"/>
        <v>0.0225</v>
      </c>
      <c r="AZ19" s="376">
        <f>IF($G19="","",VLOOKUP($H19,Life!$A$3:$R$113,18,FALSE))</f>
        <v>0.04789592673</v>
      </c>
      <c r="BA19" s="126">
        <f t="shared" si="43"/>
        <v>0.02340774005</v>
      </c>
      <c r="BB19" s="127">
        <f t="shared" si="44"/>
        <v>-0.03440035597</v>
      </c>
      <c r="BC19" s="127">
        <f t="shared" si="45"/>
        <v>16043.39837</v>
      </c>
      <c r="BD19" s="127" t="str">
        <f t="shared" si="46"/>
        <v>#REF!</v>
      </c>
      <c r="BE19" s="127" t="str">
        <f t="shared" si="47"/>
        <v>#REF!</v>
      </c>
      <c r="BF19" s="127">
        <f t="shared" si="48"/>
        <v>0</v>
      </c>
      <c r="BG19" s="127">
        <f t="shared" si="49"/>
        <v>56.0416002</v>
      </c>
      <c r="BH19" s="127" t="str">
        <f t="shared" si="50"/>
        <v>#REF!</v>
      </c>
      <c r="BI19" s="127" t="str">
        <f t="shared" si="51"/>
        <v>#REF!</v>
      </c>
      <c r="BJ19" s="127" t="str">
        <f t="shared" si="52"/>
        <v>#REF!</v>
      </c>
      <c r="BK19" s="128" t="str">
        <f t="shared" si="53"/>
        <v>#REF!</v>
      </c>
      <c r="BL19" s="127" t="str">
        <f t="shared" si="54"/>
        <v>#REF!</v>
      </c>
      <c r="BM19" s="127">
        <f t="shared" si="55"/>
        <v>6.064516129</v>
      </c>
      <c r="BN19" s="127">
        <f t="shared" si="56"/>
        <v>5.5676</v>
      </c>
      <c r="BO19" s="127">
        <f t="shared" si="57"/>
        <v>0</v>
      </c>
      <c r="BP19" s="127" t="str">
        <f t="shared" si="58"/>
        <v>#REF!</v>
      </c>
      <c r="BQ19" s="127">
        <f t="shared" si="59"/>
        <v>222.0240218</v>
      </c>
      <c r="BR19" s="127">
        <f t="shared" si="60"/>
        <v>203.8317514</v>
      </c>
      <c r="BS19" s="127">
        <f t="shared" si="61"/>
        <v>0</v>
      </c>
      <c r="BT19" s="127">
        <f t="shared" ref="BT19:BU19" si="76">AN19</f>
        <v>328.7548309</v>
      </c>
      <c r="BU19" s="128" t="str">
        <f t="shared" si="76"/>
        <v>#REF!</v>
      </c>
      <c r="BV19" s="2"/>
      <c r="BW19" s="2"/>
    </row>
    <row r="20">
      <c r="A20" s="204" t="s">
        <v>856</v>
      </c>
      <c r="B20" s="381">
        <f>$B$44/($B$12*$B$13)</f>
        <v>0.1246856814</v>
      </c>
      <c r="C20" s="299" t="s">
        <v>857</v>
      </c>
      <c r="D20" s="14" t="str">
        <f>$BC$2+$BE$2+$BG$2+$BK$2</f>
        <v>#REF!</v>
      </c>
      <c r="E20" s="2"/>
      <c r="F20" s="362">
        <v>16.0</v>
      </c>
      <c r="G20" s="246">
        <f t="shared" si="7"/>
        <v>16</v>
      </c>
      <c r="H20" s="97">
        <f t="shared" si="8"/>
        <v>80</v>
      </c>
      <c r="I20" s="363">
        <f t="shared" si="9"/>
        <v>449</v>
      </c>
      <c r="J20" s="120">
        <f t="shared" si="10"/>
        <v>449</v>
      </c>
      <c r="K20" s="364">
        <f>IF($G20="","",Reserve!N20)</f>
        <v>0.008274222273</v>
      </c>
      <c r="L20" s="120">
        <f t="shared" si="11"/>
        <v>0</v>
      </c>
      <c r="M20" s="120">
        <f t="shared" si="12"/>
        <v>7.483356129</v>
      </c>
      <c r="N20" s="120">
        <f t="shared" si="13"/>
        <v>4.14876</v>
      </c>
      <c r="O20" s="120">
        <f t="shared" si="14"/>
        <v>0</v>
      </c>
      <c r="P20" s="364">
        <f t="shared" si="15"/>
        <v>11.63211613</v>
      </c>
      <c r="Q20" s="365">
        <f>IF($G20="","",Reserve!$I20)</f>
        <v>0</v>
      </c>
      <c r="R20" s="363">
        <f>IF($G20="","",Reserve!$J21+Reserve!$K21)</f>
        <v>0</v>
      </c>
      <c r="S20" s="120" t="str">
        <f>IF($G20="","",Change!$G21)</f>
        <v>#REF!</v>
      </c>
      <c r="T20" s="120">
        <f t="shared" si="16"/>
        <v>8.979834516</v>
      </c>
      <c r="U20" s="366">
        <f t="shared" si="17"/>
        <v>0.001301067832</v>
      </c>
      <c r="V20" s="363" t="str">
        <f>IF($G20="","",Reserve!$Q21-$R20)</f>
        <v>#REF!</v>
      </c>
      <c r="W20" s="120">
        <f>IF($G20="","",Reserve!$S21)</f>
        <v>0</v>
      </c>
      <c r="X20" s="364" t="str">
        <f t="shared" si="18"/>
        <v>#REF!</v>
      </c>
      <c r="Y20" s="367">
        <f t="shared" si="19"/>
        <v>0.026</v>
      </c>
      <c r="Z20" s="176">
        <f>IF($G20="","",VLOOKUP(H20,Life!$A$3:$Q$113,$B$6+1,FALSE))</f>
        <v>0.052932</v>
      </c>
      <c r="AA20" s="176">
        <f t="shared" si="20"/>
        <v>0.0476388</v>
      </c>
      <c r="AB20" s="176">
        <f t="shared" si="21"/>
        <v>0</v>
      </c>
      <c r="AC20" s="366">
        <f>IF($G20="","",HLOOKUP($G20,AssetShare_Table!$B$84:$G$85,2)*$D$11)</f>
        <v>0.015</v>
      </c>
      <c r="AD20" s="367">
        <f t="shared" si="22"/>
        <v>0.5650355466</v>
      </c>
      <c r="AE20" s="176">
        <f t="shared" si="23"/>
        <v>0.0269176154</v>
      </c>
      <c r="AF20" s="176">
        <f t="shared" si="24"/>
        <v>0</v>
      </c>
      <c r="AG20" s="366">
        <f t="shared" si="25"/>
        <v>0.5381179312</v>
      </c>
      <c r="AH20" s="363" t="str">
        <f t="shared" si="26"/>
        <v>#REF!</v>
      </c>
      <c r="AI20" s="120">
        <f t="shared" si="27"/>
        <v>15729.45955</v>
      </c>
      <c r="AJ20" s="120">
        <f t="shared" si="28"/>
        <v>407.4986639</v>
      </c>
      <c r="AK20" s="120">
        <f t="shared" si="29"/>
        <v>0</v>
      </c>
      <c r="AL20" s="120">
        <f t="shared" si="30"/>
        <v>0</v>
      </c>
      <c r="AM20" s="120" t="str">
        <f t="shared" si="31"/>
        <v>#REF!</v>
      </c>
      <c r="AN20" s="120">
        <f t="shared" si="32"/>
        <v>314.5833936</v>
      </c>
      <c r="AO20" s="120" t="str">
        <f t="shared" si="33"/>
        <v>#REF!</v>
      </c>
      <c r="AP20" s="120" t="str">
        <f t="shared" si="34"/>
        <v>#REF!</v>
      </c>
      <c r="AQ20" s="120" t="str">
        <f t="shared" si="35"/>
        <v>#REF!</v>
      </c>
      <c r="AR20" s="364" t="str">
        <f t="shared" si="36"/>
        <v>#REF!</v>
      </c>
      <c r="AS20" s="363" t="str">
        <f t="shared" si="37"/>
        <v>#REF!</v>
      </c>
      <c r="AT20" s="120" t="str">
        <f t="shared" si="38"/>
        <v>#REF!</v>
      </c>
      <c r="AU20" s="120" t="str">
        <f t="shared" si="39"/>
        <v>#REF!</v>
      </c>
      <c r="AV20" s="120" t="str">
        <f t="shared" si="40"/>
        <v>#REF!</v>
      </c>
      <c r="AW20" s="364" t="str">
        <f t="shared" si="41"/>
        <v>#REF!</v>
      </c>
      <c r="AX20" s="363">
        <f>IF($G20="","",Reserve!$P21-$R20)</f>
        <v>0.2207443242</v>
      </c>
      <c r="AY20" s="176">
        <f t="shared" si="42"/>
        <v>0.0225</v>
      </c>
      <c r="AZ20" s="366">
        <f>IF($G20="","",VLOOKUP($H20,Life!$A$3:$R$113,18,FALSE))</f>
        <v>0.05293197911</v>
      </c>
      <c r="BA20" s="119">
        <f t="shared" si="43"/>
        <v>0.02506934029</v>
      </c>
      <c r="BB20" s="120">
        <f t="shared" si="44"/>
        <v>-0.04093300185</v>
      </c>
      <c r="BC20" s="120">
        <f t="shared" si="45"/>
        <v>15351.82522</v>
      </c>
      <c r="BD20" s="120" t="str">
        <f t="shared" si="46"/>
        <v>#REF!</v>
      </c>
      <c r="BE20" s="120" t="str">
        <f t="shared" si="47"/>
        <v>#REF!</v>
      </c>
      <c r="BF20" s="120">
        <f t="shared" si="48"/>
        <v>0</v>
      </c>
      <c r="BG20" s="120">
        <f t="shared" si="49"/>
        <v>53.62584856</v>
      </c>
      <c r="BH20" s="120" t="str">
        <f t="shared" si="50"/>
        <v>#REF!</v>
      </c>
      <c r="BI20" s="120" t="str">
        <f t="shared" si="51"/>
        <v>#REF!</v>
      </c>
      <c r="BJ20" s="120" t="str">
        <f t="shared" si="52"/>
        <v>#REF!</v>
      </c>
      <c r="BK20" s="121" t="str">
        <f t="shared" si="53"/>
        <v>#REF!</v>
      </c>
      <c r="BL20" s="120" t="str">
        <f t="shared" si="54"/>
        <v>#REF!</v>
      </c>
      <c r="BM20" s="120">
        <f t="shared" si="55"/>
        <v>6.064516129</v>
      </c>
      <c r="BN20" s="120">
        <f t="shared" si="56"/>
        <v>5.5676</v>
      </c>
      <c r="BO20" s="120">
        <f t="shared" si="57"/>
        <v>0</v>
      </c>
      <c r="BP20" s="120" t="str">
        <f t="shared" si="58"/>
        <v>#REF!</v>
      </c>
      <c r="BQ20" s="120">
        <f t="shared" si="59"/>
        <v>212.4533655</v>
      </c>
      <c r="BR20" s="120">
        <f t="shared" si="60"/>
        <v>195.0452984</v>
      </c>
      <c r="BS20" s="120">
        <f t="shared" si="61"/>
        <v>0</v>
      </c>
      <c r="BT20" s="120">
        <f t="shared" ref="BT20:BU20" si="77">AN20</f>
        <v>314.5833936</v>
      </c>
      <c r="BU20" s="121" t="str">
        <f t="shared" si="77"/>
        <v>#REF!</v>
      </c>
      <c r="BV20" s="2"/>
      <c r="BW20" s="2"/>
    </row>
    <row r="21" ht="15.75" customHeight="1">
      <c r="A21" s="204" t="s">
        <v>858</v>
      </c>
      <c r="B21" s="381">
        <f>$C$44*$B$11/$B$12</f>
        <v>0.01802</v>
      </c>
      <c r="C21" s="299" t="s">
        <v>859</v>
      </c>
      <c r="D21" s="14" t="str">
        <f>$BD$2+$BI$2</f>
        <v>#REF!</v>
      </c>
      <c r="E21" s="2"/>
      <c r="F21" s="362">
        <v>17.0</v>
      </c>
      <c r="G21" s="246">
        <f t="shared" si="7"/>
        <v>17</v>
      </c>
      <c r="H21" s="97">
        <f t="shared" si="8"/>
        <v>81</v>
      </c>
      <c r="I21" s="363">
        <f t="shared" si="9"/>
        <v>449</v>
      </c>
      <c r="J21" s="120">
        <f t="shared" si="10"/>
        <v>449</v>
      </c>
      <c r="K21" s="364">
        <f>IF($G21="","",Reserve!N21)</f>
        <v>0.008274222273</v>
      </c>
      <c r="L21" s="120">
        <f t="shared" si="11"/>
        <v>0</v>
      </c>
      <c r="M21" s="120">
        <f t="shared" si="12"/>
        <v>7.483356129</v>
      </c>
      <c r="N21" s="120">
        <f t="shared" si="13"/>
        <v>4.14876</v>
      </c>
      <c r="O21" s="120">
        <f t="shared" si="14"/>
        <v>0</v>
      </c>
      <c r="P21" s="364">
        <f t="shared" si="15"/>
        <v>11.63211613</v>
      </c>
      <c r="Q21" s="365">
        <f>IF($G21="","",Reserve!$I21)</f>
        <v>0</v>
      </c>
      <c r="R21" s="363">
        <f>IF($G21="","",Reserve!$J22+Reserve!$K22)</f>
        <v>0</v>
      </c>
      <c r="S21" s="120" t="str">
        <f>IF($G21="","",Change!$G22)</f>
        <v>#REF!</v>
      </c>
      <c r="T21" s="120">
        <f t="shared" si="16"/>
        <v>8.979834516</v>
      </c>
      <c r="U21" s="366">
        <f t="shared" si="17"/>
        <v>0.001248801083</v>
      </c>
      <c r="V21" s="363" t="str">
        <f>IF($G21="","",Reserve!$Q22-$R21)</f>
        <v>#REF!</v>
      </c>
      <c r="W21" s="120">
        <f>IF($G21="","",Reserve!$S22)</f>
        <v>0</v>
      </c>
      <c r="X21" s="364" t="str">
        <f t="shared" si="18"/>
        <v>#REF!</v>
      </c>
      <c r="Y21" s="367">
        <f t="shared" si="19"/>
        <v>0.026</v>
      </c>
      <c r="Z21" s="176">
        <f>IF($G21="","",VLOOKUP(H21,Life!$A$3:$Q$113,$B$6+1,FALSE))</f>
        <v>0.058489</v>
      </c>
      <c r="AA21" s="176">
        <f t="shared" si="20"/>
        <v>0.0526401</v>
      </c>
      <c r="AB21" s="176">
        <f t="shared" si="21"/>
        <v>0</v>
      </c>
      <c r="AC21" s="366">
        <f>IF($G21="","",HLOOKUP($G21,AssetShare_Table!$B$84:$G$85,2)*$D$11)</f>
        <v>0.015</v>
      </c>
      <c r="AD21" s="367">
        <f t="shared" si="22"/>
        <v>0.5381179312</v>
      </c>
      <c r="AE21" s="176">
        <f t="shared" si="23"/>
        <v>0.02832658171</v>
      </c>
      <c r="AF21" s="176">
        <f t="shared" si="24"/>
        <v>0</v>
      </c>
      <c r="AG21" s="366">
        <f t="shared" si="25"/>
        <v>0.5097913495</v>
      </c>
      <c r="AH21" s="363" t="str">
        <f t="shared" si="26"/>
        <v>#REF!</v>
      </c>
      <c r="AI21" s="120">
        <f t="shared" si="27"/>
        <v>14980.12697</v>
      </c>
      <c r="AJ21" s="120">
        <f t="shared" si="28"/>
        <v>388.0859165</v>
      </c>
      <c r="AK21" s="120">
        <f t="shared" si="29"/>
        <v>0</v>
      </c>
      <c r="AL21" s="120">
        <f t="shared" si="30"/>
        <v>0</v>
      </c>
      <c r="AM21" s="120" t="str">
        <f t="shared" si="31"/>
        <v>#REF!</v>
      </c>
      <c r="AN21" s="120">
        <f t="shared" si="32"/>
        <v>299.5970183</v>
      </c>
      <c r="AO21" s="120" t="str">
        <f t="shared" si="33"/>
        <v>#REF!</v>
      </c>
      <c r="AP21" s="120" t="str">
        <f t="shared" si="34"/>
        <v>#REF!</v>
      </c>
      <c r="AQ21" s="120" t="str">
        <f t="shared" si="35"/>
        <v>#REF!</v>
      </c>
      <c r="AR21" s="364" t="str">
        <f t="shared" si="36"/>
        <v>#REF!</v>
      </c>
      <c r="AS21" s="363" t="str">
        <f t="shared" si="37"/>
        <v>#REF!</v>
      </c>
      <c r="AT21" s="120" t="str">
        <f t="shared" si="38"/>
        <v>#REF!</v>
      </c>
      <c r="AU21" s="120" t="str">
        <f t="shared" si="39"/>
        <v>#REF!</v>
      </c>
      <c r="AV21" s="120" t="str">
        <f t="shared" si="40"/>
        <v>#REF!</v>
      </c>
      <c r="AW21" s="364" t="str">
        <f t="shared" si="41"/>
        <v>#REF!</v>
      </c>
      <c r="AX21" s="363">
        <f>IF($G21="","",Reserve!$P22-$R21)</f>
        <v>0.2487187529</v>
      </c>
      <c r="AY21" s="176">
        <f t="shared" si="42"/>
        <v>0.0225</v>
      </c>
      <c r="AZ21" s="366">
        <f>IF($G21="","",VLOOKUP($H21,Life!$A$3:$R$113,18,FALSE))</f>
        <v>0.05848891138</v>
      </c>
      <c r="BA21" s="119">
        <f t="shared" si="43"/>
        <v>0.02674286005</v>
      </c>
      <c r="BB21" s="120">
        <f t="shared" si="44"/>
        <v>-0.04853391229</v>
      </c>
      <c r="BC21" s="120">
        <f t="shared" si="45"/>
        <v>14620.48269</v>
      </c>
      <c r="BD21" s="120" t="str">
        <f t="shared" si="46"/>
        <v>#REF!</v>
      </c>
      <c r="BE21" s="120" t="str">
        <f t="shared" si="47"/>
        <v>#REF!</v>
      </c>
      <c r="BF21" s="120">
        <f t="shared" si="48"/>
        <v>0</v>
      </c>
      <c r="BG21" s="120">
        <f t="shared" si="49"/>
        <v>51.07117749</v>
      </c>
      <c r="BH21" s="120" t="str">
        <f t="shared" si="50"/>
        <v>#REF!</v>
      </c>
      <c r="BI21" s="120" t="str">
        <f t="shared" si="51"/>
        <v>#REF!</v>
      </c>
      <c r="BJ21" s="120" t="str">
        <f t="shared" si="52"/>
        <v>#REF!</v>
      </c>
      <c r="BK21" s="121" t="str">
        <f t="shared" si="53"/>
        <v>#REF!</v>
      </c>
      <c r="BL21" s="120" t="str">
        <f t="shared" si="54"/>
        <v>#REF!</v>
      </c>
      <c r="BM21" s="120">
        <f t="shared" si="55"/>
        <v>6.064516129</v>
      </c>
      <c r="BN21" s="120">
        <f t="shared" si="56"/>
        <v>5.5676</v>
      </c>
      <c r="BO21" s="120">
        <f t="shared" si="57"/>
        <v>0</v>
      </c>
      <c r="BP21" s="120" t="str">
        <f t="shared" si="58"/>
        <v>#REF!</v>
      </c>
      <c r="BQ21" s="120">
        <f t="shared" si="59"/>
        <v>202.3323421</v>
      </c>
      <c r="BR21" s="120">
        <f t="shared" si="60"/>
        <v>185.7535744</v>
      </c>
      <c r="BS21" s="120">
        <f t="shared" si="61"/>
        <v>0</v>
      </c>
      <c r="BT21" s="120">
        <f t="shared" ref="BT21:BU21" si="78">AN21</f>
        <v>299.5970183</v>
      </c>
      <c r="BU21" s="121" t="str">
        <f t="shared" si="78"/>
        <v>#REF!</v>
      </c>
      <c r="BV21" s="2"/>
      <c r="BW21" s="2"/>
    </row>
    <row r="22" ht="15.75" customHeight="1">
      <c r="A22" s="227" t="s">
        <v>860</v>
      </c>
      <c r="B22" s="379">
        <f>$B$54*(1+$B$51)</f>
        <v>0.504</v>
      </c>
      <c r="C22" s="308"/>
      <c r="D22" s="20"/>
      <c r="E22" s="2"/>
      <c r="F22" s="362">
        <v>18.0</v>
      </c>
      <c r="G22" s="246">
        <f t="shared" si="7"/>
        <v>18</v>
      </c>
      <c r="H22" s="97">
        <f t="shared" si="8"/>
        <v>82</v>
      </c>
      <c r="I22" s="363">
        <f t="shared" si="9"/>
        <v>449</v>
      </c>
      <c r="J22" s="120">
        <f t="shared" si="10"/>
        <v>449</v>
      </c>
      <c r="K22" s="364">
        <f>IF($G22="","",Reserve!N22)</f>
        <v>0.008274222273</v>
      </c>
      <c r="L22" s="120">
        <f t="shared" si="11"/>
        <v>0</v>
      </c>
      <c r="M22" s="120">
        <f t="shared" si="12"/>
        <v>7.483356129</v>
      </c>
      <c r="N22" s="120">
        <f t="shared" si="13"/>
        <v>4.14876</v>
      </c>
      <c r="O22" s="120">
        <f t="shared" si="14"/>
        <v>0</v>
      </c>
      <c r="P22" s="364">
        <f t="shared" si="15"/>
        <v>11.63211613</v>
      </c>
      <c r="Q22" s="365">
        <f>IF($G22="","",Reserve!$I22)</f>
        <v>0</v>
      </c>
      <c r="R22" s="363">
        <f>IF($G22="","",Reserve!$J23+Reserve!$K23)</f>
        <v>0</v>
      </c>
      <c r="S22" s="120" t="str">
        <f>IF($G22="","",Change!$G23)</f>
        <v>#REF!</v>
      </c>
      <c r="T22" s="120">
        <f t="shared" si="16"/>
        <v>8.979834516</v>
      </c>
      <c r="U22" s="366">
        <f t="shared" si="17"/>
        <v>0.001200193008</v>
      </c>
      <c r="V22" s="363" t="str">
        <f>IF($G22="","",Reserve!$Q23-$R22)</f>
        <v>#REF!</v>
      </c>
      <c r="W22" s="120">
        <f>IF($G22="","",Reserve!$S23)</f>
        <v>0</v>
      </c>
      <c r="X22" s="364" t="str">
        <f t="shared" si="18"/>
        <v>#REF!</v>
      </c>
      <c r="Y22" s="367">
        <f t="shared" si="19"/>
        <v>0.026</v>
      </c>
      <c r="Z22" s="176">
        <f>IF($G22="","",VLOOKUP(H22,Life!$A$3:$Q$113,$B$6+1,FALSE))</f>
        <v>0.064614</v>
      </c>
      <c r="AA22" s="176">
        <f t="shared" si="20"/>
        <v>0.0581526</v>
      </c>
      <c r="AB22" s="176">
        <f t="shared" si="21"/>
        <v>0</v>
      </c>
      <c r="AC22" s="366">
        <f>IF($G22="","",HLOOKUP($G22,AssetShare_Table!$B$84:$G$85,2)*$D$11)</f>
        <v>0.015</v>
      </c>
      <c r="AD22" s="367">
        <f t="shared" si="22"/>
        <v>0.5097913495</v>
      </c>
      <c r="AE22" s="176">
        <f t="shared" si="23"/>
        <v>0.02964569243</v>
      </c>
      <c r="AF22" s="176">
        <f t="shared" si="24"/>
        <v>0</v>
      </c>
      <c r="AG22" s="366">
        <f t="shared" si="25"/>
        <v>0.480145657</v>
      </c>
      <c r="AH22" s="363" t="str">
        <f t="shared" si="26"/>
        <v>#REF!</v>
      </c>
      <c r="AI22" s="120">
        <f t="shared" si="27"/>
        <v>14191.57159</v>
      </c>
      <c r="AJ22" s="120">
        <f t="shared" si="28"/>
        <v>367.6570351</v>
      </c>
      <c r="AK22" s="120">
        <f t="shared" si="29"/>
        <v>0</v>
      </c>
      <c r="AL22" s="120">
        <f t="shared" si="30"/>
        <v>0</v>
      </c>
      <c r="AM22" s="120" t="str">
        <f t="shared" si="31"/>
        <v>#REF!</v>
      </c>
      <c r="AN22" s="120">
        <f t="shared" si="32"/>
        <v>283.8262013</v>
      </c>
      <c r="AO22" s="120" t="str">
        <f t="shared" si="33"/>
        <v>#REF!</v>
      </c>
      <c r="AP22" s="120" t="str">
        <f t="shared" si="34"/>
        <v>#REF!</v>
      </c>
      <c r="AQ22" s="120" t="str">
        <f t="shared" si="35"/>
        <v>#REF!</v>
      </c>
      <c r="AR22" s="364" t="str">
        <f t="shared" si="36"/>
        <v>#REF!</v>
      </c>
      <c r="AS22" s="363" t="str">
        <f t="shared" si="37"/>
        <v>#REF!</v>
      </c>
      <c r="AT22" s="120" t="str">
        <f t="shared" si="38"/>
        <v>#REF!</v>
      </c>
      <c r="AU22" s="120" t="str">
        <f t="shared" si="39"/>
        <v>#REF!</v>
      </c>
      <c r="AV22" s="120" t="str">
        <f t="shared" si="40"/>
        <v>#REF!</v>
      </c>
      <c r="AW22" s="364" t="str">
        <f t="shared" si="41"/>
        <v>#REF!</v>
      </c>
      <c r="AX22" s="363">
        <f>IF($G22="","",Reserve!$P23-$R22)</f>
        <v>0.2809271243</v>
      </c>
      <c r="AY22" s="176">
        <f t="shared" si="42"/>
        <v>0.0225</v>
      </c>
      <c r="AZ22" s="366">
        <f>IF($G22="","",VLOOKUP($H22,Life!$A$3:$R$113,18,FALSE))</f>
        <v>0.06461393606</v>
      </c>
      <c r="BA22" s="119">
        <f t="shared" si="43"/>
        <v>0.02842977664</v>
      </c>
      <c r="BB22" s="120">
        <f t="shared" si="44"/>
        <v>-0.05737202174</v>
      </c>
      <c r="BC22" s="120">
        <f t="shared" si="45"/>
        <v>13850.85902</v>
      </c>
      <c r="BD22" s="120" t="str">
        <f t="shared" si="46"/>
        <v>#REF!</v>
      </c>
      <c r="BE22" s="120" t="str">
        <f t="shared" si="47"/>
        <v>#REF!</v>
      </c>
      <c r="BF22" s="120">
        <f t="shared" si="48"/>
        <v>0</v>
      </c>
      <c r="BG22" s="120">
        <f t="shared" si="49"/>
        <v>48.3827856</v>
      </c>
      <c r="BH22" s="120" t="str">
        <f t="shared" si="50"/>
        <v>#REF!</v>
      </c>
      <c r="BI22" s="120" t="str">
        <f t="shared" si="51"/>
        <v>#REF!</v>
      </c>
      <c r="BJ22" s="120" t="str">
        <f t="shared" si="52"/>
        <v>#REF!</v>
      </c>
      <c r="BK22" s="121" t="str">
        <f t="shared" si="53"/>
        <v>#REF!</v>
      </c>
      <c r="BL22" s="120" t="str">
        <f t="shared" si="54"/>
        <v>#REF!</v>
      </c>
      <c r="BM22" s="120">
        <f t="shared" si="55"/>
        <v>6.064516129</v>
      </c>
      <c r="BN22" s="120">
        <f t="shared" si="56"/>
        <v>5.5676</v>
      </c>
      <c r="BO22" s="120">
        <f t="shared" si="57"/>
        <v>0</v>
      </c>
      <c r="BP22" s="120" t="str">
        <f t="shared" si="58"/>
        <v>#REF!</v>
      </c>
      <c r="BQ22" s="120">
        <f t="shared" si="59"/>
        <v>191.6815474</v>
      </c>
      <c r="BR22" s="120">
        <f t="shared" si="60"/>
        <v>175.9754877</v>
      </c>
      <c r="BS22" s="120">
        <f t="shared" si="61"/>
        <v>0</v>
      </c>
      <c r="BT22" s="120">
        <f t="shared" ref="BT22:BU22" si="79">AN22</f>
        <v>283.8262013</v>
      </c>
      <c r="BU22" s="121" t="str">
        <f t="shared" si="79"/>
        <v>#REF!</v>
      </c>
      <c r="BV22" s="2"/>
      <c r="BW22" s="2"/>
    </row>
    <row r="23" ht="15.75" customHeight="1">
      <c r="A23" s="2"/>
      <c r="B23" s="2"/>
      <c r="C23" s="2"/>
      <c r="D23" s="342"/>
      <c r="E23" s="2"/>
      <c r="F23" s="362">
        <v>19.0</v>
      </c>
      <c r="G23" s="246">
        <f t="shared" si="7"/>
        <v>19</v>
      </c>
      <c r="H23" s="97">
        <f t="shared" si="8"/>
        <v>83</v>
      </c>
      <c r="I23" s="363">
        <f t="shared" si="9"/>
        <v>449</v>
      </c>
      <c r="J23" s="120">
        <f t="shared" si="10"/>
        <v>449</v>
      </c>
      <c r="K23" s="364">
        <f>IF($G23="","",Reserve!N23)</f>
        <v>0.008274222273</v>
      </c>
      <c r="L23" s="120">
        <f t="shared" si="11"/>
        <v>0</v>
      </c>
      <c r="M23" s="120">
        <f t="shared" si="12"/>
        <v>7.483356129</v>
      </c>
      <c r="N23" s="120">
        <f t="shared" si="13"/>
        <v>4.14876</v>
      </c>
      <c r="O23" s="120">
        <f t="shared" si="14"/>
        <v>0</v>
      </c>
      <c r="P23" s="364">
        <f t="shared" si="15"/>
        <v>11.63211613</v>
      </c>
      <c r="Q23" s="365">
        <f>IF($G23="","",Reserve!$I23)</f>
        <v>0</v>
      </c>
      <c r="R23" s="363">
        <f>IF($G23="","",Reserve!$J24+Reserve!$K24)</f>
        <v>0</v>
      </c>
      <c r="S23" s="120" t="str">
        <f>IF($G23="","",Change!$G24)</f>
        <v>#REF!</v>
      </c>
      <c r="T23" s="120">
        <f t="shared" si="16"/>
        <v>8.979834516</v>
      </c>
      <c r="U23" s="366">
        <f t="shared" si="17"/>
        <v>0.001154987497</v>
      </c>
      <c r="V23" s="363" t="str">
        <f>IF($G23="","",Reserve!$Q24-$R23)</f>
        <v>#REF!</v>
      </c>
      <c r="W23" s="120">
        <f>IF($G23="","",Reserve!$S24)</f>
        <v>0</v>
      </c>
      <c r="X23" s="364" t="str">
        <f t="shared" si="18"/>
        <v>#REF!</v>
      </c>
      <c r="Y23" s="367">
        <f t="shared" si="19"/>
        <v>0.026</v>
      </c>
      <c r="Z23" s="176">
        <f>IF($G23="","",VLOOKUP(H23,Life!$A$3:$Q$113,$B$6+1,FALSE))</f>
        <v>0.071356</v>
      </c>
      <c r="AA23" s="176">
        <f t="shared" si="20"/>
        <v>0.0642204</v>
      </c>
      <c r="AB23" s="176">
        <f t="shared" si="21"/>
        <v>0</v>
      </c>
      <c r="AC23" s="366">
        <f>IF($G23="","",HLOOKUP($G23,AssetShare_Table!$B$84:$G$85,2)*$D$11)</f>
        <v>0.015</v>
      </c>
      <c r="AD23" s="367">
        <f t="shared" si="22"/>
        <v>0.480145657</v>
      </c>
      <c r="AE23" s="176">
        <f t="shared" si="23"/>
        <v>0.03083514615</v>
      </c>
      <c r="AF23" s="176">
        <f t="shared" si="24"/>
        <v>0</v>
      </c>
      <c r="AG23" s="366">
        <f t="shared" si="25"/>
        <v>0.4493105109</v>
      </c>
      <c r="AH23" s="363" t="str">
        <f t="shared" si="26"/>
        <v>#REF!</v>
      </c>
      <c r="AI23" s="120">
        <f t="shared" si="27"/>
        <v>13366.2948</v>
      </c>
      <c r="AJ23" s="120">
        <f t="shared" si="28"/>
        <v>346.2768226</v>
      </c>
      <c r="AK23" s="120">
        <f t="shared" si="29"/>
        <v>0</v>
      </c>
      <c r="AL23" s="120">
        <f t="shared" si="30"/>
        <v>0</v>
      </c>
      <c r="AM23" s="120" t="str">
        <f t="shared" si="31"/>
        <v>#REF!</v>
      </c>
      <c r="AN23" s="120">
        <f t="shared" si="32"/>
        <v>267.3209697</v>
      </c>
      <c r="AO23" s="120" t="str">
        <f t="shared" si="33"/>
        <v>#REF!</v>
      </c>
      <c r="AP23" s="120" t="str">
        <f t="shared" si="34"/>
        <v>#REF!</v>
      </c>
      <c r="AQ23" s="120" t="str">
        <f t="shared" si="35"/>
        <v>#REF!</v>
      </c>
      <c r="AR23" s="364" t="str">
        <f t="shared" si="36"/>
        <v>#REF!</v>
      </c>
      <c r="AS23" s="363" t="str">
        <f t="shared" si="37"/>
        <v>#REF!</v>
      </c>
      <c r="AT23" s="120" t="str">
        <f t="shared" si="38"/>
        <v>#REF!</v>
      </c>
      <c r="AU23" s="120" t="str">
        <f t="shared" si="39"/>
        <v>#REF!</v>
      </c>
      <c r="AV23" s="120" t="str">
        <f t="shared" si="40"/>
        <v>#REF!</v>
      </c>
      <c r="AW23" s="364" t="str">
        <f t="shared" si="41"/>
        <v>#REF!</v>
      </c>
      <c r="AX23" s="363">
        <f>IF($G23="","",Reserve!$P24-$R23)</f>
        <v>0.3184302987</v>
      </c>
      <c r="AY23" s="176">
        <f t="shared" si="42"/>
        <v>0.0225</v>
      </c>
      <c r="AZ23" s="366">
        <f>IF($G23="","",VLOOKUP($H23,Life!$A$3:$R$113,18,FALSE))</f>
        <v>0.07135602969</v>
      </c>
      <c r="BA23" s="119">
        <f t="shared" si="43"/>
        <v>0.03013235321</v>
      </c>
      <c r="BB23" s="120">
        <f t="shared" si="44"/>
        <v>-0.06764121225</v>
      </c>
      <c r="BC23" s="120">
        <f t="shared" si="45"/>
        <v>13045.39556</v>
      </c>
      <c r="BD23" s="120" t="str">
        <f t="shared" si="46"/>
        <v>#REF!</v>
      </c>
      <c r="BE23" s="120" t="str">
        <f t="shared" si="47"/>
        <v>#REF!</v>
      </c>
      <c r="BF23" s="120">
        <f t="shared" si="48"/>
        <v>0</v>
      </c>
      <c r="BG23" s="120">
        <f t="shared" si="49"/>
        <v>45.56920082</v>
      </c>
      <c r="BH23" s="120" t="str">
        <f t="shared" si="50"/>
        <v>#REF!</v>
      </c>
      <c r="BI23" s="120" t="str">
        <f t="shared" si="51"/>
        <v>#REF!</v>
      </c>
      <c r="BJ23" s="120" t="str">
        <f t="shared" si="52"/>
        <v>#REF!</v>
      </c>
      <c r="BK23" s="121" t="str">
        <f t="shared" si="53"/>
        <v>#REF!</v>
      </c>
      <c r="BL23" s="120" t="str">
        <f t="shared" si="54"/>
        <v>#REF!</v>
      </c>
      <c r="BM23" s="120">
        <f t="shared" si="55"/>
        <v>6.064516129</v>
      </c>
      <c r="BN23" s="120">
        <f t="shared" si="56"/>
        <v>5.5676</v>
      </c>
      <c r="BO23" s="120">
        <f t="shared" si="57"/>
        <v>0</v>
      </c>
      <c r="BP23" s="120" t="str">
        <f t="shared" si="58"/>
        <v>#REF!</v>
      </c>
      <c r="BQ23" s="120">
        <f t="shared" si="59"/>
        <v>180.534767</v>
      </c>
      <c r="BR23" s="120">
        <f t="shared" si="60"/>
        <v>165.7420555</v>
      </c>
      <c r="BS23" s="120">
        <f t="shared" si="61"/>
        <v>0</v>
      </c>
      <c r="BT23" s="120">
        <f t="shared" ref="BT23:BU23" si="80">AN23</f>
        <v>267.3209697</v>
      </c>
      <c r="BU23" s="121" t="str">
        <f t="shared" si="80"/>
        <v>#REF!</v>
      </c>
      <c r="BV23" s="2"/>
      <c r="BW23" s="2"/>
    </row>
    <row r="24" ht="15.75" customHeight="1">
      <c r="A24" s="382" t="s">
        <v>861</v>
      </c>
      <c r="B24" s="110"/>
      <c r="C24" s="2"/>
      <c r="D24" s="342"/>
      <c r="E24" s="2"/>
      <c r="F24" s="371">
        <v>20.0</v>
      </c>
      <c r="G24" s="218">
        <f t="shared" si="7"/>
        <v>20</v>
      </c>
      <c r="H24" s="372">
        <f t="shared" si="8"/>
        <v>84</v>
      </c>
      <c r="I24" s="373">
        <f t="shared" si="9"/>
        <v>449</v>
      </c>
      <c r="J24" s="127">
        <f t="shared" si="10"/>
        <v>449</v>
      </c>
      <c r="K24" s="374">
        <f>IF($G24="","",Reserve!N24)</f>
        <v>0.008274222273</v>
      </c>
      <c r="L24" s="127">
        <f t="shared" si="11"/>
        <v>0</v>
      </c>
      <c r="M24" s="127">
        <f t="shared" si="12"/>
        <v>7.483356129</v>
      </c>
      <c r="N24" s="127">
        <f t="shared" si="13"/>
        <v>4.14876</v>
      </c>
      <c r="O24" s="127">
        <f t="shared" si="14"/>
        <v>0</v>
      </c>
      <c r="P24" s="374">
        <f t="shared" si="15"/>
        <v>11.63211613</v>
      </c>
      <c r="Q24" s="375">
        <f>IF($G24="","",Reserve!$I24)</f>
        <v>0</v>
      </c>
      <c r="R24" s="373">
        <f>IF($G24="","",Reserve!$J25+Reserve!$K25)</f>
        <v>0</v>
      </c>
      <c r="S24" s="127" t="str">
        <f>IF($G24="","",Change!$G25)</f>
        <v>#REF!</v>
      </c>
      <c r="T24" s="127">
        <f t="shared" si="16"/>
        <v>8.979834516</v>
      </c>
      <c r="U24" s="376">
        <f t="shared" si="17"/>
        <v>0.001112946372</v>
      </c>
      <c r="V24" s="373" t="str">
        <f>IF($G24="","",Reserve!$Q25-$R24)</f>
        <v>#REF!</v>
      </c>
      <c r="W24" s="127">
        <f>IF($G24="","",Reserve!$S25)</f>
        <v>0</v>
      </c>
      <c r="X24" s="374" t="str">
        <f t="shared" si="18"/>
        <v>#REF!</v>
      </c>
      <c r="Y24" s="377">
        <f t="shared" si="19"/>
        <v>0.026</v>
      </c>
      <c r="Z24" s="182">
        <f>IF($G24="","",VLOOKUP(H24,Life!$A$3:$Q$113,$B$6+1,FALSE))</f>
        <v>0.078778</v>
      </c>
      <c r="AA24" s="182">
        <f t="shared" si="20"/>
        <v>0.0709002</v>
      </c>
      <c r="AB24" s="182">
        <f t="shared" si="21"/>
        <v>0</v>
      </c>
      <c r="AC24" s="376">
        <f>IF($G24="","",HLOOKUP($G24,AssetShare_Table!$B$84:$G$85,2)*$D$11)</f>
        <v>0.015</v>
      </c>
      <c r="AD24" s="377">
        <f t="shared" si="22"/>
        <v>0.4493105109</v>
      </c>
      <c r="AE24" s="182">
        <f t="shared" si="23"/>
        <v>0.03185620508</v>
      </c>
      <c r="AF24" s="182">
        <f t="shared" si="24"/>
        <v>0</v>
      </c>
      <c r="AG24" s="376">
        <f t="shared" si="25"/>
        <v>0.4174543058</v>
      </c>
      <c r="AH24" s="373" t="str">
        <f t="shared" si="26"/>
        <v>#REF!</v>
      </c>
      <c r="AI24" s="127">
        <f t="shared" si="27"/>
        <v>12507.906</v>
      </c>
      <c r="AJ24" s="127">
        <f t="shared" si="28"/>
        <v>324.0387865</v>
      </c>
      <c r="AK24" s="127">
        <f t="shared" si="29"/>
        <v>0</v>
      </c>
      <c r="AL24" s="127">
        <f t="shared" si="30"/>
        <v>0</v>
      </c>
      <c r="AM24" s="127" t="str">
        <f t="shared" si="31"/>
        <v>#REF!</v>
      </c>
      <c r="AN24" s="127">
        <f t="shared" si="32"/>
        <v>250.1535101</v>
      </c>
      <c r="AO24" s="127" t="str">
        <f t="shared" si="33"/>
        <v>#REF!</v>
      </c>
      <c r="AP24" s="127" t="str">
        <f t="shared" si="34"/>
        <v>#REF!</v>
      </c>
      <c r="AQ24" s="127" t="str">
        <f t="shared" si="35"/>
        <v>#REF!</v>
      </c>
      <c r="AR24" s="374" t="str">
        <f t="shared" si="36"/>
        <v>#REF!</v>
      </c>
      <c r="AS24" s="373" t="str">
        <f t="shared" si="37"/>
        <v>#REF!</v>
      </c>
      <c r="AT24" s="127" t="str">
        <f t="shared" si="38"/>
        <v>#REF!</v>
      </c>
      <c r="AU24" s="127" t="str">
        <f t="shared" si="39"/>
        <v>#REF!</v>
      </c>
      <c r="AV24" s="127" t="str">
        <f t="shared" si="40"/>
        <v>#REF!</v>
      </c>
      <c r="AW24" s="374" t="str">
        <f t="shared" si="41"/>
        <v>#REF!</v>
      </c>
      <c r="AX24" s="373">
        <f>IF($G24="","",Reserve!$P25-$R24)</f>
        <v>0.3626220343</v>
      </c>
      <c r="AY24" s="182">
        <f t="shared" si="42"/>
        <v>0.0225</v>
      </c>
      <c r="AZ24" s="376">
        <f>IF($G24="","",VLOOKUP($H24,Life!$A$3:$R$113,18,FALSE))</f>
        <v>0.07877806332</v>
      </c>
      <c r="BA24" s="126">
        <f t="shared" si="43"/>
        <v>0.03185381523</v>
      </c>
      <c r="BB24" s="127">
        <f t="shared" si="44"/>
        <v>-0.07957944379</v>
      </c>
      <c r="BC24" s="127">
        <f t="shared" si="45"/>
        <v>12207.61503</v>
      </c>
      <c r="BD24" s="127" t="str">
        <f t="shared" si="46"/>
        <v>#REF!</v>
      </c>
      <c r="BE24" s="127" t="str">
        <f t="shared" si="47"/>
        <v>#REF!</v>
      </c>
      <c r="BF24" s="127">
        <f t="shared" si="48"/>
        <v>0</v>
      </c>
      <c r="BG24" s="127">
        <f t="shared" si="49"/>
        <v>42.64272851</v>
      </c>
      <c r="BH24" s="127" t="str">
        <f t="shared" si="50"/>
        <v>#REF!</v>
      </c>
      <c r="BI24" s="127" t="str">
        <f t="shared" si="51"/>
        <v>#REF!</v>
      </c>
      <c r="BJ24" s="127" t="str">
        <f t="shared" si="52"/>
        <v>#REF!</v>
      </c>
      <c r="BK24" s="128" t="str">
        <f t="shared" si="53"/>
        <v>#REF!</v>
      </c>
      <c r="BL24" s="127" t="str">
        <f t="shared" si="54"/>
        <v>#REF!</v>
      </c>
      <c r="BM24" s="127">
        <f t="shared" si="55"/>
        <v>6.064516129</v>
      </c>
      <c r="BN24" s="127">
        <f t="shared" si="56"/>
        <v>5.5676</v>
      </c>
      <c r="BO24" s="127">
        <f t="shared" si="57"/>
        <v>0</v>
      </c>
      <c r="BP24" s="127" t="str">
        <f t="shared" si="58"/>
        <v>#REF!</v>
      </c>
      <c r="BQ24" s="127">
        <f t="shared" si="59"/>
        <v>168.9407521</v>
      </c>
      <c r="BR24" s="127">
        <f t="shared" si="60"/>
        <v>155.0980344</v>
      </c>
      <c r="BS24" s="127">
        <f t="shared" si="61"/>
        <v>0</v>
      </c>
      <c r="BT24" s="127">
        <f t="shared" ref="BT24:BU24" si="81">AN24</f>
        <v>250.1535101</v>
      </c>
      <c r="BU24" s="128" t="str">
        <f t="shared" si="81"/>
        <v>#REF!</v>
      </c>
      <c r="BV24" s="2"/>
      <c r="BW24" s="2"/>
    </row>
    <row r="25" ht="15.75" customHeight="1">
      <c r="A25" s="383" t="s">
        <v>862</v>
      </c>
      <c r="B25" s="384" t="str">
        <f>$AV$1/($B$12*$B$13)</f>
        <v>#REF!</v>
      </c>
      <c r="C25" s="2"/>
      <c r="D25" s="385"/>
      <c r="E25" s="2"/>
      <c r="F25" s="362">
        <v>21.0</v>
      </c>
      <c r="G25" s="246">
        <f t="shared" si="7"/>
        <v>21</v>
      </c>
      <c r="H25" s="97">
        <f t="shared" si="8"/>
        <v>85</v>
      </c>
      <c r="I25" s="363">
        <f t="shared" si="9"/>
        <v>0</v>
      </c>
      <c r="J25" s="120">
        <f t="shared" si="10"/>
        <v>0</v>
      </c>
      <c r="K25" s="364">
        <f>IF($G25="","",Reserve!N25)</f>
        <v>0</v>
      </c>
      <c r="L25" s="120">
        <f t="shared" si="11"/>
        <v>0</v>
      </c>
      <c r="M25" s="120">
        <f t="shared" si="12"/>
        <v>6.064516129</v>
      </c>
      <c r="N25" s="120">
        <f t="shared" si="13"/>
        <v>0</v>
      </c>
      <c r="O25" s="120">
        <f t="shared" si="14"/>
        <v>0</v>
      </c>
      <c r="P25" s="364">
        <f t="shared" si="15"/>
        <v>6.064516129</v>
      </c>
      <c r="Q25" s="365">
        <f>IF($G25="","",Reserve!$I25)</f>
        <v>0</v>
      </c>
      <c r="R25" s="363">
        <f>IF($G25="","",Reserve!$J26+Reserve!$K26)</f>
        <v>0</v>
      </c>
      <c r="S25" s="120" t="str">
        <f>IF($G25="","",Change!$G26)</f>
        <v>#REF!</v>
      </c>
      <c r="T25" s="120">
        <f t="shared" si="16"/>
        <v>0</v>
      </c>
      <c r="U25" s="366">
        <f t="shared" si="17"/>
        <v>0.001073848126</v>
      </c>
      <c r="V25" s="363" t="str">
        <f>IF($G25="","",Reserve!$Q26-$R25)</f>
        <v>#REF!</v>
      </c>
      <c r="W25" s="120">
        <f>IF($G25="","",Reserve!$S26)</f>
        <v>0</v>
      </c>
      <c r="X25" s="364" t="str">
        <f t="shared" si="18"/>
        <v>#REF!</v>
      </c>
      <c r="Y25" s="367">
        <f t="shared" si="19"/>
        <v>0.026</v>
      </c>
      <c r="Z25" s="176">
        <f>IF($G25="","",VLOOKUP(H25,Life!$A$3:$Q$113,$B$6+1,FALSE))</f>
        <v>0.086946</v>
      </c>
      <c r="AA25" s="176">
        <f t="shared" si="20"/>
        <v>0.0782514</v>
      </c>
      <c r="AB25" s="176">
        <f t="shared" si="21"/>
        <v>0</v>
      </c>
      <c r="AC25" s="366">
        <f>IF($G25="","",HLOOKUP($G25,AssetShare_Table!$B$84:$G$85,2)*$D$11)</f>
        <v>0.015</v>
      </c>
      <c r="AD25" s="367">
        <f t="shared" si="22"/>
        <v>0.4174543058</v>
      </c>
      <c r="AE25" s="176">
        <f t="shared" si="23"/>
        <v>0.03266638387</v>
      </c>
      <c r="AF25" s="176">
        <f t="shared" si="24"/>
        <v>0</v>
      </c>
      <c r="AG25" s="366">
        <f t="shared" si="25"/>
        <v>0.3847879219</v>
      </c>
      <c r="AH25" s="363" t="str">
        <f t="shared" si="26"/>
        <v>#REF!</v>
      </c>
      <c r="AI25" s="120">
        <f t="shared" si="27"/>
        <v>0</v>
      </c>
      <c r="AJ25" s="120">
        <f t="shared" si="28"/>
        <v>156.962819</v>
      </c>
      <c r="AK25" s="120">
        <f t="shared" si="29"/>
        <v>0</v>
      </c>
      <c r="AL25" s="120">
        <f t="shared" si="30"/>
        <v>0</v>
      </c>
      <c r="AM25" s="120" t="str">
        <f t="shared" si="31"/>
        <v>#REF!</v>
      </c>
      <c r="AN25" s="120">
        <f t="shared" si="32"/>
        <v>0</v>
      </c>
      <c r="AO25" s="120" t="str">
        <f t="shared" si="33"/>
        <v>#REF!</v>
      </c>
      <c r="AP25" s="120" t="str">
        <f t="shared" si="34"/>
        <v>#REF!</v>
      </c>
      <c r="AQ25" s="120" t="str">
        <f t="shared" si="35"/>
        <v>#REF!</v>
      </c>
      <c r="AR25" s="364" t="str">
        <f t="shared" si="36"/>
        <v>#REF!</v>
      </c>
      <c r="AS25" s="363" t="str">
        <f t="shared" si="37"/>
        <v>#REF!</v>
      </c>
      <c r="AT25" s="120" t="str">
        <f t="shared" si="38"/>
        <v>#REF!</v>
      </c>
      <c r="AU25" s="120" t="str">
        <f t="shared" si="39"/>
        <v>#REF!</v>
      </c>
      <c r="AV25" s="120" t="str">
        <f t="shared" si="40"/>
        <v>#REF!</v>
      </c>
      <c r="AW25" s="364" t="str">
        <f t="shared" si="41"/>
        <v>#REF!</v>
      </c>
      <c r="AX25" s="363">
        <f>IF($G25="","",Reserve!$P26-$R25)</f>
        <v>0.4060888081</v>
      </c>
      <c r="AY25" s="176">
        <f t="shared" si="42"/>
        <v>0.0225</v>
      </c>
      <c r="AZ25" s="366">
        <f>IF($G25="","",VLOOKUP($H25,Life!$A$3:$R$113,18,FALSE))</f>
        <v>0.0869459519</v>
      </c>
      <c r="BA25" s="119">
        <f t="shared" si="43"/>
        <v>0.03284905412</v>
      </c>
      <c r="BB25" s="120">
        <f t="shared" si="44"/>
        <v>-0.09138372542</v>
      </c>
      <c r="BC25" s="120">
        <f t="shared" si="45"/>
        <v>-160.4944824</v>
      </c>
      <c r="BD25" s="120" t="str">
        <f t="shared" si="46"/>
        <v>#REF!</v>
      </c>
      <c r="BE25" s="120" t="str">
        <f t="shared" si="47"/>
        <v>#REF!</v>
      </c>
      <c r="BF25" s="120">
        <f t="shared" si="48"/>
        <v>0</v>
      </c>
      <c r="BG25" s="120">
        <f t="shared" si="49"/>
        <v>-0.5493698664</v>
      </c>
      <c r="BH25" s="120" t="str">
        <f t="shared" si="50"/>
        <v>#REF!</v>
      </c>
      <c r="BI25" s="120" t="str">
        <f t="shared" si="51"/>
        <v>#REF!</v>
      </c>
      <c r="BJ25" s="120" t="str">
        <f t="shared" si="52"/>
        <v>#REF!</v>
      </c>
      <c r="BK25" s="121" t="str">
        <f t="shared" si="53"/>
        <v>#REF!</v>
      </c>
      <c r="BL25" s="120" t="str">
        <f t="shared" si="54"/>
        <v>#REF!</v>
      </c>
      <c r="BM25" s="120">
        <f t="shared" si="55"/>
        <v>6.064516129</v>
      </c>
      <c r="BN25" s="120">
        <f t="shared" si="56"/>
        <v>0</v>
      </c>
      <c r="BO25" s="120">
        <f t="shared" si="57"/>
        <v>0</v>
      </c>
      <c r="BP25" s="120" t="str">
        <f t="shared" si="58"/>
        <v>#REF!</v>
      </c>
      <c r="BQ25" s="120">
        <f t="shared" si="59"/>
        <v>156.962819</v>
      </c>
      <c r="BR25" s="120">
        <f t="shared" si="60"/>
        <v>0</v>
      </c>
      <c r="BS25" s="120">
        <f t="shared" si="61"/>
        <v>0</v>
      </c>
      <c r="BT25" s="120">
        <f t="shared" ref="BT25:BU25" si="82">AN25</f>
        <v>0</v>
      </c>
      <c r="BU25" s="121" t="str">
        <f t="shared" si="82"/>
        <v>#REF!</v>
      </c>
      <c r="BV25" s="2"/>
      <c r="BW25" s="2"/>
    </row>
    <row r="26" ht="15.75" customHeight="1">
      <c r="A26" s="220"/>
      <c r="B26" s="386"/>
      <c r="C26" s="2"/>
      <c r="D26" s="2"/>
      <c r="E26" s="2"/>
      <c r="F26" s="362">
        <v>22.0</v>
      </c>
      <c r="G26" s="246">
        <f t="shared" si="7"/>
        <v>22</v>
      </c>
      <c r="H26" s="97">
        <f t="shared" si="8"/>
        <v>86</v>
      </c>
      <c r="I26" s="363">
        <f t="shared" si="9"/>
        <v>0</v>
      </c>
      <c r="J26" s="120">
        <f t="shared" si="10"/>
        <v>0</v>
      </c>
      <c r="K26" s="364">
        <f>IF($G26="","",Reserve!N26)</f>
        <v>0</v>
      </c>
      <c r="L26" s="120">
        <f t="shared" si="11"/>
        <v>0</v>
      </c>
      <c r="M26" s="120">
        <f t="shared" si="12"/>
        <v>6.064516129</v>
      </c>
      <c r="N26" s="120">
        <f t="shared" si="13"/>
        <v>0</v>
      </c>
      <c r="O26" s="120">
        <f t="shared" si="14"/>
        <v>0</v>
      </c>
      <c r="P26" s="364">
        <f t="shared" si="15"/>
        <v>6.064516129</v>
      </c>
      <c r="Q26" s="365">
        <f>IF($G26="","",Reserve!$I26)</f>
        <v>0</v>
      </c>
      <c r="R26" s="363">
        <f>IF($G26="","",Reserve!$J27+Reserve!$K27)</f>
        <v>0</v>
      </c>
      <c r="S26" s="120" t="str">
        <f>IF($G26="","",Change!$G27)</f>
        <v>#REF!</v>
      </c>
      <c r="T26" s="120">
        <f t="shared" si="16"/>
        <v>0</v>
      </c>
      <c r="U26" s="366">
        <f t="shared" si="17"/>
        <v>0.001037486757</v>
      </c>
      <c r="V26" s="363" t="str">
        <f>IF($G26="","",Reserve!$Q27-$R26)</f>
        <v>#REF!</v>
      </c>
      <c r="W26" s="120">
        <f>IF($G26="","",Reserve!$S27)</f>
        <v>0</v>
      </c>
      <c r="X26" s="364" t="str">
        <f t="shared" si="18"/>
        <v>#REF!</v>
      </c>
      <c r="Y26" s="367">
        <f t="shared" si="19"/>
        <v>0.026</v>
      </c>
      <c r="Z26" s="176">
        <f>IF($G26="","",VLOOKUP(H26,Life!$A$3:$Q$113,$B$6+1,FALSE))</f>
        <v>0.095925</v>
      </c>
      <c r="AA26" s="176">
        <f t="shared" si="20"/>
        <v>0.0863325</v>
      </c>
      <c r="AB26" s="176">
        <f t="shared" si="21"/>
        <v>0</v>
      </c>
      <c r="AC26" s="366">
        <f>IF($G26="","",HLOOKUP($G26,AssetShare_Table!$B$84:$G$85,2)*$D$11)</f>
        <v>0.015</v>
      </c>
      <c r="AD26" s="367">
        <f t="shared" si="22"/>
        <v>0.3847879219</v>
      </c>
      <c r="AE26" s="176">
        <f t="shared" si="23"/>
        <v>0.03321970327</v>
      </c>
      <c r="AF26" s="176">
        <f t="shared" si="24"/>
        <v>0</v>
      </c>
      <c r="AG26" s="366">
        <f t="shared" si="25"/>
        <v>0.3515682187</v>
      </c>
      <c r="AH26" s="363" t="str">
        <f t="shared" si="26"/>
        <v>#REF!</v>
      </c>
      <c r="AI26" s="120">
        <f t="shared" si="27"/>
        <v>0</v>
      </c>
      <c r="AJ26" s="120">
        <f t="shared" si="28"/>
        <v>144.6802586</v>
      </c>
      <c r="AK26" s="120">
        <f t="shared" si="29"/>
        <v>0</v>
      </c>
      <c r="AL26" s="120">
        <f t="shared" si="30"/>
        <v>0</v>
      </c>
      <c r="AM26" s="120" t="str">
        <f t="shared" si="31"/>
        <v>#REF!</v>
      </c>
      <c r="AN26" s="120">
        <f t="shared" si="32"/>
        <v>0</v>
      </c>
      <c r="AO26" s="120" t="str">
        <f t="shared" si="33"/>
        <v>#REF!</v>
      </c>
      <c r="AP26" s="120" t="str">
        <f t="shared" si="34"/>
        <v>#REF!</v>
      </c>
      <c r="AQ26" s="120" t="str">
        <f t="shared" si="35"/>
        <v>#REF!</v>
      </c>
      <c r="AR26" s="364" t="str">
        <f t="shared" si="36"/>
        <v>#REF!</v>
      </c>
      <c r="AS26" s="363" t="str">
        <f t="shared" si="37"/>
        <v>#REF!</v>
      </c>
      <c r="AT26" s="120" t="str">
        <f t="shared" si="38"/>
        <v>#REF!</v>
      </c>
      <c r="AU26" s="120" t="str">
        <f t="shared" si="39"/>
        <v>#REF!</v>
      </c>
      <c r="AV26" s="120" t="str">
        <f t="shared" si="40"/>
        <v>#REF!</v>
      </c>
      <c r="AW26" s="364" t="str">
        <f t="shared" si="41"/>
        <v>#REF!</v>
      </c>
      <c r="AX26" s="363">
        <f>IF($G26="","",Reserve!$P27-$R26)</f>
        <v>0.4592824242</v>
      </c>
      <c r="AY26" s="176">
        <f t="shared" si="42"/>
        <v>0.0225</v>
      </c>
      <c r="AZ26" s="366">
        <f>IF($G26="","",VLOOKUP($H26,Life!$A$3:$R$113,18,FALSE))</f>
        <v>0.09592489431</v>
      </c>
      <c r="BA26" s="119">
        <f t="shared" si="43"/>
        <v>0.03390800088</v>
      </c>
      <c r="BB26" s="120">
        <f t="shared" si="44"/>
        <v>-0.1051041756</v>
      </c>
      <c r="BC26" s="120">
        <f t="shared" si="45"/>
        <v>-147.9355645</v>
      </c>
      <c r="BD26" s="120" t="str">
        <f t="shared" si="46"/>
        <v>#REF!</v>
      </c>
      <c r="BE26" s="120" t="str">
        <f t="shared" si="47"/>
        <v>#REF!</v>
      </c>
      <c r="BF26" s="120">
        <f t="shared" si="48"/>
        <v>0</v>
      </c>
      <c r="BG26" s="120">
        <f t="shared" si="49"/>
        <v>-0.5063809053</v>
      </c>
      <c r="BH26" s="120" t="str">
        <f t="shared" si="50"/>
        <v>#REF!</v>
      </c>
      <c r="BI26" s="120" t="str">
        <f t="shared" si="51"/>
        <v>#REF!</v>
      </c>
      <c r="BJ26" s="120" t="str">
        <f t="shared" si="52"/>
        <v>#REF!</v>
      </c>
      <c r="BK26" s="121" t="str">
        <f t="shared" si="53"/>
        <v>#REF!</v>
      </c>
      <c r="BL26" s="120" t="str">
        <f t="shared" si="54"/>
        <v>#REF!</v>
      </c>
      <c r="BM26" s="120">
        <f t="shared" si="55"/>
        <v>6.064516129</v>
      </c>
      <c r="BN26" s="120">
        <f t="shared" si="56"/>
        <v>0</v>
      </c>
      <c r="BO26" s="120">
        <f t="shared" si="57"/>
        <v>0</v>
      </c>
      <c r="BP26" s="120" t="str">
        <f t="shared" si="58"/>
        <v>#REF!</v>
      </c>
      <c r="BQ26" s="120">
        <f t="shared" si="59"/>
        <v>144.6802586</v>
      </c>
      <c r="BR26" s="120">
        <f t="shared" si="60"/>
        <v>0</v>
      </c>
      <c r="BS26" s="120">
        <f t="shared" si="61"/>
        <v>0</v>
      </c>
      <c r="BT26" s="120">
        <f t="shared" ref="BT26:BU26" si="83">AN26</f>
        <v>0</v>
      </c>
      <c r="BU26" s="121" t="str">
        <f t="shared" si="83"/>
        <v>#REF!</v>
      </c>
      <c r="BV26" s="2"/>
      <c r="BW26" s="2"/>
    </row>
    <row r="27" ht="15.75" customHeight="1">
      <c r="A27" s="224" t="s">
        <v>863</v>
      </c>
      <c r="B27" s="226" t="str">
        <f>$AU$1*(1+$D$8)^$B$10</f>
        <v>#REF!</v>
      </c>
      <c r="C27" s="2"/>
      <c r="D27" s="2"/>
      <c r="E27" s="2"/>
      <c r="F27" s="362">
        <v>23.0</v>
      </c>
      <c r="G27" s="246">
        <f t="shared" si="7"/>
        <v>23</v>
      </c>
      <c r="H27" s="97">
        <f t="shared" si="8"/>
        <v>87</v>
      </c>
      <c r="I27" s="363">
        <f t="shared" si="9"/>
        <v>0</v>
      </c>
      <c r="J27" s="120">
        <f t="shared" si="10"/>
        <v>0</v>
      </c>
      <c r="K27" s="364">
        <f>IF($G27="","",Reserve!N27)</f>
        <v>0</v>
      </c>
      <c r="L27" s="120">
        <f t="shared" si="11"/>
        <v>0</v>
      </c>
      <c r="M27" s="120">
        <f t="shared" si="12"/>
        <v>6.064516129</v>
      </c>
      <c r="N27" s="120">
        <f t="shared" si="13"/>
        <v>0</v>
      </c>
      <c r="O27" s="120">
        <f t="shared" si="14"/>
        <v>0</v>
      </c>
      <c r="P27" s="364">
        <f t="shared" si="15"/>
        <v>6.064516129</v>
      </c>
      <c r="Q27" s="365">
        <f>IF($G27="","",Reserve!$I27)</f>
        <v>0</v>
      </c>
      <c r="R27" s="363">
        <f>IF($G27="","",Reserve!$J28+Reserve!$K28)</f>
        <v>0</v>
      </c>
      <c r="S27" s="120" t="str">
        <f>IF($G27="","",Change!$G28)</f>
        <v>#REF!</v>
      </c>
      <c r="T27" s="120">
        <f t="shared" si="16"/>
        <v>0</v>
      </c>
      <c r="U27" s="366">
        <f t="shared" si="17"/>
        <v>0.001003670684</v>
      </c>
      <c r="V27" s="363" t="str">
        <f>IF($G27="","",Reserve!$Q28-$R27)</f>
        <v>#REF!</v>
      </c>
      <c r="W27" s="120">
        <f>IF($G27="","",Reserve!$S28)</f>
        <v>0</v>
      </c>
      <c r="X27" s="364" t="str">
        <f t="shared" si="18"/>
        <v>#REF!</v>
      </c>
      <c r="Y27" s="367">
        <f t="shared" si="19"/>
        <v>0.026</v>
      </c>
      <c r="Z27" s="176">
        <f>IF($G27="","",VLOOKUP(H27,Life!$A$3:$Q$113,$B$6+1,FALSE))</f>
        <v>0.105783</v>
      </c>
      <c r="AA27" s="176">
        <f t="shared" si="20"/>
        <v>0.0952047</v>
      </c>
      <c r="AB27" s="176">
        <f t="shared" si="21"/>
        <v>0</v>
      </c>
      <c r="AC27" s="366">
        <f>IF($G27="","",HLOOKUP($G27,AssetShare_Table!$B$84:$G$85,2)*$D$11)</f>
        <v>0.015</v>
      </c>
      <c r="AD27" s="367">
        <f t="shared" si="22"/>
        <v>0.3515682187</v>
      </c>
      <c r="AE27" s="176">
        <f t="shared" si="23"/>
        <v>0.03347094679</v>
      </c>
      <c r="AF27" s="176">
        <f t="shared" si="24"/>
        <v>0</v>
      </c>
      <c r="AG27" s="366">
        <f t="shared" si="25"/>
        <v>0.3180972719</v>
      </c>
      <c r="AH27" s="363" t="str">
        <f t="shared" si="26"/>
        <v>#REF!</v>
      </c>
      <c r="AI27" s="120">
        <f t="shared" si="27"/>
        <v>0</v>
      </c>
      <c r="AJ27" s="120">
        <f t="shared" si="28"/>
        <v>132.1896502</v>
      </c>
      <c r="AK27" s="120">
        <f t="shared" si="29"/>
        <v>0</v>
      </c>
      <c r="AL27" s="120">
        <f t="shared" si="30"/>
        <v>0</v>
      </c>
      <c r="AM27" s="120" t="str">
        <f t="shared" si="31"/>
        <v>#REF!</v>
      </c>
      <c r="AN27" s="120">
        <f t="shared" si="32"/>
        <v>0</v>
      </c>
      <c r="AO27" s="120" t="str">
        <f t="shared" si="33"/>
        <v>#REF!</v>
      </c>
      <c r="AP27" s="120" t="str">
        <f t="shared" si="34"/>
        <v>#REF!</v>
      </c>
      <c r="AQ27" s="120" t="str">
        <f t="shared" si="35"/>
        <v>#REF!</v>
      </c>
      <c r="AR27" s="364" t="str">
        <f t="shared" si="36"/>
        <v>#REF!</v>
      </c>
      <c r="AS27" s="363" t="str">
        <f t="shared" si="37"/>
        <v>#REF!</v>
      </c>
      <c r="AT27" s="120" t="str">
        <f t="shared" si="38"/>
        <v>#REF!</v>
      </c>
      <c r="AU27" s="120" t="str">
        <f t="shared" si="39"/>
        <v>#REF!</v>
      </c>
      <c r="AV27" s="120" t="str">
        <f t="shared" si="40"/>
        <v>#REF!</v>
      </c>
      <c r="AW27" s="364" t="str">
        <f t="shared" si="41"/>
        <v>#REF!</v>
      </c>
      <c r="AX27" s="363">
        <f>IF($G27="","",Reserve!$P28-$R27)</f>
        <v>0.5251704604</v>
      </c>
      <c r="AY27" s="176">
        <f t="shared" si="42"/>
        <v>0.0225</v>
      </c>
      <c r="AZ27" s="366">
        <f>IF($G27="","",VLOOKUP($H27,Life!$A$3:$R$113,18,FALSE))</f>
        <v>0.1057831424</v>
      </c>
      <c r="BA27" s="119">
        <f t="shared" si="43"/>
        <v>0.03503879552</v>
      </c>
      <c r="BB27" s="120">
        <f t="shared" si="44"/>
        <v>-0.1210941922</v>
      </c>
      <c r="BC27" s="120">
        <f t="shared" si="45"/>
        <v>-135.1639173</v>
      </c>
      <c r="BD27" s="120" t="str">
        <f t="shared" si="46"/>
        <v>#REF!</v>
      </c>
      <c r="BE27" s="120" t="str">
        <f t="shared" si="47"/>
        <v>#REF!</v>
      </c>
      <c r="BF27" s="120">
        <f t="shared" si="48"/>
        <v>0</v>
      </c>
      <c r="BG27" s="120">
        <f t="shared" si="49"/>
        <v>-0.4626637758</v>
      </c>
      <c r="BH27" s="120" t="str">
        <f t="shared" si="50"/>
        <v>#REF!</v>
      </c>
      <c r="BI27" s="120" t="str">
        <f t="shared" si="51"/>
        <v>#REF!</v>
      </c>
      <c r="BJ27" s="120" t="str">
        <f t="shared" si="52"/>
        <v>#REF!</v>
      </c>
      <c r="BK27" s="121" t="str">
        <f t="shared" si="53"/>
        <v>#REF!</v>
      </c>
      <c r="BL27" s="120" t="str">
        <f t="shared" si="54"/>
        <v>#REF!</v>
      </c>
      <c r="BM27" s="120">
        <f t="shared" si="55"/>
        <v>6.064516129</v>
      </c>
      <c r="BN27" s="120">
        <f t="shared" si="56"/>
        <v>0</v>
      </c>
      <c r="BO27" s="120">
        <f t="shared" si="57"/>
        <v>0</v>
      </c>
      <c r="BP27" s="120" t="str">
        <f t="shared" si="58"/>
        <v>#REF!</v>
      </c>
      <c r="BQ27" s="120">
        <f t="shared" si="59"/>
        <v>132.1896502</v>
      </c>
      <c r="BR27" s="120">
        <f t="shared" si="60"/>
        <v>0</v>
      </c>
      <c r="BS27" s="120">
        <f t="shared" si="61"/>
        <v>0</v>
      </c>
      <c r="BT27" s="120">
        <f t="shared" ref="BT27:BU27" si="84">AN27</f>
        <v>0</v>
      </c>
      <c r="BU27" s="121" t="str">
        <f t="shared" si="84"/>
        <v>#REF!</v>
      </c>
      <c r="BV27" s="2"/>
      <c r="BW27" s="2"/>
    </row>
    <row r="28" ht="15.75" customHeight="1">
      <c r="A28" s="224" t="s">
        <v>864</v>
      </c>
      <c r="B28" s="226" t="str">
        <f>MAX($AV$5:$AV$115)+1</f>
        <v>#REF!</v>
      </c>
      <c r="C28" s="2"/>
      <c r="D28" s="2"/>
      <c r="E28" s="2"/>
      <c r="F28" s="362">
        <v>24.0</v>
      </c>
      <c r="G28" s="246">
        <f t="shared" si="7"/>
        <v>24</v>
      </c>
      <c r="H28" s="97">
        <f t="shared" si="8"/>
        <v>88</v>
      </c>
      <c r="I28" s="363">
        <f t="shared" si="9"/>
        <v>0</v>
      </c>
      <c r="J28" s="120">
        <f t="shared" si="10"/>
        <v>0</v>
      </c>
      <c r="K28" s="364">
        <f>IF($G28="","",Reserve!N28)</f>
        <v>0</v>
      </c>
      <c r="L28" s="120">
        <f t="shared" si="11"/>
        <v>0</v>
      </c>
      <c r="M28" s="120">
        <f t="shared" si="12"/>
        <v>6.064516129</v>
      </c>
      <c r="N28" s="120">
        <f t="shared" si="13"/>
        <v>0</v>
      </c>
      <c r="O28" s="120">
        <f t="shared" si="14"/>
        <v>0</v>
      </c>
      <c r="P28" s="364">
        <f t="shared" si="15"/>
        <v>6.064516129</v>
      </c>
      <c r="Q28" s="365">
        <f>IF($G28="","",Reserve!$I28)</f>
        <v>0</v>
      </c>
      <c r="R28" s="363">
        <f>IF($G28="","",Reserve!$J29+Reserve!$K29)</f>
        <v>0</v>
      </c>
      <c r="S28" s="120" t="str">
        <f>IF($G28="","",Change!$G29)</f>
        <v>#REF!</v>
      </c>
      <c r="T28" s="120">
        <f t="shared" si="16"/>
        <v>0</v>
      </c>
      <c r="U28" s="366">
        <f t="shared" si="17"/>
        <v>0.0009722217365</v>
      </c>
      <c r="V28" s="363" t="str">
        <f>IF($G28="","",Reserve!$Q29-$R28)</f>
        <v>#REF!</v>
      </c>
      <c r="W28" s="120">
        <f>IF($G28="","",Reserve!$S29)</f>
        <v>0</v>
      </c>
      <c r="X28" s="364" t="str">
        <f t="shared" si="18"/>
        <v>#REF!</v>
      </c>
      <c r="Y28" s="367">
        <f t="shared" si="19"/>
        <v>0.026</v>
      </c>
      <c r="Z28" s="176">
        <f>IF($G28="","",VLOOKUP(H28,Life!$A$3:$Q$113,$B$6+1,FALSE))</f>
        <v>0.116587</v>
      </c>
      <c r="AA28" s="176">
        <f t="shared" si="20"/>
        <v>0.1049283</v>
      </c>
      <c r="AB28" s="176">
        <f t="shared" si="21"/>
        <v>0</v>
      </c>
      <c r="AC28" s="366">
        <f>IF($G28="","",HLOOKUP($G28,AssetShare_Table!$B$84:$G$85,2)*$D$11)</f>
        <v>0.015</v>
      </c>
      <c r="AD28" s="367">
        <f t="shared" si="22"/>
        <v>0.3180972719</v>
      </c>
      <c r="AE28" s="176">
        <f t="shared" si="23"/>
        <v>0.03337740597</v>
      </c>
      <c r="AF28" s="176">
        <f t="shared" si="24"/>
        <v>0</v>
      </c>
      <c r="AG28" s="366">
        <f t="shared" si="25"/>
        <v>0.2847198659</v>
      </c>
      <c r="AH28" s="363" t="str">
        <f t="shared" si="26"/>
        <v>#REF!</v>
      </c>
      <c r="AI28" s="120">
        <f t="shared" si="27"/>
        <v>0</v>
      </c>
      <c r="AJ28" s="120">
        <f t="shared" si="28"/>
        <v>119.6045742</v>
      </c>
      <c r="AK28" s="120">
        <f t="shared" si="29"/>
        <v>0</v>
      </c>
      <c r="AL28" s="120">
        <f t="shared" si="30"/>
        <v>0</v>
      </c>
      <c r="AM28" s="120" t="str">
        <f t="shared" si="31"/>
        <v>#REF!</v>
      </c>
      <c r="AN28" s="120">
        <f t="shared" si="32"/>
        <v>0</v>
      </c>
      <c r="AO28" s="120" t="str">
        <f t="shared" si="33"/>
        <v>#REF!</v>
      </c>
      <c r="AP28" s="120" t="str">
        <f t="shared" si="34"/>
        <v>#REF!</v>
      </c>
      <c r="AQ28" s="120" t="str">
        <f t="shared" si="35"/>
        <v>#REF!</v>
      </c>
      <c r="AR28" s="364" t="str">
        <f t="shared" si="36"/>
        <v>#REF!</v>
      </c>
      <c r="AS28" s="363" t="str">
        <f t="shared" si="37"/>
        <v>#REF!</v>
      </c>
      <c r="AT28" s="120" t="str">
        <f t="shared" si="38"/>
        <v>#REF!</v>
      </c>
      <c r="AU28" s="120" t="str">
        <f t="shared" si="39"/>
        <v>#REF!</v>
      </c>
      <c r="AV28" s="120" t="str">
        <f t="shared" si="40"/>
        <v>#REF!</v>
      </c>
      <c r="AW28" s="364" t="str">
        <f t="shared" si="41"/>
        <v>#REF!</v>
      </c>
      <c r="AX28" s="363">
        <f>IF($G28="","",Reserve!$P29-$R28)</f>
        <v>0.607854682</v>
      </c>
      <c r="AY28" s="176">
        <f t="shared" si="42"/>
        <v>0.0225</v>
      </c>
      <c r="AZ28" s="366">
        <f>IF($G28="","",VLOOKUP($H28,Life!$A$3:$R$113,18,FALSE))</f>
        <v>0.1165868889</v>
      </c>
      <c r="BA28" s="119">
        <f t="shared" si="43"/>
        <v>0.03625099809</v>
      </c>
      <c r="BB28" s="120">
        <f t="shared" si="44"/>
        <v>-0.1397646648</v>
      </c>
      <c r="BC28" s="120">
        <f t="shared" si="45"/>
        <v>-122.2956771</v>
      </c>
      <c r="BD28" s="120" t="str">
        <f t="shared" si="46"/>
        <v>#REF!</v>
      </c>
      <c r="BE28" s="120" t="str">
        <f t="shared" si="47"/>
        <v>#REF!</v>
      </c>
      <c r="BF28" s="120">
        <f t="shared" si="48"/>
        <v>0</v>
      </c>
      <c r="BG28" s="120">
        <f t="shared" si="49"/>
        <v>-0.4186160098</v>
      </c>
      <c r="BH28" s="120" t="str">
        <f t="shared" si="50"/>
        <v>#REF!</v>
      </c>
      <c r="BI28" s="120" t="str">
        <f t="shared" si="51"/>
        <v>#REF!</v>
      </c>
      <c r="BJ28" s="120" t="str">
        <f t="shared" si="52"/>
        <v>#REF!</v>
      </c>
      <c r="BK28" s="121" t="str">
        <f t="shared" si="53"/>
        <v>#REF!</v>
      </c>
      <c r="BL28" s="120" t="str">
        <f t="shared" si="54"/>
        <v>#REF!</v>
      </c>
      <c r="BM28" s="120">
        <f t="shared" si="55"/>
        <v>6.064516129</v>
      </c>
      <c r="BN28" s="120">
        <f t="shared" si="56"/>
        <v>0</v>
      </c>
      <c r="BO28" s="120">
        <f t="shared" si="57"/>
        <v>0</v>
      </c>
      <c r="BP28" s="120" t="str">
        <f t="shared" si="58"/>
        <v>#REF!</v>
      </c>
      <c r="BQ28" s="120">
        <f t="shared" si="59"/>
        <v>119.6045742</v>
      </c>
      <c r="BR28" s="120">
        <f t="shared" si="60"/>
        <v>0</v>
      </c>
      <c r="BS28" s="120">
        <f t="shared" si="61"/>
        <v>0</v>
      </c>
      <c r="BT28" s="120">
        <f t="shared" ref="BT28:BU28" si="85">AN28</f>
        <v>0</v>
      </c>
      <c r="BU28" s="121" t="str">
        <f t="shared" si="85"/>
        <v>#REF!</v>
      </c>
      <c r="BV28" s="2"/>
      <c r="BW28" s="2"/>
    </row>
    <row r="29" ht="15.75" customHeight="1">
      <c r="A29" s="224" t="s">
        <v>865</v>
      </c>
      <c r="B29" s="226" t="str">
        <f>MAX($AW$5:$AW$115)+1</f>
        <v>#REF!</v>
      </c>
      <c r="C29" s="2"/>
      <c r="D29" s="2"/>
      <c r="E29" s="2"/>
      <c r="F29" s="371">
        <v>25.0</v>
      </c>
      <c r="G29" s="218">
        <f t="shared" si="7"/>
        <v>25</v>
      </c>
      <c r="H29" s="372">
        <f t="shared" si="8"/>
        <v>89</v>
      </c>
      <c r="I29" s="373">
        <f t="shared" si="9"/>
        <v>0</v>
      </c>
      <c r="J29" s="127">
        <f t="shared" si="10"/>
        <v>0</v>
      </c>
      <c r="K29" s="374">
        <f>IF($G29="","",Reserve!N29)</f>
        <v>0</v>
      </c>
      <c r="L29" s="127">
        <f t="shared" si="11"/>
        <v>0</v>
      </c>
      <c r="M29" s="127">
        <f t="shared" si="12"/>
        <v>6.064516129</v>
      </c>
      <c r="N29" s="127">
        <f t="shared" si="13"/>
        <v>0</v>
      </c>
      <c r="O29" s="127">
        <f t="shared" si="14"/>
        <v>0</v>
      </c>
      <c r="P29" s="374">
        <f t="shared" si="15"/>
        <v>6.064516129</v>
      </c>
      <c r="Q29" s="375">
        <f>IF($G29="","",Reserve!$I29)</f>
        <v>0</v>
      </c>
      <c r="R29" s="373">
        <f>IF($G29="","",Reserve!$J30+Reserve!$K30)</f>
        <v>0</v>
      </c>
      <c r="S29" s="127" t="str">
        <f>IF($G29="","",Change!$G30)</f>
        <v>#REF!</v>
      </c>
      <c r="T29" s="127">
        <f t="shared" si="16"/>
        <v>0</v>
      </c>
      <c r="U29" s="376">
        <f t="shared" si="17"/>
        <v>0.0009429742149</v>
      </c>
      <c r="V29" s="373" t="str">
        <f>IF($G29="","",Reserve!$Q30-$R29)</f>
        <v>#REF!</v>
      </c>
      <c r="W29" s="127">
        <f>IF($G29="","",Reserve!$S30)</f>
        <v>0</v>
      </c>
      <c r="X29" s="374" t="str">
        <f t="shared" si="18"/>
        <v>#REF!</v>
      </c>
      <c r="Y29" s="377">
        <f t="shared" si="19"/>
        <v>0.026</v>
      </c>
      <c r="Z29" s="182">
        <f>IF($G29="","",VLOOKUP(H29,Life!$A$3:$Q$113,$B$6+1,FALSE))</f>
        <v>0.128419</v>
      </c>
      <c r="AA29" s="182">
        <f t="shared" si="20"/>
        <v>0.1155771</v>
      </c>
      <c r="AB29" s="182">
        <f t="shared" si="21"/>
        <v>0</v>
      </c>
      <c r="AC29" s="376">
        <f>IF($G29="","",HLOOKUP($G29,AssetShare_Table!$B$84:$G$85,2)*$D$11)</f>
        <v>0.015</v>
      </c>
      <c r="AD29" s="377">
        <f t="shared" si="22"/>
        <v>0.2847198659</v>
      </c>
      <c r="AE29" s="182">
        <f t="shared" si="23"/>
        <v>0.03290709641</v>
      </c>
      <c r="AF29" s="182">
        <f t="shared" si="24"/>
        <v>0</v>
      </c>
      <c r="AG29" s="376">
        <f t="shared" si="25"/>
        <v>0.2518127695</v>
      </c>
      <c r="AH29" s="373" t="str">
        <f t="shared" si="26"/>
        <v>#REF!</v>
      </c>
      <c r="AI29" s="127">
        <f t="shared" si="27"/>
        <v>0</v>
      </c>
      <c r="AJ29" s="127">
        <f t="shared" si="28"/>
        <v>107.0546696</v>
      </c>
      <c r="AK29" s="127">
        <f t="shared" si="29"/>
        <v>0</v>
      </c>
      <c r="AL29" s="127">
        <f t="shared" si="30"/>
        <v>0</v>
      </c>
      <c r="AM29" s="127" t="str">
        <f t="shared" si="31"/>
        <v>#REF!</v>
      </c>
      <c r="AN29" s="127">
        <f t="shared" si="32"/>
        <v>0</v>
      </c>
      <c r="AO29" s="127" t="str">
        <f t="shared" si="33"/>
        <v>#REF!</v>
      </c>
      <c r="AP29" s="127" t="str">
        <f t="shared" si="34"/>
        <v>#REF!</v>
      </c>
      <c r="AQ29" s="127" t="str">
        <f t="shared" si="35"/>
        <v>#REF!</v>
      </c>
      <c r="AR29" s="374" t="str">
        <f t="shared" si="36"/>
        <v>#REF!</v>
      </c>
      <c r="AS29" s="373" t="str">
        <f t="shared" si="37"/>
        <v>#REF!</v>
      </c>
      <c r="AT29" s="127" t="str">
        <f t="shared" si="38"/>
        <v>#REF!</v>
      </c>
      <c r="AU29" s="127" t="str">
        <f t="shared" si="39"/>
        <v>#REF!</v>
      </c>
      <c r="AV29" s="127" t="str">
        <f t="shared" si="40"/>
        <v>#REF!</v>
      </c>
      <c r="AW29" s="374" t="str">
        <f t="shared" si="41"/>
        <v>#REF!</v>
      </c>
      <c r="AX29" s="373">
        <f>IF($G29="","",Reserve!$P30-$R29)</f>
        <v>0.713107961</v>
      </c>
      <c r="AY29" s="182">
        <f t="shared" si="42"/>
        <v>0.0225</v>
      </c>
      <c r="AZ29" s="376">
        <f>IF($G29="","",VLOOKUP($H29,Life!$A$3:$R$113,18,FALSE))</f>
        <v>0.1284189122</v>
      </c>
      <c r="BA29" s="126">
        <f t="shared" si="43"/>
        <v>0.03755582187</v>
      </c>
      <c r="BB29" s="127">
        <f t="shared" si="44"/>
        <v>-0.1616557132</v>
      </c>
      <c r="BC29" s="127">
        <f t="shared" si="45"/>
        <v>-109.4633996</v>
      </c>
      <c r="BD29" s="127" t="str">
        <f t="shared" si="46"/>
        <v>#REF!</v>
      </c>
      <c r="BE29" s="127" t="str">
        <f t="shared" si="47"/>
        <v>#REF!</v>
      </c>
      <c r="BF29" s="127">
        <f t="shared" si="48"/>
        <v>0</v>
      </c>
      <c r="BG29" s="127">
        <f t="shared" si="49"/>
        <v>-0.3746913435</v>
      </c>
      <c r="BH29" s="127" t="str">
        <f t="shared" si="50"/>
        <v>#REF!</v>
      </c>
      <c r="BI29" s="127" t="str">
        <f t="shared" si="51"/>
        <v>#REF!</v>
      </c>
      <c r="BJ29" s="127" t="str">
        <f t="shared" si="52"/>
        <v>#REF!</v>
      </c>
      <c r="BK29" s="128" t="str">
        <f t="shared" si="53"/>
        <v>#REF!</v>
      </c>
      <c r="BL29" s="127" t="str">
        <f t="shared" si="54"/>
        <v>#REF!</v>
      </c>
      <c r="BM29" s="127">
        <f t="shared" si="55"/>
        <v>6.064516129</v>
      </c>
      <c r="BN29" s="127">
        <f t="shared" si="56"/>
        <v>0</v>
      </c>
      <c r="BO29" s="127">
        <f t="shared" si="57"/>
        <v>0</v>
      </c>
      <c r="BP29" s="127" t="str">
        <f t="shared" si="58"/>
        <v>#REF!</v>
      </c>
      <c r="BQ29" s="127">
        <f t="shared" si="59"/>
        <v>107.0546696</v>
      </c>
      <c r="BR29" s="127">
        <f t="shared" si="60"/>
        <v>0</v>
      </c>
      <c r="BS29" s="127">
        <f t="shared" si="61"/>
        <v>0</v>
      </c>
      <c r="BT29" s="127">
        <f t="shared" ref="BT29:BU29" si="86">AN29</f>
        <v>0</v>
      </c>
      <c r="BU29" s="128" t="str">
        <f t="shared" si="86"/>
        <v>#REF!</v>
      </c>
      <c r="BV29" s="2"/>
      <c r="BW29" s="2"/>
    </row>
    <row r="30" ht="15.75" customHeight="1">
      <c r="A30" s="232" t="s">
        <v>124</v>
      </c>
      <c r="B30" s="233" t="str">
        <f>IRR($AU$5:$AU$115,$D$6)</f>
        <v>#REF!</v>
      </c>
      <c r="C30" s="2"/>
      <c r="D30" s="2"/>
      <c r="E30" s="2"/>
      <c r="F30" s="362">
        <v>26.0</v>
      </c>
      <c r="G30" s="246">
        <f t="shared" si="7"/>
        <v>26</v>
      </c>
      <c r="H30" s="97">
        <f t="shared" si="8"/>
        <v>90</v>
      </c>
      <c r="I30" s="363">
        <f t="shared" si="9"/>
        <v>0</v>
      </c>
      <c r="J30" s="120">
        <f t="shared" si="10"/>
        <v>0</v>
      </c>
      <c r="K30" s="364">
        <f>IF($G30="","",Reserve!N30)</f>
        <v>0</v>
      </c>
      <c r="L30" s="120">
        <f t="shared" si="11"/>
        <v>0</v>
      </c>
      <c r="M30" s="120">
        <f t="shared" si="12"/>
        <v>6.064516129</v>
      </c>
      <c r="N30" s="120">
        <f t="shared" si="13"/>
        <v>0</v>
      </c>
      <c r="O30" s="120">
        <f t="shared" si="14"/>
        <v>0</v>
      </c>
      <c r="P30" s="364">
        <f t="shared" si="15"/>
        <v>6.064516129</v>
      </c>
      <c r="Q30" s="365">
        <f>IF($G30="","",Reserve!$I30)</f>
        <v>0</v>
      </c>
      <c r="R30" s="363">
        <f>IF($G30="","",Reserve!$J31+Reserve!$K31)</f>
        <v>0</v>
      </c>
      <c r="S30" s="120" t="str">
        <f>IF($G30="","",Change!$G31)</f>
        <v>#REF!</v>
      </c>
      <c r="T30" s="120">
        <f t="shared" si="16"/>
        <v>0</v>
      </c>
      <c r="U30" s="366">
        <f t="shared" si="17"/>
        <v>0.0009157740199</v>
      </c>
      <c r="V30" s="363" t="str">
        <f>IF($G30="","",Reserve!$Q31-$R30)</f>
        <v>#REF!</v>
      </c>
      <c r="W30" s="120">
        <f>IF($G30="","",Reserve!$S31)</f>
        <v>0</v>
      </c>
      <c r="X30" s="364" t="str">
        <f t="shared" si="18"/>
        <v>#REF!</v>
      </c>
      <c r="Y30" s="367">
        <f t="shared" si="19"/>
        <v>0.026</v>
      </c>
      <c r="Z30" s="176">
        <f>IF($G30="","",VLOOKUP(H30,Life!$A$3:$Q$113,$B$6+1,FALSE))</f>
        <v>0.141361</v>
      </c>
      <c r="AA30" s="176">
        <f t="shared" si="20"/>
        <v>0.1272249</v>
      </c>
      <c r="AB30" s="176">
        <f t="shared" si="21"/>
        <v>0</v>
      </c>
      <c r="AC30" s="366">
        <f>IF($G30="","",HLOOKUP($G30,AssetShare_Table!$B$84:$G$85,2)*$D$11)</f>
        <v>0.015</v>
      </c>
      <c r="AD30" s="367">
        <f t="shared" si="22"/>
        <v>0.2518127695</v>
      </c>
      <c r="AE30" s="176">
        <f t="shared" si="23"/>
        <v>0.03203685442</v>
      </c>
      <c r="AF30" s="176">
        <f t="shared" si="24"/>
        <v>0</v>
      </c>
      <c r="AG30" s="366">
        <f t="shared" si="25"/>
        <v>0.2197759151</v>
      </c>
      <c r="AH30" s="363" t="str">
        <f t="shared" si="26"/>
        <v>#REF!</v>
      </c>
      <c r="AI30" s="120">
        <f t="shared" si="27"/>
        <v>0</v>
      </c>
      <c r="AJ30" s="120">
        <f t="shared" si="28"/>
        <v>94.68160133</v>
      </c>
      <c r="AK30" s="120">
        <f t="shared" si="29"/>
        <v>0</v>
      </c>
      <c r="AL30" s="120">
        <f t="shared" si="30"/>
        <v>0</v>
      </c>
      <c r="AM30" s="120" t="str">
        <f t="shared" si="31"/>
        <v>#REF!</v>
      </c>
      <c r="AN30" s="120">
        <f t="shared" si="32"/>
        <v>0</v>
      </c>
      <c r="AO30" s="120" t="str">
        <f t="shared" si="33"/>
        <v>#REF!</v>
      </c>
      <c r="AP30" s="120" t="str">
        <f t="shared" si="34"/>
        <v>#REF!</v>
      </c>
      <c r="AQ30" s="120" t="str">
        <f t="shared" si="35"/>
        <v>#REF!</v>
      </c>
      <c r="AR30" s="364" t="str">
        <f t="shared" si="36"/>
        <v>#REF!</v>
      </c>
      <c r="AS30" s="363" t="str">
        <f t="shared" si="37"/>
        <v>#REF!</v>
      </c>
      <c r="AT30" s="120" t="str">
        <f t="shared" si="38"/>
        <v>#REF!</v>
      </c>
      <c r="AU30" s="120" t="str">
        <f t="shared" si="39"/>
        <v>#REF!</v>
      </c>
      <c r="AV30" s="120" t="str">
        <f t="shared" si="40"/>
        <v>#REF!</v>
      </c>
      <c r="AW30" s="364" t="str">
        <f t="shared" si="41"/>
        <v>#REF!</v>
      </c>
      <c r="AX30" s="363">
        <f>IF($G30="","",Reserve!$P31-$R30)</f>
        <v>0.8491961385</v>
      </c>
      <c r="AY30" s="176">
        <f t="shared" si="42"/>
        <v>0.0225</v>
      </c>
      <c r="AZ30" s="366">
        <f>IF($G30="","",VLOOKUP($H30,Life!$A$3:$R$113,18,FALSE))</f>
        <v>0.141361039</v>
      </c>
      <c r="BA30" s="119">
        <f t="shared" si="43"/>
        <v>0.03896662286</v>
      </c>
      <c r="BB30" s="120">
        <f t="shared" si="44"/>
        <v>-0.1874166866</v>
      </c>
      <c r="BC30" s="120">
        <f t="shared" si="45"/>
        <v>-96.81193736</v>
      </c>
      <c r="BD30" s="120" t="str">
        <f t="shared" si="46"/>
        <v>#REF!</v>
      </c>
      <c r="BE30" s="120" t="str">
        <f t="shared" si="47"/>
        <v>#REF!</v>
      </c>
      <c r="BF30" s="120">
        <f t="shared" si="48"/>
        <v>0</v>
      </c>
      <c r="BG30" s="120">
        <f t="shared" si="49"/>
        <v>-0.3313856047</v>
      </c>
      <c r="BH30" s="120" t="str">
        <f t="shared" si="50"/>
        <v>#REF!</v>
      </c>
      <c r="BI30" s="120" t="str">
        <f t="shared" si="51"/>
        <v>#REF!</v>
      </c>
      <c r="BJ30" s="120" t="str">
        <f t="shared" si="52"/>
        <v>#REF!</v>
      </c>
      <c r="BK30" s="121" t="str">
        <f t="shared" si="53"/>
        <v>#REF!</v>
      </c>
      <c r="BL30" s="120" t="str">
        <f t="shared" si="54"/>
        <v>#REF!</v>
      </c>
      <c r="BM30" s="120">
        <f t="shared" si="55"/>
        <v>6.064516129</v>
      </c>
      <c r="BN30" s="120">
        <f t="shared" si="56"/>
        <v>0</v>
      </c>
      <c r="BO30" s="120">
        <f t="shared" si="57"/>
        <v>0</v>
      </c>
      <c r="BP30" s="120" t="str">
        <f t="shared" si="58"/>
        <v>#REF!</v>
      </c>
      <c r="BQ30" s="120">
        <f t="shared" si="59"/>
        <v>94.68160133</v>
      </c>
      <c r="BR30" s="120">
        <f t="shared" si="60"/>
        <v>0</v>
      </c>
      <c r="BS30" s="120">
        <f t="shared" si="61"/>
        <v>0</v>
      </c>
      <c r="BT30" s="120">
        <f t="shared" ref="BT30:BU30" si="87">AN30</f>
        <v>0</v>
      </c>
      <c r="BU30" s="121" t="str">
        <f t="shared" si="87"/>
        <v>#REF!</v>
      </c>
      <c r="BV30" s="2"/>
      <c r="BW30" s="2"/>
    </row>
    <row r="31" ht="15.75" customHeight="1">
      <c r="A31" s="2"/>
      <c r="B31" s="2"/>
      <c r="C31" s="2"/>
      <c r="D31" s="2"/>
      <c r="E31" s="2"/>
      <c r="F31" s="362">
        <v>27.0</v>
      </c>
      <c r="G31" s="246">
        <f t="shared" si="7"/>
        <v>27</v>
      </c>
      <c r="H31" s="97">
        <f t="shared" si="8"/>
        <v>91</v>
      </c>
      <c r="I31" s="363">
        <f t="shared" si="9"/>
        <v>0</v>
      </c>
      <c r="J31" s="120">
        <f t="shared" si="10"/>
        <v>0</v>
      </c>
      <c r="K31" s="364">
        <f>IF($G31="","",Reserve!N31)</f>
        <v>0</v>
      </c>
      <c r="L31" s="120">
        <f t="shared" si="11"/>
        <v>0</v>
      </c>
      <c r="M31" s="120">
        <f t="shared" si="12"/>
        <v>6.064516129</v>
      </c>
      <c r="N31" s="120">
        <f t="shared" si="13"/>
        <v>0</v>
      </c>
      <c r="O31" s="120">
        <f t="shared" si="14"/>
        <v>0</v>
      </c>
      <c r="P31" s="364">
        <f t="shared" si="15"/>
        <v>6.064516129</v>
      </c>
      <c r="Q31" s="365">
        <f>IF($G31="","",Reserve!$I31)</f>
        <v>0</v>
      </c>
      <c r="R31" s="363">
        <f>IF($G31="","",Reserve!$J32+Reserve!$K32)</f>
        <v>0</v>
      </c>
      <c r="S31" s="120" t="str">
        <f>IF($G31="","",Change!$G32)</f>
        <v>#REF!</v>
      </c>
      <c r="T31" s="120">
        <f t="shared" si="16"/>
        <v>0</v>
      </c>
      <c r="U31" s="366">
        <f t="shared" si="17"/>
        <v>0.0008904778385</v>
      </c>
      <c r="V31" s="363" t="str">
        <f>IF($G31="","",Reserve!$Q32-$R31)</f>
        <v>#REF!</v>
      </c>
      <c r="W31" s="120">
        <f>IF($G31="","",Reserve!$S32)</f>
        <v>0</v>
      </c>
      <c r="X31" s="364" t="str">
        <f t="shared" si="18"/>
        <v>#REF!</v>
      </c>
      <c r="Y31" s="367">
        <f t="shared" si="19"/>
        <v>0.026</v>
      </c>
      <c r="Z31" s="176">
        <f>IF($G31="","",VLOOKUP(H31,Life!$A$3:$Q$113,$B$6+1,FALSE))</f>
        <v>0.155497</v>
      </c>
      <c r="AA31" s="176">
        <f t="shared" si="20"/>
        <v>0.1399473</v>
      </c>
      <c r="AB31" s="176">
        <f t="shared" si="21"/>
        <v>0</v>
      </c>
      <c r="AC31" s="366">
        <f>IF($G31="","",HLOOKUP($G31,AssetShare_Table!$B$84:$G$85,2)*$D$11)</f>
        <v>0.015</v>
      </c>
      <c r="AD31" s="367">
        <f t="shared" si="22"/>
        <v>0.2197759151</v>
      </c>
      <c r="AE31" s="176">
        <f t="shared" si="23"/>
        <v>0.03075704592</v>
      </c>
      <c r="AF31" s="176">
        <f t="shared" si="24"/>
        <v>0</v>
      </c>
      <c r="AG31" s="366">
        <f t="shared" si="25"/>
        <v>0.1890188692</v>
      </c>
      <c r="AH31" s="363" t="str">
        <f t="shared" si="26"/>
        <v>#REF!</v>
      </c>
      <c r="AI31" s="120">
        <f t="shared" si="27"/>
        <v>0</v>
      </c>
      <c r="AJ31" s="120">
        <f t="shared" si="28"/>
        <v>82.63574407</v>
      </c>
      <c r="AK31" s="120">
        <f t="shared" si="29"/>
        <v>0</v>
      </c>
      <c r="AL31" s="120">
        <f t="shared" si="30"/>
        <v>0</v>
      </c>
      <c r="AM31" s="120" t="str">
        <f t="shared" si="31"/>
        <v>#REF!</v>
      </c>
      <c r="AN31" s="120">
        <f t="shared" si="32"/>
        <v>0</v>
      </c>
      <c r="AO31" s="120" t="str">
        <f t="shared" si="33"/>
        <v>#REF!</v>
      </c>
      <c r="AP31" s="120" t="str">
        <f t="shared" si="34"/>
        <v>#REF!</v>
      </c>
      <c r="AQ31" s="120" t="str">
        <f t="shared" si="35"/>
        <v>#REF!</v>
      </c>
      <c r="AR31" s="364" t="str">
        <f t="shared" si="36"/>
        <v>#REF!</v>
      </c>
      <c r="AS31" s="363" t="str">
        <f t="shared" si="37"/>
        <v>#REF!</v>
      </c>
      <c r="AT31" s="120" t="str">
        <f t="shared" si="38"/>
        <v>#REF!</v>
      </c>
      <c r="AU31" s="120" t="str">
        <f t="shared" si="39"/>
        <v>#REF!</v>
      </c>
      <c r="AV31" s="120" t="str">
        <f t="shared" si="40"/>
        <v>#REF!</v>
      </c>
      <c r="AW31" s="364" t="str">
        <f t="shared" si="41"/>
        <v>#REF!</v>
      </c>
      <c r="AX31" s="363">
        <f>IF($G31="","",Reserve!$P32-$R31)</f>
        <v>1.028182092</v>
      </c>
      <c r="AY31" s="176">
        <f t="shared" si="42"/>
        <v>0.0225</v>
      </c>
      <c r="AZ31" s="366">
        <f>IF($G31="","",VLOOKUP($H31,Life!$A$3:$R$113,18,FALSE))</f>
        <v>0.1554968147</v>
      </c>
      <c r="BA31" s="119">
        <f t="shared" si="43"/>
        <v>0.04049933028</v>
      </c>
      <c r="BB31" s="120">
        <f t="shared" si="44"/>
        <v>-0.2178505509</v>
      </c>
      <c r="BC31" s="120">
        <f t="shared" si="45"/>
        <v>-84.49504831</v>
      </c>
      <c r="BD31" s="120" t="str">
        <f t="shared" si="46"/>
        <v>#REF!</v>
      </c>
      <c r="BE31" s="120" t="str">
        <f t="shared" si="47"/>
        <v>#REF!</v>
      </c>
      <c r="BF31" s="120">
        <f t="shared" si="48"/>
        <v>0</v>
      </c>
      <c r="BG31" s="120">
        <f t="shared" si="49"/>
        <v>-0.2892251042</v>
      </c>
      <c r="BH31" s="120" t="str">
        <f t="shared" si="50"/>
        <v>#REF!</v>
      </c>
      <c r="BI31" s="120" t="str">
        <f t="shared" si="51"/>
        <v>#REF!</v>
      </c>
      <c r="BJ31" s="120" t="str">
        <f t="shared" si="52"/>
        <v>#REF!</v>
      </c>
      <c r="BK31" s="121" t="str">
        <f t="shared" si="53"/>
        <v>#REF!</v>
      </c>
      <c r="BL31" s="120" t="str">
        <f t="shared" si="54"/>
        <v>#REF!</v>
      </c>
      <c r="BM31" s="120">
        <f t="shared" si="55"/>
        <v>6.064516129</v>
      </c>
      <c r="BN31" s="120">
        <f t="shared" si="56"/>
        <v>0</v>
      </c>
      <c r="BO31" s="120">
        <f t="shared" si="57"/>
        <v>0</v>
      </c>
      <c r="BP31" s="120" t="str">
        <f t="shared" si="58"/>
        <v>#REF!</v>
      </c>
      <c r="BQ31" s="120">
        <f t="shared" si="59"/>
        <v>82.63574407</v>
      </c>
      <c r="BR31" s="120">
        <f t="shared" si="60"/>
        <v>0</v>
      </c>
      <c r="BS31" s="120">
        <f t="shared" si="61"/>
        <v>0</v>
      </c>
      <c r="BT31" s="120">
        <f t="shared" ref="BT31:BU31" si="88">AN31</f>
        <v>0</v>
      </c>
      <c r="BU31" s="121" t="str">
        <f t="shared" si="88"/>
        <v>#REF!</v>
      </c>
      <c r="BV31" s="2"/>
      <c r="BW31" s="2"/>
    </row>
    <row r="32" ht="15.75" customHeight="1">
      <c r="A32" s="2" t="s">
        <v>866</v>
      </c>
      <c r="B32" s="2"/>
      <c r="C32" s="2"/>
      <c r="D32" s="2"/>
      <c r="E32" s="2"/>
      <c r="F32" s="362">
        <v>28.0</v>
      </c>
      <c r="G32" s="246">
        <f t="shared" si="7"/>
        <v>28</v>
      </c>
      <c r="H32" s="97">
        <f t="shared" si="8"/>
        <v>92</v>
      </c>
      <c r="I32" s="363">
        <f t="shared" si="9"/>
        <v>0</v>
      </c>
      <c r="J32" s="120">
        <f t="shared" si="10"/>
        <v>0</v>
      </c>
      <c r="K32" s="364">
        <f>IF($G32="","",Reserve!N32)</f>
        <v>0</v>
      </c>
      <c r="L32" s="120">
        <f t="shared" si="11"/>
        <v>0</v>
      </c>
      <c r="M32" s="120">
        <f t="shared" si="12"/>
        <v>6.064516129</v>
      </c>
      <c r="N32" s="120">
        <f t="shared" si="13"/>
        <v>0</v>
      </c>
      <c r="O32" s="120">
        <f t="shared" si="14"/>
        <v>0</v>
      </c>
      <c r="P32" s="364">
        <f t="shared" si="15"/>
        <v>6.064516129</v>
      </c>
      <c r="Q32" s="365">
        <f>IF($G32="","",Reserve!$I32)</f>
        <v>0</v>
      </c>
      <c r="R32" s="363">
        <f>IF($G32="","",Reserve!$J33+Reserve!$K33)</f>
        <v>0</v>
      </c>
      <c r="S32" s="120" t="str">
        <f>IF($G32="","",Change!$G33)</f>
        <v>#REF!</v>
      </c>
      <c r="T32" s="120">
        <f t="shared" si="16"/>
        <v>0</v>
      </c>
      <c r="U32" s="366">
        <f t="shared" si="17"/>
        <v>0.0008669523898</v>
      </c>
      <c r="V32" s="363" t="str">
        <f>IF($G32="","",Reserve!$Q33-$R32)</f>
        <v>#REF!</v>
      </c>
      <c r="W32" s="120">
        <f>IF($G32="","",Reserve!$S33)</f>
        <v>0</v>
      </c>
      <c r="X32" s="364" t="str">
        <f t="shared" si="18"/>
        <v>#REF!</v>
      </c>
      <c r="Y32" s="367">
        <f t="shared" si="19"/>
        <v>0.026</v>
      </c>
      <c r="Z32" s="176">
        <f>IF($G32="","",VLOOKUP(H32,Life!$A$3:$Q$113,$B$6+1,FALSE))</f>
        <v>0.170909</v>
      </c>
      <c r="AA32" s="176">
        <f t="shared" si="20"/>
        <v>0.1538181</v>
      </c>
      <c r="AB32" s="176">
        <f t="shared" si="21"/>
        <v>0</v>
      </c>
      <c r="AC32" s="366">
        <f>IF($G32="","",HLOOKUP($G32,AssetShare_Table!$B$84:$G$85,2)*$D$11)</f>
        <v>0.015</v>
      </c>
      <c r="AD32" s="367">
        <f t="shared" si="22"/>
        <v>0.1890188692</v>
      </c>
      <c r="AE32" s="176">
        <f t="shared" si="23"/>
        <v>0.02907452332</v>
      </c>
      <c r="AF32" s="176">
        <f t="shared" si="24"/>
        <v>0</v>
      </c>
      <c r="AG32" s="366">
        <f t="shared" si="25"/>
        <v>0.1599443458</v>
      </c>
      <c r="AH32" s="363" t="str">
        <f t="shared" si="26"/>
        <v>#REF!</v>
      </c>
      <c r="AI32" s="120">
        <f t="shared" si="27"/>
        <v>0</v>
      </c>
      <c r="AJ32" s="120">
        <f t="shared" si="28"/>
        <v>71.0710948</v>
      </c>
      <c r="AK32" s="120">
        <f t="shared" si="29"/>
        <v>0</v>
      </c>
      <c r="AL32" s="120">
        <f t="shared" si="30"/>
        <v>0</v>
      </c>
      <c r="AM32" s="120" t="str">
        <f t="shared" si="31"/>
        <v>#REF!</v>
      </c>
      <c r="AN32" s="120">
        <f t="shared" si="32"/>
        <v>0</v>
      </c>
      <c r="AO32" s="120" t="str">
        <f t="shared" si="33"/>
        <v>#REF!</v>
      </c>
      <c r="AP32" s="120" t="str">
        <f t="shared" si="34"/>
        <v>#REF!</v>
      </c>
      <c r="AQ32" s="120" t="str">
        <f t="shared" si="35"/>
        <v>#REF!</v>
      </c>
      <c r="AR32" s="364" t="str">
        <f t="shared" si="36"/>
        <v>#REF!</v>
      </c>
      <c r="AS32" s="363" t="str">
        <f t="shared" si="37"/>
        <v>#REF!</v>
      </c>
      <c r="AT32" s="120" t="str">
        <f t="shared" si="38"/>
        <v>#REF!</v>
      </c>
      <c r="AU32" s="120" t="str">
        <f t="shared" si="39"/>
        <v>#REF!</v>
      </c>
      <c r="AV32" s="120" t="str">
        <f t="shared" si="40"/>
        <v>#REF!</v>
      </c>
      <c r="AW32" s="364" t="str">
        <f t="shared" si="41"/>
        <v>#REF!</v>
      </c>
      <c r="AX32" s="363">
        <f>IF($G32="","",Reserve!$P33-$R32)</f>
        <v>1.268035109</v>
      </c>
      <c r="AY32" s="176">
        <f t="shared" si="42"/>
        <v>0.0225</v>
      </c>
      <c r="AZ32" s="366">
        <f>IF($G32="","",VLOOKUP($H32,Life!$A$3:$R$113,18,FALSE))</f>
        <v>0.1709092425</v>
      </c>
      <c r="BA32" s="119">
        <f t="shared" si="43"/>
        <v>0.04217304214</v>
      </c>
      <c r="BB32" s="120">
        <f t="shared" si="44"/>
        <v>-0.2539798269</v>
      </c>
      <c r="BC32" s="120">
        <f t="shared" si="45"/>
        <v>-72.67019444</v>
      </c>
      <c r="BD32" s="120" t="str">
        <f t="shared" si="46"/>
        <v>#REF!</v>
      </c>
      <c r="BE32" s="120" t="str">
        <f t="shared" si="47"/>
        <v>#REF!</v>
      </c>
      <c r="BF32" s="120">
        <f t="shared" si="48"/>
        <v>0</v>
      </c>
      <c r="BG32" s="120">
        <f t="shared" si="49"/>
        <v>-0.2487488318</v>
      </c>
      <c r="BH32" s="120" t="str">
        <f t="shared" si="50"/>
        <v>#REF!</v>
      </c>
      <c r="BI32" s="120" t="str">
        <f t="shared" si="51"/>
        <v>#REF!</v>
      </c>
      <c r="BJ32" s="120" t="str">
        <f t="shared" si="52"/>
        <v>#REF!</v>
      </c>
      <c r="BK32" s="121" t="str">
        <f t="shared" si="53"/>
        <v>#REF!</v>
      </c>
      <c r="BL32" s="120" t="str">
        <f t="shared" si="54"/>
        <v>#REF!</v>
      </c>
      <c r="BM32" s="120">
        <f t="shared" si="55"/>
        <v>6.064516129</v>
      </c>
      <c r="BN32" s="120">
        <f t="shared" si="56"/>
        <v>0</v>
      </c>
      <c r="BO32" s="120">
        <f t="shared" si="57"/>
        <v>0</v>
      </c>
      <c r="BP32" s="120" t="str">
        <f t="shared" si="58"/>
        <v>#REF!</v>
      </c>
      <c r="BQ32" s="120">
        <f t="shared" si="59"/>
        <v>71.0710948</v>
      </c>
      <c r="BR32" s="120">
        <f t="shared" si="60"/>
        <v>0</v>
      </c>
      <c r="BS32" s="120">
        <f t="shared" si="61"/>
        <v>0</v>
      </c>
      <c r="BT32" s="120">
        <f t="shared" ref="BT32:BU32" si="89">AN32</f>
        <v>0</v>
      </c>
      <c r="BU32" s="121" t="str">
        <f t="shared" si="89"/>
        <v>#REF!</v>
      </c>
      <c r="BV32" s="2"/>
      <c r="BW32" s="2"/>
    </row>
    <row r="33" ht="15.75" customHeight="1">
      <c r="A33" s="212" t="s">
        <v>867</v>
      </c>
      <c r="B33" s="240" t="s">
        <v>868</v>
      </c>
      <c r="C33" s="241" t="s">
        <v>869</v>
      </c>
      <c r="D33" s="2"/>
      <c r="E33" s="2"/>
      <c r="F33" s="362">
        <v>29.0</v>
      </c>
      <c r="G33" s="246">
        <f t="shared" si="7"/>
        <v>29</v>
      </c>
      <c r="H33" s="97">
        <f t="shared" si="8"/>
        <v>93</v>
      </c>
      <c r="I33" s="363">
        <f t="shared" si="9"/>
        <v>0</v>
      </c>
      <c r="J33" s="120">
        <f t="shared" si="10"/>
        <v>0</v>
      </c>
      <c r="K33" s="364">
        <f>IF($G33="","",Reserve!N33)</f>
        <v>0</v>
      </c>
      <c r="L33" s="120">
        <f t="shared" si="11"/>
        <v>0</v>
      </c>
      <c r="M33" s="120">
        <f t="shared" si="12"/>
        <v>6.064516129</v>
      </c>
      <c r="N33" s="120">
        <f t="shared" si="13"/>
        <v>0</v>
      </c>
      <c r="O33" s="120">
        <f t="shared" si="14"/>
        <v>0</v>
      </c>
      <c r="P33" s="364">
        <f t="shared" si="15"/>
        <v>6.064516129</v>
      </c>
      <c r="Q33" s="365">
        <f>IF($G33="","",Reserve!$I33)</f>
        <v>0</v>
      </c>
      <c r="R33" s="363">
        <f>IF($G33="","",Reserve!$J34+Reserve!$K34)</f>
        <v>0</v>
      </c>
      <c r="S33" s="120" t="str">
        <f>IF($G33="","",Change!$G34)</f>
        <v>#REF!</v>
      </c>
      <c r="T33" s="120">
        <f t="shared" si="16"/>
        <v>0</v>
      </c>
      <c r="U33" s="366">
        <f t="shared" si="17"/>
        <v>0.0008450737225</v>
      </c>
      <c r="V33" s="363" t="str">
        <f>IF($G33="","",Reserve!$Q34-$R33)</f>
        <v>#REF!</v>
      </c>
      <c r="W33" s="120">
        <f>IF($G33="","",Reserve!$S34)</f>
        <v>0</v>
      </c>
      <c r="X33" s="364" t="str">
        <f t="shared" si="18"/>
        <v>#REF!</v>
      </c>
      <c r="Y33" s="367">
        <f t="shared" si="19"/>
        <v>0.026</v>
      </c>
      <c r="Z33" s="176">
        <f>IF($G33="","",VLOOKUP(H33,Life!$A$3:$Q$113,$B$6+1,FALSE))</f>
        <v>0.187681</v>
      </c>
      <c r="AA33" s="176">
        <f t="shared" si="20"/>
        <v>0.1689129</v>
      </c>
      <c r="AB33" s="176">
        <f t="shared" si="21"/>
        <v>0</v>
      </c>
      <c r="AC33" s="366">
        <f>IF($G33="","",HLOOKUP($G33,AssetShare_Table!$B$84:$G$85,2)*$D$11)</f>
        <v>0.015</v>
      </c>
      <c r="AD33" s="367">
        <f t="shared" si="22"/>
        <v>0.1599443458</v>
      </c>
      <c r="AE33" s="176">
        <f t="shared" si="23"/>
        <v>0.02701666329</v>
      </c>
      <c r="AF33" s="176">
        <f t="shared" si="24"/>
        <v>0</v>
      </c>
      <c r="AG33" s="366">
        <f t="shared" si="25"/>
        <v>0.1329276825</v>
      </c>
      <c r="AH33" s="363" t="str">
        <f t="shared" si="26"/>
        <v>#REF!</v>
      </c>
      <c r="AI33" s="120">
        <f t="shared" si="27"/>
        <v>0</v>
      </c>
      <c r="AJ33" s="120">
        <f t="shared" si="28"/>
        <v>60.13907403</v>
      </c>
      <c r="AK33" s="120">
        <f t="shared" si="29"/>
        <v>0</v>
      </c>
      <c r="AL33" s="120">
        <f t="shared" si="30"/>
        <v>0</v>
      </c>
      <c r="AM33" s="120" t="str">
        <f t="shared" si="31"/>
        <v>#REF!</v>
      </c>
      <c r="AN33" s="120">
        <f t="shared" si="32"/>
        <v>0</v>
      </c>
      <c r="AO33" s="120" t="str">
        <f t="shared" si="33"/>
        <v>#REF!</v>
      </c>
      <c r="AP33" s="120" t="str">
        <f t="shared" si="34"/>
        <v>#REF!</v>
      </c>
      <c r="AQ33" s="120" t="str">
        <f t="shared" si="35"/>
        <v>#REF!</v>
      </c>
      <c r="AR33" s="364" t="str">
        <f t="shared" si="36"/>
        <v>#REF!</v>
      </c>
      <c r="AS33" s="363" t="str">
        <f t="shared" si="37"/>
        <v>#REF!</v>
      </c>
      <c r="AT33" s="120" t="str">
        <f t="shared" si="38"/>
        <v>#REF!</v>
      </c>
      <c r="AU33" s="120" t="str">
        <f t="shared" si="39"/>
        <v>#REF!</v>
      </c>
      <c r="AV33" s="120" t="str">
        <f t="shared" si="40"/>
        <v>#REF!</v>
      </c>
      <c r="AW33" s="364" t="str">
        <f t="shared" si="41"/>
        <v>#REF!</v>
      </c>
      <c r="AX33" s="363">
        <f>IF($G33="","",Reserve!$P34-$R33)</f>
        <v>1.596129009</v>
      </c>
      <c r="AY33" s="176">
        <f t="shared" si="42"/>
        <v>0.0225</v>
      </c>
      <c r="AZ33" s="366">
        <f>IF($G33="","",VLOOKUP($H33,Life!$A$3:$R$113,18,FALSE))</f>
        <v>0.1876810137</v>
      </c>
      <c r="BA33" s="119">
        <f t="shared" si="43"/>
        <v>0.04401086498</v>
      </c>
      <c r="BB33" s="120">
        <f t="shared" si="44"/>
        <v>-0.2970634348</v>
      </c>
      <c r="BC33" s="120">
        <f t="shared" si="45"/>
        <v>-61.4922032</v>
      </c>
      <c r="BD33" s="120" t="str">
        <f t="shared" si="46"/>
        <v>#REF!</v>
      </c>
      <c r="BE33" s="120" t="str">
        <f t="shared" si="47"/>
        <v>#REF!</v>
      </c>
      <c r="BF33" s="120">
        <f t="shared" si="48"/>
        <v>0</v>
      </c>
      <c r="BG33" s="120">
        <f t="shared" si="49"/>
        <v>-0.2104867591</v>
      </c>
      <c r="BH33" s="120" t="str">
        <f t="shared" si="50"/>
        <v>#REF!</v>
      </c>
      <c r="BI33" s="120" t="str">
        <f t="shared" si="51"/>
        <v>#REF!</v>
      </c>
      <c r="BJ33" s="120" t="str">
        <f t="shared" si="52"/>
        <v>#REF!</v>
      </c>
      <c r="BK33" s="121" t="str">
        <f t="shared" si="53"/>
        <v>#REF!</v>
      </c>
      <c r="BL33" s="120" t="str">
        <f t="shared" si="54"/>
        <v>#REF!</v>
      </c>
      <c r="BM33" s="120">
        <f t="shared" si="55"/>
        <v>6.064516129</v>
      </c>
      <c r="BN33" s="120">
        <f t="shared" si="56"/>
        <v>0</v>
      </c>
      <c r="BO33" s="120">
        <f t="shared" si="57"/>
        <v>0</v>
      </c>
      <c r="BP33" s="120" t="str">
        <f t="shared" si="58"/>
        <v>#REF!</v>
      </c>
      <c r="BQ33" s="120">
        <f t="shared" si="59"/>
        <v>60.13907403</v>
      </c>
      <c r="BR33" s="120">
        <f t="shared" si="60"/>
        <v>0</v>
      </c>
      <c r="BS33" s="120">
        <f t="shared" si="61"/>
        <v>0</v>
      </c>
      <c r="BT33" s="120">
        <f t="shared" ref="BT33:BU33" si="90">AN33</f>
        <v>0</v>
      </c>
      <c r="BU33" s="121" t="str">
        <f t="shared" si="90"/>
        <v>#REF!</v>
      </c>
      <c r="BV33" s="2"/>
      <c r="BW33" s="2"/>
    </row>
    <row r="34" ht="15.75" customHeight="1">
      <c r="A34" s="218" t="s">
        <v>131</v>
      </c>
      <c r="B34" s="270">
        <f>Pricing!B19</f>
        <v>0.0225</v>
      </c>
      <c r="C34" s="272">
        <f>Reserve!B16</f>
        <v>0.0225</v>
      </c>
      <c r="D34" s="2"/>
      <c r="E34" s="2"/>
      <c r="F34" s="371">
        <v>30.0</v>
      </c>
      <c r="G34" s="218">
        <f t="shared" si="7"/>
        <v>30</v>
      </c>
      <c r="H34" s="372">
        <f t="shared" si="8"/>
        <v>94</v>
      </c>
      <c r="I34" s="373">
        <f t="shared" si="9"/>
        <v>0</v>
      </c>
      <c r="J34" s="127">
        <f t="shared" si="10"/>
        <v>0</v>
      </c>
      <c r="K34" s="374">
        <f>IF($G34="","",Reserve!N34)</f>
        <v>0</v>
      </c>
      <c r="L34" s="127">
        <f t="shared" si="11"/>
        <v>0</v>
      </c>
      <c r="M34" s="127">
        <f t="shared" si="12"/>
        <v>6.064516129</v>
      </c>
      <c r="N34" s="127">
        <f t="shared" si="13"/>
        <v>0</v>
      </c>
      <c r="O34" s="127">
        <f t="shared" si="14"/>
        <v>0</v>
      </c>
      <c r="P34" s="374">
        <f t="shared" si="15"/>
        <v>6.064516129</v>
      </c>
      <c r="Q34" s="375">
        <f>IF($G34="","",Reserve!$I34)</f>
        <v>0</v>
      </c>
      <c r="R34" s="373">
        <f>IF($G34="","",Reserve!$J35+Reserve!$K35)</f>
        <v>0</v>
      </c>
      <c r="S34" s="127" t="str">
        <f>IF($G34="","",Change!$G35)</f>
        <v>#REF!</v>
      </c>
      <c r="T34" s="127">
        <f t="shared" si="16"/>
        <v>0</v>
      </c>
      <c r="U34" s="376">
        <f t="shared" si="17"/>
        <v>0.0008247265619</v>
      </c>
      <c r="V34" s="373" t="str">
        <f>IF($G34="","",Reserve!$Q35-$R34)</f>
        <v>#REF!</v>
      </c>
      <c r="W34" s="127">
        <f>IF($G34="","",Reserve!$S35)</f>
        <v>0</v>
      </c>
      <c r="X34" s="374" t="str">
        <f t="shared" si="18"/>
        <v>#REF!</v>
      </c>
      <c r="Y34" s="377">
        <f t="shared" si="19"/>
        <v>0.026</v>
      </c>
      <c r="Z34" s="182">
        <f>IF($G34="","",VLOOKUP(H34,Life!$A$3:$Q$113,$B$6+1,FALSE))</f>
        <v>0.205885</v>
      </c>
      <c r="AA34" s="182">
        <f t="shared" si="20"/>
        <v>0.1852965</v>
      </c>
      <c r="AB34" s="182">
        <f t="shared" si="21"/>
        <v>0</v>
      </c>
      <c r="AC34" s="376">
        <f>IF($G34="","",HLOOKUP($G34,AssetShare_Table!$B$84:$G$85,2)*$D$11)</f>
        <v>0.015</v>
      </c>
      <c r="AD34" s="377">
        <f t="shared" si="22"/>
        <v>0.1329276825</v>
      </c>
      <c r="AE34" s="182">
        <f t="shared" si="23"/>
        <v>0.02463103433</v>
      </c>
      <c r="AF34" s="182">
        <f t="shared" si="24"/>
        <v>0</v>
      </c>
      <c r="AG34" s="376">
        <f t="shared" si="25"/>
        <v>0.1082966482</v>
      </c>
      <c r="AH34" s="373" t="str">
        <f t="shared" si="26"/>
        <v>#REF!</v>
      </c>
      <c r="AI34" s="127">
        <f t="shared" si="27"/>
        <v>0</v>
      </c>
      <c r="AJ34" s="127">
        <f t="shared" si="28"/>
        <v>49.98080864</v>
      </c>
      <c r="AK34" s="127">
        <f t="shared" si="29"/>
        <v>0</v>
      </c>
      <c r="AL34" s="127">
        <f t="shared" si="30"/>
        <v>0</v>
      </c>
      <c r="AM34" s="127" t="str">
        <f t="shared" si="31"/>
        <v>#REF!</v>
      </c>
      <c r="AN34" s="127">
        <f t="shared" si="32"/>
        <v>0</v>
      </c>
      <c r="AO34" s="127" t="str">
        <f t="shared" si="33"/>
        <v>#REF!</v>
      </c>
      <c r="AP34" s="127" t="str">
        <f t="shared" si="34"/>
        <v>#REF!</v>
      </c>
      <c r="AQ34" s="127" t="str">
        <f t="shared" si="35"/>
        <v>#REF!</v>
      </c>
      <c r="AR34" s="374" t="str">
        <f t="shared" si="36"/>
        <v>#REF!</v>
      </c>
      <c r="AS34" s="373" t="str">
        <f t="shared" si="37"/>
        <v>#REF!</v>
      </c>
      <c r="AT34" s="127" t="str">
        <f t="shared" si="38"/>
        <v>#REF!</v>
      </c>
      <c r="AU34" s="127" t="str">
        <f t="shared" si="39"/>
        <v>#REF!</v>
      </c>
      <c r="AV34" s="127" t="str">
        <f t="shared" si="40"/>
        <v>#REF!</v>
      </c>
      <c r="AW34" s="374" t="str">
        <f t="shared" si="41"/>
        <v>#REF!</v>
      </c>
      <c r="AX34" s="373">
        <f>IF($G34="","",Reserve!$P35-$R34)</f>
        <v>2.055170105</v>
      </c>
      <c r="AY34" s="182">
        <f t="shared" si="42"/>
        <v>0.0225</v>
      </c>
      <c r="AZ34" s="376">
        <f>IF($G34="","",VLOOKUP($H34,Life!$A$3:$R$113,18,FALSE))</f>
        <v>0.2058847546</v>
      </c>
      <c r="BA34" s="126">
        <f t="shared" si="43"/>
        <v>0.04604083146</v>
      </c>
      <c r="BB34" s="127">
        <f t="shared" si="44"/>
        <v>-0.3487180495</v>
      </c>
      <c r="BC34" s="127">
        <f t="shared" si="45"/>
        <v>-51.10537683</v>
      </c>
      <c r="BD34" s="127" t="str">
        <f t="shared" si="46"/>
        <v>#REF!</v>
      </c>
      <c r="BE34" s="127" t="str">
        <f t="shared" si="47"/>
        <v>#REF!</v>
      </c>
      <c r="BF34" s="127">
        <f t="shared" si="48"/>
        <v>0</v>
      </c>
      <c r="BG34" s="127">
        <f t="shared" si="49"/>
        <v>-0.1749328302</v>
      </c>
      <c r="BH34" s="127" t="str">
        <f t="shared" si="50"/>
        <v>#REF!</v>
      </c>
      <c r="BI34" s="127" t="str">
        <f t="shared" si="51"/>
        <v>#REF!</v>
      </c>
      <c r="BJ34" s="127" t="str">
        <f t="shared" si="52"/>
        <v>#REF!</v>
      </c>
      <c r="BK34" s="128" t="str">
        <f t="shared" si="53"/>
        <v>#REF!</v>
      </c>
      <c r="BL34" s="127" t="str">
        <f t="shared" si="54"/>
        <v>#REF!</v>
      </c>
      <c r="BM34" s="127">
        <f t="shared" si="55"/>
        <v>6.064516129</v>
      </c>
      <c r="BN34" s="127">
        <f t="shared" si="56"/>
        <v>0</v>
      </c>
      <c r="BO34" s="127">
        <f t="shared" si="57"/>
        <v>0</v>
      </c>
      <c r="BP34" s="127" t="str">
        <f t="shared" si="58"/>
        <v>#REF!</v>
      </c>
      <c r="BQ34" s="127">
        <f t="shared" si="59"/>
        <v>49.98080864</v>
      </c>
      <c r="BR34" s="127">
        <f t="shared" si="60"/>
        <v>0</v>
      </c>
      <c r="BS34" s="127">
        <f t="shared" si="61"/>
        <v>0</v>
      </c>
      <c r="BT34" s="127">
        <f t="shared" ref="BT34:BU34" si="91">AN34</f>
        <v>0</v>
      </c>
      <c r="BU34" s="128" t="str">
        <f t="shared" si="91"/>
        <v>#REF!</v>
      </c>
      <c r="BV34" s="2"/>
      <c r="BW34" s="2"/>
    </row>
    <row r="35" ht="15.75" customHeight="1">
      <c r="A35" s="224" t="s">
        <v>870</v>
      </c>
      <c r="B35" s="294">
        <f>Pricing!B20</f>
        <v>0.9</v>
      </c>
      <c r="C35" s="14">
        <f>Reserve!B17</f>
        <v>1</v>
      </c>
      <c r="D35" s="2"/>
      <c r="E35" s="2"/>
      <c r="F35" s="362">
        <v>31.0</v>
      </c>
      <c r="G35" s="246">
        <f t="shared" si="7"/>
        <v>31</v>
      </c>
      <c r="H35" s="97">
        <f t="shared" si="8"/>
        <v>95</v>
      </c>
      <c r="I35" s="363">
        <f t="shared" si="9"/>
        <v>0</v>
      </c>
      <c r="J35" s="120">
        <f t="shared" si="10"/>
        <v>0</v>
      </c>
      <c r="K35" s="364">
        <f>IF($G35="","",Reserve!N35)</f>
        <v>0</v>
      </c>
      <c r="L35" s="120">
        <f t="shared" si="11"/>
        <v>0</v>
      </c>
      <c r="M35" s="120">
        <f t="shared" si="12"/>
        <v>6.064516129</v>
      </c>
      <c r="N35" s="120">
        <f t="shared" si="13"/>
        <v>0</v>
      </c>
      <c r="O35" s="120">
        <f t="shared" si="14"/>
        <v>0</v>
      </c>
      <c r="P35" s="364">
        <f t="shared" si="15"/>
        <v>6.064516129</v>
      </c>
      <c r="Q35" s="365">
        <f>IF($G35="","",Reserve!$I35)</f>
        <v>0</v>
      </c>
      <c r="R35" s="363">
        <f>IF($G35="","",Reserve!$J36+Reserve!$K36)</f>
        <v>0</v>
      </c>
      <c r="S35" s="120" t="str">
        <f>IF($G35="","",Change!$G36)</f>
        <v>#REF!</v>
      </c>
      <c r="T35" s="120">
        <f t="shared" si="16"/>
        <v>0</v>
      </c>
      <c r="U35" s="366">
        <f t="shared" si="17"/>
        <v>0.0008058037026</v>
      </c>
      <c r="V35" s="363" t="str">
        <f>IF($G35="","",Reserve!$Q36-$R35)</f>
        <v>#REF!</v>
      </c>
      <c r="W35" s="120">
        <f>IF($G35="","",Reserve!$S36)</f>
        <v>0</v>
      </c>
      <c r="X35" s="364" t="str">
        <f t="shared" si="18"/>
        <v>#REF!</v>
      </c>
      <c r="Y35" s="367">
        <f t="shared" si="19"/>
        <v>0.026</v>
      </c>
      <c r="Z35" s="176">
        <f>IF($G35="","",VLOOKUP(H35,Life!$A$3:$Q$113,$B$6+1,FALSE))</f>
        <v>0.225596</v>
      </c>
      <c r="AA35" s="176">
        <f t="shared" si="20"/>
        <v>0.2030364</v>
      </c>
      <c r="AB35" s="176">
        <f t="shared" si="21"/>
        <v>0</v>
      </c>
      <c r="AC35" s="366">
        <f>IF($G35="","",HLOOKUP($G35,AssetShare_Table!$B$84:$G$85,2)*$D$11)</f>
        <v>0.015</v>
      </c>
      <c r="AD35" s="367">
        <f t="shared" si="22"/>
        <v>0.1082966482</v>
      </c>
      <c r="AE35" s="176">
        <f t="shared" si="23"/>
        <v>0.02198816159</v>
      </c>
      <c r="AF35" s="176">
        <f t="shared" si="24"/>
        <v>0</v>
      </c>
      <c r="AG35" s="366">
        <f t="shared" si="25"/>
        <v>0.08630848663</v>
      </c>
      <c r="AH35" s="363" t="str">
        <f t="shared" si="26"/>
        <v>#REF!</v>
      </c>
      <c r="AI35" s="120">
        <f t="shared" si="27"/>
        <v>0</v>
      </c>
      <c r="AJ35" s="120">
        <f t="shared" si="28"/>
        <v>40.71953973</v>
      </c>
      <c r="AK35" s="120">
        <f t="shared" si="29"/>
        <v>0</v>
      </c>
      <c r="AL35" s="120">
        <f t="shared" si="30"/>
        <v>0</v>
      </c>
      <c r="AM35" s="120" t="str">
        <f t="shared" si="31"/>
        <v>#REF!</v>
      </c>
      <c r="AN35" s="120">
        <f t="shared" si="32"/>
        <v>0</v>
      </c>
      <c r="AO35" s="120" t="str">
        <f t="shared" si="33"/>
        <v>#REF!</v>
      </c>
      <c r="AP35" s="120" t="str">
        <f t="shared" si="34"/>
        <v>#REF!</v>
      </c>
      <c r="AQ35" s="120" t="str">
        <f t="shared" si="35"/>
        <v>#REF!</v>
      </c>
      <c r="AR35" s="364" t="str">
        <f t="shared" si="36"/>
        <v>#REF!</v>
      </c>
      <c r="AS35" s="363" t="str">
        <f t="shared" si="37"/>
        <v>#REF!</v>
      </c>
      <c r="AT35" s="120" t="str">
        <f t="shared" si="38"/>
        <v>#REF!</v>
      </c>
      <c r="AU35" s="120" t="str">
        <f t="shared" si="39"/>
        <v>#REF!</v>
      </c>
      <c r="AV35" s="120" t="str">
        <f t="shared" si="40"/>
        <v>#REF!</v>
      </c>
      <c r="AW35" s="364" t="str">
        <f t="shared" si="41"/>
        <v>#REF!</v>
      </c>
      <c r="AX35" s="363">
        <f>IF($G35="","",Reserve!$P36-$R35)</f>
        <v>2.713587221</v>
      </c>
      <c r="AY35" s="176">
        <f t="shared" si="42"/>
        <v>0.0225</v>
      </c>
      <c r="AZ35" s="366">
        <f>IF($G35="","",VLOOKUP($H35,Life!$A$3:$R$113,18,FALSE))</f>
        <v>0.2255965035</v>
      </c>
      <c r="BA35" s="119">
        <f t="shared" si="43"/>
        <v>0.04829726334</v>
      </c>
      <c r="BB35" s="120">
        <f t="shared" si="44"/>
        <v>-0.4110470892</v>
      </c>
      <c r="BC35" s="120">
        <f t="shared" si="45"/>
        <v>-41.63572937</v>
      </c>
      <c r="BD35" s="120" t="str">
        <f t="shared" si="46"/>
        <v>#REF!</v>
      </c>
      <c r="BE35" s="120" t="str">
        <f t="shared" si="47"/>
        <v>#REF!</v>
      </c>
      <c r="BF35" s="120">
        <f t="shared" si="48"/>
        <v>0</v>
      </c>
      <c r="BG35" s="120">
        <f t="shared" si="49"/>
        <v>-0.1425183891</v>
      </c>
      <c r="BH35" s="120" t="str">
        <f t="shared" si="50"/>
        <v>#REF!</v>
      </c>
      <c r="BI35" s="120" t="str">
        <f t="shared" si="51"/>
        <v>#REF!</v>
      </c>
      <c r="BJ35" s="120" t="str">
        <f t="shared" si="52"/>
        <v>#REF!</v>
      </c>
      <c r="BK35" s="121" t="str">
        <f t="shared" si="53"/>
        <v>#REF!</v>
      </c>
      <c r="BL35" s="120" t="str">
        <f t="shared" si="54"/>
        <v>#REF!</v>
      </c>
      <c r="BM35" s="120">
        <f t="shared" si="55"/>
        <v>6.064516129</v>
      </c>
      <c r="BN35" s="120">
        <f t="shared" si="56"/>
        <v>0</v>
      </c>
      <c r="BO35" s="120">
        <f t="shared" si="57"/>
        <v>0</v>
      </c>
      <c r="BP35" s="120" t="str">
        <f t="shared" si="58"/>
        <v>#REF!</v>
      </c>
      <c r="BQ35" s="120">
        <f t="shared" si="59"/>
        <v>40.71953973</v>
      </c>
      <c r="BR35" s="120">
        <f t="shared" si="60"/>
        <v>0</v>
      </c>
      <c r="BS35" s="120">
        <f t="shared" si="61"/>
        <v>0</v>
      </c>
      <c r="BT35" s="120">
        <f t="shared" ref="BT35:BU35" si="92">AN35</f>
        <v>0</v>
      </c>
      <c r="BU35" s="121" t="str">
        <f t="shared" si="92"/>
        <v>#REF!</v>
      </c>
      <c r="BV35" s="2"/>
      <c r="BW35" s="2"/>
    </row>
    <row r="36" ht="15.75" customHeight="1">
      <c r="A36" s="224" t="s">
        <v>133</v>
      </c>
      <c r="B36" s="294" t="str">
        <f>Pricing!B21</f>
        <v>#REF!</v>
      </c>
      <c r="C36" s="14">
        <f>Reserve!B18</f>
        <v>0.9999815719</v>
      </c>
      <c r="D36" s="2"/>
      <c r="E36" s="2"/>
      <c r="F36" s="362">
        <v>32.0</v>
      </c>
      <c r="G36" s="246">
        <f t="shared" si="7"/>
        <v>32</v>
      </c>
      <c r="H36" s="97">
        <f t="shared" si="8"/>
        <v>96</v>
      </c>
      <c r="I36" s="363">
        <f t="shared" si="9"/>
        <v>0</v>
      </c>
      <c r="J36" s="120">
        <f t="shared" si="10"/>
        <v>0</v>
      </c>
      <c r="K36" s="364">
        <f>IF($G36="","",Reserve!N36)</f>
        <v>0</v>
      </c>
      <c r="L36" s="120">
        <f t="shared" si="11"/>
        <v>0</v>
      </c>
      <c r="M36" s="120">
        <f t="shared" si="12"/>
        <v>6.064516129</v>
      </c>
      <c r="N36" s="120">
        <f t="shared" si="13"/>
        <v>0</v>
      </c>
      <c r="O36" s="120">
        <f t="shared" si="14"/>
        <v>0</v>
      </c>
      <c r="P36" s="364">
        <f t="shared" si="15"/>
        <v>6.064516129</v>
      </c>
      <c r="Q36" s="365">
        <f>IF($G36="","",Reserve!$I36)</f>
        <v>0</v>
      </c>
      <c r="R36" s="363">
        <f>IF($G36="","",Reserve!$J37+Reserve!$K37)</f>
        <v>0</v>
      </c>
      <c r="S36" s="120" t="str">
        <f>IF($G36="","",Change!$G37)</f>
        <v>#REF!</v>
      </c>
      <c r="T36" s="120">
        <f t="shared" si="16"/>
        <v>0</v>
      </c>
      <c r="U36" s="366">
        <f t="shared" si="17"/>
        <v>0.0007882054434</v>
      </c>
      <c r="V36" s="363" t="str">
        <f>IF($G36="","",Reserve!$Q37-$R36)</f>
        <v>#REF!</v>
      </c>
      <c r="W36" s="120">
        <f>IF($G36="","",Reserve!$S37)</f>
        <v>0</v>
      </c>
      <c r="X36" s="364" t="str">
        <f t="shared" si="18"/>
        <v>#REF!</v>
      </c>
      <c r="Y36" s="367">
        <f t="shared" si="19"/>
        <v>0.026</v>
      </c>
      <c r="Z36" s="176">
        <f>IF($G36="","",VLOOKUP(H36,Life!$A$3:$Q$113,$B$6+1,FALSE))</f>
        <v>0.246887</v>
      </c>
      <c r="AA36" s="176">
        <f t="shared" si="20"/>
        <v>0.2221983</v>
      </c>
      <c r="AB36" s="176">
        <f t="shared" si="21"/>
        <v>0</v>
      </c>
      <c r="AC36" s="366">
        <f>IF($G36="","",HLOOKUP($G36,AssetShare_Table!$B$84:$G$85,2)*$D$11)</f>
        <v>0.015</v>
      </c>
      <c r="AD36" s="367">
        <f t="shared" si="22"/>
        <v>0.08630848663</v>
      </c>
      <c r="AE36" s="176">
        <f t="shared" si="23"/>
        <v>0.019177599</v>
      </c>
      <c r="AF36" s="176">
        <f t="shared" si="24"/>
        <v>0</v>
      </c>
      <c r="AG36" s="366">
        <f t="shared" si="25"/>
        <v>0.06713088762</v>
      </c>
      <c r="AH36" s="363" t="str">
        <f t="shared" si="26"/>
        <v>#REF!</v>
      </c>
      <c r="AI36" s="120">
        <f t="shared" si="27"/>
        <v>0</v>
      </c>
      <c r="AJ36" s="120">
        <f t="shared" si="28"/>
        <v>32.45199097</v>
      </c>
      <c r="AK36" s="120">
        <f t="shared" si="29"/>
        <v>0</v>
      </c>
      <c r="AL36" s="120">
        <f t="shared" si="30"/>
        <v>0</v>
      </c>
      <c r="AM36" s="120" t="str">
        <f t="shared" si="31"/>
        <v>#REF!</v>
      </c>
      <c r="AN36" s="120">
        <f t="shared" si="32"/>
        <v>0</v>
      </c>
      <c r="AO36" s="120" t="str">
        <f t="shared" si="33"/>
        <v>#REF!</v>
      </c>
      <c r="AP36" s="120" t="str">
        <f t="shared" si="34"/>
        <v>#REF!</v>
      </c>
      <c r="AQ36" s="120" t="str">
        <f t="shared" si="35"/>
        <v>#REF!</v>
      </c>
      <c r="AR36" s="364" t="str">
        <f t="shared" si="36"/>
        <v>#REF!</v>
      </c>
      <c r="AS36" s="363" t="str">
        <f t="shared" si="37"/>
        <v>#REF!</v>
      </c>
      <c r="AT36" s="120" t="str">
        <f t="shared" si="38"/>
        <v>#REF!</v>
      </c>
      <c r="AU36" s="120" t="str">
        <f t="shared" si="39"/>
        <v>#REF!</v>
      </c>
      <c r="AV36" s="120" t="str">
        <f t="shared" si="40"/>
        <v>#REF!</v>
      </c>
      <c r="AW36" s="364" t="str">
        <f t="shared" si="41"/>
        <v>#REF!</v>
      </c>
      <c r="AX36" s="363">
        <f>IF($G36="","",Reserve!$P37-$R36)</f>
        <v>3.684235133</v>
      </c>
      <c r="AY36" s="176">
        <f t="shared" si="42"/>
        <v>0.0225</v>
      </c>
      <c r="AZ36" s="366">
        <f>IF($G36="","",VLOOKUP($H36,Life!$A$3:$R$113,18,FALSE))</f>
        <v>0.2468876623</v>
      </c>
      <c r="BA36" s="119">
        <f t="shared" si="43"/>
        <v>0.05082261658</v>
      </c>
      <c r="BB36" s="120">
        <f t="shared" si="44"/>
        <v>-0.4867460141</v>
      </c>
      <c r="BC36" s="120">
        <f t="shared" si="45"/>
        <v>-33.18216077</v>
      </c>
      <c r="BD36" s="120" t="str">
        <f t="shared" si="46"/>
        <v>#REF!</v>
      </c>
      <c r="BE36" s="120" t="str">
        <f t="shared" si="47"/>
        <v>#REF!</v>
      </c>
      <c r="BF36" s="120">
        <f t="shared" si="48"/>
        <v>0</v>
      </c>
      <c r="BG36" s="120">
        <f t="shared" si="49"/>
        <v>-0.1135819684</v>
      </c>
      <c r="BH36" s="120" t="str">
        <f t="shared" si="50"/>
        <v>#REF!</v>
      </c>
      <c r="BI36" s="120" t="str">
        <f t="shared" si="51"/>
        <v>#REF!</v>
      </c>
      <c r="BJ36" s="120" t="str">
        <f t="shared" si="52"/>
        <v>#REF!</v>
      </c>
      <c r="BK36" s="121" t="str">
        <f t="shared" si="53"/>
        <v>#REF!</v>
      </c>
      <c r="BL36" s="120" t="str">
        <f t="shared" si="54"/>
        <v>#REF!</v>
      </c>
      <c r="BM36" s="120">
        <f t="shared" si="55"/>
        <v>6.064516129</v>
      </c>
      <c r="BN36" s="120">
        <f t="shared" si="56"/>
        <v>0</v>
      </c>
      <c r="BO36" s="120">
        <f t="shared" si="57"/>
        <v>0</v>
      </c>
      <c r="BP36" s="120" t="str">
        <f t="shared" si="58"/>
        <v>#REF!</v>
      </c>
      <c r="BQ36" s="120">
        <f t="shared" si="59"/>
        <v>32.45199097</v>
      </c>
      <c r="BR36" s="120">
        <f t="shared" si="60"/>
        <v>0</v>
      </c>
      <c r="BS36" s="120">
        <f t="shared" si="61"/>
        <v>0</v>
      </c>
      <c r="BT36" s="120">
        <f t="shared" ref="BT36:BU36" si="93">AN36</f>
        <v>0</v>
      </c>
      <c r="BU36" s="121" t="str">
        <f t="shared" si="93"/>
        <v>#REF!</v>
      </c>
      <c r="BV36" s="2"/>
      <c r="BW36" s="2"/>
    </row>
    <row r="37" ht="15.75" customHeight="1">
      <c r="A37" s="224" t="s">
        <v>134</v>
      </c>
      <c r="B37" s="387" t="str">
        <f>Pricing!B22</f>
        <v>#REF!</v>
      </c>
      <c r="C37" s="137">
        <f>Reserve!B19</f>
        <v>0.008274222273</v>
      </c>
      <c r="D37" s="2"/>
      <c r="E37" s="2"/>
      <c r="F37" s="362">
        <v>33.0</v>
      </c>
      <c r="G37" s="246">
        <f t="shared" si="7"/>
        <v>33</v>
      </c>
      <c r="H37" s="97">
        <f t="shared" si="8"/>
        <v>97</v>
      </c>
      <c r="I37" s="363">
        <f t="shared" si="9"/>
        <v>0</v>
      </c>
      <c r="J37" s="120">
        <f t="shared" si="10"/>
        <v>0</v>
      </c>
      <c r="K37" s="364">
        <f>IF($G37="","",Reserve!N37)</f>
        <v>0</v>
      </c>
      <c r="L37" s="120">
        <f t="shared" si="11"/>
        <v>0</v>
      </c>
      <c r="M37" s="120">
        <f t="shared" si="12"/>
        <v>6.064516129</v>
      </c>
      <c r="N37" s="120">
        <f t="shared" si="13"/>
        <v>0</v>
      </c>
      <c r="O37" s="120">
        <f t="shared" si="14"/>
        <v>0</v>
      </c>
      <c r="P37" s="364">
        <f t="shared" si="15"/>
        <v>6.064516129</v>
      </c>
      <c r="Q37" s="365">
        <f>IF($G37="","",Reserve!$I37)</f>
        <v>0</v>
      </c>
      <c r="R37" s="363">
        <f>IF($G37="","",Reserve!$J38+Reserve!$K38)</f>
        <v>0</v>
      </c>
      <c r="S37" s="120" t="str">
        <f>IF($G37="","",Change!$G38)</f>
        <v>#REF!</v>
      </c>
      <c r="T37" s="120">
        <f t="shared" si="16"/>
        <v>0</v>
      </c>
      <c r="U37" s="366">
        <f t="shared" si="17"/>
        <v>0.0007718390624</v>
      </c>
      <c r="V37" s="363" t="str">
        <f>IF($G37="","",Reserve!$Q38-$R37)</f>
        <v>#REF!</v>
      </c>
      <c r="W37" s="120">
        <f>IF($G37="","",Reserve!$S38)</f>
        <v>0</v>
      </c>
      <c r="X37" s="364" t="str">
        <f t="shared" si="18"/>
        <v>#REF!</v>
      </c>
      <c r="Y37" s="367">
        <f t="shared" si="19"/>
        <v>0.026</v>
      </c>
      <c r="Z37" s="176">
        <f>IF($G37="","",VLOOKUP(H37,Life!$A$3:$Q$113,$B$6+1,FALSE))</f>
        <v>0.26983</v>
      </c>
      <c r="AA37" s="176">
        <f t="shared" si="20"/>
        <v>0.242847</v>
      </c>
      <c r="AB37" s="176">
        <f t="shared" si="21"/>
        <v>0</v>
      </c>
      <c r="AC37" s="366">
        <f>IF($G37="","",HLOOKUP($G37,AssetShare_Table!$B$84:$G$85,2)*$D$11)</f>
        <v>0.015</v>
      </c>
      <c r="AD37" s="367">
        <f t="shared" si="22"/>
        <v>0.06713088762</v>
      </c>
      <c r="AE37" s="176">
        <f t="shared" si="23"/>
        <v>0.01630253467</v>
      </c>
      <c r="AF37" s="176">
        <f t="shared" si="24"/>
        <v>0</v>
      </c>
      <c r="AG37" s="366">
        <f t="shared" si="25"/>
        <v>0.05082835296</v>
      </c>
      <c r="AH37" s="363" t="str">
        <f t="shared" si="26"/>
        <v>#REF!</v>
      </c>
      <c r="AI37" s="120">
        <f t="shared" si="27"/>
        <v>0</v>
      </c>
      <c r="AJ37" s="120">
        <f t="shared" si="28"/>
        <v>25.24121375</v>
      </c>
      <c r="AK37" s="120">
        <f t="shared" si="29"/>
        <v>0</v>
      </c>
      <c r="AL37" s="120">
        <f t="shared" si="30"/>
        <v>0</v>
      </c>
      <c r="AM37" s="120" t="str">
        <f t="shared" si="31"/>
        <v>#REF!</v>
      </c>
      <c r="AN37" s="120">
        <f t="shared" si="32"/>
        <v>0</v>
      </c>
      <c r="AO37" s="120" t="str">
        <f t="shared" si="33"/>
        <v>#REF!</v>
      </c>
      <c r="AP37" s="120" t="str">
        <f t="shared" si="34"/>
        <v>#REF!</v>
      </c>
      <c r="AQ37" s="120" t="str">
        <f t="shared" si="35"/>
        <v>#REF!</v>
      </c>
      <c r="AR37" s="364" t="str">
        <f t="shared" si="36"/>
        <v>#REF!</v>
      </c>
      <c r="AS37" s="363" t="str">
        <f t="shared" si="37"/>
        <v>#REF!</v>
      </c>
      <c r="AT37" s="120" t="str">
        <f t="shared" si="38"/>
        <v>#REF!</v>
      </c>
      <c r="AU37" s="120" t="str">
        <f t="shared" si="39"/>
        <v>#REF!</v>
      </c>
      <c r="AV37" s="120" t="str">
        <f t="shared" si="40"/>
        <v>#REF!</v>
      </c>
      <c r="AW37" s="364" t="str">
        <f t="shared" si="41"/>
        <v>#REF!</v>
      </c>
      <c r="AX37" s="363">
        <f>IF($G37="","",Reserve!$P38-$R37)</f>
        <v>5.159250241</v>
      </c>
      <c r="AY37" s="176">
        <f t="shared" si="42"/>
        <v>0.0225</v>
      </c>
      <c r="AZ37" s="366">
        <f>IF($G37="","",VLOOKUP($H37,Life!$A$3:$R$113,18,FALSE))</f>
        <v>0.2698298693</v>
      </c>
      <c r="BA37" s="119">
        <f t="shared" si="43"/>
        <v>0.0536697365</v>
      </c>
      <c r="BB37" s="120">
        <f t="shared" si="44"/>
        <v>-0.5794137562</v>
      </c>
      <c r="BC37" s="120">
        <f t="shared" si="45"/>
        <v>-25.80914106</v>
      </c>
      <c r="BD37" s="120" t="str">
        <f t="shared" si="46"/>
        <v>#REF!</v>
      </c>
      <c r="BE37" s="120" t="str">
        <f t="shared" si="47"/>
        <v>#REF!</v>
      </c>
      <c r="BF37" s="120">
        <f t="shared" si="48"/>
        <v>0</v>
      </c>
      <c r="BG37" s="120">
        <f t="shared" si="49"/>
        <v>-0.08834424811</v>
      </c>
      <c r="BH37" s="120" t="str">
        <f t="shared" si="50"/>
        <v>#REF!</v>
      </c>
      <c r="BI37" s="120" t="str">
        <f t="shared" si="51"/>
        <v>#REF!</v>
      </c>
      <c r="BJ37" s="120" t="str">
        <f t="shared" si="52"/>
        <v>#REF!</v>
      </c>
      <c r="BK37" s="121" t="str">
        <f t="shared" si="53"/>
        <v>#REF!</v>
      </c>
      <c r="BL37" s="120" t="str">
        <f t="shared" si="54"/>
        <v>#REF!</v>
      </c>
      <c r="BM37" s="120">
        <f t="shared" si="55"/>
        <v>6.064516129</v>
      </c>
      <c r="BN37" s="120">
        <f t="shared" si="56"/>
        <v>0</v>
      </c>
      <c r="BO37" s="120">
        <f t="shared" si="57"/>
        <v>0</v>
      </c>
      <c r="BP37" s="120" t="str">
        <f t="shared" si="58"/>
        <v>#REF!</v>
      </c>
      <c r="BQ37" s="120">
        <f t="shared" si="59"/>
        <v>25.24121375</v>
      </c>
      <c r="BR37" s="120">
        <f t="shared" si="60"/>
        <v>0</v>
      </c>
      <c r="BS37" s="120">
        <f t="shared" si="61"/>
        <v>0</v>
      </c>
      <c r="BT37" s="120">
        <f t="shared" ref="BT37:BU37" si="94">AN37</f>
        <v>0</v>
      </c>
      <c r="BU37" s="121" t="str">
        <f t="shared" si="94"/>
        <v>#REF!</v>
      </c>
      <c r="BV37" s="2"/>
      <c r="BW37" s="2"/>
    </row>
    <row r="38" ht="15.75" customHeight="1">
      <c r="A38" s="224" t="s">
        <v>135</v>
      </c>
      <c r="B38" s="387" t="str">
        <f>Pricing!B23</f>
        <v>#REF!</v>
      </c>
      <c r="C38" s="137">
        <f>Reserve!B20</f>
        <v>0.008274222273</v>
      </c>
      <c r="D38" s="2"/>
      <c r="E38" s="2"/>
      <c r="F38" s="362">
        <v>34.0</v>
      </c>
      <c r="G38" s="246">
        <f t="shared" si="7"/>
        <v>34</v>
      </c>
      <c r="H38" s="97">
        <f t="shared" si="8"/>
        <v>98</v>
      </c>
      <c r="I38" s="363">
        <f t="shared" si="9"/>
        <v>0</v>
      </c>
      <c r="J38" s="120">
        <f t="shared" si="10"/>
        <v>0</v>
      </c>
      <c r="K38" s="364">
        <f>IF($G38="","",Reserve!N38)</f>
        <v>0</v>
      </c>
      <c r="L38" s="120">
        <f t="shared" si="11"/>
        <v>0</v>
      </c>
      <c r="M38" s="120">
        <f t="shared" si="12"/>
        <v>6.064516129</v>
      </c>
      <c r="N38" s="120">
        <f t="shared" si="13"/>
        <v>0</v>
      </c>
      <c r="O38" s="120">
        <f t="shared" si="14"/>
        <v>0</v>
      </c>
      <c r="P38" s="364">
        <f t="shared" si="15"/>
        <v>6.064516129</v>
      </c>
      <c r="Q38" s="365">
        <f>IF($G38="","",Reserve!$I38)</f>
        <v>0</v>
      </c>
      <c r="R38" s="363">
        <f>IF($G38="","",Reserve!$J39+Reserve!$K39)</f>
        <v>0</v>
      </c>
      <c r="S38" s="120" t="str">
        <f>IF($G38="","",Change!$G39)</f>
        <v>#REF!</v>
      </c>
      <c r="T38" s="120">
        <f t="shared" si="16"/>
        <v>0</v>
      </c>
      <c r="U38" s="366">
        <f t="shared" si="17"/>
        <v>0.000756618328</v>
      </c>
      <c r="V38" s="363" t="str">
        <f>IF($G38="","",Reserve!$Q39-$R38)</f>
        <v>#REF!</v>
      </c>
      <c r="W38" s="120">
        <f>IF($G38="","",Reserve!$S39)</f>
        <v>0</v>
      </c>
      <c r="X38" s="364" t="str">
        <f t="shared" si="18"/>
        <v>#REF!</v>
      </c>
      <c r="Y38" s="367">
        <f t="shared" si="19"/>
        <v>0.026</v>
      </c>
      <c r="Z38" s="176">
        <f>IF($G38="","",VLOOKUP(H38,Life!$A$3:$Q$113,$B$6+1,FALSE))</f>
        <v>0.29448</v>
      </c>
      <c r="AA38" s="176">
        <f t="shared" si="20"/>
        <v>0.265032</v>
      </c>
      <c r="AB38" s="176">
        <f t="shared" si="21"/>
        <v>0</v>
      </c>
      <c r="AC38" s="366">
        <f>IF($G38="","",HLOOKUP($G38,AssetShare_Table!$B$84:$G$85,2)*$D$11)</f>
        <v>0.015</v>
      </c>
      <c r="AD38" s="367">
        <f t="shared" si="22"/>
        <v>0.05082835296</v>
      </c>
      <c r="AE38" s="176">
        <f t="shared" si="23"/>
        <v>0.01347114004</v>
      </c>
      <c r="AF38" s="176">
        <f t="shared" si="24"/>
        <v>0</v>
      </c>
      <c r="AG38" s="366">
        <f t="shared" si="25"/>
        <v>0.03735721292</v>
      </c>
      <c r="AH38" s="363" t="str">
        <f t="shared" si="26"/>
        <v>#REF!</v>
      </c>
      <c r="AI38" s="120">
        <f t="shared" si="27"/>
        <v>0</v>
      </c>
      <c r="AJ38" s="120">
        <f t="shared" si="28"/>
        <v>19.11146071</v>
      </c>
      <c r="AK38" s="120">
        <f t="shared" si="29"/>
        <v>0</v>
      </c>
      <c r="AL38" s="120">
        <f t="shared" si="30"/>
        <v>0</v>
      </c>
      <c r="AM38" s="120" t="str">
        <f t="shared" si="31"/>
        <v>#REF!</v>
      </c>
      <c r="AN38" s="120">
        <f t="shared" si="32"/>
        <v>0</v>
      </c>
      <c r="AO38" s="120" t="str">
        <f t="shared" si="33"/>
        <v>#REF!</v>
      </c>
      <c r="AP38" s="120" t="str">
        <f t="shared" si="34"/>
        <v>#REF!</v>
      </c>
      <c r="AQ38" s="120" t="str">
        <f t="shared" si="35"/>
        <v>#REF!</v>
      </c>
      <c r="AR38" s="364" t="str">
        <f t="shared" si="36"/>
        <v>#REF!</v>
      </c>
      <c r="AS38" s="363" t="str">
        <f t="shared" si="37"/>
        <v>#REF!</v>
      </c>
      <c r="AT38" s="120" t="str">
        <f t="shared" si="38"/>
        <v>#REF!</v>
      </c>
      <c r="AU38" s="120" t="str">
        <f t="shared" si="39"/>
        <v>#REF!</v>
      </c>
      <c r="AV38" s="120" t="str">
        <f t="shared" si="40"/>
        <v>#REF!</v>
      </c>
      <c r="AW38" s="364" t="str">
        <f t="shared" si="41"/>
        <v>#REF!</v>
      </c>
      <c r="AX38" s="363">
        <f>IF($G38="","",Reserve!$P39-$R38)</f>
        <v>7.477239082</v>
      </c>
      <c r="AY38" s="176">
        <f t="shared" si="42"/>
        <v>0.0225</v>
      </c>
      <c r="AZ38" s="366">
        <f>IF($G38="","",VLOOKUP($H38,Life!$A$3:$R$113,18,FALSE))</f>
        <v>0.2944811161</v>
      </c>
      <c r="BA38" s="119">
        <f t="shared" si="43"/>
        <v>0.05690525372</v>
      </c>
      <c r="BB38" s="120">
        <f t="shared" si="44"/>
        <v>-0.6939229618</v>
      </c>
      <c r="BC38" s="120">
        <f t="shared" si="45"/>
        <v>-19.54146858</v>
      </c>
      <c r="BD38" s="120" t="str">
        <f t="shared" si="46"/>
        <v>#REF!</v>
      </c>
      <c r="BE38" s="120" t="str">
        <f t="shared" si="47"/>
        <v>#REF!</v>
      </c>
      <c r="BF38" s="120">
        <f t="shared" si="48"/>
        <v>0</v>
      </c>
      <c r="BG38" s="120">
        <f t="shared" si="49"/>
        <v>-0.06689011249</v>
      </c>
      <c r="BH38" s="120" t="str">
        <f t="shared" si="50"/>
        <v>#REF!</v>
      </c>
      <c r="BI38" s="120" t="str">
        <f t="shared" si="51"/>
        <v>#REF!</v>
      </c>
      <c r="BJ38" s="120" t="str">
        <f t="shared" si="52"/>
        <v>#REF!</v>
      </c>
      <c r="BK38" s="121" t="str">
        <f t="shared" si="53"/>
        <v>#REF!</v>
      </c>
      <c r="BL38" s="120" t="str">
        <f t="shared" si="54"/>
        <v>#REF!</v>
      </c>
      <c r="BM38" s="120">
        <f t="shared" si="55"/>
        <v>6.064516129</v>
      </c>
      <c r="BN38" s="120">
        <f t="shared" si="56"/>
        <v>0</v>
      </c>
      <c r="BO38" s="120">
        <f t="shared" si="57"/>
        <v>0</v>
      </c>
      <c r="BP38" s="120" t="str">
        <f t="shared" si="58"/>
        <v>#REF!</v>
      </c>
      <c r="BQ38" s="120">
        <f t="shared" si="59"/>
        <v>19.11146071</v>
      </c>
      <c r="BR38" s="120">
        <f t="shared" si="60"/>
        <v>0</v>
      </c>
      <c r="BS38" s="120">
        <f t="shared" si="61"/>
        <v>0</v>
      </c>
      <c r="BT38" s="120">
        <f t="shared" ref="BT38:BU38" si="95">AN38</f>
        <v>0</v>
      </c>
      <c r="BU38" s="121" t="str">
        <f t="shared" si="95"/>
        <v>#REF!</v>
      </c>
      <c r="BV38" s="2"/>
      <c r="BW38" s="2"/>
    </row>
    <row r="39" ht="15.75" customHeight="1">
      <c r="A39" s="224" t="s">
        <v>136</v>
      </c>
      <c r="B39" s="387" t="str">
        <f>Pricing!B24</f>
        <v>#REF!</v>
      </c>
      <c r="C39" s="137">
        <f>Reserve!B21</f>
        <v>0.008274222273</v>
      </c>
      <c r="D39" s="2"/>
      <c r="E39" s="2"/>
      <c r="F39" s="371">
        <v>35.0</v>
      </c>
      <c r="G39" s="218">
        <f t="shared" si="7"/>
        <v>35</v>
      </c>
      <c r="H39" s="372">
        <f t="shared" si="8"/>
        <v>99</v>
      </c>
      <c r="I39" s="373">
        <f t="shared" si="9"/>
        <v>0</v>
      </c>
      <c r="J39" s="127">
        <f t="shared" si="10"/>
        <v>0</v>
      </c>
      <c r="K39" s="374">
        <f>IF($G39="","",Reserve!N39)</f>
        <v>0</v>
      </c>
      <c r="L39" s="127">
        <f t="shared" si="11"/>
        <v>0</v>
      </c>
      <c r="M39" s="127">
        <f t="shared" si="12"/>
        <v>6.064516129</v>
      </c>
      <c r="N39" s="127">
        <f t="shared" si="13"/>
        <v>0</v>
      </c>
      <c r="O39" s="127">
        <f t="shared" si="14"/>
        <v>0</v>
      </c>
      <c r="P39" s="374">
        <f t="shared" si="15"/>
        <v>6.064516129</v>
      </c>
      <c r="Q39" s="375">
        <f>IF($G39="","",Reserve!$I39)</f>
        <v>0</v>
      </c>
      <c r="R39" s="373">
        <f>IF($G39="","",Reserve!$J40+Reserve!$K40)</f>
        <v>0</v>
      </c>
      <c r="S39" s="127" t="str">
        <f>IF($G39="","",Change!$G40)</f>
        <v>#REF!</v>
      </c>
      <c r="T39" s="127">
        <f t="shared" si="16"/>
        <v>0</v>
      </c>
      <c r="U39" s="376">
        <f t="shared" si="17"/>
        <v>0.000742463045</v>
      </c>
      <c r="V39" s="373" t="str">
        <f>IF($G39="","",Reserve!$Q40-$R39)</f>
        <v>#REF!</v>
      </c>
      <c r="W39" s="127">
        <f>IF($G39="","",Reserve!$S40)</f>
        <v>0</v>
      </c>
      <c r="X39" s="374" t="str">
        <f t="shared" si="18"/>
        <v>#REF!</v>
      </c>
      <c r="Y39" s="377">
        <f t="shared" si="19"/>
        <v>0.026</v>
      </c>
      <c r="Z39" s="182">
        <f>IF($G39="","",VLOOKUP(H39,Life!$A$3:$Q$113,$B$6+1,FALSE))</f>
        <v>0.320809</v>
      </c>
      <c r="AA39" s="182">
        <f t="shared" si="20"/>
        <v>0.2887281</v>
      </c>
      <c r="AB39" s="182">
        <f t="shared" si="21"/>
        <v>0</v>
      </c>
      <c r="AC39" s="376">
        <f>IF($G39="","",HLOOKUP($G39,AssetShare_Table!$B$84:$G$85,2)*$D$11)</f>
        <v>0.015</v>
      </c>
      <c r="AD39" s="377">
        <f t="shared" si="22"/>
        <v>0.03735721292</v>
      </c>
      <c r="AE39" s="182">
        <f t="shared" si="23"/>
        <v>0.01078607711</v>
      </c>
      <c r="AF39" s="182">
        <f t="shared" si="24"/>
        <v>0</v>
      </c>
      <c r="AG39" s="376">
        <f t="shared" si="25"/>
        <v>0.02657113581</v>
      </c>
      <c r="AH39" s="373" t="str">
        <f t="shared" si="26"/>
        <v>#REF!</v>
      </c>
      <c r="AI39" s="127">
        <f t="shared" si="27"/>
        <v>0</v>
      </c>
      <c r="AJ39" s="127">
        <f t="shared" si="28"/>
        <v>14.04631206</v>
      </c>
      <c r="AK39" s="127">
        <f t="shared" si="29"/>
        <v>0</v>
      </c>
      <c r="AL39" s="127">
        <f t="shared" si="30"/>
        <v>0</v>
      </c>
      <c r="AM39" s="127" t="str">
        <f t="shared" si="31"/>
        <v>#REF!</v>
      </c>
      <c r="AN39" s="127">
        <f t="shared" si="32"/>
        <v>0</v>
      </c>
      <c r="AO39" s="127" t="str">
        <f t="shared" si="33"/>
        <v>#REF!</v>
      </c>
      <c r="AP39" s="127" t="str">
        <f t="shared" si="34"/>
        <v>#REF!</v>
      </c>
      <c r="AQ39" s="127" t="str">
        <f t="shared" si="35"/>
        <v>#REF!</v>
      </c>
      <c r="AR39" s="374" t="str">
        <f t="shared" si="36"/>
        <v>#REF!</v>
      </c>
      <c r="AS39" s="373" t="str">
        <f t="shared" si="37"/>
        <v>#REF!</v>
      </c>
      <c r="AT39" s="127" t="str">
        <f t="shared" si="38"/>
        <v>#REF!</v>
      </c>
      <c r="AU39" s="127" t="str">
        <f t="shared" si="39"/>
        <v>#REF!</v>
      </c>
      <c r="AV39" s="127" t="str">
        <f t="shared" si="40"/>
        <v>#REF!</v>
      </c>
      <c r="AW39" s="374" t="str">
        <f t="shared" si="41"/>
        <v>#REF!</v>
      </c>
      <c r="AX39" s="373">
        <f>IF($G39="","",Reserve!$P40-$R39)</f>
        <v>11.25674567</v>
      </c>
      <c r="AY39" s="182">
        <f t="shared" si="42"/>
        <v>0.0225</v>
      </c>
      <c r="AZ39" s="376">
        <f>IF($G39="","",VLOOKUP($H39,Life!$A$3:$R$113,18,FALSE))</f>
        <v>0.3208093006</v>
      </c>
      <c r="BA39" s="126">
        <f t="shared" si="43"/>
        <v>0.0606143523</v>
      </c>
      <c r="BB39" s="127">
        <f t="shared" si="44"/>
        <v>-0.8364300441</v>
      </c>
      <c r="BC39" s="127">
        <f t="shared" si="45"/>
        <v>-14.36235408</v>
      </c>
      <c r="BD39" s="127" t="str">
        <f t="shared" si="46"/>
        <v>#REF!</v>
      </c>
      <c r="BE39" s="127" t="str">
        <f t="shared" si="47"/>
        <v>#REF!</v>
      </c>
      <c r="BF39" s="127">
        <f t="shared" si="48"/>
        <v>0</v>
      </c>
      <c r="BG39" s="127">
        <f t="shared" si="49"/>
        <v>-0.0491620922</v>
      </c>
      <c r="BH39" s="127" t="str">
        <f t="shared" si="50"/>
        <v>#REF!</v>
      </c>
      <c r="BI39" s="127" t="str">
        <f t="shared" si="51"/>
        <v>#REF!</v>
      </c>
      <c r="BJ39" s="127" t="str">
        <f t="shared" si="52"/>
        <v>#REF!</v>
      </c>
      <c r="BK39" s="128" t="str">
        <f t="shared" si="53"/>
        <v>#REF!</v>
      </c>
      <c r="BL39" s="127" t="str">
        <f t="shared" si="54"/>
        <v>#REF!</v>
      </c>
      <c r="BM39" s="127">
        <f t="shared" si="55"/>
        <v>6.064516129</v>
      </c>
      <c r="BN39" s="127">
        <f t="shared" si="56"/>
        <v>0</v>
      </c>
      <c r="BO39" s="127">
        <f t="shared" si="57"/>
        <v>0</v>
      </c>
      <c r="BP39" s="127" t="str">
        <f t="shared" si="58"/>
        <v>#REF!</v>
      </c>
      <c r="BQ39" s="127">
        <f t="shared" si="59"/>
        <v>14.04631206</v>
      </c>
      <c r="BR39" s="127">
        <f t="shared" si="60"/>
        <v>0</v>
      </c>
      <c r="BS39" s="127">
        <f t="shared" si="61"/>
        <v>0</v>
      </c>
      <c r="BT39" s="127">
        <f t="shared" ref="BT39:BU39" si="96">AN39</f>
        <v>0</v>
      </c>
      <c r="BU39" s="128" t="str">
        <f t="shared" si="96"/>
        <v>#REF!</v>
      </c>
      <c r="BV39" s="2"/>
      <c r="BW39" s="2"/>
    </row>
    <row r="40" ht="15.75" customHeight="1">
      <c r="A40" s="232" t="s">
        <v>137</v>
      </c>
      <c r="B40" s="388" t="str">
        <f>Pricing!B25</f>
        <v>#REF!</v>
      </c>
      <c r="C40" s="132">
        <f>Reserve!B22</f>
        <v>0</v>
      </c>
      <c r="D40" s="2"/>
      <c r="E40" s="2"/>
      <c r="F40" s="362">
        <v>36.0</v>
      </c>
      <c r="G40" s="246">
        <f t="shared" si="7"/>
        <v>36</v>
      </c>
      <c r="H40" s="97">
        <f t="shared" si="8"/>
        <v>100</v>
      </c>
      <c r="I40" s="363">
        <f t="shared" si="9"/>
        <v>0</v>
      </c>
      <c r="J40" s="120">
        <f t="shared" si="10"/>
        <v>0</v>
      </c>
      <c r="K40" s="364">
        <f>IF($G40="","",Reserve!N40)</f>
        <v>0</v>
      </c>
      <c r="L40" s="120">
        <f t="shared" si="11"/>
        <v>0</v>
      </c>
      <c r="M40" s="120">
        <f t="shared" si="12"/>
        <v>6.064516129</v>
      </c>
      <c r="N40" s="120">
        <f t="shared" si="13"/>
        <v>0</v>
      </c>
      <c r="O40" s="120">
        <f t="shared" si="14"/>
        <v>0</v>
      </c>
      <c r="P40" s="364">
        <f t="shared" si="15"/>
        <v>6.064516129</v>
      </c>
      <c r="Q40" s="365">
        <f>IF($G40="","",Reserve!$I40)</f>
        <v>0</v>
      </c>
      <c r="R40" s="363">
        <f>IF($G40="","",Reserve!$J41+Reserve!$K41)</f>
        <v>0</v>
      </c>
      <c r="S40" s="120" t="str">
        <f>IF($G40="","",Change!$G41)</f>
        <v>#REF!</v>
      </c>
      <c r="T40" s="120">
        <f t="shared" si="16"/>
        <v>0</v>
      </c>
      <c r="U40" s="366">
        <f t="shared" si="17"/>
        <v>0.0007292986319</v>
      </c>
      <c r="V40" s="363" t="str">
        <f>IF($G40="","",Reserve!$Q41-$R40)</f>
        <v>#REF!</v>
      </c>
      <c r="W40" s="120">
        <f>IF($G40="","",Reserve!$S41)</f>
        <v>0</v>
      </c>
      <c r="X40" s="364" t="str">
        <f t="shared" si="18"/>
        <v>#REF!</v>
      </c>
      <c r="Y40" s="367">
        <f t="shared" si="19"/>
        <v>0.026</v>
      </c>
      <c r="Z40" s="176">
        <f>IF($G40="","",VLOOKUP(H40,Life!$A$3:$Q$113,$B$6+1,FALSE))</f>
        <v>0.348771</v>
      </c>
      <c r="AA40" s="176">
        <f t="shared" si="20"/>
        <v>0.3138939</v>
      </c>
      <c r="AB40" s="176">
        <f t="shared" si="21"/>
        <v>0</v>
      </c>
      <c r="AC40" s="366">
        <f>IF($G40="","",HLOOKUP($G40,AssetShare_Table!$B$84:$G$85,2)*$D$11)</f>
        <v>0.015</v>
      </c>
      <c r="AD40" s="367">
        <f t="shared" si="22"/>
        <v>0.02657113581</v>
      </c>
      <c r="AE40" s="176">
        <f t="shared" si="23"/>
        <v>0.008340517447</v>
      </c>
      <c r="AF40" s="176">
        <f t="shared" si="24"/>
        <v>0</v>
      </c>
      <c r="AG40" s="366">
        <f t="shared" si="25"/>
        <v>0.01823061836</v>
      </c>
      <c r="AH40" s="363" t="str">
        <f t="shared" si="26"/>
        <v>#REF!</v>
      </c>
      <c r="AI40" s="120">
        <f t="shared" si="27"/>
        <v>0</v>
      </c>
      <c r="AJ40" s="120">
        <f t="shared" si="28"/>
        <v>9.990747065</v>
      </c>
      <c r="AK40" s="120">
        <f t="shared" si="29"/>
        <v>0</v>
      </c>
      <c r="AL40" s="120">
        <f t="shared" si="30"/>
        <v>0</v>
      </c>
      <c r="AM40" s="120" t="str">
        <f t="shared" si="31"/>
        <v>#REF!</v>
      </c>
      <c r="AN40" s="120">
        <f t="shared" si="32"/>
        <v>0</v>
      </c>
      <c r="AO40" s="120" t="str">
        <f t="shared" si="33"/>
        <v>#REF!</v>
      </c>
      <c r="AP40" s="120" t="str">
        <f t="shared" si="34"/>
        <v>#REF!</v>
      </c>
      <c r="AQ40" s="120" t="str">
        <f t="shared" si="35"/>
        <v>#REF!</v>
      </c>
      <c r="AR40" s="364" t="str">
        <f t="shared" si="36"/>
        <v>#REF!</v>
      </c>
      <c r="AS40" s="363" t="str">
        <f t="shared" si="37"/>
        <v>#REF!</v>
      </c>
      <c r="AT40" s="120" t="str">
        <f t="shared" si="38"/>
        <v>#REF!</v>
      </c>
      <c r="AU40" s="120" t="str">
        <f t="shared" si="39"/>
        <v>#REF!</v>
      </c>
      <c r="AV40" s="120" t="str">
        <f t="shared" si="40"/>
        <v>#REF!</v>
      </c>
      <c r="AW40" s="364" t="str">
        <f t="shared" si="41"/>
        <v>#REF!</v>
      </c>
      <c r="AX40" s="363">
        <f>IF($G40="","",Reserve!$P41-$R40)</f>
        <v>17.6743012</v>
      </c>
      <c r="AY40" s="176">
        <f t="shared" si="42"/>
        <v>0.0225</v>
      </c>
      <c r="AZ40" s="366">
        <f>IF($G40="","",VLOOKUP($H40,Life!$A$3:$R$113,18,FALSE))</f>
        <v>0.3487707201</v>
      </c>
      <c r="BA40" s="119">
        <f t="shared" si="43"/>
        <v>0.06490568038</v>
      </c>
      <c r="BB40" s="120">
        <f t="shared" si="44"/>
        <v>-1.01550237</v>
      </c>
      <c r="BC40" s="120">
        <f t="shared" si="45"/>
        <v>-10.21553887</v>
      </c>
      <c r="BD40" s="120" t="str">
        <f t="shared" si="46"/>
        <v>#REF!</v>
      </c>
      <c r="BE40" s="120" t="str">
        <f t="shared" si="47"/>
        <v>#REF!</v>
      </c>
      <c r="BF40" s="120">
        <f t="shared" si="48"/>
        <v>0</v>
      </c>
      <c r="BG40" s="120">
        <f t="shared" si="49"/>
        <v>-0.03496761473</v>
      </c>
      <c r="BH40" s="120" t="str">
        <f t="shared" si="50"/>
        <v>#REF!</v>
      </c>
      <c r="BI40" s="120" t="str">
        <f t="shared" si="51"/>
        <v>#REF!</v>
      </c>
      <c r="BJ40" s="120" t="str">
        <f t="shared" si="52"/>
        <v>#REF!</v>
      </c>
      <c r="BK40" s="121" t="str">
        <f t="shared" si="53"/>
        <v>#REF!</v>
      </c>
      <c r="BL40" s="120" t="str">
        <f t="shared" si="54"/>
        <v>#REF!</v>
      </c>
      <c r="BM40" s="120">
        <f t="shared" si="55"/>
        <v>6.064516129</v>
      </c>
      <c r="BN40" s="120">
        <f t="shared" si="56"/>
        <v>0</v>
      </c>
      <c r="BO40" s="120">
        <f t="shared" si="57"/>
        <v>0</v>
      </c>
      <c r="BP40" s="120" t="str">
        <f t="shared" si="58"/>
        <v>#REF!</v>
      </c>
      <c r="BQ40" s="120">
        <f t="shared" si="59"/>
        <v>9.990747065</v>
      </c>
      <c r="BR40" s="120">
        <f t="shared" si="60"/>
        <v>0</v>
      </c>
      <c r="BS40" s="120">
        <f t="shared" si="61"/>
        <v>0</v>
      </c>
      <c r="BT40" s="120">
        <f t="shared" ref="BT40:BU40" si="97">AN40</f>
        <v>0</v>
      </c>
      <c r="BU40" s="121" t="str">
        <f t="shared" si="97"/>
        <v>#REF!</v>
      </c>
      <c r="BV40" s="2"/>
      <c r="BW40" s="2"/>
    </row>
    <row r="41" ht="15.75" customHeight="1">
      <c r="A41" s="2"/>
      <c r="B41" s="2"/>
      <c r="C41" s="2"/>
      <c r="D41" s="2"/>
      <c r="E41" s="2"/>
      <c r="F41" s="362">
        <v>37.0</v>
      </c>
      <c r="G41" s="246">
        <f t="shared" si="7"/>
        <v>37</v>
      </c>
      <c r="H41" s="97">
        <f t="shared" si="8"/>
        <v>101</v>
      </c>
      <c r="I41" s="363">
        <f t="shared" si="9"/>
        <v>0</v>
      </c>
      <c r="J41" s="120">
        <f t="shared" si="10"/>
        <v>0</v>
      </c>
      <c r="K41" s="364">
        <f>IF($G41="","",Reserve!N41)</f>
        <v>0</v>
      </c>
      <c r="L41" s="120">
        <f t="shared" si="11"/>
        <v>0</v>
      </c>
      <c r="M41" s="120">
        <f t="shared" si="12"/>
        <v>6.064516129</v>
      </c>
      <c r="N41" s="120">
        <f t="shared" si="13"/>
        <v>0</v>
      </c>
      <c r="O41" s="120">
        <f t="shared" si="14"/>
        <v>0</v>
      </c>
      <c r="P41" s="364">
        <f t="shared" si="15"/>
        <v>6.064516129</v>
      </c>
      <c r="Q41" s="365">
        <f>IF($G41="","",Reserve!$I41)</f>
        <v>0</v>
      </c>
      <c r="R41" s="363">
        <f>IF($G41="","",Reserve!$J42+Reserve!$K42)</f>
        <v>0</v>
      </c>
      <c r="S41" s="120" t="str">
        <f>IF($G41="","",Change!$G42)</f>
        <v>#REF!</v>
      </c>
      <c r="T41" s="120">
        <f t="shared" si="16"/>
        <v>0</v>
      </c>
      <c r="U41" s="366">
        <f t="shared" si="17"/>
        <v>0.0007170557277</v>
      </c>
      <c r="V41" s="363" t="str">
        <f>IF($G41="","",Reserve!$Q42-$R41)</f>
        <v>#REF!</v>
      </c>
      <c r="W41" s="120">
        <f>IF($G41="","",Reserve!$S42)</f>
        <v>0</v>
      </c>
      <c r="X41" s="364" t="str">
        <f t="shared" si="18"/>
        <v>#REF!</v>
      </c>
      <c r="Y41" s="367">
        <f t="shared" si="19"/>
        <v>0.026</v>
      </c>
      <c r="Z41" s="176">
        <f>IF($G41="","",VLOOKUP(H41,Life!$A$3:$Q$113,$B$6+1,FALSE))</f>
        <v>0.378319</v>
      </c>
      <c r="AA41" s="176">
        <f t="shared" si="20"/>
        <v>0.3404871</v>
      </c>
      <c r="AB41" s="176">
        <f t="shared" si="21"/>
        <v>0</v>
      </c>
      <c r="AC41" s="366">
        <f>IF($G41="","",HLOOKUP($G41,AssetShare_Table!$B$84:$G$85,2)*$D$11)</f>
        <v>0.015</v>
      </c>
      <c r="AD41" s="367">
        <f t="shared" si="22"/>
        <v>0.01823061836</v>
      </c>
      <c r="AE41" s="176">
        <f t="shared" si="23"/>
        <v>0.006207290378</v>
      </c>
      <c r="AF41" s="176">
        <f t="shared" si="24"/>
        <v>0</v>
      </c>
      <c r="AG41" s="366">
        <f t="shared" si="25"/>
        <v>0.01202332799</v>
      </c>
      <c r="AH41" s="363" t="str">
        <f t="shared" si="26"/>
        <v>#REF!</v>
      </c>
      <c r="AI41" s="120">
        <f t="shared" si="27"/>
        <v>0</v>
      </c>
      <c r="AJ41" s="120">
        <f t="shared" si="28"/>
        <v>6.854712505</v>
      </c>
      <c r="AK41" s="120">
        <f t="shared" si="29"/>
        <v>0</v>
      </c>
      <c r="AL41" s="120">
        <f t="shared" si="30"/>
        <v>0</v>
      </c>
      <c r="AM41" s="120" t="str">
        <f t="shared" si="31"/>
        <v>#REF!</v>
      </c>
      <c r="AN41" s="120">
        <f t="shared" si="32"/>
        <v>0</v>
      </c>
      <c r="AO41" s="120" t="str">
        <f t="shared" si="33"/>
        <v>#REF!</v>
      </c>
      <c r="AP41" s="120" t="str">
        <f t="shared" si="34"/>
        <v>#REF!</v>
      </c>
      <c r="AQ41" s="120" t="str">
        <f t="shared" si="35"/>
        <v>#REF!</v>
      </c>
      <c r="AR41" s="364" t="str">
        <f t="shared" si="36"/>
        <v>#REF!</v>
      </c>
      <c r="AS41" s="363" t="str">
        <f t="shared" si="37"/>
        <v>#REF!</v>
      </c>
      <c r="AT41" s="120" t="str">
        <f t="shared" si="38"/>
        <v>#REF!</v>
      </c>
      <c r="AU41" s="120" t="str">
        <f t="shared" si="39"/>
        <v>#REF!</v>
      </c>
      <c r="AV41" s="120" t="str">
        <f t="shared" si="40"/>
        <v>#REF!</v>
      </c>
      <c r="AW41" s="364" t="str">
        <f t="shared" si="41"/>
        <v>#REF!</v>
      </c>
      <c r="AX41" s="363">
        <f>IF($G41="","",Reserve!$P42-$R41)</f>
        <v>29.06939101</v>
      </c>
      <c r="AY41" s="176">
        <f t="shared" si="42"/>
        <v>0.0225</v>
      </c>
      <c r="AZ41" s="366">
        <f>IF($G41="","",VLOOKUP($H41,Life!$A$3:$R$113,18,FALSE))</f>
        <v>0.3783160793</v>
      </c>
      <c r="BA41" s="119">
        <f t="shared" si="43"/>
        <v>0.06992031648</v>
      </c>
      <c r="BB41" s="120">
        <f t="shared" si="44"/>
        <v>-1.242949963</v>
      </c>
      <c r="BC41" s="120">
        <f t="shared" si="45"/>
        <v>-7.008943536</v>
      </c>
      <c r="BD41" s="120" t="str">
        <f t="shared" si="46"/>
        <v>#REF!</v>
      </c>
      <c r="BE41" s="120" t="str">
        <f t="shared" si="47"/>
        <v>#REF!</v>
      </c>
      <c r="BF41" s="120">
        <f t="shared" si="48"/>
        <v>0</v>
      </c>
      <c r="BG41" s="120">
        <f t="shared" si="49"/>
        <v>-0.02399149377</v>
      </c>
      <c r="BH41" s="120" t="str">
        <f t="shared" si="50"/>
        <v>#REF!</v>
      </c>
      <c r="BI41" s="120" t="str">
        <f t="shared" si="51"/>
        <v>#REF!</v>
      </c>
      <c r="BJ41" s="120" t="str">
        <f t="shared" si="52"/>
        <v>#REF!</v>
      </c>
      <c r="BK41" s="121" t="str">
        <f t="shared" si="53"/>
        <v>#REF!</v>
      </c>
      <c r="BL41" s="120" t="str">
        <f t="shared" si="54"/>
        <v>#REF!</v>
      </c>
      <c r="BM41" s="120">
        <f t="shared" si="55"/>
        <v>6.064516129</v>
      </c>
      <c r="BN41" s="120">
        <f t="shared" si="56"/>
        <v>0</v>
      </c>
      <c r="BO41" s="120">
        <f t="shared" si="57"/>
        <v>0</v>
      </c>
      <c r="BP41" s="120" t="str">
        <f t="shared" si="58"/>
        <v>#REF!</v>
      </c>
      <c r="BQ41" s="120">
        <f t="shared" si="59"/>
        <v>6.854712505</v>
      </c>
      <c r="BR41" s="120">
        <f t="shared" si="60"/>
        <v>0</v>
      </c>
      <c r="BS41" s="120">
        <f t="shared" si="61"/>
        <v>0</v>
      </c>
      <c r="BT41" s="120">
        <f t="shared" ref="BT41:BU41" si="98">AN41</f>
        <v>0</v>
      </c>
      <c r="BU41" s="121" t="str">
        <f t="shared" si="98"/>
        <v>#REF!</v>
      </c>
      <c r="BV41" s="2"/>
      <c r="BW41" s="2"/>
    </row>
    <row r="42" ht="15.75" customHeight="1">
      <c r="A42" s="2" t="s">
        <v>871</v>
      </c>
      <c r="B42" s="2"/>
      <c r="C42" s="2"/>
      <c r="D42" s="2"/>
      <c r="E42" s="2"/>
      <c r="F42" s="362">
        <v>38.0</v>
      </c>
      <c r="G42" s="246">
        <f t="shared" si="7"/>
        <v>38</v>
      </c>
      <c r="H42" s="97">
        <f t="shared" si="8"/>
        <v>102</v>
      </c>
      <c r="I42" s="363">
        <f t="shared" si="9"/>
        <v>0</v>
      </c>
      <c r="J42" s="120">
        <f t="shared" si="10"/>
        <v>0</v>
      </c>
      <c r="K42" s="364">
        <f>IF($G42="","",Reserve!N42)</f>
        <v>0</v>
      </c>
      <c r="L42" s="120">
        <f t="shared" si="11"/>
        <v>0</v>
      </c>
      <c r="M42" s="120">
        <f t="shared" si="12"/>
        <v>6.064516129</v>
      </c>
      <c r="N42" s="120">
        <f t="shared" si="13"/>
        <v>0</v>
      </c>
      <c r="O42" s="120">
        <f t="shared" si="14"/>
        <v>0</v>
      </c>
      <c r="P42" s="364">
        <f t="shared" si="15"/>
        <v>6.064516129</v>
      </c>
      <c r="Q42" s="365">
        <f>IF($G42="","",Reserve!$I42)</f>
        <v>0</v>
      </c>
      <c r="R42" s="363">
        <f>IF($G42="","",Reserve!$J43+Reserve!$K43)</f>
        <v>0</v>
      </c>
      <c r="S42" s="120" t="str">
        <f>IF($G42="","",Change!$G43)</f>
        <v>#REF!</v>
      </c>
      <c r="T42" s="120">
        <f t="shared" si="16"/>
        <v>0</v>
      </c>
      <c r="U42" s="366">
        <f t="shared" si="17"/>
        <v>0.0007056698267</v>
      </c>
      <c r="V42" s="363" t="str">
        <f>IF($G42="","",Reserve!$Q43-$R42)</f>
        <v>#REF!</v>
      </c>
      <c r="W42" s="120">
        <f>IF($G42="","",Reserve!$S43)</f>
        <v>0</v>
      </c>
      <c r="X42" s="364" t="str">
        <f t="shared" si="18"/>
        <v>#REF!</v>
      </c>
      <c r="Y42" s="367">
        <f t="shared" si="19"/>
        <v>0.026</v>
      </c>
      <c r="Z42" s="176">
        <f>IF($G42="","",VLOOKUP(H42,Life!$A$3:$Q$113,$B$6+1,FALSE))</f>
        <v>0.409406</v>
      </c>
      <c r="AA42" s="176">
        <f t="shared" si="20"/>
        <v>0.3684654</v>
      </c>
      <c r="AB42" s="176">
        <f t="shared" si="21"/>
        <v>0</v>
      </c>
      <c r="AC42" s="366">
        <f>IF($G42="","",HLOOKUP($G42,AssetShare_Table!$B$84:$G$85,2)*$D$11)</f>
        <v>0.015</v>
      </c>
      <c r="AD42" s="367">
        <f t="shared" si="22"/>
        <v>0.01202332799</v>
      </c>
      <c r="AE42" s="176">
        <f t="shared" si="23"/>
        <v>0.004430180355</v>
      </c>
      <c r="AF42" s="176">
        <f t="shared" si="24"/>
        <v>0</v>
      </c>
      <c r="AG42" s="366">
        <f t="shared" si="25"/>
        <v>0.00759314763</v>
      </c>
      <c r="AH42" s="363" t="str">
        <f t="shared" si="26"/>
        <v>#REF!</v>
      </c>
      <c r="AI42" s="120">
        <f t="shared" si="27"/>
        <v>0</v>
      </c>
      <c r="AJ42" s="120">
        <f t="shared" si="28"/>
        <v>4.520771323</v>
      </c>
      <c r="AK42" s="120">
        <f t="shared" si="29"/>
        <v>0</v>
      </c>
      <c r="AL42" s="120">
        <f t="shared" si="30"/>
        <v>0</v>
      </c>
      <c r="AM42" s="120" t="str">
        <f t="shared" si="31"/>
        <v>#REF!</v>
      </c>
      <c r="AN42" s="120">
        <f t="shared" si="32"/>
        <v>0</v>
      </c>
      <c r="AO42" s="120" t="str">
        <f t="shared" si="33"/>
        <v>#REF!</v>
      </c>
      <c r="AP42" s="120" t="str">
        <f t="shared" si="34"/>
        <v>#REF!</v>
      </c>
      <c r="AQ42" s="120" t="str">
        <f t="shared" si="35"/>
        <v>#REF!</v>
      </c>
      <c r="AR42" s="364" t="str">
        <f t="shared" si="36"/>
        <v>#REF!</v>
      </c>
      <c r="AS42" s="363" t="str">
        <f t="shared" si="37"/>
        <v>#REF!</v>
      </c>
      <c r="AT42" s="120" t="str">
        <f t="shared" si="38"/>
        <v>#REF!</v>
      </c>
      <c r="AU42" s="120" t="str">
        <f t="shared" si="39"/>
        <v>#REF!</v>
      </c>
      <c r="AV42" s="120" t="str">
        <f t="shared" si="40"/>
        <v>#REF!</v>
      </c>
      <c r="AW42" s="364" t="str">
        <f t="shared" si="41"/>
        <v>#REF!</v>
      </c>
      <c r="AX42" s="363">
        <f>IF($G42="","",Reserve!$P43-$R42)</f>
        <v>50.32770355</v>
      </c>
      <c r="AY42" s="176">
        <f t="shared" si="42"/>
        <v>0.0225</v>
      </c>
      <c r="AZ42" s="366">
        <f>IF($G42="","",VLOOKUP($H42,Life!$A$3:$R$113,18,FALSE))</f>
        <v>0.4094017766</v>
      </c>
      <c r="BA42" s="119">
        <f t="shared" si="43"/>
        <v>0.07584384847</v>
      </c>
      <c r="BB42" s="120">
        <f t="shared" si="44"/>
        <v>-1.535793755</v>
      </c>
      <c r="BC42" s="120">
        <f t="shared" si="45"/>
        <v>-4.622488677</v>
      </c>
      <c r="BD42" s="120" t="str">
        <f t="shared" si="46"/>
        <v>#REF!</v>
      </c>
      <c r="BE42" s="120" t="str">
        <f t="shared" si="47"/>
        <v>#REF!</v>
      </c>
      <c r="BF42" s="120">
        <f t="shared" si="48"/>
        <v>0</v>
      </c>
      <c r="BG42" s="120">
        <f t="shared" si="49"/>
        <v>-0.01582269963</v>
      </c>
      <c r="BH42" s="120" t="str">
        <f t="shared" si="50"/>
        <v>#REF!</v>
      </c>
      <c r="BI42" s="120" t="str">
        <f t="shared" si="51"/>
        <v>#REF!</v>
      </c>
      <c r="BJ42" s="120" t="str">
        <f t="shared" si="52"/>
        <v>#REF!</v>
      </c>
      <c r="BK42" s="121" t="str">
        <f t="shared" si="53"/>
        <v>#REF!</v>
      </c>
      <c r="BL42" s="120" t="str">
        <f t="shared" si="54"/>
        <v>#REF!</v>
      </c>
      <c r="BM42" s="120">
        <f t="shared" si="55"/>
        <v>6.064516129</v>
      </c>
      <c r="BN42" s="120">
        <f t="shared" si="56"/>
        <v>0</v>
      </c>
      <c r="BO42" s="120">
        <f t="shared" si="57"/>
        <v>0</v>
      </c>
      <c r="BP42" s="120" t="str">
        <f t="shared" si="58"/>
        <v>#REF!</v>
      </c>
      <c r="BQ42" s="120">
        <f t="shared" si="59"/>
        <v>4.520771323</v>
      </c>
      <c r="BR42" s="120">
        <f t="shared" si="60"/>
        <v>0</v>
      </c>
      <c r="BS42" s="120">
        <f t="shared" si="61"/>
        <v>0</v>
      </c>
      <c r="BT42" s="120">
        <f t="shared" ref="BT42:BU42" si="99">AN42</f>
        <v>0</v>
      </c>
      <c r="BU42" s="121" t="str">
        <f t="shared" si="99"/>
        <v>#REF!</v>
      </c>
      <c r="BV42" s="2"/>
      <c r="BW42" s="2"/>
    </row>
    <row r="43" ht="15.75" customHeight="1">
      <c r="A43" s="212" t="s">
        <v>872</v>
      </c>
      <c r="B43" s="240" t="s">
        <v>247</v>
      </c>
      <c r="C43" s="241" t="s">
        <v>248</v>
      </c>
      <c r="D43" s="2"/>
      <c r="E43" s="2"/>
      <c r="F43" s="362">
        <v>39.0</v>
      </c>
      <c r="G43" s="246">
        <f t="shared" si="7"/>
        <v>39</v>
      </c>
      <c r="H43" s="97">
        <f t="shared" si="8"/>
        <v>103</v>
      </c>
      <c r="I43" s="363">
        <f t="shared" si="9"/>
        <v>0</v>
      </c>
      <c r="J43" s="120">
        <f t="shared" si="10"/>
        <v>0</v>
      </c>
      <c r="K43" s="364">
        <f>IF($G43="","",Reserve!N43)</f>
        <v>0</v>
      </c>
      <c r="L43" s="120">
        <f t="shared" si="11"/>
        <v>0</v>
      </c>
      <c r="M43" s="120">
        <f t="shared" si="12"/>
        <v>6.064516129</v>
      </c>
      <c r="N43" s="120">
        <f t="shared" si="13"/>
        <v>0</v>
      </c>
      <c r="O43" s="120">
        <f t="shared" si="14"/>
        <v>0</v>
      </c>
      <c r="P43" s="364">
        <f t="shared" si="15"/>
        <v>6.064516129</v>
      </c>
      <c r="Q43" s="365">
        <f>IF($G43="","",Reserve!$I43)</f>
        <v>0</v>
      </c>
      <c r="R43" s="363">
        <f>IF($G43="","",Reserve!$J44+Reserve!$K44)</f>
        <v>0</v>
      </c>
      <c r="S43" s="120" t="str">
        <f>IF($G43="","",Change!$G44)</f>
        <v>#REF!</v>
      </c>
      <c r="T43" s="120">
        <f t="shared" si="16"/>
        <v>0</v>
      </c>
      <c r="U43" s="366">
        <f t="shared" si="17"/>
        <v>0.0006950809389</v>
      </c>
      <c r="V43" s="363" t="str">
        <f>IF($G43="","",Reserve!$Q44-$R43)</f>
        <v>#REF!</v>
      </c>
      <c r="W43" s="120">
        <f>IF($G43="","",Reserve!$S44)</f>
        <v>0</v>
      </c>
      <c r="X43" s="364" t="str">
        <f t="shared" si="18"/>
        <v>#REF!</v>
      </c>
      <c r="Y43" s="367">
        <f t="shared" si="19"/>
        <v>0.026</v>
      </c>
      <c r="Z43" s="176">
        <f>IF($G43="","",VLOOKUP(H43,Life!$A$3:$Q$113,$B$6+1,FALSE))</f>
        <v>0.441987</v>
      </c>
      <c r="AA43" s="176">
        <f t="shared" si="20"/>
        <v>0.3977883</v>
      </c>
      <c r="AB43" s="176">
        <f t="shared" si="21"/>
        <v>0</v>
      </c>
      <c r="AC43" s="366">
        <f>IF($G43="","",HLOOKUP($G43,AssetShare_Table!$B$84:$G$85,2)*$D$11)</f>
        <v>0.015</v>
      </c>
      <c r="AD43" s="367">
        <f t="shared" si="22"/>
        <v>0.00759314763</v>
      </c>
      <c r="AE43" s="176">
        <f t="shared" si="23"/>
        <v>0.003020465287</v>
      </c>
      <c r="AF43" s="176">
        <f t="shared" si="24"/>
        <v>0</v>
      </c>
      <c r="AG43" s="366">
        <f t="shared" si="25"/>
        <v>0.004572682343</v>
      </c>
      <c r="AH43" s="363" t="str">
        <f t="shared" si="26"/>
        <v>#REF!</v>
      </c>
      <c r="AI43" s="120">
        <f t="shared" si="27"/>
        <v>0</v>
      </c>
      <c r="AJ43" s="120">
        <f t="shared" si="28"/>
        <v>2.855023509</v>
      </c>
      <c r="AK43" s="120">
        <f t="shared" si="29"/>
        <v>0</v>
      </c>
      <c r="AL43" s="120">
        <f t="shared" si="30"/>
        <v>0</v>
      </c>
      <c r="AM43" s="120" t="str">
        <f t="shared" si="31"/>
        <v>#REF!</v>
      </c>
      <c r="AN43" s="120">
        <f t="shared" si="32"/>
        <v>0</v>
      </c>
      <c r="AO43" s="120" t="str">
        <f t="shared" si="33"/>
        <v>#REF!</v>
      </c>
      <c r="AP43" s="120" t="str">
        <f t="shared" si="34"/>
        <v>#REF!</v>
      </c>
      <c r="AQ43" s="120" t="str">
        <f t="shared" si="35"/>
        <v>#REF!</v>
      </c>
      <c r="AR43" s="364" t="str">
        <f t="shared" si="36"/>
        <v>#REF!</v>
      </c>
      <c r="AS43" s="363" t="str">
        <f t="shared" si="37"/>
        <v>#REF!</v>
      </c>
      <c r="AT43" s="120" t="str">
        <f t="shared" si="38"/>
        <v>#REF!</v>
      </c>
      <c r="AU43" s="120" t="str">
        <f t="shared" si="39"/>
        <v>#REF!</v>
      </c>
      <c r="AV43" s="120" t="str">
        <f t="shared" si="40"/>
        <v>#REF!</v>
      </c>
      <c r="AW43" s="364" t="str">
        <f t="shared" si="41"/>
        <v>#REF!</v>
      </c>
      <c r="AX43" s="363">
        <f>IF($G43="","",Reserve!$P44-$R43)</f>
        <v>92.22061484</v>
      </c>
      <c r="AY43" s="176">
        <f t="shared" si="42"/>
        <v>0.0225</v>
      </c>
      <c r="AZ43" s="366">
        <f>IF($G43="","",VLOOKUP($H43,Life!$A$3:$R$113,18,FALSE))</f>
        <v>0.4419894405</v>
      </c>
      <c r="BA43" s="119">
        <f t="shared" si="43"/>
        <v>0.0829256132</v>
      </c>
      <c r="BB43" s="120">
        <f t="shared" si="44"/>
        <v>-1.91900021</v>
      </c>
      <c r="BC43" s="120">
        <f t="shared" si="45"/>
        <v>-2.919261538</v>
      </c>
      <c r="BD43" s="120" t="str">
        <f t="shared" si="46"/>
        <v>#REF!</v>
      </c>
      <c r="BE43" s="120" t="str">
        <f t="shared" si="47"/>
        <v>#REF!</v>
      </c>
      <c r="BF43" s="120">
        <f t="shared" si="48"/>
        <v>0</v>
      </c>
      <c r="BG43" s="120">
        <f t="shared" si="49"/>
        <v>-0.009992582281</v>
      </c>
      <c r="BH43" s="120" t="str">
        <f t="shared" si="50"/>
        <v>#REF!</v>
      </c>
      <c r="BI43" s="120" t="str">
        <f t="shared" si="51"/>
        <v>#REF!</v>
      </c>
      <c r="BJ43" s="120" t="str">
        <f t="shared" si="52"/>
        <v>#REF!</v>
      </c>
      <c r="BK43" s="121" t="str">
        <f t="shared" si="53"/>
        <v>#REF!</v>
      </c>
      <c r="BL43" s="120" t="str">
        <f t="shared" si="54"/>
        <v>#REF!</v>
      </c>
      <c r="BM43" s="120">
        <f t="shared" si="55"/>
        <v>6.064516129</v>
      </c>
      <c r="BN43" s="120">
        <f t="shared" si="56"/>
        <v>0</v>
      </c>
      <c r="BO43" s="120">
        <f t="shared" si="57"/>
        <v>0</v>
      </c>
      <c r="BP43" s="120" t="str">
        <f t="shared" si="58"/>
        <v>#REF!</v>
      </c>
      <c r="BQ43" s="120">
        <f t="shared" si="59"/>
        <v>2.855023509</v>
      </c>
      <c r="BR43" s="120">
        <f t="shared" si="60"/>
        <v>0</v>
      </c>
      <c r="BS43" s="120">
        <f t="shared" si="61"/>
        <v>0</v>
      </c>
      <c r="BT43" s="120">
        <f t="shared" ref="BT43:BU43" si="100">AN43</f>
        <v>0</v>
      </c>
      <c r="BU43" s="121" t="str">
        <f t="shared" si="100"/>
        <v>#REF!</v>
      </c>
      <c r="BV43" s="2"/>
      <c r="BW43" s="2"/>
    </row>
    <row r="44" ht="15.75" customHeight="1">
      <c r="A44" s="218" t="s">
        <v>255</v>
      </c>
      <c r="B44" s="244">
        <f>AssetShare_Table!B16</f>
        <v>3471</v>
      </c>
      <c r="C44" s="272">
        <f>AssetShare_Table!C16</f>
        <v>0.01802</v>
      </c>
      <c r="D44" s="2"/>
      <c r="E44" s="2"/>
      <c r="F44" s="371">
        <v>40.0</v>
      </c>
      <c r="G44" s="218">
        <f t="shared" si="7"/>
        <v>40</v>
      </c>
      <c r="H44" s="372">
        <f t="shared" si="8"/>
        <v>104</v>
      </c>
      <c r="I44" s="373">
        <f t="shared" si="9"/>
        <v>0</v>
      </c>
      <c r="J44" s="127">
        <f t="shared" si="10"/>
        <v>0</v>
      </c>
      <c r="K44" s="374">
        <f>IF($G44="","",Reserve!N44)</f>
        <v>0</v>
      </c>
      <c r="L44" s="127">
        <f t="shared" si="11"/>
        <v>0</v>
      </c>
      <c r="M44" s="127">
        <f t="shared" si="12"/>
        <v>6.064516129</v>
      </c>
      <c r="N44" s="127">
        <f t="shared" si="13"/>
        <v>0</v>
      </c>
      <c r="O44" s="127">
        <f t="shared" si="14"/>
        <v>0</v>
      </c>
      <c r="P44" s="374">
        <f t="shared" si="15"/>
        <v>6.064516129</v>
      </c>
      <c r="Q44" s="375">
        <f>IF($G44="","",Reserve!$I44)</f>
        <v>0</v>
      </c>
      <c r="R44" s="373">
        <f>IF($G44="","",Reserve!$J45+Reserve!$K45)</f>
        <v>0</v>
      </c>
      <c r="S44" s="127" t="str">
        <f>IF($G44="","",Change!$G45)</f>
        <v>#REF!</v>
      </c>
      <c r="T44" s="127">
        <f t="shared" si="16"/>
        <v>0</v>
      </c>
      <c r="U44" s="376">
        <f t="shared" si="17"/>
        <v>0.0006852332731</v>
      </c>
      <c r="V44" s="373" t="str">
        <f>IF($G44="","",Reserve!$Q45-$R44)</f>
        <v>#REF!</v>
      </c>
      <c r="W44" s="127">
        <f>IF($G44="","",Reserve!$S45)</f>
        <v>0</v>
      </c>
      <c r="X44" s="374" t="str">
        <f t="shared" si="18"/>
        <v>#REF!</v>
      </c>
      <c r="Y44" s="377">
        <f t="shared" si="19"/>
        <v>0.026</v>
      </c>
      <c r="Z44" s="182">
        <f>IF($G44="","",VLOOKUP(H44,Life!$A$3:$Q$113,$B$6+1,FALSE))</f>
        <v>0.47603</v>
      </c>
      <c r="AA44" s="182">
        <f t="shared" si="20"/>
        <v>0.428427</v>
      </c>
      <c r="AB44" s="182">
        <f t="shared" si="21"/>
        <v>0</v>
      </c>
      <c r="AC44" s="376">
        <f>IF($G44="","",HLOOKUP($G44,AssetShare_Table!$B$84:$G$85,2)*$D$11)</f>
        <v>0.015</v>
      </c>
      <c r="AD44" s="377">
        <f t="shared" si="22"/>
        <v>0.004572682343</v>
      </c>
      <c r="AE44" s="182">
        <f t="shared" si="23"/>
        <v>0.001959060578</v>
      </c>
      <c r="AF44" s="182">
        <f t="shared" si="24"/>
        <v>0</v>
      </c>
      <c r="AG44" s="376">
        <f t="shared" si="25"/>
        <v>0.002613621765</v>
      </c>
      <c r="AH44" s="373" t="str">
        <f t="shared" si="26"/>
        <v>#REF!</v>
      </c>
      <c r="AI44" s="127">
        <f t="shared" si="27"/>
        <v>0</v>
      </c>
      <c r="AJ44" s="127">
        <f t="shared" si="28"/>
        <v>1.719328561</v>
      </c>
      <c r="AK44" s="127">
        <f t="shared" si="29"/>
        <v>0</v>
      </c>
      <c r="AL44" s="127">
        <f t="shared" si="30"/>
        <v>0</v>
      </c>
      <c r="AM44" s="127" t="str">
        <f t="shared" si="31"/>
        <v>#REF!</v>
      </c>
      <c r="AN44" s="127">
        <f t="shared" si="32"/>
        <v>0</v>
      </c>
      <c r="AO44" s="127" t="str">
        <f t="shared" si="33"/>
        <v>#REF!</v>
      </c>
      <c r="AP44" s="127" t="str">
        <f t="shared" si="34"/>
        <v>#REF!</v>
      </c>
      <c r="AQ44" s="127" t="str">
        <f t="shared" si="35"/>
        <v>#REF!</v>
      </c>
      <c r="AR44" s="374" t="str">
        <f t="shared" si="36"/>
        <v>#REF!</v>
      </c>
      <c r="AS44" s="373" t="str">
        <f t="shared" si="37"/>
        <v>#REF!</v>
      </c>
      <c r="AT44" s="127" t="str">
        <f t="shared" si="38"/>
        <v>#REF!</v>
      </c>
      <c r="AU44" s="127" t="str">
        <f t="shared" si="39"/>
        <v>#REF!</v>
      </c>
      <c r="AV44" s="127" t="str">
        <f t="shared" si="40"/>
        <v>#REF!</v>
      </c>
      <c r="AW44" s="374" t="str">
        <f t="shared" si="41"/>
        <v>#REF!</v>
      </c>
      <c r="AX44" s="373">
        <f>IF($G44="","",Reserve!$P45-$R44)</f>
        <v>179.9628973</v>
      </c>
      <c r="AY44" s="182">
        <f t="shared" si="42"/>
        <v>0.0225</v>
      </c>
      <c r="AZ44" s="376">
        <f>IF($G44="","",VLOOKUP($H44,Life!$A$3:$R$113,18,FALSE))</f>
        <v>0.4760276696</v>
      </c>
      <c r="BA44" s="126">
        <f t="shared" si="43"/>
        <v>0.09150794023</v>
      </c>
      <c r="BB44" s="127">
        <f t="shared" si="44"/>
        <v>-2.428615487</v>
      </c>
      <c r="BC44" s="127">
        <f t="shared" si="45"/>
        <v>-1.758013453</v>
      </c>
      <c r="BD44" s="127" t="str">
        <f t="shared" si="46"/>
        <v>#REF!</v>
      </c>
      <c r="BE44" s="127" t="str">
        <f t="shared" si="47"/>
        <v>#REF!</v>
      </c>
      <c r="BF44" s="127">
        <f t="shared" si="48"/>
        <v>0</v>
      </c>
      <c r="BG44" s="127">
        <f t="shared" si="49"/>
        <v>-0.006017649963</v>
      </c>
      <c r="BH44" s="127" t="str">
        <f t="shared" si="50"/>
        <v>#REF!</v>
      </c>
      <c r="BI44" s="127" t="str">
        <f t="shared" si="51"/>
        <v>#REF!</v>
      </c>
      <c r="BJ44" s="127" t="str">
        <f t="shared" si="52"/>
        <v>#REF!</v>
      </c>
      <c r="BK44" s="128" t="str">
        <f t="shared" si="53"/>
        <v>#REF!</v>
      </c>
      <c r="BL44" s="127" t="str">
        <f t="shared" si="54"/>
        <v>#REF!</v>
      </c>
      <c r="BM44" s="127">
        <f t="shared" si="55"/>
        <v>6.064516129</v>
      </c>
      <c r="BN44" s="127">
        <f t="shared" si="56"/>
        <v>0</v>
      </c>
      <c r="BO44" s="127">
        <f t="shared" si="57"/>
        <v>0</v>
      </c>
      <c r="BP44" s="127" t="str">
        <f t="shared" si="58"/>
        <v>#REF!</v>
      </c>
      <c r="BQ44" s="127">
        <f t="shared" si="59"/>
        <v>1.719328561</v>
      </c>
      <c r="BR44" s="127">
        <f t="shared" si="60"/>
        <v>0</v>
      </c>
      <c r="BS44" s="127">
        <f t="shared" si="61"/>
        <v>0</v>
      </c>
      <c r="BT44" s="127">
        <f t="shared" ref="BT44:BU44" si="101">AN44</f>
        <v>0</v>
      </c>
      <c r="BU44" s="128" t="str">
        <f t="shared" si="101"/>
        <v>#REF!</v>
      </c>
      <c r="BV44" s="2"/>
      <c r="BW44" s="2"/>
    </row>
    <row r="45" ht="15.75" customHeight="1">
      <c r="A45" s="224" t="s">
        <v>257</v>
      </c>
      <c r="B45" s="251">
        <f>AssetShare_Table!B17</f>
        <v>376</v>
      </c>
      <c r="C45" s="14">
        <f>AssetShare_Table!C17</f>
        <v>0.00316</v>
      </c>
      <c r="D45" s="2"/>
      <c r="E45" s="2"/>
      <c r="F45" s="362">
        <v>41.0</v>
      </c>
      <c r="G45" s="246">
        <f t="shared" si="7"/>
        <v>41</v>
      </c>
      <c r="H45" s="97">
        <f t="shared" si="8"/>
        <v>105</v>
      </c>
      <c r="I45" s="363">
        <f t="shared" si="9"/>
        <v>0</v>
      </c>
      <c r="J45" s="120">
        <f t="shared" si="10"/>
        <v>0</v>
      </c>
      <c r="K45" s="364">
        <f>IF($G45="","",Reserve!N45)</f>
        <v>0</v>
      </c>
      <c r="L45" s="120">
        <f t="shared" si="11"/>
        <v>0</v>
      </c>
      <c r="M45" s="120">
        <f t="shared" si="12"/>
        <v>6.064516129</v>
      </c>
      <c r="N45" s="120">
        <f t="shared" si="13"/>
        <v>0</v>
      </c>
      <c r="O45" s="120">
        <f t="shared" si="14"/>
        <v>0</v>
      </c>
      <c r="P45" s="364">
        <f t="shared" si="15"/>
        <v>6.064516129</v>
      </c>
      <c r="Q45" s="365">
        <f>IF($G45="","",Reserve!$I45)</f>
        <v>0</v>
      </c>
      <c r="R45" s="363">
        <f>IF($G45="","",Reserve!$J46+Reserve!$K46)</f>
        <v>0</v>
      </c>
      <c r="S45" s="120" t="str">
        <f>IF($G45="","",Change!$G46)</f>
        <v>#REF!</v>
      </c>
      <c r="T45" s="120">
        <f t="shared" si="16"/>
        <v>0</v>
      </c>
      <c r="U45" s="366">
        <f t="shared" si="17"/>
        <v>0.000676074944</v>
      </c>
      <c r="V45" s="363" t="str">
        <f>IF($G45="","",Reserve!$Q46-$R45)</f>
        <v>#REF!</v>
      </c>
      <c r="W45" s="120">
        <f>IF($G45="","",Reserve!$S46)</f>
        <v>0</v>
      </c>
      <c r="X45" s="364" t="str">
        <f t="shared" si="18"/>
        <v>#REF!</v>
      </c>
      <c r="Y45" s="367">
        <f t="shared" si="19"/>
        <v>0.026</v>
      </c>
      <c r="Z45" s="176">
        <f>IF($G45="","",VLOOKUP(H45,Life!$A$3:$Q$113,$B$6+1,FALSE))</f>
        <v>0.511501</v>
      </c>
      <c r="AA45" s="176">
        <f t="shared" si="20"/>
        <v>0.4603509</v>
      </c>
      <c r="AB45" s="176">
        <f t="shared" si="21"/>
        <v>0</v>
      </c>
      <c r="AC45" s="366">
        <f>IF($G45="","",HLOOKUP($G45,AssetShare_Table!$B$84:$G$85,2)*$D$11)</f>
        <v>0.015</v>
      </c>
      <c r="AD45" s="367">
        <f t="shared" si="22"/>
        <v>0.002613621765</v>
      </c>
      <c r="AE45" s="176">
        <f t="shared" si="23"/>
        <v>0.001203183132</v>
      </c>
      <c r="AF45" s="176">
        <f t="shared" si="24"/>
        <v>0</v>
      </c>
      <c r="AG45" s="366">
        <f t="shared" si="25"/>
        <v>0.001410438633</v>
      </c>
      <c r="AH45" s="363" t="str">
        <f t="shared" si="26"/>
        <v>#REF!</v>
      </c>
      <c r="AI45" s="120">
        <f t="shared" si="27"/>
        <v>0</v>
      </c>
      <c r="AJ45" s="120">
        <f t="shared" si="28"/>
        <v>0.9827217835</v>
      </c>
      <c r="AK45" s="120">
        <f t="shared" si="29"/>
        <v>0</v>
      </c>
      <c r="AL45" s="120">
        <f t="shared" si="30"/>
        <v>0</v>
      </c>
      <c r="AM45" s="120" t="str">
        <f t="shared" si="31"/>
        <v>#REF!</v>
      </c>
      <c r="AN45" s="120">
        <f t="shared" si="32"/>
        <v>0</v>
      </c>
      <c r="AO45" s="120" t="str">
        <f t="shared" si="33"/>
        <v>#REF!</v>
      </c>
      <c r="AP45" s="120" t="str">
        <f t="shared" si="34"/>
        <v>#REF!</v>
      </c>
      <c r="AQ45" s="120" t="str">
        <f t="shared" si="35"/>
        <v>#REF!</v>
      </c>
      <c r="AR45" s="364" t="str">
        <f t="shared" si="36"/>
        <v>#REF!</v>
      </c>
      <c r="AS45" s="363" t="str">
        <f t="shared" si="37"/>
        <v>#REF!</v>
      </c>
      <c r="AT45" s="120" t="str">
        <f t="shared" si="38"/>
        <v>#REF!</v>
      </c>
      <c r="AU45" s="120" t="str">
        <f t="shared" si="39"/>
        <v>#REF!</v>
      </c>
      <c r="AV45" s="120" t="str">
        <f t="shared" si="40"/>
        <v>#REF!</v>
      </c>
      <c r="AW45" s="364" t="str">
        <f t="shared" si="41"/>
        <v>#REF!</v>
      </c>
      <c r="AX45" s="363">
        <f>IF($G45="","",Reserve!$P46-$R45)</f>
        <v>376.7131071</v>
      </c>
      <c r="AY45" s="176">
        <f t="shared" si="42"/>
        <v>0.0225</v>
      </c>
      <c r="AZ45" s="366">
        <f>IF($G45="","",VLOOKUP($H45,Life!$A$3:$R$113,18,FALSE))</f>
        <v>0.5115326252</v>
      </c>
      <c r="BA45" s="119">
        <f t="shared" si="43"/>
        <v>0.1020670231</v>
      </c>
      <c r="BB45" s="120">
        <f t="shared" si="44"/>
        <v>-3.124352878</v>
      </c>
      <c r="BC45" s="120">
        <f t="shared" si="45"/>
        <v>-1.004833024</v>
      </c>
      <c r="BD45" s="120" t="str">
        <f t="shared" si="46"/>
        <v>#REF!</v>
      </c>
      <c r="BE45" s="120" t="str">
        <f t="shared" si="47"/>
        <v>#REF!</v>
      </c>
      <c r="BF45" s="120">
        <f t="shared" si="48"/>
        <v>0</v>
      </c>
      <c r="BG45" s="120">
        <f t="shared" si="49"/>
        <v>-0.003439526242</v>
      </c>
      <c r="BH45" s="120" t="str">
        <f t="shared" si="50"/>
        <v>#REF!</v>
      </c>
      <c r="BI45" s="120" t="str">
        <f t="shared" si="51"/>
        <v>#REF!</v>
      </c>
      <c r="BJ45" s="120" t="str">
        <f t="shared" si="52"/>
        <v>#REF!</v>
      </c>
      <c r="BK45" s="121" t="str">
        <f t="shared" si="53"/>
        <v>#REF!</v>
      </c>
      <c r="BL45" s="120" t="str">
        <f t="shared" si="54"/>
        <v>#REF!</v>
      </c>
      <c r="BM45" s="120">
        <f t="shared" si="55"/>
        <v>6.064516129</v>
      </c>
      <c r="BN45" s="120">
        <f t="shared" si="56"/>
        <v>0</v>
      </c>
      <c r="BO45" s="120">
        <f t="shared" si="57"/>
        <v>0</v>
      </c>
      <c r="BP45" s="120" t="str">
        <f t="shared" si="58"/>
        <v>#REF!</v>
      </c>
      <c r="BQ45" s="120">
        <f t="shared" si="59"/>
        <v>0.9827217835</v>
      </c>
      <c r="BR45" s="120">
        <f t="shared" si="60"/>
        <v>0</v>
      </c>
      <c r="BS45" s="120">
        <f t="shared" si="61"/>
        <v>0</v>
      </c>
      <c r="BT45" s="120">
        <f t="shared" ref="BT45:BU45" si="102">AN45</f>
        <v>0</v>
      </c>
      <c r="BU45" s="121" t="str">
        <f t="shared" si="102"/>
        <v>#REF!</v>
      </c>
      <c r="BV45" s="2"/>
      <c r="BW45" s="2"/>
    </row>
    <row r="46" ht="15.75" customHeight="1">
      <c r="A46" s="224" t="s">
        <v>258</v>
      </c>
      <c r="B46" s="251">
        <f>AssetShare_Table!B18</f>
        <v>0</v>
      </c>
      <c r="C46" s="14">
        <f>AssetShare_Table!C18</f>
        <v>0.00924</v>
      </c>
      <c r="D46" s="2"/>
      <c r="E46" s="2"/>
      <c r="F46" s="362">
        <v>42.0</v>
      </c>
      <c r="G46" s="246">
        <f t="shared" si="7"/>
        <v>42</v>
      </c>
      <c r="H46" s="97">
        <f t="shared" si="8"/>
        <v>106</v>
      </c>
      <c r="I46" s="363">
        <f t="shared" si="9"/>
        <v>0</v>
      </c>
      <c r="J46" s="120">
        <f t="shared" si="10"/>
        <v>0</v>
      </c>
      <c r="K46" s="364">
        <f>IF($G46="","",Reserve!N46)</f>
        <v>0</v>
      </c>
      <c r="L46" s="120">
        <f t="shared" si="11"/>
        <v>0</v>
      </c>
      <c r="M46" s="120">
        <f t="shared" si="12"/>
        <v>6.064516129</v>
      </c>
      <c r="N46" s="120">
        <f t="shared" si="13"/>
        <v>0</v>
      </c>
      <c r="O46" s="120">
        <f t="shared" si="14"/>
        <v>0</v>
      </c>
      <c r="P46" s="364">
        <f t="shared" si="15"/>
        <v>6.064516129</v>
      </c>
      <c r="Q46" s="365">
        <f>IF($G46="","",Reserve!$I46)</f>
        <v>0</v>
      </c>
      <c r="R46" s="363">
        <f>IF($G46="","",Reserve!$J47+Reserve!$K47)</f>
        <v>0</v>
      </c>
      <c r="S46" s="120" t="str">
        <f>IF($G46="","",Change!$G47)</f>
        <v>#REF!</v>
      </c>
      <c r="T46" s="120">
        <f t="shared" si="16"/>
        <v>0</v>
      </c>
      <c r="U46" s="366">
        <f t="shared" si="17"/>
        <v>0.0006675576979</v>
      </c>
      <c r="V46" s="363" t="str">
        <f>IF($G46="","",Reserve!$Q47-$R46)</f>
        <v>#REF!</v>
      </c>
      <c r="W46" s="120">
        <f>IF($G46="","",Reserve!$S47)</f>
        <v>0</v>
      </c>
      <c r="X46" s="364" t="str">
        <f t="shared" si="18"/>
        <v>#REF!</v>
      </c>
      <c r="Y46" s="367">
        <f t="shared" si="19"/>
        <v>0.026</v>
      </c>
      <c r="Z46" s="176">
        <f>IF($G46="","",VLOOKUP(H46,Life!$A$3:$Q$113,$B$6+1,FALSE))</f>
        <v>0.548371</v>
      </c>
      <c r="AA46" s="176">
        <f t="shared" si="20"/>
        <v>0.4935339</v>
      </c>
      <c r="AB46" s="176">
        <f t="shared" si="21"/>
        <v>0</v>
      </c>
      <c r="AC46" s="366">
        <f>IF($G46="","",HLOOKUP($G46,AssetShare_Table!$B$84:$G$85,2)*$D$11)</f>
        <v>0.015</v>
      </c>
      <c r="AD46" s="367">
        <f t="shared" si="22"/>
        <v>0.001410438633</v>
      </c>
      <c r="AE46" s="176">
        <f t="shared" si="23"/>
        <v>0.0006960992793</v>
      </c>
      <c r="AF46" s="176">
        <f t="shared" si="24"/>
        <v>0</v>
      </c>
      <c r="AG46" s="366">
        <f t="shared" si="25"/>
        <v>0.0007143393537</v>
      </c>
      <c r="AH46" s="363" t="str">
        <f t="shared" si="26"/>
        <v>#REF!</v>
      </c>
      <c r="AI46" s="120">
        <f t="shared" si="27"/>
        <v>0</v>
      </c>
      <c r="AJ46" s="120">
        <f t="shared" si="28"/>
        <v>0.530324926</v>
      </c>
      <c r="AK46" s="120">
        <f t="shared" si="29"/>
        <v>0</v>
      </c>
      <c r="AL46" s="120">
        <f t="shared" si="30"/>
        <v>0</v>
      </c>
      <c r="AM46" s="120" t="str">
        <f t="shared" si="31"/>
        <v>#REF!</v>
      </c>
      <c r="AN46" s="120">
        <f t="shared" si="32"/>
        <v>0</v>
      </c>
      <c r="AO46" s="120" t="str">
        <f t="shared" si="33"/>
        <v>#REF!</v>
      </c>
      <c r="AP46" s="120" t="str">
        <f t="shared" si="34"/>
        <v>#REF!</v>
      </c>
      <c r="AQ46" s="120" t="str">
        <f t="shared" si="35"/>
        <v>#REF!</v>
      </c>
      <c r="AR46" s="364" t="str">
        <f t="shared" si="36"/>
        <v>#REF!</v>
      </c>
      <c r="AS46" s="363" t="str">
        <f t="shared" si="37"/>
        <v>#REF!</v>
      </c>
      <c r="AT46" s="120" t="str">
        <f t="shared" si="38"/>
        <v>#REF!</v>
      </c>
      <c r="AU46" s="120" t="str">
        <f t="shared" si="39"/>
        <v>#REF!</v>
      </c>
      <c r="AV46" s="120" t="str">
        <f t="shared" si="40"/>
        <v>#REF!</v>
      </c>
      <c r="AW46" s="364" t="str">
        <f t="shared" si="41"/>
        <v>#REF!</v>
      </c>
      <c r="AX46" s="363">
        <f>IF($G46="","",Reserve!$P47-$R46)</f>
        <v>852.7674554</v>
      </c>
      <c r="AY46" s="176">
        <f t="shared" si="42"/>
        <v>0.0225</v>
      </c>
      <c r="AZ46" s="366">
        <f>IF($G46="","",VLOOKUP($H46,Life!$A$3:$R$113,18,FALSE))</f>
        <v>0.5483069276</v>
      </c>
      <c r="BA46" s="119">
        <f t="shared" si="43"/>
        <v>0.1152987662</v>
      </c>
      <c r="BB46" s="120">
        <f t="shared" si="44"/>
        <v>-4.084540907</v>
      </c>
      <c r="BC46" s="120">
        <f t="shared" si="45"/>
        <v>-0.5422572368</v>
      </c>
      <c r="BD46" s="120" t="str">
        <f t="shared" si="46"/>
        <v>#REF!</v>
      </c>
      <c r="BE46" s="120" t="str">
        <f t="shared" si="47"/>
        <v>#REF!</v>
      </c>
      <c r="BF46" s="120">
        <f t="shared" si="48"/>
        <v>0</v>
      </c>
      <c r="BG46" s="120">
        <f t="shared" si="49"/>
        <v>-0.001856137241</v>
      </c>
      <c r="BH46" s="120" t="str">
        <f t="shared" si="50"/>
        <v>#REF!</v>
      </c>
      <c r="BI46" s="120" t="str">
        <f t="shared" si="51"/>
        <v>#REF!</v>
      </c>
      <c r="BJ46" s="120" t="str">
        <f t="shared" si="52"/>
        <v>#REF!</v>
      </c>
      <c r="BK46" s="121" t="str">
        <f t="shared" si="53"/>
        <v>#REF!</v>
      </c>
      <c r="BL46" s="120" t="str">
        <f t="shared" si="54"/>
        <v>#REF!</v>
      </c>
      <c r="BM46" s="120">
        <f t="shared" si="55"/>
        <v>6.064516129</v>
      </c>
      <c r="BN46" s="120">
        <f t="shared" si="56"/>
        <v>0</v>
      </c>
      <c r="BO46" s="120">
        <f t="shared" si="57"/>
        <v>0</v>
      </c>
      <c r="BP46" s="120" t="str">
        <f t="shared" si="58"/>
        <v>#REF!</v>
      </c>
      <c r="BQ46" s="120">
        <f t="shared" si="59"/>
        <v>0.530324926</v>
      </c>
      <c r="BR46" s="120">
        <f t="shared" si="60"/>
        <v>0</v>
      </c>
      <c r="BS46" s="120">
        <f t="shared" si="61"/>
        <v>0</v>
      </c>
      <c r="BT46" s="120">
        <f t="shared" ref="BT46:BU46" si="103">AN46</f>
        <v>0</v>
      </c>
      <c r="BU46" s="121" t="str">
        <f t="shared" si="103"/>
        <v>#REF!</v>
      </c>
      <c r="BV46" s="2"/>
      <c r="BW46" s="2"/>
    </row>
    <row r="47" ht="15.75" customHeight="1">
      <c r="A47" s="389" t="s">
        <v>873</v>
      </c>
      <c r="B47" s="390" t="s">
        <v>874</v>
      </c>
      <c r="C47" s="136">
        <f>AssetShare_Table!C19</f>
        <v>0.002772</v>
      </c>
      <c r="D47" s="2"/>
      <c r="E47" s="2"/>
      <c r="F47" s="362">
        <v>43.0</v>
      </c>
      <c r="G47" s="246">
        <f t="shared" si="7"/>
        <v>43</v>
      </c>
      <c r="H47" s="97">
        <f t="shared" si="8"/>
        <v>107</v>
      </c>
      <c r="I47" s="363">
        <f t="shared" si="9"/>
        <v>0</v>
      </c>
      <c r="J47" s="120">
        <f t="shared" si="10"/>
        <v>0</v>
      </c>
      <c r="K47" s="364">
        <f>IF($G47="","",Reserve!N47)</f>
        <v>0</v>
      </c>
      <c r="L47" s="120">
        <f t="shared" si="11"/>
        <v>0</v>
      </c>
      <c r="M47" s="120">
        <f t="shared" si="12"/>
        <v>6.064516129</v>
      </c>
      <c r="N47" s="120">
        <f t="shared" si="13"/>
        <v>0</v>
      </c>
      <c r="O47" s="120">
        <f t="shared" si="14"/>
        <v>0</v>
      </c>
      <c r="P47" s="364">
        <f t="shared" si="15"/>
        <v>6.064516129</v>
      </c>
      <c r="Q47" s="365">
        <f>IF($G47="","",Reserve!$I47)</f>
        <v>0</v>
      </c>
      <c r="R47" s="363">
        <f>IF($G47="","",Reserve!$J48+Reserve!$K48)</f>
        <v>0</v>
      </c>
      <c r="S47" s="120" t="str">
        <f>IF($G47="","",Change!$G48)</f>
        <v>#REF!</v>
      </c>
      <c r="T47" s="120">
        <f t="shared" si="16"/>
        <v>0</v>
      </c>
      <c r="U47" s="366">
        <f t="shared" si="17"/>
        <v>0.0006596366591</v>
      </c>
      <c r="V47" s="363" t="str">
        <f>IF($G47="","",Reserve!$Q48-$R47)</f>
        <v>#REF!</v>
      </c>
      <c r="W47" s="120">
        <f>IF($G47="","",Reserve!$S48)</f>
        <v>0</v>
      </c>
      <c r="X47" s="364" t="str">
        <f t="shared" si="18"/>
        <v>#REF!</v>
      </c>
      <c r="Y47" s="367">
        <f t="shared" si="19"/>
        <v>0.026</v>
      </c>
      <c r="Z47" s="176">
        <f>IF($G47="","",VLOOKUP(H47,Life!$A$3:$Q$113,$B$6+1,FALSE))</f>
        <v>0.586607</v>
      </c>
      <c r="AA47" s="176">
        <f t="shared" si="20"/>
        <v>0.5279463</v>
      </c>
      <c r="AB47" s="176">
        <f t="shared" si="21"/>
        <v>0</v>
      </c>
      <c r="AC47" s="366">
        <f>IF($G47="","",HLOOKUP($G47,AssetShare_Table!$B$84:$G$85,2)*$D$11)</f>
        <v>0.015</v>
      </c>
      <c r="AD47" s="367">
        <f t="shared" si="22"/>
        <v>0.0007143393537</v>
      </c>
      <c r="AE47" s="176">
        <f t="shared" si="23"/>
        <v>0.0003771328188</v>
      </c>
      <c r="AF47" s="176">
        <f t="shared" si="24"/>
        <v>0</v>
      </c>
      <c r="AG47" s="366">
        <f t="shared" si="25"/>
        <v>0.000337206535</v>
      </c>
      <c r="AH47" s="363" t="str">
        <f t="shared" si="26"/>
        <v>#REF!</v>
      </c>
      <c r="AI47" s="120">
        <f t="shared" si="27"/>
        <v>0</v>
      </c>
      <c r="AJ47" s="120">
        <f t="shared" si="28"/>
        <v>0.268591597</v>
      </c>
      <c r="AK47" s="120">
        <f t="shared" si="29"/>
        <v>0</v>
      </c>
      <c r="AL47" s="120">
        <f t="shared" si="30"/>
        <v>0</v>
      </c>
      <c r="AM47" s="120" t="str">
        <f t="shared" si="31"/>
        <v>#REF!</v>
      </c>
      <c r="AN47" s="120">
        <f t="shared" si="32"/>
        <v>0</v>
      </c>
      <c r="AO47" s="120" t="str">
        <f t="shared" si="33"/>
        <v>#REF!</v>
      </c>
      <c r="AP47" s="120" t="str">
        <f t="shared" si="34"/>
        <v>#REF!</v>
      </c>
      <c r="AQ47" s="120" t="str">
        <f t="shared" si="35"/>
        <v>#REF!</v>
      </c>
      <c r="AR47" s="364" t="str">
        <f t="shared" si="36"/>
        <v>#REF!</v>
      </c>
      <c r="AS47" s="363" t="str">
        <f t="shared" si="37"/>
        <v>#REF!</v>
      </c>
      <c r="AT47" s="120" t="str">
        <f t="shared" si="38"/>
        <v>#REF!</v>
      </c>
      <c r="AU47" s="120" t="str">
        <f t="shared" si="39"/>
        <v>#REF!</v>
      </c>
      <c r="AV47" s="120" t="str">
        <f t="shared" si="40"/>
        <v>#REF!</v>
      </c>
      <c r="AW47" s="364" t="str">
        <f t="shared" si="41"/>
        <v>#REF!</v>
      </c>
      <c r="AX47" s="363">
        <f>IF($G47="","",Reserve!$P48-$R47)</f>
        <v>2109.521077</v>
      </c>
      <c r="AY47" s="176">
        <f t="shared" si="42"/>
        <v>0.0225</v>
      </c>
      <c r="AZ47" s="366">
        <f>IF($G47="","",VLOOKUP($H47,Life!$A$3:$R$113,18,FALSE))</f>
        <v>0.5866574966</v>
      </c>
      <c r="BA47" s="119">
        <f t="shared" si="43"/>
        <v>0.1321888816</v>
      </c>
      <c r="BB47" s="120">
        <f t="shared" si="44"/>
        <v>-5.485308612</v>
      </c>
      <c r="BC47" s="120">
        <f t="shared" si="45"/>
        <v>-0.2746349079</v>
      </c>
      <c r="BD47" s="120" t="str">
        <f t="shared" si="46"/>
        <v>#REF!</v>
      </c>
      <c r="BE47" s="120" t="str">
        <f t="shared" si="47"/>
        <v>#REF!</v>
      </c>
      <c r="BF47" s="120">
        <f t="shared" si="48"/>
        <v>0</v>
      </c>
      <c r="BG47" s="120">
        <f t="shared" si="49"/>
        <v>-0.0009400705895</v>
      </c>
      <c r="BH47" s="120" t="str">
        <f t="shared" si="50"/>
        <v>#REF!</v>
      </c>
      <c r="BI47" s="120" t="str">
        <f t="shared" si="51"/>
        <v>#REF!</v>
      </c>
      <c r="BJ47" s="120" t="str">
        <f t="shared" si="52"/>
        <v>#REF!</v>
      </c>
      <c r="BK47" s="121" t="str">
        <f t="shared" si="53"/>
        <v>#REF!</v>
      </c>
      <c r="BL47" s="120" t="str">
        <f t="shared" si="54"/>
        <v>#REF!</v>
      </c>
      <c r="BM47" s="120">
        <f t="shared" si="55"/>
        <v>6.064516129</v>
      </c>
      <c r="BN47" s="120">
        <f t="shared" si="56"/>
        <v>0</v>
      </c>
      <c r="BO47" s="120">
        <f t="shared" si="57"/>
        <v>0</v>
      </c>
      <c r="BP47" s="120" t="str">
        <f t="shared" si="58"/>
        <v>#REF!</v>
      </c>
      <c r="BQ47" s="120">
        <f t="shared" si="59"/>
        <v>0.268591597</v>
      </c>
      <c r="BR47" s="120">
        <f t="shared" si="60"/>
        <v>0</v>
      </c>
      <c r="BS47" s="120">
        <f t="shared" si="61"/>
        <v>0</v>
      </c>
      <c r="BT47" s="120">
        <f t="shared" ref="BT47:BU47" si="104">AN47</f>
        <v>0</v>
      </c>
      <c r="BU47" s="121" t="str">
        <f t="shared" si="104"/>
        <v>#REF!</v>
      </c>
      <c r="BV47" s="2"/>
      <c r="BW47" s="2"/>
    </row>
    <row r="48" ht="15.75" customHeight="1">
      <c r="A48" s="258"/>
      <c r="B48" s="390" t="s">
        <v>875</v>
      </c>
      <c r="C48" s="14">
        <f>AssetShare_Table!C20</f>
        <v>0.2</v>
      </c>
      <c r="D48" s="2"/>
      <c r="E48" s="2"/>
      <c r="F48" s="362">
        <v>44.0</v>
      </c>
      <c r="G48" s="246">
        <f t="shared" si="7"/>
        <v>44</v>
      </c>
      <c r="H48" s="97">
        <f t="shared" si="8"/>
        <v>108</v>
      </c>
      <c r="I48" s="363">
        <f t="shared" si="9"/>
        <v>0</v>
      </c>
      <c r="J48" s="120">
        <f t="shared" si="10"/>
        <v>0</v>
      </c>
      <c r="K48" s="364">
        <f>IF($G48="","",Reserve!N48)</f>
        <v>0</v>
      </c>
      <c r="L48" s="120">
        <f t="shared" si="11"/>
        <v>0</v>
      </c>
      <c r="M48" s="120">
        <f t="shared" si="12"/>
        <v>6.064516129</v>
      </c>
      <c r="N48" s="120">
        <f t="shared" si="13"/>
        <v>0</v>
      </c>
      <c r="O48" s="120">
        <f t="shared" si="14"/>
        <v>0</v>
      </c>
      <c r="P48" s="364">
        <f t="shared" si="15"/>
        <v>6.064516129</v>
      </c>
      <c r="Q48" s="365">
        <f>IF($G48="","",Reserve!$I48)</f>
        <v>0</v>
      </c>
      <c r="R48" s="363">
        <f>IF($G48="","",Reserve!$J49+Reserve!$K49)</f>
        <v>0</v>
      </c>
      <c r="S48" s="120" t="str">
        <f>IF($G48="","",Change!$G49)</f>
        <v>#REF!</v>
      </c>
      <c r="T48" s="120">
        <f t="shared" si="16"/>
        <v>0</v>
      </c>
      <c r="U48" s="366">
        <f t="shared" si="17"/>
        <v>0.0006522700929</v>
      </c>
      <c r="V48" s="363" t="str">
        <f>IF($G48="","",Reserve!$Q49-$R48)</f>
        <v>#REF!</v>
      </c>
      <c r="W48" s="120">
        <f>IF($G48="","",Reserve!$S49)</f>
        <v>0</v>
      </c>
      <c r="X48" s="364" t="str">
        <f t="shared" si="18"/>
        <v>#REF!</v>
      </c>
      <c r="Y48" s="367">
        <f t="shared" si="19"/>
        <v>0.026</v>
      </c>
      <c r="Z48" s="176">
        <f>IF($G48="","",VLOOKUP(H48,Life!$A$3:$Q$113,$B$6+1,FALSE))</f>
        <v>0.624558</v>
      </c>
      <c r="AA48" s="176">
        <f t="shared" si="20"/>
        <v>0.5621022</v>
      </c>
      <c r="AB48" s="176">
        <f t="shared" si="21"/>
        <v>0</v>
      </c>
      <c r="AC48" s="366">
        <f>IF($G48="","",HLOOKUP($G48,AssetShare_Table!$B$84:$G$85,2)*$D$11)</f>
        <v>0.015</v>
      </c>
      <c r="AD48" s="367">
        <f t="shared" si="22"/>
        <v>0.000337206535</v>
      </c>
      <c r="AE48" s="176">
        <f t="shared" si="23"/>
        <v>0.0001895445352</v>
      </c>
      <c r="AF48" s="176">
        <f t="shared" si="24"/>
        <v>0</v>
      </c>
      <c r="AG48" s="366">
        <f t="shared" si="25"/>
        <v>0.0001476619998</v>
      </c>
      <c r="AH48" s="363" t="str">
        <f t="shared" si="26"/>
        <v>#REF!</v>
      </c>
      <c r="AI48" s="120">
        <f t="shared" si="27"/>
        <v>0</v>
      </c>
      <c r="AJ48" s="120">
        <f t="shared" si="28"/>
        <v>0.1267896572</v>
      </c>
      <c r="AK48" s="120">
        <f t="shared" si="29"/>
        <v>0</v>
      </c>
      <c r="AL48" s="120">
        <f t="shared" si="30"/>
        <v>0</v>
      </c>
      <c r="AM48" s="120" t="str">
        <f t="shared" si="31"/>
        <v>#REF!</v>
      </c>
      <c r="AN48" s="120">
        <f t="shared" si="32"/>
        <v>0</v>
      </c>
      <c r="AO48" s="120" t="str">
        <f t="shared" si="33"/>
        <v>#REF!</v>
      </c>
      <c r="AP48" s="120" t="str">
        <f t="shared" si="34"/>
        <v>#REF!</v>
      </c>
      <c r="AQ48" s="120" t="str">
        <f t="shared" si="35"/>
        <v>#REF!</v>
      </c>
      <c r="AR48" s="364" t="str">
        <f t="shared" si="36"/>
        <v>#REF!</v>
      </c>
      <c r="AS48" s="363" t="str">
        <f t="shared" si="37"/>
        <v>#REF!</v>
      </c>
      <c r="AT48" s="120" t="str">
        <f t="shared" si="38"/>
        <v>#REF!</v>
      </c>
      <c r="AU48" s="120" t="str">
        <f t="shared" si="39"/>
        <v>#REF!</v>
      </c>
      <c r="AV48" s="120" t="str">
        <f t="shared" si="40"/>
        <v>#REF!</v>
      </c>
      <c r="AW48" s="364" t="str">
        <f t="shared" si="41"/>
        <v>#REF!</v>
      </c>
      <c r="AX48" s="363">
        <f>IF($G48="","",Reserve!$P49-$R48)</f>
        <v>5748.772356</v>
      </c>
      <c r="AY48" s="176">
        <f t="shared" si="42"/>
        <v>0.0225</v>
      </c>
      <c r="AZ48" s="366">
        <f>IF($G48="","",VLOOKUP($H48,Life!$A$3:$R$113,18,FALSE))</f>
        <v>0.6247920133</v>
      </c>
      <c r="BA48" s="119">
        <f t="shared" si="43"/>
        <v>0.1543617116</v>
      </c>
      <c r="BB48" s="120">
        <f t="shared" si="44"/>
        <v>-7.534592346</v>
      </c>
      <c r="BC48" s="120">
        <f t="shared" si="45"/>
        <v>-0.1296424244</v>
      </c>
      <c r="BD48" s="120" t="str">
        <f t="shared" si="46"/>
        <v>#REF!</v>
      </c>
      <c r="BE48" s="120" t="str">
        <f t="shared" si="47"/>
        <v>#REF!</v>
      </c>
      <c r="BF48" s="120">
        <f t="shared" si="48"/>
        <v>0</v>
      </c>
      <c r="BG48" s="120">
        <f t="shared" si="49"/>
        <v>-0.0004437638001</v>
      </c>
      <c r="BH48" s="120" t="str">
        <f t="shared" si="50"/>
        <v>#REF!</v>
      </c>
      <c r="BI48" s="120" t="str">
        <f t="shared" si="51"/>
        <v>#REF!</v>
      </c>
      <c r="BJ48" s="120" t="str">
        <f t="shared" si="52"/>
        <v>#REF!</v>
      </c>
      <c r="BK48" s="121" t="str">
        <f t="shared" si="53"/>
        <v>#REF!</v>
      </c>
      <c r="BL48" s="120" t="str">
        <f t="shared" si="54"/>
        <v>#REF!</v>
      </c>
      <c r="BM48" s="120">
        <f t="shared" si="55"/>
        <v>6.064516129</v>
      </c>
      <c r="BN48" s="120">
        <f t="shared" si="56"/>
        <v>0</v>
      </c>
      <c r="BO48" s="120">
        <f t="shared" si="57"/>
        <v>0</v>
      </c>
      <c r="BP48" s="120" t="str">
        <f t="shared" si="58"/>
        <v>#REF!</v>
      </c>
      <c r="BQ48" s="120">
        <f t="shared" si="59"/>
        <v>0.1267896572</v>
      </c>
      <c r="BR48" s="120">
        <f t="shared" si="60"/>
        <v>0</v>
      </c>
      <c r="BS48" s="120">
        <f t="shared" si="61"/>
        <v>0</v>
      </c>
      <c r="BT48" s="120">
        <f t="shared" ref="BT48:BU48" si="105">AN48</f>
        <v>0</v>
      </c>
      <c r="BU48" s="121" t="str">
        <f t="shared" si="105"/>
        <v>#REF!</v>
      </c>
      <c r="BV48" s="2"/>
      <c r="BW48" s="2"/>
    </row>
    <row r="49" ht="15.75" customHeight="1">
      <c r="A49" s="220"/>
      <c r="B49" s="390" t="s">
        <v>876</v>
      </c>
      <c r="C49" s="137">
        <f>AssetShare_Table!C21</f>
        <v>0.93</v>
      </c>
      <c r="D49" s="2"/>
      <c r="E49" s="2"/>
      <c r="F49" s="371">
        <v>45.0</v>
      </c>
      <c r="G49" s="218">
        <f t="shared" si="7"/>
        <v>45</v>
      </c>
      <c r="H49" s="372">
        <f t="shared" si="8"/>
        <v>109</v>
      </c>
      <c r="I49" s="373">
        <f t="shared" si="9"/>
        <v>0</v>
      </c>
      <c r="J49" s="127">
        <f t="shared" si="10"/>
        <v>0</v>
      </c>
      <c r="K49" s="374">
        <f>IF($G49="","",Reserve!N49)</f>
        <v>0</v>
      </c>
      <c r="L49" s="127">
        <f t="shared" si="11"/>
        <v>0</v>
      </c>
      <c r="M49" s="127">
        <f t="shared" si="12"/>
        <v>6.064516129</v>
      </c>
      <c r="N49" s="127">
        <f t="shared" si="13"/>
        <v>0</v>
      </c>
      <c r="O49" s="127">
        <f t="shared" si="14"/>
        <v>0</v>
      </c>
      <c r="P49" s="374">
        <f t="shared" si="15"/>
        <v>6.064516129</v>
      </c>
      <c r="Q49" s="375">
        <f>IF($G49="","",Reserve!$I49)</f>
        <v>0</v>
      </c>
      <c r="R49" s="373">
        <f>IF($G49="","",Reserve!$J50+Reserve!$K50)</f>
        <v>17441</v>
      </c>
      <c r="S49" s="127">
        <f>IF($G49="","",Change!$G50)</f>
        <v>0</v>
      </c>
      <c r="T49" s="127">
        <f t="shared" si="16"/>
        <v>0</v>
      </c>
      <c r="U49" s="376">
        <f t="shared" si="17"/>
        <v>0.0006454191864</v>
      </c>
      <c r="V49" s="373">
        <f>IF($G49="","",Reserve!$Q50-$R49)</f>
        <v>0</v>
      </c>
      <c r="W49" s="127">
        <f>IF($G49="","",Reserve!$S50)</f>
        <v>0</v>
      </c>
      <c r="X49" s="374">
        <f t="shared" si="18"/>
        <v>0</v>
      </c>
      <c r="Y49" s="377">
        <f t="shared" si="19"/>
        <v>0.026</v>
      </c>
      <c r="Z49" s="182">
        <f>IF($G49="","",VLOOKUP(H49,Life!$A$3:$Q$113,$B$6+1,FALSE))</f>
        <v>0.662588</v>
      </c>
      <c r="AA49" s="182">
        <f t="shared" si="20"/>
        <v>0.5963292</v>
      </c>
      <c r="AB49" s="182">
        <f t="shared" si="21"/>
        <v>0</v>
      </c>
      <c r="AC49" s="376">
        <f>IF($G49="","",HLOOKUP($G49,AssetShare_Table!$B$84:$G$85,2)*$D$11)</f>
        <v>0.015</v>
      </c>
      <c r="AD49" s="377">
        <f t="shared" si="22"/>
        <v>0.0001476619998</v>
      </c>
      <c r="AE49" s="182">
        <f t="shared" si="23"/>
        <v>0.00008805516222</v>
      </c>
      <c r="AF49" s="182">
        <f t="shared" si="24"/>
        <v>0</v>
      </c>
      <c r="AG49" s="376">
        <f t="shared" si="25"/>
        <v>0.0000596068376</v>
      </c>
      <c r="AH49" s="373" t="str">
        <f t="shared" si="26"/>
        <v>#REF!</v>
      </c>
      <c r="AI49" s="127">
        <f t="shared" si="27"/>
        <v>0</v>
      </c>
      <c r="AJ49" s="127">
        <f t="shared" si="28"/>
        <v>0.05552091193</v>
      </c>
      <c r="AK49" s="127">
        <f t="shared" si="29"/>
        <v>0</v>
      </c>
      <c r="AL49" s="127">
        <f t="shared" si="30"/>
        <v>64.45537698</v>
      </c>
      <c r="AM49" s="127">
        <f t="shared" si="31"/>
        <v>0</v>
      </c>
      <c r="AN49" s="127">
        <f t="shared" si="32"/>
        <v>0</v>
      </c>
      <c r="AO49" s="127">
        <f t="shared" si="33"/>
        <v>0</v>
      </c>
      <c r="AP49" s="127" t="str">
        <f t="shared" si="34"/>
        <v>#REF!</v>
      </c>
      <c r="AQ49" s="127" t="str">
        <f t="shared" si="35"/>
        <v>#REF!</v>
      </c>
      <c r="AR49" s="374">
        <f t="shared" si="36"/>
        <v>0</v>
      </c>
      <c r="AS49" s="373" t="str">
        <f t="shared" si="37"/>
        <v>#REF!</v>
      </c>
      <c r="AT49" s="127" t="str">
        <f t="shared" si="38"/>
        <v>#REF!</v>
      </c>
      <c r="AU49" s="127" t="str">
        <f t="shared" si="39"/>
        <v>#REF!</v>
      </c>
      <c r="AV49" s="127" t="str">
        <f t="shared" si="40"/>
        <v>#REF!</v>
      </c>
      <c r="AW49" s="374" t="str">
        <f t="shared" si="41"/>
        <v>#REF!</v>
      </c>
      <c r="AX49" s="373">
        <f>IF($G49="","",Reserve!$P50-$R49)</f>
        <v>0</v>
      </c>
      <c r="AY49" s="182">
        <f t="shared" si="42"/>
        <v>0.0225</v>
      </c>
      <c r="AZ49" s="376">
        <f>IF($G49="","",VLOOKUP($H49,Life!$A$3:$R$113,18,FALSE))</f>
        <v>0.6629711752</v>
      </c>
      <c r="BA49" s="126">
        <f t="shared" si="43"/>
        <v>0.1842059233</v>
      </c>
      <c r="BB49" s="127">
        <f t="shared" si="44"/>
        <v>-10.64093224</v>
      </c>
      <c r="BC49" s="127">
        <f t="shared" si="45"/>
        <v>-0.05677013245</v>
      </c>
      <c r="BD49" s="127">
        <f t="shared" si="46"/>
        <v>0</v>
      </c>
      <c r="BE49" s="127" t="str">
        <f t="shared" si="47"/>
        <v>#REF!</v>
      </c>
      <c r="BF49" s="127">
        <f t="shared" si="48"/>
        <v>0</v>
      </c>
      <c r="BG49" s="127">
        <f t="shared" si="49"/>
        <v>-0.0001943231918</v>
      </c>
      <c r="BH49" s="127" t="str">
        <f t="shared" si="50"/>
        <v>#REF!</v>
      </c>
      <c r="BI49" s="127">
        <f t="shared" si="51"/>
        <v>0</v>
      </c>
      <c r="BJ49" s="127">
        <f t="shared" si="52"/>
        <v>0</v>
      </c>
      <c r="BK49" s="128">
        <f t="shared" si="53"/>
        <v>0</v>
      </c>
      <c r="BL49" s="127" t="str">
        <f t="shared" si="54"/>
        <v>#REF!</v>
      </c>
      <c r="BM49" s="127">
        <f t="shared" si="55"/>
        <v>6.064516129</v>
      </c>
      <c r="BN49" s="127">
        <f t="shared" si="56"/>
        <v>0</v>
      </c>
      <c r="BO49" s="127">
        <f t="shared" si="57"/>
        <v>0</v>
      </c>
      <c r="BP49" s="127" t="str">
        <f t="shared" si="58"/>
        <v>#REF!</v>
      </c>
      <c r="BQ49" s="127">
        <f t="shared" si="59"/>
        <v>0.05552091193</v>
      </c>
      <c r="BR49" s="127">
        <f t="shared" si="60"/>
        <v>0</v>
      </c>
      <c r="BS49" s="127">
        <f t="shared" si="61"/>
        <v>0</v>
      </c>
      <c r="BT49" s="127">
        <f t="shared" ref="BT49:BU49" si="106">AN49</f>
        <v>0</v>
      </c>
      <c r="BU49" s="128">
        <f t="shared" si="106"/>
        <v>0</v>
      </c>
      <c r="BV49" s="2"/>
      <c r="BW49" s="2"/>
    </row>
    <row r="50" ht="15.75" customHeight="1">
      <c r="A50" s="224" t="s">
        <v>877</v>
      </c>
      <c r="B50" s="294">
        <f>AssetShare_Table!B22</f>
        <v>0.02</v>
      </c>
      <c r="C50" s="14"/>
      <c r="D50" s="2"/>
      <c r="E50" s="2"/>
      <c r="F50" s="362">
        <v>46.0</v>
      </c>
      <c r="G50" s="246" t="str">
        <f t="shared" si="7"/>
        <v/>
      </c>
      <c r="H50" s="391" t="str">
        <f t="shared" si="8"/>
        <v/>
      </c>
      <c r="I50" s="363" t="str">
        <f t="shared" si="9"/>
        <v/>
      </c>
      <c r="J50" s="120" t="str">
        <f t="shared" si="10"/>
        <v/>
      </c>
      <c r="K50" s="364" t="str">
        <f>IF($G50="","",Reserve!N50)</f>
        <v/>
      </c>
      <c r="L50" s="120" t="str">
        <f t="shared" si="11"/>
        <v/>
      </c>
      <c r="M50" s="120" t="str">
        <f t="shared" si="12"/>
        <v/>
      </c>
      <c r="N50" s="120" t="str">
        <f t="shared" si="13"/>
        <v/>
      </c>
      <c r="O50" s="120" t="str">
        <f t="shared" si="14"/>
        <v/>
      </c>
      <c r="P50" s="364" t="str">
        <f t="shared" si="15"/>
        <v/>
      </c>
      <c r="Q50" s="365" t="str">
        <f>IF($G50="","",Reserve!$I50)</f>
        <v/>
      </c>
      <c r="R50" s="363" t="str">
        <f>IF($G50="","",Reserve!$J51+Reserve!$K51)</f>
        <v/>
      </c>
      <c r="S50" s="120" t="str">
        <f>IF($G50="","",Change!$G51)</f>
        <v/>
      </c>
      <c r="T50" s="120" t="str">
        <f t="shared" si="16"/>
        <v/>
      </c>
      <c r="U50" s="366" t="str">
        <f t="shared" si="17"/>
        <v/>
      </c>
      <c r="V50" s="363" t="str">
        <f>IF($G50="","",Reserve!$Q51-$R50)</f>
        <v/>
      </c>
      <c r="W50" s="120" t="str">
        <f>IF($G50="","",Reserve!$S51)</f>
        <v/>
      </c>
      <c r="X50" s="364" t="str">
        <f t="shared" si="18"/>
        <v/>
      </c>
      <c r="Y50" s="367" t="str">
        <f t="shared" si="19"/>
        <v/>
      </c>
      <c r="Z50" s="176" t="str">
        <f>IF($G50="","",VLOOKUP(H50,Life!$A$3:$Q$113,$B$6+1,FALSE))</f>
        <v/>
      </c>
      <c r="AA50" s="176" t="str">
        <f t="shared" si="20"/>
        <v/>
      </c>
      <c r="AB50" s="176" t="str">
        <f t="shared" si="21"/>
        <v/>
      </c>
      <c r="AC50" s="366" t="str">
        <f>IF($G50="","",HLOOKUP($G50,AssetShare_Table!$B$84:$G$85,2)*$D$11)</f>
        <v/>
      </c>
      <c r="AD50" s="367" t="str">
        <f t="shared" si="22"/>
        <v/>
      </c>
      <c r="AE50" s="176" t="str">
        <f t="shared" si="23"/>
        <v/>
      </c>
      <c r="AF50" s="176" t="str">
        <f t="shared" si="24"/>
        <v/>
      </c>
      <c r="AG50" s="366" t="str">
        <f t="shared" si="25"/>
        <v/>
      </c>
      <c r="AH50" s="363" t="str">
        <f t="shared" si="26"/>
        <v/>
      </c>
      <c r="AI50" s="120" t="str">
        <f t="shared" si="27"/>
        <v/>
      </c>
      <c r="AJ50" s="120" t="str">
        <f t="shared" si="28"/>
        <v/>
      </c>
      <c r="AK50" s="120" t="str">
        <f t="shared" si="29"/>
        <v/>
      </c>
      <c r="AL50" s="120" t="str">
        <f t="shared" si="30"/>
        <v/>
      </c>
      <c r="AM50" s="120" t="str">
        <f t="shared" si="31"/>
        <v/>
      </c>
      <c r="AN50" s="120" t="str">
        <f t="shared" si="32"/>
        <v/>
      </c>
      <c r="AO50" s="120" t="str">
        <f t="shared" si="33"/>
        <v/>
      </c>
      <c r="AP50" s="120" t="str">
        <f t="shared" si="34"/>
        <v/>
      </c>
      <c r="AQ50" s="120" t="str">
        <f t="shared" si="35"/>
        <v/>
      </c>
      <c r="AR50" s="364" t="str">
        <f t="shared" si="36"/>
        <v/>
      </c>
      <c r="AS50" s="363" t="str">
        <f t="shared" si="37"/>
        <v/>
      </c>
      <c r="AT50" s="120" t="str">
        <f t="shared" si="38"/>
        <v/>
      </c>
      <c r="AU50" s="120" t="str">
        <f t="shared" si="39"/>
        <v/>
      </c>
      <c r="AV50" s="120" t="str">
        <f t="shared" si="40"/>
        <v/>
      </c>
      <c r="AW50" s="364" t="str">
        <f t="shared" si="41"/>
        <v/>
      </c>
      <c r="AX50" s="363" t="str">
        <f>IF($G50="","",Reserve!$P51-$R50)</f>
        <v/>
      </c>
      <c r="AY50" s="176" t="str">
        <f t="shared" si="42"/>
        <v/>
      </c>
      <c r="AZ50" s="366" t="str">
        <f>IF($G50="","",VLOOKUP($H50,Life!$A$3:$R$113,18,FALSE))</f>
        <v/>
      </c>
      <c r="BA50" s="119" t="str">
        <f t="shared" si="43"/>
        <v/>
      </c>
      <c r="BB50" s="120" t="str">
        <f t="shared" si="44"/>
        <v/>
      </c>
      <c r="BC50" s="120" t="str">
        <f t="shared" si="45"/>
        <v/>
      </c>
      <c r="BD50" s="120" t="str">
        <f t="shared" si="46"/>
        <v/>
      </c>
      <c r="BE50" s="120" t="str">
        <f t="shared" si="47"/>
        <v/>
      </c>
      <c r="BF50" s="120" t="str">
        <f t="shared" si="48"/>
        <v/>
      </c>
      <c r="BG50" s="120" t="str">
        <f t="shared" si="49"/>
        <v/>
      </c>
      <c r="BH50" s="120" t="str">
        <f t="shared" si="50"/>
        <v/>
      </c>
      <c r="BI50" s="120" t="str">
        <f t="shared" si="51"/>
        <v/>
      </c>
      <c r="BJ50" s="120" t="str">
        <f t="shared" si="52"/>
        <v/>
      </c>
      <c r="BK50" s="121" t="str">
        <f t="shared" si="53"/>
        <v/>
      </c>
      <c r="BL50" s="120" t="str">
        <f t="shared" si="54"/>
        <v/>
      </c>
      <c r="BM50" s="120" t="str">
        <f t="shared" si="55"/>
        <v/>
      </c>
      <c r="BN50" s="120" t="str">
        <f t="shared" si="56"/>
        <v/>
      </c>
      <c r="BO50" s="120" t="str">
        <f t="shared" si="57"/>
        <v/>
      </c>
      <c r="BP50" s="120" t="str">
        <f t="shared" si="58"/>
        <v/>
      </c>
      <c r="BQ50" s="120" t="str">
        <f t="shared" si="59"/>
        <v/>
      </c>
      <c r="BR50" s="120" t="str">
        <f t="shared" si="60"/>
        <v/>
      </c>
      <c r="BS50" s="120" t="str">
        <f t="shared" si="61"/>
        <v/>
      </c>
      <c r="BT50" s="120" t="str">
        <f t="shared" ref="BT50:BU50" si="107">AN50</f>
        <v/>
      </c>
      <c r="BU50" s="121" t="str">
        <f t="shared" si="107"/>
        <v/>
      </c>
      <c r="BV50" s="2"/>
      <c r="BW50" s="2"/>
    </row>
    <row r="51" ht="15.75" customHeight="1">
      <c r="A51" s="232" t="s">
        <v>264</v>
      </c>
      <c r="B51" s="262">
        <f>AssetShare_Table!B23</f>
        <v>1.1</v>
      </c>
      <c r="C51" s="20"/>
      <c r="D51" s="2"/>
      <c r="E51" s="2"/>
      <c r="F51" s="362">
        <v>47.0</v>
      </c>
      <c r="G51" s="246" t="str">
        <f t="shared" si="7"/>
        <v/>
      </c>
      <c r="H51" s="391" t="str">
        <f t="shared" si="8"/>
        <v/>
      </c>
      <c r="I51" s="363" t="str">
        <f t="shared" si="9"/>
        <v/>
      </c>
      <c r="J51" s="120" t="str">
        <f t="shared" si="10"/>
        <v/>
      </c>
      <c r="K51" s="364" t="str">
        <f>IF($G51="","",Reserve!N51)</f>
        <v/>
      </c>
      <c r="L51" s="120" t="str">
        <f t="shared" si="11"/>
        <v/>
      </c>
      <c r="M51" s="120" t="str">
        <f t="shared" si="12"/>
        <v/>
      </c>
      <c r="N51" s="120" t="str">
        <f t="shared" si="13"/>
        <v/>
      </c>
      <c r="O51" s="120" t="str">
        <f t="shared" si="14"/>
        <v/>
      </c>
      <c r="P51" s="364" t="str">
        <f t="shared" si="15"/>
        <v/>
      </c>
      <c r="Q51" s="365" t="str">
        <f>IF($G51="","",Reserve!$I51)</f>
        <v/>
      </c>
      <c r="R51" s="363" t="str">
        <f>IF($G51="","",Reserve!$J52+Reserve!$K52)</f>
        <v/>
      </c>
      <c r="S51" s="120" t="str">
        <f>IF($G51="","",Change!$G52)</f>
        <v/>
      </c>
      <c r="T51" s="120" t="str">
        <f t="shared" si="16"/>
        <v/>
      </c>
      <c r="U51" s="366" t="str">
        <f t="shared" si="17"/>
        <v/>
      </c>
      <c r="V51" s="363" t="str">
        <f>IF($G51="","",Reserve!$Q52-$R51)</f>
        <v/>
      </c>
      <c r="W51" s="120" t="str">
        <f>IF($G51="","",Reserve!$S52)</f>
        <v/>
      </c>
      <c r="X51" s="364" t="str">
        <f t="shared" si="18"/>
        <v/>
      </c>
      <c r="Y51" s="367" t="str">
        <f t="shared" si="19"/>
        <v/>
      </c>
      <c r="Z51" s="176" t="str">
        <f>IF($G51="","",VLOOKUP(H51,Life!$A$3:$Q$113,$B$6+1,FALSE))</f>
        <v/>
      </c>
      <c r="AA51" s="176" t="str">
        <f t="shared" si="20"/>
        <v/>
      </c>
      <c r="AB51" s="176" t="str">
        <f t="shared" si="21"/>
        <v/>
      </c>
      <c r="AC51" s="366" t="str">
        <f>IF($G51="","",HLOOKUP($G51,AssetShare_Table!$B$84:$G$85,2)*$D$11)</f>
        <v/>
      </c>
      <c r="AD51" s="367" t="str">
        <f t="shared" si="22"/>
        <v/>
      </c>
      <c r="AE51" s="176" t="str">
        <f t="shared" si="23"/>
        <v/>
      </c>
      <c r="AF51" s="176" t="str">
        <f t="shared" si="24"/>
        <v/>
      </c>
      <c r="AG51" s="366" t="str">
        <f t="shared" si="25"/>
        <v/>
      </c>
      <c r="AH51" s="363" t="str">
        <f t="shared" si="26"/>
        <v/>
      </c>
      <c r="AI51" s="120" t="str">
        <f t="shared" si="27"/>
        <v/>
      </c>
      <c r="AJ51" s="120" t="str">
        <f t="shared" si="28"/>
        <v/>
      </c>
      <c r="AK51" s="120" t="str">
        <f t="shared" si="29"/>
        <v/>
      </c>
      <c r="AL51" s="120" t="str">
        <f t="shared" si="30"/>
        <v/>
      </c>
      <c r="AM51" s="120" t="str">
        <f t="shared" si="31"/>
        <v/>
      </c>
      <c r="AN51" s="120" t="str">
        <f t="shared" si="32"/>
        <v/>
      </c>
      <c r="AO51" s="120" t="str">
        <f t="shared" si="33"/>
        <v/>
      </c>
      <c r="AP51" s="120" t="str">
        <f t="shared" si="34"/>
        <v/>
      </c>
      <c r="AQ51" s="120" t="str">
        <f t="shared" si="35"/>
        <v/>
      </c>
      <c r="AR51" s="364" t="str">
        <f t="shared" si="36"/>
        <v/>
      </c>
      <c r="AS51" s="363" t="str">
        <f t="shared" si="37"/>
        <v/>
      </c>
      <c r="AT51" s="120" t="str">
        <f t="shared" si="38"/>
        <v/>
      </c>
      <c r="AU51" s="120" t="str">
        <f t="shared" si="39"/>
        <v/>
      </c>
      <c r="AV51" s="120" t="str">
        <f t="shared" si="40"/>
        <v/>
      </c>
      <c r="AW51" s="364" t="str">
        <f t="shared" si="41"/>
        <v/>
      </c>
      <c r="AX51" s="363" t="str">
        <f>IF($G51="","",Reserve!$P52-$R51)</f>
        <v/>
      </c>
      <c r="AY51" s="176" t="str">
        <f t="shared" si="42"/>
        <v/>
      </c>
      <c r="AZ51" s="366" t="str">
        <f>IF($G51="","",VLOOKUP($H51,Life!$A$3:$R$113,18,FALSE))</f>
        <v/>
      </c>
      <c r="BA51" s="119" t="str">
        <f t="shared" si="43"/>
        <v/>
      </c>
      <c r="BB51" s="120" t="str">
        <f t="shared" si="44"/>
        <v/>
      </c>
      <c r="BC51" s="120" t="str">
        <f t="shared" si="45"/>
        <v/>
      </c>
      <c r="BD51" s="120" t="str">
        <f t="shared" si="46"/>
        <v/>
      </c>
      <c r="BE51" s="120" t="str">
        <f t="shared" si="47"/>
        <v/>
      </c>
      <c r="BF51" s="120" t="str">
        <f t="shared" si="48"/>
        <v/>
      </c>
      <c r="BG51" s="120" t="str">
        <f t="shared" si="49"/>
        <v/>
      </c>
      <c r="BH51" s="120" t="str">
        <f t="shared" si="50"/>
        <v/>
      </c>
      <c r="BI51" s="120" t="str">
        <f t="shared" si="51"/>
        <v/>
      </c>
      <c r="BJ51" s="120" t="str">
        <f t="shared" si="52"/>
        <v/>
      </c>
      <c r="BK51" s="121" t="str">
        <f t="shared" si="53"/>
        <v/>
      </c>
      <c r="BL51" s="120" t="str">
        <f t="shared" si="54"/>
        <v/>
      </c>
      <c r="BM51" s="120" t="str">
        <f t="shared" si="55"/>
        <v/>
      </c>
      <c r="BN51" s="120" t="str">
        <f t="shared" si="56"/>
        <v/>
      </c>
      <c r="BO51" s="120" t="str">
        <f t="shared" si="57"/>
        <v/>
      </c>
      <c r="BP51" s="120" t="str">
        <f t="shared" si="58"/>
        <v/>
      </c>
      <c r="BQ51" s="120" t="str">
        <f t="shared" si="59"/>
        <v/>
      </c>
      <c r="BR51" s="120" t="str">
        <f t="shared" si="60"/>
        <v/>
      </c>
      <c r="BS51" s="120" t="str">
        <f t="shared" si="61"/>
        <v/>
      </c>
      <c r="BT51" s="120" t="str">
        <f t="shared" ref="BT51:BU51" si="108">AN51</f>
        <v/>
      </c>
      <c r="BU51" s="121" t="str">
        <f t="shared" si="108"/>
        <v/>
      </c>
      <c r="BV51" s="2"/>
      <c r="BW51" s="2"/>
    </row>
    <row r="52" ht="15.75" customHeight="1">
      <c r="A52" s="2"/>
      <c r="B52" s="2"/>
      <c r="C52" s="2"/>
      <c r="D52" s="2"/>
      <c r="E52" s="2"/>
      <c r="F52" s="362">
        <v>48.0</v>
      </c>
      <c r="G52" s="246" t="str">
        <f t="shared" si="7"/>
        <v/>
      </c>
      <c r="H52" s="391" t="str">
        <f t="shared" si="8"/>
        <v/>
      </c>
      <c r="I52" s="363" t="str">
        <f t="shared" si="9"/>
        <v/>
      </c>
      <c r="J52" s="120" t="str">
        <f t="shared" si="10"/>
        <v/>
      </c>
      <c r="K52" s="364" t="str">
        <f>IF($G52="","",Reserve!N52)</f>
        <v/>
      </c>
      <c r="L52" s="120" t="str">
        <f t="shared" si="11"/>
        <v/>
      </c>
      <c r="M52" s="120" t="str">
        <f t="shared" si="12"/>
        <v/>
      </c>
      <c r="N52" s="120" t="str">
        <f t="shared" si="13"/>
        <v/>
      </c>
      <c r="O52" s="120" t="str">
        <f t="shared" si="14"/>
        <v/>
      </c>
      <c r="P52" s="364" t="str">
        <f t="shared" si="15"/>
        <v/>
      </c>
      <c r="Q52" s="365" t="str">
        <f>IF($G52="","",Reserve!$I52)</f>
        <v/>
      </c>
      <c r="R52" s="363" t="str">
        <f>IF($G52="","",Reserve!$J53+Reserve!$K53)</f>
        <v/>
      </c>
      <c r="S52" s="120" t="str">
        <f>IF($G52="","",Change!$G53)</f>
        <v/>
      </c>
      <c r="T52" s="120" t="str">
        <f t="shared" si="16"/>
        <v/>
      </c>
      <c r="U52" s="366" t="str">
        <f t="shared" si="17"/>
        <v/>
      </c>
      <c r="V52" s="363" t="str">
        <f>IF($G52="","",Reserve!$Q53-$R52)</f>
        <v/>
      </c>
      <c r="W52" s="120" t="str">
        <f>IF($G52="","",Reserve!$S53)</f>
        <v/>
      </c>
      <c r="X52" s="364" t="str">
        <f t="shared" si="18"/>
        <v/>
      </c>
      <c r="Y52" s="367" t="str">
        <f t="shared" si="19"/>
        <v/>
      </c>
      <c r="Z52" s="176" t="str">
        <f>IF($G52="","",VLOOKUP(H52,Life!$A$3:$Q$113,$B$6+1,FALSE))</f>
        <v/>
      </c>
      <c r="AA52" s="176" t="str">
        <f t="shared" si="20"/>
        <v/>
      </c>
      <c r="AB52" s="176" t="str">
        <f t="shared" si="21"/>
        <v/>
      </c>
      <c r="AC52" s="366" t="str">
        <f>IF($G52="","",HLOOKUP($G52,AssetShare_Table!$B$84:$G$85,2)*$D$11)</f>
        <v/>
      </c>
      <c r="AD52" s="367" t="str">
        <f t="shared" si="22"/>
        <v/>
      </c>
      <c r="AE52" s="176" t="str">
        <f t="shared" si="23"/>
        <v/>
      </c>
      <c r="AF52" s="176" t="str">
        <f t="shared" si="24"/>
        <v/>
      </c>
      <c r="AG52" s="366" t="str">
        <f t="shared" si="25"/>
        <v/>
      </c>
      <c r="AH52" s="363" t="str">
        <f t="shared" si="26"/>
        <v/>
      </c>
      <c r="AI52" s="120" t="str">
        <f t="shared" si="27"/>
        <v/>
      </c>
      <c r="AJ52" s="120" t="str">
        <f t="shared" si="28"/>
        <v/>
      </c>
      <c r="AK52" s="120" t="str">
        <f t="shared" si="29"/>
        <v/>
      </c>
      <c r="AL52" s="120" t="str">
        <f t="shared" si="30"/>
        <v/>
      </c>
      <c r="AM52" s="120" t="str">
        <f t="shared" si="31"/>
        <v/>
      </c>
      <c r="AN52" s="120" t="str">
        <f t="shared" si="32"/>
        <v/>
      </c>
      <c r="AO52" s="120" t="str">
        <f t="shared" si="33"/>
        <v/>
      </c>
      <c r="AP52" s="120" t="str">
        <f t="shared" si="34"/>
        <v/>
      </c>
      <c r="AQ52" s="120" t="str">
        <f t="shared" si="35"/>
        <v/>
      </c>
      <c r="AR52" s="364" t="str">
        <f t="shared" si="36"/>
        <v/>
      </c>
      <c r="AS52" s="363" t="str">
        <f t="shared" si="37"/>
        <v/>
      </c>
      <c r="AT52" s="120" t="str">
        <f t="shared" si="38"/>
        <v/>
      </c>
      <c r="AU52" s="120" t="str">
        <f t="shared" si="39"/>
        <v/>
      </c>
      <c r="AV52" s="120" t="str">
        <f t="shared" si="40"/>
        <v/>
      </c>
      <c r="AW52" s="364" t="str">
        <f t="shared" si="41"/>
        <v/>
      </c>
      <c r="AX52" s="363" t="str">
        <f>IF($G52="","",Reserve!$P53-$R52)</f>
        <v/>
      </c>
      <c r="AY52" s="176" t="str">
        <f t="shared" si="42"/>
        <v/>
      </c>
      <c r="AZ52" s="366" t="str">
        <f>IF($G52="","",VLOOKUP($H52,Life!$A$3:$R$113,18,FALSE))</f>
        <v/>
      </c>
      <c r="BA52" s="119" t="str">
        <f t="shared" si="43"/>
        <v/>
      </c>
      <c r="BB52" s="120" t="str">
        <f t="shared" si="44"/>
        <v/>
      </c>
      <c r="BC52" s="120" t="str">
        <f t="shared" si="45"/>
        <v/>
      </c>
      <c r="BD52" s="120" t="str">
        <f t="shared" si="46"/>
        <v/>
      </c>
      <c r="BE52" s="120" t="str">
        <f t="shared" si="47"/>
        <v/>
      </c>
      <c r="BF52" s="120" t="str">
        <f t="shared" si="48"/>
        <v/>
      </c>
      <c r="BG52" s="120" t="str">
        <f t="shared" si="49"/>
        <v/>
      </c>
      <c r="BH52" s="120" t="str">
        <f t="shared" si="50"/>
        <v/>
      </c>
      <c r="BI52" s="120" t="str">
        <f t="shared" si="51"/>
        <v/>
      </c>
      <c r="BJ52" s="120" t="str">
        <f t="shared" si="52"/>
        <v/>
      </c>
      <c r="BK52" s="121" t="str">
        <f t="shared" si="53"/>
        <v/>
      </c>
      <c r="BL52" s="120" t="str">
        <f t="shared" si="54"/>
        <v/>
      </c>
      <c r="BM52" s="120" t="str">
        <f t="shared" si="55"/>
        <v/>
      </c>
      <c r="BN52" s="120" t="str">
        <f t="shared" si="56"/>
        <v/>
      </c>
      <c r="BO52" s="120" t="str">
        <f t="shared" si="57"/>
        <v/>
      </c>
      <c r="BP52" s="120" t="str">
        <f t="shared" si="58"/>
        <v/>
      </c>
      <c r="BQ52" s="120" t="str">
        <f t="shared" si="59"/>
        <v/>
      </c>
      <c r="BR52" s="120" t="str">
        <f t="shared" si="60"/>
        <v/>
      </c>
      <c r="BS52" s="120" t="str">
        <f t="shared" si="61"/>
        <v/>
      </c>
      <c r="BT52" s="120" t="str">
        <f t="shared" ref="BT52:BU52" si="109">AN52</f>
        <v/>
      </c>
      <c r="BU52" s="121" t="str">
        <f t="shared" si="109"/>
        <v/>
      </c>
      <c r="BV52" s="2"/>
      <c r="BW52" s="2"/>
    </row>
    <row r="53" ht="15.75" customHeight="1">
      <c r="A53" s="212" t="s">
        <v>878</v>
      </c>
      <c r="B53" s="392" t="s">
        <v>879</v>
      </c>
      <c r="C53" s="2"/>
      <c r="D53" s="2"/>
      <c r="E53" s="2"/>
      <c r="F53" s="362">
        <v>49.0</v>
      </c>
      <c r="G53" s="246" t="str">
        <f t="shared" si="7"/>
        <v/>
      </c>
      <c r="H53" s="391" t="str">
        <f t="shared" si="8"/>
        <v/>
      </c>
      <c r="I53" s="363" t="str">
        <f t="shared" si="9"/>
        <v/>
      </c>
      <c r="J53" s="120" t="str">
        <f t="shared" si="10"/>
        <v/>
      </c>
      <c r="K53" s="364" t="str">
        <f>IF($G53="","",Reserve!N53)</f>
        <v/>
      </c>
      <c r="L53" s="120" t="str">
        <f t="shared" si="11"/>
        <v/>
      </c>
      <c r="M53" s="120" t="str">
        <f t="shared" si="12"/>
        <v/>
      </c>
      <c r="N53" s="120" t="str">
        <f t="shared" si="13"/>
        <v/>
      </c>
      <c r="O53" s="120" t="str">
        <f t="shared" si="14"/>
        <v/>
      </c>
      <c r="P53" s="364" t="str">
        <f t="shared" si="15"/>
        <v/>
      </c>
      <c r="Q53" s="365" t="str">
        <f>IF($G53="","",Reserve!$I53)</f>
        <v/>
      </c>
      <c r="R53" s="363" t="str">
        <f>IF($G53="","",Reserve!$J54+Reserve!$K54)</f>
        <v/>
      </c>
      <c r="S53" s="120" t="str">
        <f>IF($G53="","",Change!$G54)</f>
        <v/>
      </c>
      <c r="T53" s="120" t="str">
        <f t="shared" si="16"/>
        <v/>
      </c>
      <c r="U53" s="366" t="str">
        <f t="shared" si="17"/>
        <v/>
      </c>
      <c r="V53" s="363" t="str">
        <f>IF($G53="","",Reserve!$Q54-$R53)</f>
        <v/>
      </c>
      <c r="W53" s="120" t="str">
        <f>IF($G53="","",Reserve!$S54)</f>
        <v/>
      </c>
      <c r="X53" s="364" t="str">
        <f t="shared" si="18"/>
        <v/>
      </c>
      <c r="Y53" s="367" t="str">
        <f t="shared" si="19"/>
        <v/>
      </c>
      <c r="Z53" s="176" t="str">
        <f>IF($G53="","",VLOOKUP(H53,Life!$A$3:$Q$113,$B$6+1,FALSE))</f>
        <v/>
      </c>
      <c r="AA53" s="176" t="str">
        <f t="shared" si="20"/>
        <v/>
      </c>
      <c r="AB53" s="176" t="str">
        <f t="shared" si="21"/>
        <v/>
      </c>
      <c r="AC53" s="366" t="str">
        <f>IF($G53="","",HLOOKUP($G53,AssetShare_Table!$B$84:$G$85,2)*$D$11)</f>
        <v/>
      </c>
      <c r="AD53" s="367" t="str">
        <f t="shared" si="22"/>
        <v/>
      </c>
      <c r="AE53" s="176" t="str">
        <f t="shared" si="23"/>
        <v/>
      </c>
      <c r="AF53" s="176" t="str">
        <f t="shared" si="24"/>
        <v/>
      </c>
      <c r="AG53" s="366" t="str">
        <f t="shared" si="25"/>
        <v/>
      </c>
      <c r="AH53" s="363" t="str">
        <f t="shared" si="26"/>
        <v/>
      </c>
      <c r="AI53" s="120" t="str">
        <f t="shared" si="27"/>
        <v/>
      </c>
      <c r="AJ53" s="120" t="str">
        <f t="shared" si="28"/>
        <v/>
      </c>
      <c r="AK53" s="120" t="str">
        <f t="shared" si="29"/>
        <v/>
      </c>
      <c r="AL53" s="120" t="str">
        <f t="shared" si="30"/>
        <v/>
      </c>
      <c r="AM53" s="120" t="str">
        <f t="shared" si="31"/>
        <v/>
      </c>
      <c r="AN53" s="120" t="str">
        <f t="shared" si="32"/>
        <v/>
      </c>
      <c r="AO53" s="120" t="str">
        <f t="shared" si="33"/>
        <v/>
      </c>
      <c r="AP53" s="120" t="str">
        <f t="shared" si="34"/>
        <v/>
      </c>
      <c r="AQ53" s="120" t="str">
        <f t="shared" si="35"/>
        <v/>
      </c>
      <c r="AR53" s="364" t="str">
        <f t="shared" si="36"/>
        <v/>
      </c>
      <c r="AS53" s="363" t="str">
        <f t="shared" si="37"/>
        <v/>
      </c>
      <c r="AT53" s="120" t="str">
        <f t="shared" si="38"/>
        <v/>
      </c>
      <c r="AU53" s="120" t="str">
        <f t="shared" si="39"/>
        <v/>
      </c>
      <c r="AV53" s="120" t="str">
        <f t="shared" si="40"/>
        <v/>
      </c>
      <c r="AW53" s="364" t="str">
        <f t="shared" si="41"/>
        <v/>
      </c>
      <c r="AX53" s="363" t="str">
        <f>IF($G53="","",Reserve!$P54-$R53)</f>
        <v/>
      </c>
      <c r="AY53" s="176" t="str">
        <f t="shared" si="42"/>
        <v/>
      </c>
      <c r="AZ53" s="366" t="str">
        <f>IF($G53="","",VLOOKUP($H53,Life!$A$3:$R$113,18,FALSE))</f>
        <v/>
      </c>
      <c r="BA53" s="119" t="str">
        <f t="shared" si="43"/>
        <v/>
      </c>
      <c r="BB53" s="120" t="str">
        <f t="shared" si="44"/>
        <v/>
      </c>
      <c r="BC53" s="120" t="str">
        <f t="shared" si="45"/>
        <v/>
      </c>
      <c r="BD53" s="120" t="str">
        <f t="shared" si="46"/>
        <v/>
      </c>
      <c r="BE53" s="120" t="str">
        <f t="shared" si="47"/>
        <v/>
      </c>
      <c r="BF53" s="120" t="str">
        <f t="shared" si="48"/>
        <v/>
      </c>
      <c r="BG53" s="120" t="str">
        <f t="shared" si="49"/>
        <v/>
      </c>
      <c r="BH53" s="120" t="str">
        <f t="shared" si="50"/>
        <v/>
      </c>
      <c r="BI53" s="120" t="str">
        <f t="shared" si="51"/>
        <v/>
      </c>
      <c r="BJ53" s="120" t="str">
        <f t="shared" si="52"/>
        <v/>
      </c>
      <c r="BK53" s="121" t="str">
        <f t="shared" si="53"/>
        <v/>
      </c>
      <c r="BL53" s="120" t="str">
        <f t="shared" si="54"/>
        <v/>
      </c>
      <c r="BM53" s="120" t="str">
        <f t="shared" si="55"/>
        <v/>
      </c>
      <c r="BN53" s="120" t="str">
        <f t="shared" si="56"/>
        <v/>
      </c>
      <c r="BO53" s="120" t="str">
        <f t="shared" si="57"/>
        <v/>
      </c>
      <c r="BP53" s="120" t="str">
        <f t="shared" si="58"/>
        <v/>
      </c>
      <c r="BQ53" s="120" t="str">
        <f t="shared" si="59"/>
        <v/>
      </c>
      <c r="BR53" s="120" t="str">
        <f t="shared" si="60"/>
        <v/>
      </c>
      <c r="BS53" s="120" t="str">
        <f t="shared" si="61"/>
        <v/>
      </c>
      <c r="BT53" s="120" t="str">
        <f t="shared" ref="BT53:BU53" si="110">AN53</f>
        <v/>
      </c>
      <c r="BU53" s="121" t="str">
        <f t="shared" si="110"/>
        <v/>
      </c>
      <c r="BV53" s="2"/>
      <c r="BW53" s="2"/>
    </row>
    <row r="54" ht="15.75" customHeight="1">
      <c r="A54" s="246">
        <v>1.0</v>
      </c>
      <c r="B54" s="384">
        <f t="array" ref="B54">INDEX(AssetShare_Table!$F$16:$I$21,A54,$B$8)</f>
        <v>0.24</v>
      </c>
      <c r="C54" s="2"/>
      <c r="D54" s="2"/>
      <c r="E54" s="2"/>
      <c r="F54" s="371">
        <v>50.0</v>
      </c>
      <c r="G54" s="218" t="str">
        <f t="shared" si="7"/>
        <v/>
      </c>
      <c r="H54" s="393" t="str">
        <f t="shared" si="8"/>
        <v/>
      </c>
      <c r="I54" s="373" t="str">
        <f t="shared" si="9"/>
        <v/>
      </c>
      <c r="J54" s="127" t="str">
        <f t="shared" si="10"/>
        <v/>
      </c>
      <c r="K54" s="374" t="str">
        <f>IF($G54="","",Reserve!N54)</f>
        <v/>
      </c>
      <c r="L54" s="127" t="str">
        <f t="shared" si="11"/>
        <v/>
      </c>
      <c r="M54" s="127" t="str">
        <f t="shared" si="12"/>
        <v/>
      </c>
      <c r="N54" s="127" t="str">
        <f t="shared" si="13"/>
        <v/>
      </c>
      <c r="O54" s="127" t="str">
        <f t="shared" si="14"/>
        <v/>
      </c>
      <c r="P54" s="374" t="str">
        <f t="shared" si="15"/>
        <v/>
      </c>
      <c r="Q54" s="375" t="str">
        <f>IF($G54="","",Reserve!$I54)</f>
        <v/>
      </c>
      <c r="R54" s="373" t="str">
        <f>IF($G54="","",Reserve!$J55+Reserve!$K55)</f>
        <v/>
      </c>
      <c r="S54" s="127" t="str">
        <f>IF($G54="","",Change!$G55)</f>
        <v/>
      </c>
      <c r="T54" s="127" t="str">
        <f t="shared" si="16"/>
        <v/>
      </c>
      <c r="U54" s="376" t="str">
        <f t="shared" si="17"/>
        <v/>
      </c>
      <c r="V54" s="373" t="str">
        <f>IF($G54="","",Reserve!$Q55-$R54)</f>
        <v/>
      </c>
      <c r="W54" s="127" t="str">
        <f>IF($G54="","",Reserve!$S55)</f>
        <v/>
      </c>
      <c r="X54" s="374" t="str">
        <f t="shared" si="18"/>
        <v/>
      </c>
      <c r="Y54" s="377" t="str">
        <f t="shared" si="19"/>
        <v/>
      </c>
      <c r="Z54" s="182" t="str">
        <f>IF($G54="","",VLOOKUP(H54,Life!$A$3:$Q$113,$B$6+1,FALSE))</f>
        <v/>
      </c>
      <c r="AA54" s="182" t="str">
        <f t="shared" si="20"/>
        <v/>
      </c>
      <c r="AB54" s="182" t="str">
        <f t="shared" si="21"/>
        <v/>
      </c>
      <c r="AC54" s="376" t="str">
        <f>IF($G54="","",HLOOKUP($G54,AssetShare_Table!$B$84:$G$85,2)*$D$11)</f>
        <v/>
      </c>
      <c r="AD54" s="377" t="str">
        <f t="shared" si="22"/>
        <v/>
      </c>
      <c r="AE54" s="182" t="str">
        <f t="shared" si="23"/>
        <v/>
      </c>
      <c r="AF54" s="182" t="str">
        <f t="shared" si="24"/>
        <v/>
      </c>
      <c r="AG54" s="376" t="str">
        <f t="shared" si="25"/>
        <v/>
      </c>
      <c r="AH54" s="373" t="str">
        <f t="shared" si="26"/>
        <v/>
      </c>
      <c r="AI54" s="127" t="str">
        <f t="shared" si="27"/>
        <v/>
      </c>
      <c r="AJ54" s="127" t="str">
        <f t="shared" si="28"/>
        <v/>
      </c>
      <c r="AK54" s="127" t="str">
        <f t="shared" si="29"/>
        <v/>
      </c>
      <c r="AL54" s="127" t="str">
        <f t="shared" si="30"/>
        <v/>
      </c>
      <c r="AM54" s="127" t="str">
        <f t="shared" si="31"/>
        <v/>
      </c>
      <c r="AN54" s="127" t="str">
        <f t="shared" si="32"/>
        <v/>
      </c>
      <c r="AO54" s="127" t="str">
        <f t="shared" si="33"/>
        <v/>
      </c>
      <c r="AP54" s="127" t="str">
        <f t="shared" si="34"/>
        <v/>
      </c>
      <c r="AQ54" s="127" t="str">
        <f t="shared" si="35"/>
        <v/>
      </c>
      <c r="AR54" s="374" t="str">
        <f t="shared" si="36"/>
        <v/>
      </c>
      <c r="AS54" s="373" t="str">
        <f t="shared" si="37"/>
        <v/>
      </c>
      <c r="AT54" s="127" t="str">
        <f t="shared" si="38"/>
        <v/>
      </c>
      <c r="AU54" s="127" t="str">
        <f t="shared" si="39"/>
        <v/>
      </c>
      <c r="AV54" s="127" t="str">
        <f t="shared" si="40"/>
        <v/>
      </c>
      <c r="AW54" s="374" t="str">
        <f t="shared" si="41"/>
        <v/>
      </c>
      <c r="AX54" s="373" t="str">
        <f>IF($G54="","",Reserve!$P55-$R54)</f>
        <v/>
      </c>
      <c r="AY54" s="182" t="str">
        <f t="shared" si="42"/>
        <v/>
      </c>
      <c r="AZ54" s="376" t="str">
        <f>IF($G54="","",VLOOKUP($H54,Life!$A$3:$R$113,18,FALSE))</f>
        <v/>
      </c>
      <c r="BA54" s="126" t="str">
        <f t="shared" si="43"/>
        <v/>
      </c>
      <c r="BB54" s="127" t="str">
        <f t="shared" si="44"/>
        <v/>
      </c>
      <c r="BC54" s="127" t="str">
        <f t="shared" si="45"/>
        <v/>
      </c>
      <c r="BD54" s="127" t="str">
        <f t="shared" si="46"/>
        <v/>
      </c>
      <c r="BE54" s="127" t="str">
        <f t="shared" si="47"/>
        <v/>
      </c>
      <c r="BF54" s="127" t="str">
        <f t="shared" si="48"/>
        <v/>
      </c>
      <c r="BG54" s="127" t="str">
        <f t="shared" si="49"/>
        <v/>
      </c>
      <c r="BH54" s="127" t="str">
        <f t="shared" si="50"/>
        <v/>
      </c>
      <c r="BI54" s="127" t="str">
        <f t="shared" si="51"/>
        <v/>
      </c>
      <c r="BJ54" s="127" t="str">
        <f t="shared" si="52"/>
        <v/>
      </c>
      <c r="BK54" s="128" t="str">
        <f t="shared" si="53"/>
        <v/>
      </c>
      <c r="BL54" s="127" t="str">
        <f t="shared" si="54"/>
        <v/>
      </c>
      <c r="BM54" s="127" t="str">
        <f t="shared" si="55"/>
        <v/>
      </c>
      <c r="BN54" s="127" t="str">
        <f t="shared" si="56"/>
        <v/>
      </c>
      <c r="BO54" s="127" t="str">
        <f t="shared" si="57"/>
        <v/>
      </c>
      <c r="BP54" s="127" t="str">
        <f t="shared" si="58"/>
        <v/>
      </c>
      <c r="BQ54" s="127" t="str">
        <f t="shared" si="59"/>
        <v/>
      </c>
      <c r="BR54" s="127" t="str">
        <f t="shared" si="60"/>
        <v/>
      </c>
      <c r="BS54" s="127" t="str">
        <f t="shared" si="61"/>
        <v/>
      </c>
      <c r="BT54" s="127" t="str">
        <f t="shared" ref="BT54:BU54" si="111">AN54</f>
        <v/>
      </c>
      <c r="BU54" s="128" t="str">
        <f t="shared" si="111"/>
        <v/>
      </c>
      <c r="BV54" s="2"/>
      <c r="BW54" s="2"/>
    </row>
    <row r="55" ht="15.75" customHeight="1">
      <c r="A55" s="246">
        <v>2.0</v>
      </c>
      <c r="B55" s="384">
        <f t="array" ref="B55">INDEX(AssetShare_Table!$F$16:$I$21,A55,$B$8)</f>
        <v>0.1</v>
      </c>
      <c r="C55" s="2"/>
      <c r="D55" s="2"/>
      <c r="E55" s="2"/>
      <c r="F55" s="362">
        <v>51.0</v>
      </c>
      <c r="G55" s="246" t="str">
        <f t="shared" si="7"/>
        <v/>
      </c>
      <c r="H55" s="391" t="str">
        <f t="shared" si="8"/>
        <v/>
      </c>
      <c r="I55" s="363" t="str">
        <f t="shared" si="9"/>
        <v/>
      </c>
      <c r="J55" s="120" t="str">
        <f t="shared" si="10"/>
        <v/>
      </c>
      <c r="K55" s="364" t="str">
        <f>IF($G55="","",Reserve!N55)</f>
        <v/>
      </c>
      <c r="L55" s="120" t="str">
        <f t="shared" si="11"/>
        <v/>
      </c>
      <c r="M55" s="120" t="str">
        <f t="shared" si="12"/>
        <v/>
      </c>
      <c r="N55" s="120" t="str">
        <f t="shared" si="13"/>
        <v/>
      </c>
      <c r="O55" s="120" t="str">
        <f t="shared" si="14"/>
        <v/>
      </c>
      <c r="P55" s="364" t="str">
        <f t="shared" si="15"/>
        <v/>
      </c>
      <c r="Q55" s="365" t="str">
        <f>IF($G55="","",Reserve!$I55)</f>
        <v/>
      </c>
      <c r="R55" s="363" t="str">
        <f>IF($G55="","",Reserve!$J56+Reserve!$K56)</f>
        <v/>
      </c>
      <c r="S55" s="120" t="str">
        <f>IF($G55="","",Change!$G56)</f>
        <v/>
      </c>
      <c r="T55" s="120" t="str">
        <f t="shared" si="16"/>
        <v/>
      </c>
      <c r="U55" s="366" t="str">
        <f t="shared" si="17"/>
        <v/>
      </c>
      <c r="V55" s="363" t="str">
        <f>IF($G55="","",Reserve!$Q56-$R55)</f>
        <v/>
      </c>
      <c r="W55" s="120" t="str">
        <f>IF($G55="","",Reserve!$S56)</f>
        <v/>
      </c>
      <c r="X55" s="364" t="str">
        <f t="shared" si="18"/>
        <v/>
      </c>
      <c r="Y55" s="367" t="str">
        <f t="shared" si="19"/>
        <v/>
      </c>
      <c r="Z55" s="176" t="str">
        <f>IF($G55="","",VLOOKUP(H55,Life!$A$3:$Q$113,$B$6+1,FALSE))</f>
        <v/>
      </c>
      <c r="AA55" s="176" t="str">
        <f t="shared" si="20"/>
        <v/>
      </c>
      <c r="AB55" s="176" t="str">
        <f t="shared" si="21"/>
        <v/>
      </c>
      <c r="AC55" s="366" t="str">
        <f>IF($G55="","",HLOOKUP($G55,AssetShare_Table!$B$84:$G$85,2)*$D$11)</f>
        <v/>
      </c>
      <c r="AD55" s="367" t="str">
        <f t="shared" si="22"/>
        <v/>
      </c>
      <c r="AE55" s="176" t="str">
        <f t="shared" si="23"/>
        <v/>
      </c>
      <c r="AF55" s="176" t="str">
        <f t="shared" si="24"/>
        <v/>
      </c>
      <c r="AG55" s="366" t="str">
        <f t="shared" si="25"/>
        <v/>
      </c>
      <c r="AH55" s="363" t="str">
        <f t="shared" si="26"/>
        <v/>
      </c>
      <c r="AI55" s="120" t="str">
        <f t="shared" si="27"/>
        <v/>
      </c>
      <c r="AJ55" s="120" t="str">
        <f t="shared" si="28"/>
        <v/>
      </c>
      <c r="AK55" s="120" t="str">
        <f t="shared" si="29"/>
        <v/>
      </c>
      <c r="AL55" s="120" t="str">
        <f t="shared" si="30"/>
        <v/>
      </c>
      <c r="AM55" s="120" t="str">
        <f t="shared" si="31"/>
        <v/>
      </c>
      <c r="AN55" s="120" t="str">
        <f t="shared" si="32"/>
        <v/>
      </c>
      <c r="AO55" s="120" t="str">
        <f t="shared" si="33"/>
        <v/>
      </c>
      <c r="AP55" s="120" t="str">
        <f t="shared" si="34"/>
        <v/>
      </c>
      <c r="AQ55" s="120" t="str">
        <f t="shared" si="35"/>
        <v/>
      </c>
      <c r="AR55" s="364" t="str">
        <f t="shared" si="36"/>
        <v/>
      </c>
      <c r="AS55" s="363" t="str">
        <f t="shared" si="37"/>
        <v/>
      </c>
      <c r="AT55" s="120" t="str">
        <f t="shared" si="38"/>
        <v/>
      </c>
      <c r="AU55" s="120" t="str">
        <f t="shared" si="39"/>
        <v/>
      </c>
      <c r="AV55" s="120" t="str">
        <f t="shared" si="40"/>
        <v/>
      </c>
      <c r="AW55" s="364" t="str">
        <f t="shared" si="41"/>
        <v/>
      </c>
      <c r="AX55" s="363" t="str">
        <f>IF($G55="","",Reserve!$P56-$R55)</f>
        <v/>
      </c>
      <c r="AY55" s="176" t="str">
        <f t="shared" si="42"/>
        <v/>
      </c>
      <c r="AZ55" s="366" t="str">
        <f>IF($G55="","",VLOOKUP($H55,Life!$A$3:$R$113,18,FALSE))</f>
        <v/>
      </c>
      <c r="BA55" s="119" t="str">
        <f t="shared" si="43"/>
        <v/>
      </c>
      <c r="BB55" s="120" t="str">
        <f t="shared" si="44"/>
        <v/>
      </c>
      <c r="BC55" s="120" t="str">
        <f t="shared" si="45"/>
        <v/>
      </c>
      <c r="BD55" s="120" t="str">
        <f t="shared" si="46"/>
        <v/>
      </c>
      <c r="BE55" s="120" t="str">
        <f t="shared" si="47"/>
        <v/>
      </c>
      <c r="BF55" s="120" t="str">
        <f t="shared" si="48"/>
        <v/>
      </c>
      <c r="BG55" s="120" t="str">
        <f t="shared" si="49"/>
        <v/>
      </c>
      <c r="BH55" s="120" t="str">
        <f t="shared" si="50"/>
        <v/>
      </c>
      <c r="BI55" s="120" t="str">
        <f t="shared" si="51"/>
        <v/>
      </c>
      <c r="BJ55" s="120" t="str">
        <f t="shared" si="52"/>
        <v/>
      </c>
      <c r="BK55" s="121" t="str">
        <f t="shared" si="53"/>
        <v/>
      </c>
      <c r="BL55" s="120" t="str">
        <f t="shared" si="54"/>
        <v/>
      </c>
      <c r="BM55" s="120" t="str">
        <f t="shared" si="55"/>
        <v/>
      </c>
      <c r="BN55" s="120" t="str">
        <f t="shared" si="56"/>
        <v/>
      </c>
      <c r="BO55" s="120" t="str">
        <f t="shared" si="57"/>
        <v/>
      </c>
      <c r="BP55" s="120" t="str">
        <f t="shared" si="58"/>
        <v/>
      </c>
      <c r="BQ55" s="120" t="str">
        <f t="shared" si="59"/>
        <v/>
      </c>
      <c r="BR55" s="120" t="str">
        <f t="shared" si="60"/>
        <v/>
      </c>
      <c r="BS55" s="120" t="str">
        <f t="shared" si="61"/>
        <v/>
      </c>
      <c r="BT55" s="120" t="str">
        <f t="shared" ref="BT55:BU55" si="112">AN55</f>
        <v/>
      </c>
      <c r="BU55" s="121" t="str">
        <f t="shared" si="112"/>
        <v/>
      </c>
      <c r="BV55" s="2"/>
      <c r="BW55" s="2"/>
    </row>
    <row r="56" ht="15.75" customHeight="1">
      <c r="A56" s="246">
        <v>3.0</v>
      </c>
      <c r="B56" s="384">
        <f t="array" ref="B56">INDEX(AssetShare_Table!$F$16:$I$21,A56,$B$8)</f>
        <v>0.05</v>
      </c>
      <c r="C56" s="2"/>
      <c r="D56" s="2"/>
      <c r="E56" s="2"/>
      <c r="F56" s="362">
        <v>52.0</v>
      </c>
      <c r="G56" s="246" t="str">
        <f t="shared" si="7"/>
        <v/>
      </c>
      <c r="H56" s="391" t="str">
        <f t="shared" si="8"/>
        <v/>
      </c>
      <c r="I56" s="363" t="str">
        <f t="shared" si="9"/>
        <v/>
      </c>
      <c r="J56" s="120" t="str">
        <f t="shared" si="10"/>
        <v/>
      </c>
      <c r="K56" s="364" t="str">
        <f>IF($G56="","",Reserve!N56)</f>
        <v/>
      </c>
      <c r="L56" s="120" t="str">
        <f t="shared" si="11"/>
        <v/>
      </c>
      <c r="M56" s="120" t="str">
        <f t="shared" si="12"/>
        <v/>
      </c>
      <c r="N56" s="120" t="str">
        <f t="shared" si="13"/>
        <v/>
      </c>
      <c r="O56" s="120" t="str">
        <f t="shared" si="14"/>
        <v/>
      </c>
      <c r="P56" s="364" t="str">
        <f t="shared" si="15"/>
        <v/>
      </c>
      <c r="Q56" s="365" t="str">
        <f>IF($G56="","",Reserve!$I56)</f>
        <v/>
      </c>
      <c r="R56" s="363" t="str">
        <f>IF($G56="","",Reserve!$J57+Reserve!$K57)</f>
        <v/>
      </c>
      <c r="S56" s="120" t="str">
        <f>IF($G56="","",Change!$G57)</f>
        <v/>
      </c>
      <c r="T56" s="120" t="str">
        <f t="shared" si="16"/>
        <v/>
      </c>
      <c r="U56" s="366" t="str">
        <f t="shared" si="17"/>
        <v/>
      </c>
      <c r="V56" s="363" t="str">
        <f>IF($G56="","",Reserve!$Q57-$R56)</f>
        <v/>
      </c>
      <c r="W56" s="120" t="str">
        <f>IF($G56="","",Reserve!$S57)</f>
        <v/>
      </c>
      <c r="X56" s="364" t="str">
        <f t="shared" si="18"/>
        <v/>
      </c>
      <c r="Y56" s="367" t="str">
        <f t="shared" si="19"/>
        <v/>
      </c>
      <c r="Z56" s="176" t="str">
        <f>IF($G56="","",VLOOKUP(H56,Life!$A$3:$Q$113,$B$6+1,FALSE))</f>
        <v/>
      </c>
      <c r="AA56" s="176" t="str">
        <f t="shared" si="20"/>
        <v/>
      </c>
      <c r="AB56" s="176" t="str">
        <f t="shared" si="21"/>
        <v/>
      </c>
      <c r="AC56" s="366" t="str">
        <f>IF($G56="","",HLOOKUP($G56,AssetShare_Table!$B$84:$G$85,2)*$D$11)</f>
        <v/>
      </c>
      <c r="AD56" s="367" t="str">
        <f t="shared" si="22"/>
        <v/>
      </c>
      <c r="AE56" s="176" t="str">
        <f t="shared" si="23"/>
        <v/>
      </c>
      <c r="AF56" s="176" t="str">
        <f t="shared" si="24"/>
        <v/>
      </c>
      <c r="AG56" s="366" t="str">
        <f t="shared" si="25"/>
        <v/>
      </c>
      <c r="AH56" s="363" t="str">
        <f t="shared" si="26"/>
        <v/>
      </c>
      <c r="AI56" s="120" t="str">
        <f t="shared" si="27"/>
        <v/>
      </c>
      <c r="AJ56" s="120" t="str">
        <f t="shared" si="28"/>
        <v/>
      </c>
      <c r="AK56" s="120" t="str">
        <f t="shared" si="29"/>
        <v/>
      </c>
      <c r="AL56" s="120" t="str">
        <f t="shared" si="30"/>
        <v/>
      </c>
      <c r="AM56" s="120" t="str">
        <f t="shared" si="31"/>
        <v/>
      </c>
      <c r="AN56" s="120" t="str">
        <f t="shared" si="32"/>
        <v/>
      </c>
      <c r="AO56" s="120" t="str">
        <f t="shared" si="33"/>
        <v/>
      </c>
      <c r="AP56" s="120" t="str">
        <f t="shared" si="34"/>
        <v/>
      </c>
      <c r="AQ56" s="120" t="str">
        <f t="shared" si="35"/>
        <v/>
      </c>
      <c r="AR56" s="364" t="str">
        <f t="shared" si="36"/>
        <v/>
      </c>
      <c r="AS56" s="363" t="str">
        <f t="shared" si="37"/>
        <v/>
      </c>
      <c r="AT56" s="120" t="str">
        <f t="shared" si="38"/>
        <v/>
      </c>
      <c r="AU56" s="120" t="str">
        <f t="shared" si="39"/>
        <v/>
      </c>
      <c r="AV56" s="120" t="str">
        <f t="shared" si="40"/>
        <v/>
      </c>
      <c r="AW56" s="364" t="str">
        <f t="shared" si="41"/>
        <v/>
      </c>
      <c r="AX56" s="363" t="str">
        <f>IF($G56="","",Reserve!$P57-$R56)</f>
        <v/>
      </c>
      <c r="AY56" s="176" t="str">
        <f t="shared" si="42"/>
        <v/>
      </c>
      <c r="AZ56" s="366" t="str">
        <f>IF($G56="","",VLOOKUP($H56,Life!$A$3:$R$113,18,FALSE))</f>
        <v/>
      </c>
      <c r="BA56" s="119" t="str">
        <f t="shared" si="43"/>
        <v/>
      </c>
      <c r="BB56" s="120" t="str">
        <f t="shared" si="44"/>
        <v/>
      </c>
      <c r="BC56" s="120" t="str">
        <f t="shared" si="45"/>
        <v/>
      </c>
      <c r="BD56" s="120" t="str">
        <f t="shared" si="46"/>
        <v/>
      </c>
      <c r="BE56" s="120" t="str">
        <f t="shared" si="47"/>
        <v/>
      </c>
      <c r="BF56" s="120" t="str">
        <f t="shared" si="48"/>
        <v/>
      </c>
      <c r="BG56" s="120" t="str">
        <f t="shared" si="49"/>
        <v/>
      </c>
      <c r="BH56" s="120" t="str">
        <f t="shared" si="50"/>
        <v/>
      </c>
      <c r="BI56" s="120" t="str">
        <f t="shared" si="51"/>
        <v/>
      </c>
      <c r="BJ56" s="120" t="str">
        <f t="shared" si="52"/>
        <v/>
      </c>
      <c r="BK56" s="121" t="str">
        <f t="shared" si="53"/>
        <v/>
      </c>
      <c r="BL56" s="120" t="str">
        <f t="shared" si="54"/>
        <v/>
      </c>
      <c r="BM56" s="120" t="str">
        <f t="shared" si="55"/>
        <v/>
      </c>
      <c r="BN56" s="120" t="str">
        <f t="shared" si="56"/>
        <v/>
      </c>
      <c r="BO56" s="120" t="str">
        <f t="shared" si="57"/>
        <v/>
      </c>
      <c r="BP56" s="120" t="str">
        <f t="shared" si="58"/>
        <v/>
      </c>
      <c r="BQ56" s="120" t="str">
        <f t="shared" si="59"/>
        <v/>
      </c>
      <c r="BR56" s="120" t="str">
        <f t="shared" si="60"/>
        <v/>
      </c>
      <c r="BS56" s="120" t="str">
        <f t="shared" si="61"/>
        <v/>
      </c>
      <c r="BT56" s="120" t="str">
        <f t="shared" ref="BT56:BU56" si="113">AN56</f>
        <v/>
      </c>
      <c r="BU56" s="121" t="str">
        <f t="shared" si="113"/>
        <v/>
      </c>
      <c r="BV56" s="2"/>
      <c r="BW56" s="2"/>
    </row>
    <row r="57" ht="15.75" customHeight="1">
      <c r="A57" s="246">
        <v>4.0</v>
      </c>
      <c r="B57" s="384">
        <f t="array" ref="B57">INDEX(AssetShare_Table!$F$16:$I$21,A57,$B$8)</f>
        <v>0.05</v>
      </c>
      <c r="C57" s="2"/>
      <c r="D57" s="2"/>
      <c r="E57" s="2"/>
      <c r="F57" s="362">
        <v>53.0</v>
      </c>
      <c r="G57" s="246" t="str">
        <f t="shared" si="7"/>
        <v/>
      </c>
      <c r="H57" s="391" t="str">
        <f t="shared" si="8"/>
        <v/>
      </c>
      <c r="I57" s="363" t="str">
        <f t="shared" si="9"/>
        <v/>
      </c>
      <c r="J57" s="120" t="str">
        <f t="shared" si="10"/>
        <v/>
      </c>
      <c r="K57" s="364" t="str">
        <f>IF($G57="","",Reserve!N57)</f>
        <v/>
      </c>
      <c r="L57" s="120" t="str">
        <f t="shared" si="11"/>
        <v/>
      </c>
      <c r="M57" s="120" t="str">
        <f t="shared" si="12"/>
        <v/>
      </c>
      <c r="N57" s="120" t="str">
        <f t="shared" si="13"/>
        <v/>
      </c>
      <c r="O57" s="120" t="str">
        <f t="shared" si="14"/>
        <v/>
      </c>
      <c r="P57" s="364" t="str">
        <f t="shared" si="15"/>
        <v/>
      </c>
      <c r="Q57" s="365" t="str">
        <f>IF($G57="","",Reserve!$I57)</f>
        <v/>
      </c>
      <c r="R57" s="363" t="str">
        <f>IF($G57="","",Reserve!$J58+Reserve!$K58)</f>
        <v/>
      </c>
      <c r="S57" s="120" t="str">
        <f>IF($G57="","",Change!$G58)</f>
        <v/>
      </c>
      <c r="T57" s="120" t="str">
        <f t="shared" si="16"/>
        <v/>
      </c>
      <c r="U57" s="366" t="str">
        <f t="shared" si="17"/>
        <v/>
      </c>
      <c r="V57" s="363" t="str">
        <f>IF($G57="","",Reserve!$Q58-$R57)</f>
        <v/>
      </c>
      <c r="W57" s="120" t="str">
        <f>IF($G57="","",Reserve!$S58)</f>
        <v/>
      </c>
      <c r="X57" s="364" t="str">
        <f t="shared" si="18"/>
        <v/>
      </c>
      <c r="Y57" s="367" t="str">
        <f t="shared" si="19"/>
        <v/>
      </c>
      <c r="Z57" s="176" t="str">
        <f>IF($G57="","",VLOOKUP(H57,Life!$A$3:$Q$113,$B$6+1,FALSE))</f>
        <v/>
      </c>
      <c r="AA57" s="176" t="str">
        <f t="shared" si="20"/>
        <v/>
      </c>
      <c r="AB57" s="176" t="str">
        <f t="shared" si="21"/>
        <v/>
      </c>
      <c r="AC57" s="366" t="str">
        <f>IF($G57="","",HLOOKUP($G57,AssetShare_Table!$B$84:$G$85,2)*$D$11)</f>
        <v/>
      </c>
      <c r="AD57" s="367" t="str">
        <f t="shared" si="22"/>
        <v/>
      </c>
      <c r="AE57" s="176" t="str">
        <f t="shared" si="23"/>
        <v/>
      </c>
      <c r="AF57" s="176" t="str">
        <f t="shared" si="24"/>
        <v/>
      </c>
      <c r="AG57" s="366" t="str">
        <f t="shared" si="25"/>
        <v/>
      </c>
      <c r="AH57" s="363" t="str">
        <f t="shared" si="26"/>
        <v/>
      </c>
      <c r="AI57" s="120" t="str">
        <f t="shared" si="27"/>
        <v/>
      </c>
      <c r="AJ57" s="120" t="str">
        <f t="shared" si="28"/>
        <v/>
      </c>
      <c r="AK57" s="120" t="str">
        <f t="shared" si="29"/>
        <v/>
      </c>
      <c r="AL57" s="120" t="str">
        <f t="shared" si="30"/>
        <v/>
      </c>
      <c r="AM57" s="120" t="str">
        <f t="shared" si="31"/>
        <v/>
      </c>
      <c r="AN57" s="120" t="str">
        <f t="shared" si="32"/>
        <v/>
      </c>
      <c r="AO57" s="120" t="str">
        <f t="shared" si="33"/>
        <v/>
      </c>
      <c r="AP57" s="120" t="str">
        <f t="shared" si="34"/>
        <v/>
      </c>
      <c r="AQ57" s="120" t="str">
        <f t="shared" si="35"/>
        <v/>
      </c>
      <c r="AR57" s="364" t="str">
        <f t="shared" si="36"/>
        <v/>
      </c>
      <c r="AS57" s="363" t="str">
        <f t="shared" si="37"/>
        <v/>
      </c>
      <c r="AT57" s="120" t="str">
        <f t="shared" si="38"/>
        <v/>
      </c>
      <c r="AU57" s="120" t="str">
        <f t="shared" si="39"/>
        <v/>
      </c>
      <c r="AV57" s="120" t="str">
        <f t="shared" si="40"/>
        <v/>
      </c>
      <c r="AW57" s="364" t="str">
        <f t="shared" si="41"/>
        <v/>
      </c>
      <c r="AX57" s="363" t="str">
        <f>IF($G57="","",Reserve!$P58-$R57)</f>
        <v/>
      </c>
      <c r="AY57" s="176" t="str">
        <f t="shared" si="42"/>
        <v/>
      </c>
      <c r="AZ57" s="366" t="str">
        <f>IF($G57="","",VLOOKUP($H57,Life!$A$3:$R$113,18,FALSE))</f>
        <v/>
      </c>
      <c r="BA57" s="119" t="str">
        <f t="shared" si="43"/>
        <v/>
      </c>
      <c r="BB57" s="120" t="str">
        <f t="shared" si="44"/>
        <v/>
      </c>
      <c r="BC57" s="120" t="str">
        <f t="shared" si="45"/>
        <v/>
      </c>
      <c r="BD57" s="120" t="str">
        <f t="shared" si="46"/>
        <v/>
      </c>
      <c r="BE57" s="120" t="str">
        <f t="shared" si="47"/>
        <v/>
      </c>
      <c r="BF57" s="120" t="str">
        <f t="shared" si="48"/>
        <v/>
      </c>
      <c r="BG57" s="120" t="str">
        <f t="shared" si="49"/>
        <v/>
      </c>
      <c r="BH57" s="120" t="str">
        <f t="shared" si="50"/>
        <v/>
      </c>
      <c r="BI57" s="120" t="str">
        <f t="shared" si="51"/>
        <v/>
      </c>
      <c r="BJ57" s="120" t="str">
        <f t="shared" si="52"/>
        <v/>
      </c>
      <c r="BK57" s="121" t="str">
        <f t="shared" si="53"/>
        <v/>
      </c>
      <c r="BL57" s="120" t="str">
        <f t="shared" si="54"/>
        <v/>
      </c>
      <c r="BM57" s="120" t="str">
        <f t="shared" si="55"/>
        <v/>
      </c>
      <c r="BN57" s="120" t="str">
        <f t="shared" si="56"/>
        <v/>
      </c>
      <c r="BO57" s="120" t="str">
        <f t="shared" si="57"/>
        <v/>
      </c>
      <c r="BP57" s="120" t="str">
        <f t="shared" si="58"/>
        <v/>
      </c>
      <c r="BQ57" s="120" t="str">
        <f t="shared" si="59"/>
        <v/>
      </c>
      <c r="BR57" s="120" t="str">
        <f t="shared" si="60"/>
        <v/>
      </c>
      <c r="BS57" s="120" t="str">
        <f t="shared" si="61"/>
        <v/>
      </c>
      <c r="BT57" s="120" t="str">
        <f t="shared" ref="BT57:BU57" si="114">AN57</f>
        <v/>
      </c>
      <c r="BU57" s="121" t="str">
        <f t="shared" si="114"/>
        <v/>
      </c>
      <c r="BV57" s="2"/>
      <c r="BW57" s="2"/>
    </row>
    <row r="58" ht="15.75" customHeight="1">
      <c r="A58" s="218">
        <v>5.0</v>
      </c>
      <c r="B58" s="219">
        <f t="array" ref="B58">INDEX(AssetShare_Table!$F$16:$I$21,A58,$B$8)</f>
        <v>0.05</v>
      </c>
      <c r="C58" s="2"/>
      <c r="D58" s="2"/>
      <c r="E58" s="2"/>
      <c r="F58" s="362">
        <v>54.0</v>
      </c>
      <c r="G58" s="246" t="str">
        <f t="shared" si="7"/>
        <v/>
      </c>
      <c r="H58" s="391" t="str">
        <f t="shared" si="8"/>
        <v/>
      </c>
      <c r="I58" s="363" t="str">
        <f t="shared" si="9"/>
        <v/>
      </c>
      <c r="J58" s="120" t="str">
        <f t="shared" si="10"/>
        <v/>
      </c>
      <c r="K58" s="364" t="str">
        <f>IF($G58="","",Reserve!N58)</f>
        <v/>
      </c>
      <c r="L58" s="120" t="str">
        <f t="shared" si="11"/>
        <v/>
      </c>
      <c r="M58" s="120" t="str">
        <f t="shared" si="12"/>
        <v/>
      </c>
      <c r="N58" s="120" t="str">
        <f t="shared" si="13"/>
        <v/>
      </c>
      <c r="O58" s="120" t="str">
        <f t="shared" si="14"/>
        <v/>
      </c>
      <c r="P58" s="364" t="str">
        <f t="shared" si="15"/>
        <v/>
      </c>
      <c r="Q58" s="365" t="str">
        <f>IF($G58="","",Reserve!$I58)</f>
        <v/>
      </c>
      <c r="R58" s="363" t="str">
        <f>IF($G58="","",Reserve!$J59+Reserve!$K59)</f>
        <v/>
      </c>
      <c r="S58" s="120" t="str">
        <f>IF($G58="","",Change!$G59)</f>
        <v/>
      </c>
      <c r="T58" s="120" t="str">
        <f t="shared" si="16"/>
        <v/>
      </c>
      <c r="U58" s="366" t="str">
        <f t="shared" si="17"/>
        <v/>
      </c>
      <c r="V58" s="363" t="str">
        <f>IF($G58="","",Reserve!$Q59-$R58)</f>
        <v/>
      </c>
      <c r="W58" s="120" t="str">
        <f>IF($G58="","",Reserve!$S59)</f>
        <v/>
      </c>
      <c r="X58" s="364" t="str">
        <f t="shared" si="18"/>
        <v/>
      </c>
      <c r="Y58" s="367" t="str">
        <f t="shared" si="19"/>
        <v/>
      </c>
      <c r="Z58" s="176" t="str">
        <f>IF($G58="","",VLOOKUP(H58,Life!$A$3:$Q$113,$B$6+1,FALSE))</f>
        <v/>
      </c>
      <c r="AA58" s="176" t="str">
        <f t="shared" si="20"/>
        <v/>
      </c>
      <c r="AB58" s="176" t="str">
        <f t="shared" si="21"/>
        <v/>
      </c>
      <c r="AC58" s="366" t="str">
        <f>IF($G58="","",HLOOKUP($G58,AssetShare_Table!$B$84:$G$85,2)*$D$11)</f>
        <v/>
      </c>
      <c r="AD58" s="367" t="str">
        <f t="shared" si="22"/>
        <v/>
      </c>
      <c r="AE58" s="176" t="str">
        <f t="shared" si="23"/>
        <v/>
      </c>
      <c r="AF58" s="176" t="str">
        <f t="shared" si="24"/>
        <v/>
      </c>
      <c r="AG58" s="366" t="str">
        <f t="shared" si="25"/>
        <v/>
      </c>
      <c r="AH58" s="363" t="str">
        <f t="shared" si="26"/>
        <v/>
      </c>
      <c r="AI58" s="120" t="str">
        <f t="shared" si="27"/>
        <v/>
      </c>
      <c r="AJ58" s="120" t="str">
        <f t="shared" si="28"/>
        <v/>
      </c>
      <c r="AK58" s="120" t="str">
        <f t="shared" si="29"/>
        <v/>
      </c>
      <c r="AL58" s="120" t="str">
        <f t="shared" si="30"/>
        <v/>
      </c>
      <c r="AM58" s="120" t="str">
        <f t="shared" si="31"/>
        <v/>
      </c>
      <c r="AN58" s="120" t="str">
        <f t="shared" si="32"/>
        <v/>
      </c>
      <c r="AO58" s="120" t="str">
        <f t="shared" si="33"/>
        <v/>
      </c>
      <c r="AP58" s="120" t="str">
        <f t="shared" si="34"/>
        <v/>
      </c>
      <c r="AQ58" s="120" t="str">
        <f t="shared" si="35"/>
        <v/>
      </c>
      <c r="AR58" s="364" t="str">
        <f t="shared" si="36"/>
        <v/>
      </c>
      <c r="AS58" s="363" t="str">
        <f t="shared" si="37"/>
        <v/>
      </c>
      <c r="AT58" s="120" t="str">
        <f t="shared" si="38"/>
        <v/>
      </c>
      <c r="AU58" s="120" t="str">
        <f t="shared" si="39"/>
        <v/>
      </c>
      <c r="AV58" s="120" t="str">
        <f t="shared" si="40"/>
        <v/>
      </c>
      <c r="AW58" s="364" t="str">
        <f t="shared" si="41"/>
        <v/>
      </c>
      <c r="AX58" s="363" t="str">
        <f>IF($G58="","",Reserve!$P59-$R58)</f>
        <v/>
      </c>
      <c r="AY58" s="176" t="str">
        <f t="shared" si="42"/>
        <v/>
      </c>
      <c r="AZ58" s="366" t="str">
        <f>IF($G58="","",VLOOKUP($H58,Life!$A$3:$R$113,18,FALSE))</f>
        <v/>
      </c>
      <c r="BA58" s="119" t="str">
        <f t="shared" si="43"/>
        <v/>
      </c>
      <c r="BB58" s="120" t="str">
        <f t="shared" si="44"/>
        <v/>
      </c>
      <c r="BC58" s="120" t="str">
        <f t="shared" si="45"/>
        <v/>
      </c>
      <c r="BD58" s="120" t="str">
        <f t="shared" si="46"/>
        <v/>
      </c>
      <c r="BE58" s="120" t="str">
        <f t="shared" si="47"/>
        <v/>
      </c>
      <c r="BF58" s="120" t="str">
        <f t="shared" si="48"/>
        <v/>
      </c>
      <c r="BG58" s="120" t="str">
        <f t="shared" si="49"/>
        <v/>
      </c>
      <c r="BH58" s="120" t="str">
        <f t="shared" si="50"/>
        <v/>
      </c>
      <c r="BI58" s="120" t="str">
        <f t="shared" si="51"/>
        <v/>
      </c>
      <c r="BJ58" s="120" t="str">
        <f t="shared" si="52"/>
        <v/>
      </c>
      <c r="BK58" s="121" t="str">
        <f t="shared" si="53"/>
        <v/>
      </c>
      <c r="BL58" s="120" t="str">
        <f t="shared" si="54"/>
        <v/>
      </c>
      <c r="BM58" s="120" t="str">
        <f t="shared" si="55"/>
        <v/>
      </c>
      <c r="BN58" s="120" t="str">
        <f t="shared" si="56"/>
        <v/>
      </c>
      <c r="BO58" s="120" t="str">
        <f t="shared" si="57"/>
        <v/>
      </c>
      <c r="BP58" s="120" t="str">
        <f t="shared" si="58"/>
        <v/>
      </c>
      <c r="BQ58" s="120" t="str">
        <f t="shared" si="59"/>
        <v/>
      </c>
      <c r="BR58" s="120" t="str">
        <f t="shared" si="60"/>
        <v/>
      </c>
      <c r="BS58" s="120" t="str">
        <f t="shared" si="61"/>
        <v/>
      </c>
      <c r="BT58" s="120" t="str">
        <f t="shared" ref="BT58:BU58" si="115">AN58</f>
        <v/>
      </c>
      <c r="BU58" s="121" t="str">
        <f t="shared" si="115"/>
        <v/>
      </c>
      <c r="BV58" s="2"/>
      <c r="BW58" s="2"/>
    </row>
    <row r="59" ht="15.75" customHeight="1">
      <c r="A59" s="267">
        <v>6.0</v>
      </c>
      <c r="B59" s="313">
        <f t="array" ref="B59">INDEX(AssetShare_Table!$F$16:$I$21,A59,$B$8)</f>
        <v>0.05</v>
      </c>
      <c r="C59" s="2"/>
      <c r="D59" s="2"/>
      <c r="E59" s="2"/>
      <c r="F59" s="371">
        <v>55.0</v>
      </c>
      <c r="G59" s="218" t="str">
        <f t="shared" si="7"/>
        <v/>
      </c>
      <c r="H59" s="393" t="str">
        <f t="shared" si="8"/>
        <v/>
      </c>
      <c r="I59" s="373" t="str">
        <f t="shared" si="9"/>
        <v/>
      </c>
      <c r="J59" s="127" t="str">
        <f t="shared" si="10"/>
        <v/>
      </c>
      <c r="K59" s="374" t="str">
        <f>IF($G59="","",Reserve!N59)</f>
        <v/>
      </c>
      <c r="L59" s="127" t="str">
        <f t="shared" si="11"/>
        <v/>
      </c>
      <c r="M59" s="127" t="str">
        <f t="shared" si="12"/>
        <v/>
      </c>
      <c r="N59" s="127" t="str">
        <f t="shared" si="13"/>
        <v/>
      </c>
      <c r="O59" s="127" t="str">
        <f t="shared" si="14"/>
        <v/>
      </c>
      <c r="P59" s="374" t="str">
        <f t="shared" si="15"/>
        <v/>
      </c>
      <c r="Q59" s="375" t="str">
        <f>IF($G59="","",Reserve!$I59)</f>
        <v/>
      </c>
      <c r="R59" s="373" t="str">
        <f>IF($G59="","",Reserve!$J60+Reserve!$K60)</f>
        <v/>
      </c>
      <c r="S59" s="127" t="str">
        <f>IF($G59="","",Change!$G60)</f>
        <v/>
      </c>
      <c r="T59" s="127" t="str">
        <f t="shared" si="16"/>
        <v/>
      </c>
      <c r="U59" s="376" t="str">
        <f t="shared" si="17"/>
        <v/>
      </c>
      <c r="V59" s="373" t="str">
        <f>IF($G59="","",Reserve!$Q60-$R59)</f>
        <v/>
      </c>
      <c r="W59" s="127" t="str">
        <f>IF($G59="","",Reserve!$S60)</f>
        <v/>
      </c>
      <c r="X59" s="374" t="str">
        <f t="shared" si="18"/>
        <v/>
      </c>
      <c r="Y59" s="377" t="str">
        <f t="shared" si="19"/>
        <v/>
      </c>
      <c r="Z59" s="182" t="str">
        <f>IF($G59="","",VLOOKUP(H59,Life!$A$3:$Q$113,$B$6+1,FALSE))</f>
        <v/>
      </c>
      <c r="AA59" s="182" t="str">
        <f t="shared" si="20"/>
        <v/>
      </c>
      <c r="AB59" s="182" t="str">
        <f t="shared" si="21"/>
        <v/>
      </c>
      <c r="AC59" s="376" t="str">
        <f>IF($G59="","",HLOOKUP($G59,AssetShare_Table!$B$84:$G$85,2)*$D$11)</f>
        <v/>
      </c>
      <c r="AD59" s="377" t="str">
        <f t="shared" si="22"/>
        <v/>
      </c>
      <c r="AE59" s="182" t="str">
        <f t="shared" si="23"/>
        <v/>
      </c>
      <c r="AF59" s="182" t="str">
        <f t="shared" si="24"/>
        <v/>
      </c>
      <c r="AG59" s="376" t="str">
        <f t="shared" si="25"/>
        <v/>
      </c>
      <c r="AH59" s="373" t="str">
        <f t="shared" si="26"/>
        <v/>
      </c>
      <c r="AI59" s="127" t="str">
        <f t="shared" si="27"/>
        <v/>
      </c>
      <c r="AJ59" s="127" t="str">
        <f t="shared" si="28"/>
        <v/>
      </c>
      <c r="AK59" s="127" t="str">
        <f t="shared" si="29"/>
        <v/>
      </c>
      <c r="AL59" s="127" t="str">
        <f t="shared" si="30"/>
        <v/>
      </c>
      <c r="AM59" s="127" t="str">
        <f t="shared" si="31"/>
        <v/>
      </c>
      <c r="AN59" s="127" t="str">
        <f t="shared" si="32"/>
        <v/>
      </c>
      <c r="AO59" s="127" t="str">
        <f t="shared" si="33"/>
        <v/>
      </c>
      <c r="AP59" s="127" t="str">
        <f t="shared" si="34"/>
        <v/>
      </c>
      <c r="AQ59" s="127" t="str">
        <f t="shared" si="35"/>
        <v/>
      </c>
      <c r="AR59" s="374" t="str">
        <f t="shared" si="36"/>
        <v/>
      </c>
      <c r="AS59" s="373" t="str">
        <f t="shared" si="37"/>
        <v/>
      </c>
      <c r="AT59" s="127" t="str">
        <f t="shared" si="38"/>
        <v/>
      </c>
      <c r="AU59" s="127" t="str">
        <f t="shared" si="39"/>
        <v/>
      </c>
      <c r="AV59" s="127" t="str">
        <f t="shared" si="40"/>
        <v/>
      </c>
      <c r="AW59" s="374" t="str">
        <f t="shared" si="41"/>
        <v/>
      </c>
      <c r="AX59" s="373" t="str">
        <f>IF($G59="","",Reserve!$P60-$R59)</f>
        <v/>
      </c>
      <c r="AY59" s="182" t="str">
        <f t="shared" si="42"/>
        <v/>
      </c>
      <c r="AZ59" s="376" t="str">
        <f>IF($G59="","",VLOOKUP($H59,Life!$A$3:$R$113,18,FALSE))</f>
        <v/>
      </c>
      <c r="BA59" s="126" t="str">
        <f t="shared" si="43"/>
        <v/>
      </c>
      <c r="BB59" s="127" t="str">
        <f t="shared" si="44"/>
        <v/>
      </c>
      <c r="BC59" s="127" t="str">
        <f t="shared" si="45"/>
        <v/>
      </c>
      <c r="BD59" s="127" t="str">
        <f t="shared" si="46"/>
        <v/>
      </c>
      <c r="BE59" s="127" t="str">
        <f t="shared" si="47"/>
        <v/>
      </c>
      <c r="BF59" s="127" t="str">
        <f t="shared" si="48"/>
        <v/>
      </c>
      <c r="BG59" s="127" t="str">
        <f t="shared" si="49"/>
        <v/>
      </c>
      <c r="BH59" s="127" t="str">
        <f t="shared" si="50"/>
        <v/>
      </c>
      <c r="BI59" s="127" t="str">
        <f t="shared" si="51"/>
        <v/>
      </c>
      <c r="BJ59" s="127" t="str">
        <f t="shared" si="52"/>
        <v/>
      </c>
      <c r="BK59" s="128" t="str">
        <f t="shared" si="53"/>
        <v/>
      </c>
      <c r="BL59" s="127" t="str">
        <f t="shared" si="54"/>
        <v/>
      </c>
      <c r="BM59" s="127" t="str">
        <f t="shared" si="55"/>
        <v/>
      </c>
      <c r="BN59" s="127" t="str">
        <f t="shared" si="56"/>
        <v/>
      </c>
      <c r="BO59" s="127" t="str">
        <f t="shared" si="57"/>
        <v/>
      </c>
      <c r="BP59" s="127" t="str">
        <f t="shared" si="58"/>
        <v/>
      </c>
      <c r="BQ59" s="127" t="str">
        <f t="shared" si="59"/>
        <v/>
      </c>
      <c r="BR59" s="127" t="str">
        <f t="shared" si="60"/>
        <v/>
      </c>
      <c r="BS59" s="127" t="str">
        <f t="shared" si="61"/>
        <v/>
      </c>
      <c r="BT59" s="127" t="str">
        <f t="shared" ref="BT59:BU59" si="116">AN59</f>
        <v/>
      </c>
      <c r="BU59" s="128" t="str">
        <f t="shared" si="116"/>
        <v/>
      </c>
      <c r="BV59" s="2"/>
      <c r="BW59" s="2"/>
    </row>
    <row r="60" ht="15.75" customHeight="1">
      <c r="A60" s="2"/>
      <c r="B60" s="2"/>
      <c r="C60" s="2"/>
      <c r="D60" s="2"/>
      <c r="E60" s="2"/>
      <c r="F60" s="362">
        <v>56.0</v>
      </c>
      <c r="G60" s="246" t="str">
        <f t="shared" si="7"/>
        <v/>
      </c>
      <c r="H60" s="391" t="str">
        <f t="shared" si="8"/>
        <v/>
      </c>
      <c r="I60" s="363" t="str">
        <f t="shared" si="9"/>
        <v/>
      </c>
      <c r="J60" s="120" t="str">
        <f t="shared" si="10"/>
        <v/>
      </c>
      <c r="K60" s="364" t="str">
        <f>IF($G60="","",Reserve!N60)</f>
        <v/>
      </c>
      <c r="L60" s="120" t="str">
        <f t="shared" si="11"/>
        <v/>
      </c>
      <c r="M60" s="120" t="str">
        <f t="shared" si="12"/>
        <v/>
      </c>
      <c r="N60" s="120" t="str">
        <f t="shared" si="13"/>
        <v/>
      </c>
      <c r="O60" s="120" t="str">
        <f t="shared" si="14"/>
        <v/>
      </c>
      <c r="P60" s="364" t="str">
        <f t="shared" si="15"/>
        <v/>
      </c>
      <c r="Q60" s="365" t="str">
        <f>IF($G60="","",Reserve!$I60)</f>
        <v/>
      </c>
      <c r="R60" s="363" t="str">
        <f>IF($G60="","",Reserve!$J61+Reserve!$K61)</f>
        <v/>
      </c>
      <c r="S60" s="120" t="str">
        <f>IF($G60="","",Change!$G61)</f>
        <v/>
      </c>
      <c r="T60" s="120" t="str">
        <f t="shared" si="16"/>
        <v/>
      </c>
      <c r="U60" s="366" t="str">
        <f t="shared" si="17"/>
        <v/>
      </c>
      <c r="V60" s="363" t="str">
        <f>IF($G60="","",Reserve!$Q61-$R60)</f>
        <v/>
      </c>
      <c r="W60" s="120" t="str">
        <f>IF($G60="","",Reserve!$S61)</f>
        <v/>
      </c>
      <c r="X60" s="364" t="str">
        <f t="shared" si="18"/>
        <v/>
      </c>
      <c r="Y60" s="367" t="str">
        <f t="shared" si="19"/>
        <v/>
      </c>
      <c r="Z60" s="176" t="str">
        <f>IF($G60="","",VLOOKUP(H60,Life!$A$3:$Q$113,$B$6+1,FALSE))</f>
        <v/>
      </c>
      <c r="AA60" s="176" t="str">
        <f t="shared" si="20"/>
        <v/>
      </c>
      <c r="AB60" s="176" t="str">
        <f t="shared" si="21"/>
        <v/>
      </c>
      <c r="AC60" s="366" t="str">
        <f>IF($G60="","",HLOOKUP($G60,AssetShare_Table!$B$84:$G$85,2)*$D$11)</f>
        <v/>
      </c>
      <c r="AD60" s="367" t="str">
        <f t="shared" si="22"/>
        <v/>
      </c>
      <c r="AE60" s="176" t="str">
        <f t="shared" si="23"/>
        <v/>
      </c>
      <c r="AF60" s="176" t="str">
        <f t="shared" si="24"/>
        <v/>
      </c>
      <c r="AG60" s="366" t="str">
        <f t="shared" si="25"/>
        <v/>
      </c>
      <c r="AH60" s="363" t="str">
        <f t="shared" si="26"/>
        <v/>
      </c>
      <c r="AI60" s="120" t="str">
        <f t="shared" si="27"/>
        <v/>
      </c>
      <c r="AJ60" s="120" t="str">
        <f t="shared" si="28"/>
        <v/>
      </c>
      <c r="AK60" s="120" t="str">
        <f t="shared" si="29"/>
        <v/>
      </c>
      <c r="AL60" s="120" t="str">
        <f t="shared" si="30"/>
        <v/>
      </c>
      <c r="AM60" s="120" t="str">
        <f t="shared" si="31"/>
        <v/>
      </c>
      <c r="AN60" s="120" t="str">
        <f t="shared" si="32"/>
        <v/>
      </c>
      <c r="AO60" s="120" t="str">
        <f t="shared" si="33"/>
        <v/>
      </c>
      <c r="AP60" s="120" t="str">
        <f t="shared" si="34"/>
        <v/>
      </c>
      <c r="AQ60" s="120" t="str">
        <f t="shared" si="35"/>
        <v/>
      </c>
      <c r="AR60" s="364" t="str">
        <f t="shared" si="36"/>
        <v/>
      </c>
      <c r="AS60" s="363" t="str">
        <f t="shared" si="37"/>
        <v/>
      </c>
      <c r="AT60" s="120" t="str">
        <f t="shared" si="38"/>
        <v/>
      </c>
      <c r="AU60" s="120" t="str">
        <f t="shared" si="39"/>
        <v/>
      </c>
      <c r="AV60" s="120" t="str">
        <f t="shared" si="40"/>
        <v/>
      </c>
      <c r="AW60" s="364" t="str">
        <f t="shared" si="41"/>
        <v/>
      </c>
      <c r="AX60" s="363" t="str">
        <f>IF($G60="","",Reserve!$P61-$R60)</f>
        <v/>
      </c>
      <c r="AY60" s="176" t="str">
        <f t="shared" si="42"/>
        <v/>
      </c>
      <c r="AZ60" s="366" t="str">
        <f>IF($G60="","",VLOOKUP($H60,Life!$A$3:$R$113,18,FALSE))</f>
        <v/>
      </c>
      <c r="BA60" s="119" t="str">
        <f t="shared" si="43"/>
        <v/>
      </c>
      <c r="BB60" s="120" t="str">
        <f t="shared" si="44"/>
        <v/>
      </c>
      <c r="BC60" s="120" t="str">
        <f t="shared" si="45"/>
        <v/>
      </c>
      <c r="BD60" s="120" t="str">
        <f t="shared" si="46"/>
        <v/>
      </c>
      <c r="BE60" s="120" t="str">
        <f t="shared" si="47"/>
        <v/>
      </c>
      <c r="BF60" s="120" t="str">
        <f t="shared" si="48"/>
        <v/>
      </c>
      <c r="BG60" s="120" t="str">
        <f t="shared" si="49"/>
        <v/>
      </c>
      <c r="BH60" s="120" t="str">
        <f t="shared" si="50"/>
        <v/>
      </c>
      <c r="BI60" s="120" t="str">
        <f t="shared" si="51"/>
        <v/>
      </c>
      <c r="BJ60" s="120" t="str">
        <f t="shared" si="52"/>
        <v/>
      </c>
      <c r="BK60" s="121" t="str">
        <f t="shared" si="53"/>
        <v/>
      </c>
      <c r="BL60" s="120" t="str">
        <f t="shared" si="54"/>
        <v/>
      </c>
      <c r="BM60" s="120" t="str">
        <f t="shared" si="55"/>
        <v/>
      </c>
      <c r="BN60" s="120" t="str">
        <f t="shared" si="56"/>
        <v/>
      </c>
      <c r="BO60" s="120" t="str">
        <f t="shared" si="57"/>
        <v/>
      </c>
      <c r="BP60" s="120" t="str">
        <f t="shared" si="58"/>
        <v/>
      </c>
      <c r="BQ60" s="120" t="str">
        <f t="shared" si="59"/>
        <v/>
      </c>
      <c r="BR60" s="120" t="str">
        <f t="shared" si="60"/>
        <v/>
      </c>
      <c r="BS60" s="120" t="str">
        <f t="shared" si="61"/>
        <v/>
      </c>
      <c r="BT60" s="120" t="str">
        <f t="shared" ref="BT60:BU60" si="117">AN60</f>
        <v/>
      </c>
      <c r="BU60" s="121" t="str">
        <f t="shared" si="117"/>
        <v/>
      </c>
      <c r="BV60" s="2"/>
      <c r="BW60" s="2"/>
    </row>
    <row r="61" ht="15.75" customHeight="1">
      <c r="A61" s="2"/>
      <c r="B61" s="2"/>
      <c r="C61" s="2"/>
      <c r="D61" s="2"/>
      <c r="E61" s="2"/>
      <c r="F61" s="362">
        <v>57.0</v>
      </c>
      <c r="G61" s="246" t="str">
        <f t="shared" si="7"/>
        <v/>
      </c>
      <c r="H61" s="391" t="str">
        <f t="shared" si="8"/>
        <v/>
      </c>
      <c r="I61" s="363" t="str">
        <f t="shared" si="9"/>
        <v/>
      </c>
      <c r="J61" s="120" t="str">
        <f t="shared" si="10"/>
        <v/>
      </c>
      <c r="K61" s="364" t="str">
        <f>IF($G61="","",Reserve!N61)</f>
        <v/>
      </c>
      <c r="L61" s="120" t="str">
        <f t="shared" si="11"/>
        <v/>
      </c>
      <c r="M61" s="120" t="str">
        <f t="shared" si="12"/>
        <v/>
      </c>
      <c r="N61" s="120" t="str">
        <f t="shared" si="13"/>
        <v/>
      </c>
      <c r="O61" s="120" t="str">
        <f t="shared" si="14"/>
        <v/>
      </c>
      <c r="P61" s="364" t="str">
        <f t="shared" si="15"/>
        <v/>
      </c>
      <c r="Q61" s="365" t="str">
        <f>IF($G61="","",Reserve!$I61)</f>
        <v/>
      </c>
      <c r="R61" s="363" t="str">
        <f>IF($G61="","",Reserve!$J62+Reserve!$K62)</f>
        <v/>
      </c>
      <c r="S61" s="120" t="str">
        <f>IF($G61="","",Change!$G62)</f>
        <v/>
      </c>
      <c r="T61" s="120" t="str">
        <f t="shared" si="16"/>
        <v/>
      </c>
      <c r="U61" s="366" t="str">
        <f t="shared" si="17"/>
        <v/>
      </c>
      <c r="V61" s="363" t="str">
        <f>IF($G61="","",Reserve!$Q62-$R61)</f>
        <v/>
      </c>
      <c r="W61" s="120" t="str">
        <f>IF($G61="","",Reserve!$S62)</f>
        <v/>
      </c>
      <c r="X61" s="364" t="str">
        <f t="shared" si="18"/>
        <v/>
      </c>
      <c r="Y61" s="367" t="str">
        <f t="shared" si="19"/>
        <v/>
      </c>
      <c r="Z61" s="176" t="str">
        <f>IF($G61="","",VLOOKUP(H61,Life!$A$3:$Q$113,$B$6+1,FALSE))</f>
        <v/>
      </c>
      <c r="AA61" s="176" t="str">
        <f t="shared" si="20"/>
        <v/>
      </c>
      <c r="AB61" s="176" t="str">
        <f t="shared" si="21"/>
        <v/>
      </c>
      <c r="AC61" s="366" t="str">
        <f>IF($G61="","",HLOOKUP($G61,AssetShare_Table!$B$84:$G$85,2)*$D$11)</f>
        <v/>
      </c>
      <c r="AD61" s="367" t="str">
        <f t="shared" si="22"/>
        <v/>
      </c>
      <c r="AE61" s="176" t="str">
        <f t="shared" si="23"/>
        <v/>
      </c>
      <c r="AF61" s="176" t="str">
        <f t="shared" si="24"/>
        <v/>
      </c>
      <c r="AG61" s="366" t="str">
        <f t="shared" si="25"/>
        <v/>
      </c>
      <c r="AH61" s="363" t="str">
        <f t="shared" si="26"/>
        <v/>
      </c>
      <c r="AI61" s="120" t="str">
        <f t="shared" si="27"/>
        <v/>
      </c>
      <c r="AJ61" s="120" t="str">
        <f t="shared" si="28"/>
        <v/>
      </c>
      <c r="AK61" s="120" t="str">
        <f t="shared" si="29"/>
        <v/>
      </c>
      <c r="AL61" s="120" t="str">
        <f t="shared" si="30"/>
        <v/>
      </c>
      <c r="AM61" s="120" t="str">
        <f t="shared" si="31"/>
        <v/>
      </c>
      <c r="AN61" s="120" t="str">
        <f t="shared" si="32"/>
        <v/>
      </c>
      <c r="AO61" s="120" t="str">
        <f t="shared" si="33"/>
        <v/>
      </c>
      <c r="AP61" s="120" t="str">
        <f t="shared" si="34"/>
        <v/>
      </c>
      <c r="AQ61" s="120" t="str">
        <f t="shared" si="35"/>
        <v/>
      </c>
      <c r="AR61" s="364" t="str">
        <f t="shared" si="36"/>
        <v/>
      </c>
      <c r="AS61" s="363" t="str">
        <f t="shared" si="37"/>
        <v/>
      </c>
      <c r="AT61" s="120" t="str">
        <f t="shared" si="38"/>
        <v/>
      </c>
      <c r="AU61" s="120" t="str">
        <f t="shared" si="39"/>
        <v/>
      </c>
      <c r="AV61" s="120" t="str">
        <f t="shared" si="40"/>
        <v/>
      </c>
      <c r="AW61" s="364" t="str">
        <f t="shared" si="41"/>
        <v/>
      </c>
      <c r="AX61" s="363" t="str">
        <f>IF($G61="","",Reserve!$P62-$R61)</f>
        <v/>
      </c>
      <c r="AY61" s="176" t="str">
        <f t="shared" si="42"/>
        <v/>
      </c>
      <c r="AZ61" s="366" t="str">
        <f>IF($G61="","",VLOOKUP($H61,Life!$A$3:$R$113,18,FALSE))</f>
        <v/>
      </c>
      <c r="BA61" s="119" t="str">
        <f t="shared" si="43"/>
        <v/>
      </c>
      <c r="BB61" s="120" t="str">
        <f t="shared" si="44"/>
        <v/>
      </c>
      <c r="BC61" s="120" t="str">
        <f t="shared" si="45"/>
        <v/>
      </c>
      <c r="BD61" s="120" t="str">
        <f t="shared" si="46"/>
        <v/>
      </c>
      <c r="BE61" s="120" t="str">
        <f t="shared" si="47"/>
        <v/>
      </c>
      <c r="BF61" s="120" t="str">
        <f t="shared" si="48"/>
        <v/>
      </c>
      <c r="BG61" s="120" t="str">
        <f t="shared" si="49"/>
        <v/>
      </c>
      <c r="BH61" s="120" t="str">
        <f t="shared" si="50"/>
        <v/>
      </c>
      <c r="BI61" s="120" t="str">
        <f t="shared" si="51"/>
        <v/>
      </c>
      <c r="BJ61" s="120" t="str">
        <f t="shared" si="52"/>
        <v/>
      </c>
      <c r="BK61" s="121" t="str">
        <f t="shared" si="53"/>
        <v/>
      </c>
      <c r="BL61" s="120" t="str">
        <f t="shared" si="54"/>
        <v/>
      </c>
      <c r="BM61" s="120" t="str">
        <f t="shared" si="55"/>
        <v/>
      </c>
      <c r="BN61" s="120" t="str">
        <f t="shared" si="56"/>
        <v/>
      </c>
      <c r="BO61" s="120" t="str">
        <f t="shared" si="57"/>
        <v/>
      </c>
      <c r="BP61" s="120" t="str">
        <f t="shared" si="58"/>
        <v/>
      </c>
      <c r="BQ61" s="120" t="str">
        <f t="shared" si="59"/>
        <v/>
      </c>
      <c r="BR61" s="120" t="str">
        <f t="shared" si="60"/>
        <v/>
      </c>
      <c r="BS61" s="120" t="str">
        <f t="shared" si="61"/>
        <v/>
      </c>
      <c r="BT61" s="120" t="str">
        <f t="shared" ref="BT61:BU61" si="118">AN61</f>
        <v/>
      </c>
      <c r="BU61" s="121" t="str">
        <f t="shared" si="118"/>
        <v/>
      </c>
      <c r="BV61" s="2"/>
      <c r="BW61" s="2"/>
    </row>
    <row r="62" ht="15.75" customHeight="1">
      <c r="A62" s="2"/>
      <c r="B62" s="2"/>
      <c r="C62" s="2"/>
      <c r="D62" s="2"/>
      <c r="E62" s="2"/>
      <c r="F62" s="362">
        <v>58.0</v>
      </c>
      <c r="G62" s="246" t="str">
        <f t="shared" si="7"/>
        <v/>
      </c>
      <c r="H62" s="391" t="str">
        <f t="shared" si="8"/>
        <v/>
      </c>
      <c r="I62" s="363" t="str">
        <f t="shared" si="9"/>
        <v/>
      </c>
      <c r="J62" s="120" t="str">
        <f t="shared" si="10"/>
        <v/>
      </c>
      <c r="K62" s="364" t="str">
        <f>IF($G62="","",Reserve!N62)</f>
        <v/>
      </c>
      <c r="L62" s="120" t="str">
        <f t="shared" si="11"/>
        <v/>
      </c>
      <c r="M62" s="120" t="str">
        <f t="shared" si="12"/>
        <v/>
      </c>
      <c r="N62" s="120" t="str">
        <f t="shared" si="13"/>
        <v/>
      </c>
      <c r="O62" s="120" t="str">
        <f t="shared" si="14"/>
        <v/>
      </c>
      <c r="P62" s="364" t="str">
        <f t="shared" si="15"/>
        <v/>
      </c>
      <c r="Q62" s="365" t="str">
        <f>IF($G62="","",Reserve!$I62)</f>
        <v/>
      </c>
      <c r="R62" s="363" t="str">
        <f>IF($G62="","",Reserve!$J63+Reserve!$K63)</f>
        <v/>
      </c>
      <c r="S62" s="120" t="str">
        <f>IF($G62="","",Change!$G63)</f>
        <v/>
      </c>
      <c r="T62" s="120" t="str">
        <f t="shared" si="16"/>
        <v/>
      </c>
      <c r="U62" s="366" t="str">
        <f t="shared" si="17"/>
        <v/>
      </c>
      <c r="V62" s="363" t="str">
        <f>IF($G62="","",Reserve!$Q63-$R62)</f>
        <v/>
      </c>
      <c r="W62" s="120" t="str">
        <f>IF($G62="","",Reserve!$S63)</f>
        <v/>
      </c>
      <c r="X62" s="364" t="str">
        <f t="shared" si="18"/>
        <v/>
      </c>
      <c r="Y62" s="367" t="str">
        <f t="shared" si="19"/>
        <v/>
      </c>
      <c r="Z62" s="176" t="str">
        <f>IF($G62="","",VLOOKUP(H62,Life!$A$3:$Q$113,$B$6+1,FALSE))</f>
        <v/>
      </c>
      <c r="AA62" s="176" t="str">
        <f t="shared" si="20"/>
        <v/>
      </c>
      <c r="AB62" s="176" t="str">
        <f t="shared" si="21"/>
        <v/>
      </c>
      <c r="AC62" s="366" t="str">
        <f>IF($G62="","",HLOOKUP($G62,AssetShare_Table!$B$84:$G$85,2)*$D$11)</f>
        <v/>
      </c>
      <c r="AD62" s="367" t="str">
        <f t="shared" si="22"/>
        <v/>
      </c>
      <c r="AE62" s="176" t="str">
        <f t="shared" si="23"/>
        <v/>
      </c>
      <c r="AF62" s="176" t="str">
        <f t="shared" si="24"/>
        <v/>
      </c>
      <c r="AG62" s="366" t="str">
        <f t="shared" si="25"/>
        <v/>
      </c>
      <c r="AH62" s="363" t="str">
        <f t="shared" si="26"/>
        <v/>
      </c>
      <c r="AI62" s="120" t="str">
        <f t="shared" si="27"/>
        <v/>
      </c>
      <c r="AJ62" s="120" t="str">
        <f t="shared" si="28"/>
        <v/>
      </c>
      <c r="AK62" s="120" t="str">
        <f t="shared" si="29"/>
        <v/>
      </c>
      <c r="AL62" s="120" t="str">
        <f t="shared" si="30"/>
        <v/>
      </c>
      <c r="AM62" s="120" t="str">
        <f t="shared" si="31"/>
        <v/>
      </c>
      <c r="AN62" s="120" t="str">
        <f t="shared" si="32"/>
        <v/>
      </c>
      <c r="AO62" s="120" t="str">
        <f t="shared" si="33"/>
        <v/>
      </c>
      <c r="AP62" s="120" t="str">
        <f t="shared" si="34"/>
        <v/>
      </c>
      <c r="AQ62" s="120" t="str">
        <f t="shared" si="35"/>
        <v/>
      </c>
      <c r="AR62" s="364" t="str">
        <f t="shared" si="36"/>
        <v/>
      </c>
      <c r="AS62" s="363" t="str">
        <f t="shared" si="37"/>
        <v/>
      </c>
      <c r="AT62" s="120" t="str">
        <f t="shared" si="38"/>
        <v/>
      </c>
      <c r="AU62" s="120" t="str">
        <f t="shared" si="39"/>
        <v/>
      </c>
      <c r="AV62" s="120" t="str">
        <f t="shared" si="40"/>
        <v/>
      </c>
      <c r="AW62" s="364" t="str">
        <f t="shared" si="41"/>
        <v/>
      </c>
      <c r="AX62" s="363" t="str">
        <f>IF($G62="","",Reserve!$P63-$R62)</f>
        <v/>
      </c>
      <c r="AY62" s="176" t="str">
        <f t="shared" si="42"/>
        <v/>
      </c>
      <c r="AZ62" s="366" t="str">
        <f>IF($G62="","",VLOOKUP($H62,Life!$A$3:$R$113,18,FALSE))</f>
        <v/>
      </c>
      <c r="BA62" s="119" t="str">
        <f t="shared" si="43"/>
        <v/>
      </c>
      <c r="BB62" s="120" t="str">
        <f t="shared" si="44"/>
        <v/>
      </c>
      <c r="BC62" s="120" t="str">
        <f t="shared" si="45"/>
        <v/>
      </c>
      <c r="BD62" s="120" t="str">
        <f t="shared" si="46"/>
        <v/>
      </c>
      <c r="BE62" s="120" t="str">
        <f t="shared" si="47"/>
        <v/>
      </c>
      <c r="BF62" s="120" t="str">
        <f t="shared" si="48"/>
        <v/>
      </c>
      <c r="BG62" s="120" t="str">
        <f t="shared" si="49"/>
        <v/>
      </c>
      <c r="BH62" s="120" t="str">
        <f t="shared" si="50"/>
        <v/>
      </c>
      <c r="BI62" s="120" t="str">
        <f t="shared" si="51"/>
        <v/>
      </c>
      <c r="BJ62" s="120" t="str">
        <f t="shared" si="52"/>
        <v/>
      </c>
      <c r="BK62" s="121" t="str">
        <f t="shared" si="53"/>
        <v/>
      </c>
      <c r="BL62" s="120" t="str">
        <f t="shared" si="54"/>
        <v/>
      </c>
      <c r="BM62" s="120" t="str">
        <f t="shared" si="55"/>
        <v/>
      </c>
      <c r="BN62" s="120" t="str">
        <f t="shared" si="56"/>
        <v/>
      </c>
      <c r="BO62" s="120" t="str">
        <f t="shared" si="57"/>
        <v/>
      </c>
      <c r="BP62" s="120" t="str">
        <f t="shared" si="58"/>
        <v/>
      </c>
      <c r="BQ62" s="120" t="str">
        <f t="shared" si="59"/>
        <v/>
      </c>
      <c r="BR62" s="120" t="str">
        <f t="shared" si="60"/>
        <v/>
      </c>
      <c r="BS62" s="120" t="str">
        <f t="shared" si="61"/>
        <v/>
      </c>
      <c r="BT62" s="120" t="str">
        <f t="shared" ref="BT62:BU62" si="119">AN62</f>
        <v/>
      </c>
      <c r="BU62" s="121" t="str">
        <f t="shared" si="119"/>
        <v/>
      </c>
      <c r="BV62" s="2"/>
      <c r="BW62" s="2"/>
    </row>
    <row r="63" ht="15.75" customHeight="1">
      <c r="A63" s="2"/>
      <c r="B63" s="200"/>
      <c r="C63" s="200"/>
      <c r="D63" s="2"/>
      <c r="E63" s="2"/>
      <c r="F63" s="362">
        <v>59.0</v>
      </c>
      <c r="G63" s="246" t="str">
        <f t="shared" si="7"/>
        <v/>
      </c>
      <c r="H63" s="391" t="str">
        <f t="shared" si="8"/>
        <v/>
      </c>
      <c r="I63" s="363" t="str">
        <f t="shared" si="9"/>
        <v/>
      </c>
      <c r="J63" s="120" t="str">
        <f t="shared" si="10"/>
        <v/>
      </c>
      <c r="K63" s="364" t="str">
        <f>IF($G63="","",Reserve!N63)</f>
        <v/>
      </c>
      <c r="L63" s="120" t="str">
        <f t="shared" si="11"/>
        <v/>
      </c>
      <c r="M63" s="120" t="str">
        <f t="shared" si="12"/>
        <v/>
      </c>
      <c r="N63" s="120" t="str">
        <f t="shared" si="13"/>
        <v/>
      </c>
      <c r="O63" s="120" t="str">
        <f t="shared" si="14"/>
        <v/>
      </c>
      <c r="P63" s="364" t="str">
        <f t="shared" si="15"/>
        <v/>
      </c>
      <c r="Q63" s="365" t="str">
        <f>IF($G63="","",Reserve!$I63)</f>
        <v/>
      </c>
      <c r="R63" s="363" t="str">
        <f>IF($G63="","",Reserve!$J64+Reserve!$K64)</f>
        <v/>
      </c>
      <c r="S63" s="120" t="str">
        <f>IF($G63="","",Change!$G64)</f>
        <v/>
      </c>
      <c r="T63" s="120" t="str">
        <f t="shared" si="16"/>
        <v/>
      </c>
      <c r="U63" s="366" t="str">
        <f t="shared" si="17"/>
        <v/>
      </c>
      <c r="V63" s="363" t="str">
        <f>IF($G63="","",Reserve!$Q64-$R63)</f>
        <v/>
      </c>
      <c r="W63" s="120" t="str">
        <f>IF($G63="","",Reserve!$S64)</f>
        <v/>
      </c>
      <c r="X63" s="364" t="str">
        <f t="shared" si="18"/>
        <v/>
      </c>
      <c r="Y63" s="367" t="str">
        <f t="shared" si="19"/>
        <v/>
      </c>
      <c r="Z63" s="176" t="str">
        <f>IF($G63="","",VLOOKUP(H63,Life!$A$3:$Q$113,$B$6+1,FALSE))</f>
        <v/>
      </c>
      <c r="AA63" s="176" t="str">
        <f t="shared" si="20"/>
        <v/>
      </c>
      <c r="AB63" s="176" t="str">
        <f t="shared" si="21"/>
        <v/>
      </c>
      <c r="AC63" s="366" t="str">
        <f>IF($G63="","",HLOOKUP($G63,AssetShare_Table!$B$84:$G$85,2)*$D$11)</f>
        <v/>
      </c>
      <c r="AD63" s="367" t="str">
        <f t="shared" si="22"/>
        <v/>
      </c>
      <c r="AE63" s="176" t="str">
        <f t="shared" si="23"/>
        <v/>
      </c>
      <c r="AF63" s="176" t="str">
        <f t="shared" si="24"/>
        <v/>
      </c>
      <c r="AG63" s="366" t="str">
        <f t="shared" si="25"/>
        <v/>
      </c>
      <c r="AH63" s="363" t="str">
        <f t="shared" si="26"/>
        <v/>
      </c>
      <c r="AI63" s="120" t="str">
        <f t="shared" si="27"/>
        <v/>
      </c>
      <c r="AJ63" s="120" t="str">
        <f t="shared" si="28"/>
        <v/>
      </c>
      <c r="AK63" s="120" t="str">
        <f t="shared" si="29"/>
        <v/>
      </c>
      <c r="AL63" s="120" t="str">
        <f t="shared" si="30"/>
        <v/>
      </c>
      <c r="AM63" s="120" t="str">
        <f t="shared" si="31"/>
        <v/>
      </c>
      <c r="AN63" s="120" t="str">
        <f t="shared" si="32"/>
        <v/>
      </c>
      <c r="AO63" s="120" t="str">
        <f t="shared" si="33"/>
        <v/>
      </c>
      <c r="AP63" s="120" t="str">
        <f t="shared" si="34"/>
        <v/>
      </c>
      <c r="AQ63" s="120" t="str">
        <f t="shared" si="35"/>
        <v/>
      </c>
      <c r="AR63" s="364" t="str">
        <f t="shared" si="36"/>
        <v/>
      </c>
      <c r="AS63" s="363" t="str">
        <f t="shared" si="37"/>
        <v/>
      </c>
      <c r="AT63" s="120" t="str">
        <f t="shared" si="38"/>
        <v/>
      </c>
      <c r="AU63" s="120" t="str">
        <f t="shared" si="39"/>
        <v/>
      </c>
      <c r="AV63" s="120" t="str">
        <f t="shared" si="40"/>
        <v/>
      </c>
      <c r="AW63" s="364" t="str">
        <f t="shared" si="41"/>
        <v/>
      </c>
      <c r="AX63" s="363" t="str">
        <f>IF($G63="","",Reserve!$P64-$R63)</f>
        <v/>
      </c>
      <c r="AY63" s="176" t="str">
        <f t="shared" si="42"/>
        <v/>
      </c>
      <c r="AZ63" s="366" t="str">
        <f>IF($G63="","",VLOOKUP($H63,Life!$A$3:$R$113,18,FALSE))</f>
        <v/>
      </c>
      <c r="BA63" s="119" t="str">
        <f t="shared" si="43"/>
        <v/>
      </c>
      <c r="BB63" s="120" t="str">
        <f t="shared" si="44"/>
        <v/>
      </c>
      <c r="BC63" s="120" t="str">
        <f t="shared" si="45"/>
        <v/>
      </c>
      <c r="BD63" s="120" t="str">
        <f t="shared" si="46"/>
        <v/>
      </c>
      <c r="BE63" s="120" t="str">
        <f t="shared" si="47"/>
        <v/>
      </c>
      <c r="BF63" s="120" t="str">
        <f t="shared" si="48"/>
        <v/>
      </c>
      <c r="BG63" s="120" t="str">
        <f t="shared" si="49"/>
        <v/>
      </c>
      <c r="BH63" s="120" t="str">
        <f t="shared" si="50"/>
        <v/>
      </c>
      <c r="BI63" s="120" t="str">
        <f t="shared" si="51"/>
        <v/>
      </c>
      <c r="BJ63" s="120" t="str">
        <f t="shared" si="52"/>
        <v/>
      </c>
      <c r="BK63" s="121" t="str">
        <f t="shared" si="53"/>
        <v/>
      </c>
      <c r="BL63" s="120" t="str">
        <f t="shared" si="54"/>
        <v/>
      </c>
      <c r="BM63" s="120" t="str">
        <f t="shared" si="55"/>
        <v/>
      </c>
      <c r="BN63" s="120" t="str">
        <f t="shared" si="56"/>
        <v/>
      </c>
      <c r="BO63" s="120" t="str">
        <f t="shared" si="57"/>
        <v/>
      </c>
      <c r="BP63" s="120" t="str">
        <f t="shared" si="58"/>
        <v/>
      </c>
      <c r="BQ63" s="120" t="str">
        <f t="shared" si="59"/>
        <v/>
      </c>
      <c r="BR63" s="120" t="str">
        <f t="shared" si="60"/>
        <v/>
      </c>
      <c r="BS63" s="120" t="str">
        <f t="shared" si="61"/>
        <v/>
      </c>
      <c r="BT63" s="120" t="str">
        <f t="shared" ref="BT63:BU63" si="120">AN63</f>
        <v/>
      </c>
      <c r="BU63" s="121" t="str">
        <f t="shared" si="120"/>
        <v/>
      </c>
      <c r="BV63" s="2"/>
      <c r="BW63" s="2"/>
    </row>
    <row r="64" ht="15.75" customHeight="1">
      <c r="A64" s="2"/>
      <c r="B64" s="200"/>
      <c r="C64" s="2"/>
      <c r="D64" s="2"/>
      <c r="E64" s="2"/>
      <c r="F64" s="371">
        <v>60.0</v>
      </c>
      <c r="G64" s="218" t="str">
        <f t="shared" si="7"/>
        <v/>
      </c>
      <c r="H64" s="393" t="str">
        <f t="shared" si="8"/>
        <v/>
      </c>
      <c r="I64" s="373" t="str">
        <f t="shared" si="9"/>
        <v/>
      </c>
      <c r="J64" s="127" t="str">
        <f t="shared" si="10"/>
        <v/>
      </c>
      <c r="K64" s="374" t="str">
        <f>IF($G64="","",Reserve!N64)</f>
        <v/>
      </c>
      <c r="L64" s="127" t="str">
        <f t="shared" si="11"/>
        <v/>
      </c>
      <c r="M64" s="127" t="str">
        <f t="shared" si="12"/>
        <v/>
      </c>
      <c r="N64" s="127" t="str">
        <f t="shared" si="13"/>
        <v/>
      </c>
      <c r="O64" s="127" t="str">
        <f t="shared" si="14"/>
        <v/>
      </c>
      <c r="P64" s="374" t="str">
        <f t="shared" si="15"/>
        <v/>
      </c>
      <c r="Q64" s="375" t="str">
        <f>IF($G64="","",Reserve!$I64)</f>
        <v/>
      </c>
      <c r="R64" s="373" t="str">
        <f>IF($G64="","",Reserve!$J65+Reserve!$K65)</f>
        <v/>
      </c>
      <c r="S64" s="127" t="str">
        <f>IF($G64="","",Change!$G65)</f>
        <v/>
      </c>
      <c r="T64" s="127" t="str">
        <f t="shared" si="16"/>
        <v/>
      </c>
      <c r="U64" s="376" t="str">
        <f t="shared" si="17"/>
        <v/>
      </c>
      <c r="V64" s="373" t="str">
        <f>IF($G64="","",Reserve!$Q65-$R64)</f>
        <v/>
      </c>
      <c r="W64" s="127" t="str">
        <f>IF($G64="","",Reserve!$S65)</f>
        <v/>
      </c>
      <c r="X64" s="374" t="str">
        <f t="shared" si="18"/>
        <v/>
      </c>
      <c r="Y64" s="377" t="str">
        <f t="shared" si="19"/>
        <v/>
      </c>
      <c r="Z64" s="182" t="str">
        <f>IF($G64="","",VLOOKUP(H64,Life!$A$3:$Q$113,$B$6+1,FALSE))</f>
        <v/>
      </c>
      <c r="AA64" s="182" t="str">
        <f t="shared" si="20"/>
        <v/>
      </c>
      <c r="AB64" s="182" t="str">
        <f t="shared" si="21"/>
        <v/>
      </c>
      <c r="AC64" s="376" t="str">
        <f>IF($G64="","",HLOOKUP($G64,AssetShare_Table!$B$84:$G$85,2)*$D$11)</f>
        <v/>
      </c>
      <c r="AD64" s="377" t="str">
        <f t="shared" si="22"/>
        <v/>
      </c>
      <c r="AE64" s="182" t="str">
        <f t="shared" si="23"/>
        <v/>
      </c>
      <c r="AF64" s="182" t="str">
        <f t="shared" si="24"/>
        <v/>
      </c>
      <c r="AG64" s="376" t="str">
        <f t="shared" si="25"/>
        <v/>
      </c>
      <c r="AH64" s="373" t="str">
        <f t="shared" si="26"/>
        <v/>
      </c>
      <c r="AI64" s="127" t="str">
        <f t="shared" si="27"/>
        <v/>
      </c>
      <c r="AJ64" s="127" t="str">
        <f t="shared" si="28"/>
        <v/>
      </c>
      <c r="AK64" s="127" t="str">
        <f t="shared" si="29"/>
        <v/>
      </c>
      <c r="AL64" s="127" t="str">
        <f t="shared" si="30"/>
        <v/>
      </c>
      <c r="AM64" s="127" t="str">
        <f t="shared" si="31"/>
        <v/>
      </c>
      <c r="AN64" s="127" t="str">
        <f t="shared" si="32"/>
        <v/>
      </c>
      <c r="AO64" s="127" t="str">
        <f t="shared" si="33"/>
        <v/>
      </c>
      <c r="AP64" s="127" t="str">
        <f t="shared" si="34"/>
        <v/>
      </c>
      <c r="AQ64" s="127" t="str">
        <f t="shared" si="35"/>
        <v/>
      </c>
      <c r="AR64" s="374" t="str">
        <f t="shared" si="36"/>
        <v/>
      </c>
      <c r="AS64" s="373" t="str">
        <f t="shared" si="37"/>
        <v/>
      </c>
      <c r="AT64" s="127" t="str">
        <f t="shared" si="38"/>
        <v/>
      </c>
      <c r="AU64" s="127" t="str">
        <f t="shared" si="39"/>
        <v/>
      </c>
      <c r="AV64" s="127" t="str">
        <f t="shared" si="40"/>
        <v/>
      </c>
      <c r="AW64" s="374" t="str">
        <f t="shared" si="41"/>
        <v/>
      </c>
      <c r="AX64" s="373" t="str">
        <f>IF($G64="","",Reserve!$P65-$R64)</f>
        <v/>
      </c>
      <c r="AY64" s="182" t="str">
        <f t="shared" si="42"/>
        <v/>
      </c>
      <c r="AZ64" s="376" t="str">
        <f>IF($G64="","",VLOOKUP($H64,Life!$A$3:$R$113,18,FALSE))</f>
        <v/>
      </c>
      <c r="BA64" s="126" t="str">
        <f t="shared" si="43"/>
        <v/>
      </c>
      <c r="BB64" s="127" t="str">
        <f t="shared" si="44"/>
        <v/>
      </c>
      <c r="BC64" s="127" t="str">
        <f t="shared" si="45"/>
        <v/>
      </c>
      <c r="BD64" s="127" t="str">
        <f t="shared" si="46"/>
        <v/>
      </c>
      <c r="BE64" s="127" t="str">
        <f t="shared" si="47"/>
        <v/>
      </c>
      <c r="BF64" s="127" t="str">
        <f t="shared" si="48"/>
        <v/>
      </c>
      <c r="BG64" s="127" t="str">
        <f t="shared" si="49"/>
        <v/>
      </c>
      <c r="BH64" s="127" t="str">
        <f t="shared" si="50"/>
        <v/>
      </c>
      <c r="BI64" s="127" t="str">
        <f t="shared" si="51"/>
        <v/>
      </c>
      <c r="BJ64" s="127" t="str">
        <f t="shared" si="52"/>
        <v/>
      </c>
      <c r="BK64" s="128" t="str">
        <f t="shared" si="53"/>
        <v/>
      </c>
      <c r="BL64" s="127" t="str">
        <f t="shared" si="54"/>
        <v/>
      </c>
      <c r="BM64" s="127" t="str">
        <f t="shared" si="55"/>
        <v/>
      </c>
      <c r="BN64" s="127" t="str">
        <f t="shared" si="56"/>
        <v/>
      </c>
      <c r="BO64" s="127" t="str">
        <f t="shared" si="57"/>
        <v/>
      </c>
      <c r="BP64" s="127" t="str">
        <f t="shared" si="58"/>
        <v/>
      </c>
      <c r="BQ64" s="127" t="str">
        <f t="shared" si="59"/>
        <v/>
      </c>
      <c r="BR64" s="127" t="str">
        <f t="shared" si="60"/>
        <v/>
      </c>
      <c r="BS64" s="127" t="str">
        <f t="shared" si="61"/>
        <v/>
      </c>
      <c r="BT64" s="127" t="str">
        <f t="shared" ref="BT64:BU64" si="121">AN64</f>
        <v/>
      </c>
      <c r="BU64" s="128" t="str">
        <f t="shared" si="121"/>
        <v/>
      </c>
      <c r="BV64" s="2"/>
      <c r="BW64" s="2"/>
    </row>
    <row r="65" ht="15.75" customHeight="1">
      <c r="A65" s="2"/>
      <c r="B65" s="200"/>
      <c r="C65" s="2"/>
      <c r="D65" s="2"/>
      <c r="E65" s="2"/>
      <c r="F65" s="362">
        <v>61.0</v>
      </c>
      <c r="G65" s="246" t="str">
        <f t="shared" si="7"/>
        <v/>
      </c>
      <c r="H65" s="391" t="str">
        <f t="shared" si="8"/>
        <v/>
      </c>
      <c r="I65" s="363" t="str">
        <f t="shared" si="9"/>
        <v/>
      </c>
      <c r="J65" s="120" t="str">
        <f t="shared" si="10"/>
        <v/>
      </c>
      <c r="K65" s="364" t="str">
        <f>IF($G65="","",Reserve!N65)</f>
        <v/>
      </c>
      <c r="L65" s="120" t="str">
        <f t="shared" si="11"/>
        <v/>
      </c>
      <c r="M65" s="120" t="str">
        <f t="shared" si="12"/>
        <v/>
      </c>
      <c r="N65" s="120" t="str">
        <f t="shared" si="13"/>
        <v/>
      </c>
      <c r="O65" s="120" t="str">
        <f t="shared" si="14"/>
        <v/>
      </c>
      <c r="P65" s="364" t="str">
        <f t="shared" si="15"/>
        <v/>
      </c>
      <c r="Q65" s="365" t="str">
        <f>IF($G65="","",Reserve!$I65)</f>
        <v/>
      </c>
      <c r="R65" s="363" t="str">
        <f>IF($G65="","",Reserve!$J66+Reserve!$K66)</f>
        <v/>
      </c>
      <c r="S65" s="120" t="str">
        <f>IF($G65="","",Change!$G66)</f>
        <v/>
      </c>
      <c r="T65" s="120" t="str">
        <f t="shared" si="16"/>
        <v/>
      </c>
      <c r="U65" s="366" t="str">
        <f t="shared" si="17"/>
        <v/>
      </c>
      <c r="V65" s="363" t="str">
        <f>IF($G65="","",Reserve!$Q66-$R65)</f>
        <v/>
      </c>
      <c r="W65" s="120" t="str">
        <f>IF($G65="","",Reserve!$S66)</f>
        <v/>
      </c>
      <c r="X65" s="364" t="str">
        <f t="shared" si="18"/>
        <v/>
      </c>
      <c r="Y65" s="367" t="str">
        <f t="shared" si="19"/>
        <v/>
      </c>
      <c r="Z65" s="176" t="str">
        <f>IF($G65="","",VLOOKUP(H65,Life!$A$3:$Q$113,$B$6+1,FALSE))</f>
        <v/>
      </c>
      <c r="AA65" s="176" t="str">
        <f t="shared" si="20"/>
        <v/>
      </c>
      <c r="AB65" s="176" t="str">
        <f t="shared" si="21"/>
        <v/>
      </c>
      <c r="AC65" s="366" t="str">
        <f>IF($G65="","",HLOOKUP($G65,AssetShare_Table!$B$84:$G$85,2)*$D$11)</f>
        <v/>
      </c>
      <c r="AD65" s="367" t="str">
        <f t="shared" si="22"/>
        <v/>
      </c>
      <c r="AE65" s="176" t="str">
        <f t="shared" si="23"/>
        <v/>
      </c>
      <c r="AF65" s="176" t="str">
        <f t="shared" si="24"/>
        <v/>
      </c>
      <c r="AG65" s="366" t="str">
        <f t="shared" si="25"/>
        <v/>
      </c>
      <c r="AH65" s="363" t="str">
        <f t="shared" si="26"/>
        <v/>
      </c>
      <c r="AI65" s="120" t="str">
        <f t="shared" si="27"/>
        <v/>
      </c>
      <c r="AJ65" s="120" t="str">
        <f t="shared" si="28"/>
        <v/>
      </c>
      <c r="AK65" s="120" t="str">
        <f t="shared" si="29"/>
        <v/>
      </c>
      <c r="AL65" s="120" t="str">
        <f t="shared" si="30"/>
        <v/>
      </c>
      <c r="AM65" s="120" t="str">
        <f t="shared" si="31"/>
        <v/>
      </c>
      <c r="AN65" s="120" t="str">
        <f t="shared" si="32"/>
        <v/>
      </c>
      <c r="AO65" s="120" t="str">
        <f t="shared" si="33"/>
        <v/>
      </c>
      <c r="AP65" s="120" t="str">
        <f t="shared" si="34"/>
        <v/>
      </c>
      <c r="AQ65" s="120" t="str">
        <f t="shared" si="35"/>
        <v/>
      </c>
      <c r="AR65" s="364" t="str">
        <f t="shared" si="36"/>
        <v/>
      </c>
      <c r="AS65" s="363" t="str">
        <f t="shared" si="37"/>
        <v/>
      </c>
      <c r="AT65" s="120" t="str">
        <f t="shared" si="38"/>
        <v/>
      </c>
      <c r="AU65" s="120" t="str">
        <f t="shared" si="39"/>
        <v/>
      </c>
      <c r="AV65" s="120" t="str">
        <f t="shared" si="40"/>
        <v/>
      </c>
      <c r="AW65" s="364" t="str">
        <f t="shared" si="41"/>
        <v/>
      </c>
      <c r="AX65" s="363" t="str">
        <f>IF($G65="","",Reserve!$P66-$R65)</f>
        <v/>
      </c>
      <c r="AY65" s="176" t="str">
        <f t="shared" si="42"/>
        <v/>
      </c>
      <c r="AZ65" s="366" t="str">
        <f>IF($G65="","",VLOOKUP($H65,Life!$A$3:$R$113,18,FALSE))</f>
        <v/>
      </c>
      <c r="BA65" s="119" t="str">
        <f t="shared" si="43"/>
        <v/>
      </c>
      <c r="BB65" s="120" t="str">
        <f t="shared" si="44"/>
        <v/>
      </c>
      <c r="BC65" s="120" t="str">
        <f t="shared" si="45"/>
        <v/>
      </c>
      <c r="BD65" s="120" t="str">
        <f t="shared" si="46"/>
        <v/>
      </c>
      <c r="BE65" s="120" t="str">
        <f t="shared" si="47"/>
        <v/>
      </c>
      <c r="BF65" s="120" t="str">
        <f t="shared" si="48"/>
        <v/>
      </c>
      <c r="BG65" s="120" t="str">
        <f t="shared" si="49"/>
        <v/>
      </c>
      <c r="BH65" s="120" t="str">
        <f t="shared" si="50"/>
        <v/>
      </c>
      <c r="BI65" s="120" t="str">
        <f t="shared" si="51"/>
        <v/>
      </c>
      <c r="BJ65" s="120" t="str">
        <f t="shared" si="52"/>
        <v/>
      </c>
      <c r="BK65" s="121" t="str">
        <f t="shared" si="53"/>
        <v/>
      </c>
      <c r="BL65" s="120" t="str">
        <f t="shared" si="54"/>
        <v/>
      </c>
      <c r="BM65" s="120" t="str">
        <f t="shared" si="55"/>
        <v/>
      </c>
      <c r="BN65" s="120" t="str">
        <f t="shared" si="56"/>
        <v/>
      </c>
      <c r="BO65" s="120" t="str">
        <f t="shared" si="57"/>
        <v/>
      </c>
      <c r="BP65" s="120" t="str">
        <f t="shared" si="58"/>
        <v/>
      </c>
      <c r="BQ65" s="120" t="str">
        <f t="shared" si="59"/>
        <v/>
      </c>
      <c r="BR65" s="120" t="str">
        <f t="shared" si="60"/>
        <v/>
      </c>
      <c r="BS65" s="120" t="str">
        <f t="shared" si="61"/>
        <v/>
      </c>
      <c r="BT65" s="120" t="str">
        <f t="shared" ref="BT65:BU65" si="122">AN65</f>
        <v/>
      </c>
      <c r="BU65" s="121" t="str">
        <f t="shared" si="122"/>
        <v/>
      </c>
      <c r="BV65" s="2"/>
      <c r="BW65" s="2"/>
    </row>
    <row r="66" ht="15.75" customHeight="1">
      <c r="A66" s="2"/>
      <c r="B66" s="200"/>
      <c r="C66" s="2"/>
      <c r="D66" s="2"/>
      <c r="E66" s="2"/>
      <c r="F66" s="362">
        <v>62.0</v>
      </c>
      <c r="G66" s="246" t="str">
        <f t="shared" si="7"/>
        <v/>
      </c>
      <c r="H66" s="391" t="str">
        <f t="shared" si="8"/>
        <v/>
      </c>
      <c r="I66" s="363" t="str">
        <f t="shared" si="9"/>
        <v/>
      </c>
      <c r="J66" s="120" t="str">
        <f t="shared" si="10"/>
        <v/>
      </c>
      <c r="K66" s="364" t="str">
        <f>IF($G66="","",Reserve!N66)</f>
        <v/>
      </c>
      <c r="L66" s="120" t="str">
        <f t="shared" si="11"/>
        <v/>
      </c>
      <c r="M66" s="120" t="str">
        <f t="shared" si="12"/>
        <v/>
      </c>
      <c r="N66" s="120" t="str">
        <f t="shared" si="13"/>
        <v/>
      </c>
      <c r="O66" s="120" t="str">
        <f t="shared" si="14"/>
        <v/>
      </c>
      <c r="P66" s="364" t="str">
        <f t="shared" si="15"/>
        <v/>
      </c>
      <c r="Q66" s="365" t="str">
        <f>IF($G66="","",Reserve!$I66)</f>
        <v/>
      </c>
      <c r="R66" s="363" t="str">
        <f>IF($G66="","",Reserve!$J67+Reserve!$K67)</f>
        <v/>
      </c>
      <c r="S66" s="120" t="str">
        <f>IF($G66="","",Change!$G67)</f>
        <v/>
      </c>
      <c r="T66" s="120" t="str">
        <f t="shared" si="16"/>
        <v/>
      </c>
      <c r="U66" s="366" t="str">
        <f t="shared" si="17"/>
        <v/>
      </c>
      <c r="V66" s="363" t="str">
        <f>IF($G66="","",Reserve!$Q67-$R66)</f>
        <v/>
      </c>
      <c r="W66" s="120" t="str">
        <f>IF($G66="","",Reserve!$S67)</f>
        <v/>
      </c>
      <c r="X66" s="364" t="str">
        <f t="shared" si="18"/>
        <v/>
      </c>
      <c r="Y66" s="367" t="str">
        <f t="shared" si="19"/>
        <v/>
      </c>
      <c r="Z66" s="176" t="str">
        <f>IF($G66="","",VLOOKUP(H66,Life!$A$3:$Q$113,$B$6+1,FALSE))</f>
        <v/>
      </c>
      <c r="AA66" s="176" t="str">
        <f t="shared" si="20"/>
        <v/>
      </c>
      <c r="AB66" s="176" t="str">
        <f t="shared" si="21"/>
        <v/>
      </c>
      <c r="AC66" s="366" t="str">
        <f>IF($G66="","",HLOOKUP($G66,AssetShare_Table!$B$84:$G$85,2)*$D$11)</f>
        <v/>
      </c>
      <c r="AD66" s="367" t="str">
        <f t="shared" si="22"/>
        <v/>
      </c>
      <c r="AE66" s="176" t="str">
        <f t="shared" si="23"/>
        <v/>
      </c>
      <c r="AF66" s="176" t="str">
        <f t="shared" si="24"/>
        <v/>
      </c>
      <c r="AG66" s="366" t="str">
        <f t="shared" si="25"/>
        <v/>
      </c>
      <c r="AH66" s="363" t="str">
        <f t="shared" si="26"/>
        <v/>
      </c>
      <c r="AI66" s="120" t="str">
        <f t="shared" si="27"/>
        <v/>
      </c>
      <c r="AJ66" s="120" t="str">
        <f t="shared" si="28"/>
        <v/>
      </c>
      <c r="AK66" s="120" t="str">
        <f t="shared" si="29"/>
        <v/>
      </c>
      <c r="AL66" s="120" t="str">
        <f t="shared" si="30"/>
        <v/>
      </c>
      <c r="AM66" s="120" t="str">
        <f t="shared" si="31"/>
        <v/>
      </c>
      <c r="AN66" s="120" t="str">
        <f t="shared" si="32"/>
        <v/>
      </c>
      <c r="AO66" s="120" t="str">
        <f t="shared" si="33"/>
        <v/>
      </c>
      <c r="AP66" s="120" t="str">
        <f t="shared" si="34"/>
        <v/>
      </c>
      <c r="AQ66" s="120" t="str">
        <f t="shared" si="35"/>
        <v/>
      </c>
      <c r="AR66" s="364" t="str">
        <f t="shared" si="36"/>
        <v/>
      </c>
      <c r="AS66" s="363" t="str">
        <f t="shared" si="37"/>
        <v/>
      </c>
      <c r="AT66" s="120" t="str">
        <f t="shared" si="38"/>
        <v/>
      </c>
      <c r="AU66" s="120" t="str">
        <f t="shared" si="39"/>
        <v/>
      </c>
      <c r="AV66" s="120" t="str">
        <f t="shared" si="40"/>
        <v/>
      </c>
      <c r="AW66" s="364" t="str">
        <f t="shared" si="41"/>
        <v/>
      </c>
      <c r="AX66" s="363" t="str">
        <f>IF($G66="","",Reserve!$P67-$R66)</f>
        <v/>
      </c>
      <c r="AY66" s="176" t="str">
        <f t="shared" si="42"/>
        <v/>
      </c>
      <c r="AZ66" s="366" t="str">
        <f>IF($G66="","",VLOOKUP($H66,Life!$A$3:$R$113,18,FALSE))</f>
        <v/>
      </c>
      <c r="BA66" s="119" t="str">
        <f t="shared" si="43"/>
        <v/>
      </c>
      <c r="BB66" s="120" t="str">
        <f t="shared" si="44"/>
        <v/>
      </c>
      <c r="BC66" s="120" t="str">
        <f t="shared" si="45"/>
        <v/>
      </c>
      <c r="BD66" s="120" t="str">
        <f t="shared" si="46"/>
        <v/>
      </c>
      <c r="BE66" s="120" t="str">
        <f t="shared" si="47"/>
        <v/>
      </c>
      <c r="BF66" s="120" t="str">
        <f t="shared" si="48"/>
        <v/>
      </c>
      <c r="BG66" s="120" t="str">
        <f t="shared" si="49"/>
        <v/>
      </c>
      <c r="BH66" s="120" t="str">
        <f t="shared" si="50"/>
        <v/>
      </c>
      <c r="BI66" s="120" t="str">
        <f t="shared" si="51"/>
        <v/>
      </c>
      <c r="BJ66" s="120" t="str">
        <f t="shared" si="52"/>
        <v/>
      </c>
      <c r="BK66" s="121" t="str">
        <f t="shared" si="53"/>
        <v/>
      </c>
      <c r="BL66" s="120" t="str">
        <f t="shared" si="54"/>
        <v/>
      </c>
      <c r="BM66" s="120" t="str">
        <f t="shared" si="55"/>
        <v/>
      </c>
      <c r="BN66" s="120" t="str">
        <f t="shared" si="56"/>
        <v/>
      </c>
      <c r="BO66" s="120" t="str">
        <f t="shared" si="57"/>
        <v/>
      </c>
      <c r="BP66" s="120" t="str">
        <f t="shared" si="58"/>
        <v/>
      </c>
      <c r="BQ66" s="120" t="str">
        <f t="shared" si="59"/>
        <v/>
      </c>
      <c r="BR66" s="120" t="str">
        <f t="shared" si="60"/>
        <v/>
      </c>
      <c r="BS66" s="120" t="str">
        <f t="shared" si="61"/>
        <v/>
      </c>
      <c r="BT66" s="120" t="str">
        <f t="shared" ref="BT66:BU66" si="123">AN66</f>
        <v/>
      </c>
      <c r="BU66" s="121" t="str">
        <f t="shared" si="123"/>
        <v/>
      </c>
      <c r="BV66" s="2"/>
      <c r="BW66" s="2"/>
    </row>
    <row r="67" ht="15.75" customHeight="1">
      <c r="A67" s="2"/>
      <c r="B67" s="200"/>
      <c r="C67" s="2"/>
      <c r="D67" s="2"/>
      <c r="E67" s="2"/>
      <c r="F67" s="362">
        <v>63.0</v>
      </c>
      <c r="G67" s="246" t="str">
        <f t="shared" si="7"/>
        <v/>
      </c>
      <c r="H67" s="391" t="str">
        <f t="shared" si="8"/>
        <v/>
      </c>
      <c r="I67" s="363" t="str">
        <f t="shared" si="9"/>
        <v/>
      </c>
      <c r="J67" s="120" t="str">
        <f t="shared" si="10"/>
        <v/>
      </c>
      <c r="K67" s="364" t="str">
        <f>IF($G67="","",Reserve!N67)</f>
        <v/>
      </c>
      <c r="L67" s="120" t="str">
        <f t="shared" si="11"/>
        <v/>
      </c>
      <c r="M67" s="120" t="str">
        <f t="shared" si="12"/>
        <v/>
      </c>
      <c r="N67" s="120" t="str">
        <f t="shared" si="13"/>
        <v/>
      </c>
      <c r="O67" s="120" t="str">
        <f t="shared" si="14"/>
        <v/>
      </c>
      <c r="P67" s="364" t="str">
        <f t="shared" si="15"/>
        <v/>
      </c>
      <c r="Q67" s="365" t="str">
        <f>IF($G67="","",Reserve!$I67)</f>
        <v/>
      </c>
      <c r="R67" s="363" t="str">
        <f>IF($G67="","",Reserve!$J68+Reserve!$K68)</f>
        <v/>
      </c>
      <c r="S67" s="120" t="str">
        <f>IF($G67="","",Change!$G68)</f>
        <v/>
      </c>
      <c r="T67" s="120" t="str">
        <f t="shared" si="16"/>
        <v/>
      </c>
      <c r="U67" s="366" t="str">
        <f t="shared" si="17"/>
        <v/>
      </c>
      <c r="V67" s="363" t="str">
        <f>IF($G67="","",Reserve!$Q68-$R67)</f>
        <v/>
      </c>
      <c r="W67" s="120" t="str">
        <f>IF($G67="","",Reserve!$S68)</f>
        <v/>
      </c>
      <c r="X67" s="364" t="str">
        <f t="shared" si="18"/>
        <v/>
      </c>
      <c r="Y67" s="367" t="str">
        <f t="shared" si="19"/>
        <v/>
      </c>
      <c r="Z67" s="176" t="str">
        <f>IF($G67="","",VLOOKUP(H67,Life!$A$3:$Q$113,$B$6+1,FALSE))</f>
        <v/>
      </c>
      <c r="AA67" s="176" t="str">
        <f t="shared" si="20"/>
        <v/>
      </c>
      <c r="AB67" s="176" t="str">
        <f t="shared" si="21"/>
        <v/>
      </c>
      <c r="AC67" s="366" t="str">
        <f>IF($G67="","",HLOOKUP($G67,AssetShare_Table!$B$84:$G$85,2)*$D$11)</f>
        <v/>
      </c>
      <c r="AD67" s="367" t="str">
        <f t="shared" si="22"/>
        <v/>
      </c>
      <c r="AE67" s="176" t="str">
        <f t="shared" si="23"/>
        <v/>
      </c>
      <c r="AF67" s="176" t="str">
        <f t="shared" si="24"/>
        <v/>
      </c>
      <c r="AG67" s="366" t="str">
        <f t="shared" si="25"/>
        <v/>
      </c>
      <c r="AH67" s="363" t="str">
        <f t="shared" si="26"/>
        <v/>
      </c>
      <c r="AI67" s="120" t="str">
        <f t="shared" si="27"/>
        <v/>
      </c>
      <c r="AJ67" s="120" t="str">
        <f t="shared" si="28"/>
        <v/>
      </c>
      <c r="AK67" s="120" t="str">
        <f t="shared" si="29"/>
        <v/>
      </c>
      <c r="AL67" s="120" t="str">
        <f t="shared" si="30"/>
        <v/>
      </c>
      <c r="AM67" s="120" t="str">
        <f t="shared" si="31"/>
        <v/>
      </c>
      <c r="AN67" s="120" t="str">
        <f t="shared" si="32"/>
        <v/>
      </c>
      <c r="AO67" s="120" t="str">
        <f t="shared" si="33"/>
        <v/>
      </c>
      <c r="AP67" s="120" t="str">
        <f t="shared" si="34"/>
        <v/>
      </c>
      <c r="AQ67" s="120" t="str">
        <f t="shared" si="35"/>
        <v/>
      </c>
      <c r="AR67" s="364" t="str">
        <f t="shared" si="36"/>
        <v/>
      </c>
      <c r="AS67" s="363" t="str">
        <f t="shared" si="37"/>
        <v/>
      </c>
      <c r="AT67" s="120" t="str">
        <f t="shared" si="38"/>
        <v/>
      </c>
      <c r="AU67" s="120" t="str">
        <f t="shared" si="39"/>
        <v/>
      </c>
      <c r="AV67" s="120" t="str">
        <f t="shared" si="40"/>
        <v/>
      </c>
      <c r="AW67" s="364" t="str">
        <f t="shared" si="41"/>
        <v/>
      </c>
      <c r="AX67" s="363" t="str">
        <f>IF($G67="","",Reserve!$P68-$R67)</f>
        <v/>
      </c>
      <c r="AY67" s="176" t="str">
        <f t="shared" si="42"/>
        <v/>
      </c>
      <c r="AZ67" s="366" t="str">
        <f>IF($G67="","",VLOOKUP($H67,Life!$A$3:$R$113,18,FALSE))</f>
        <v/>
      </c>
      <c r="BA67" s="119" t="str">
        <f t="shared" si="43"/>
        <v/>
      </c>
      <c r="BB67" s="120" t="str">
        <f t="shared" si="44"/>
        <v/>
      </c>
      <c r="BC67" s="120" t="str">
        <f t="shared" si="45"/>
        <v/>
      </c>
      <c r="BD67" s="120" t="str">
        <f t="shared" si="46"/>
        <v/>
      </c>
      <c r="BE67" s="120" t="str">
        <f t="shared" si="47"/>
        <v/>
      </c>
      <c r="BF67" s="120" t="str">
        <f t="shared" si="48"/>
        <v/>
      </c>
      <c r="BG67" s="120" t="str">
        <f t="shared" si="49"/>
        <v/>
      </c>
      <c r="BH67" s="120" t="str">
        <f t="shared" si="50"/>
        <v/>
      </c>
      <c r="BI67" s="120" t="str">
        <f t="shared" si="51"/>
        <v/>
      </c>
      <c r="BJ67" s="120" t="str">
        <f t="shared" si="52"/>
        <v/>
      </c>
      <c r="BK67" s="121" t="str">
        <f t="shared" si="53"/>
        <v/>
      </c>
      <c r="BL67" s="120" t="str">
        <f t="shared" si="54"/>
        <v/>
      </c>
      <c r="BM67" s="120" t="str">
        <f t="shared" si="55"/>
        <v/>
      </c>
      <c r="BN67" s="120" t="str">
        <f t="shared" si="56"/>
        <v/>
      </c>
      <c r="BO67" s="120" t="str">
        <f t="shared" si="57"/>
        <v/>
      </c>
      <c r="BP67" s="120" t="str">
        <f t="shared" si="58"/>
        <v/>
      </c>
      <c r="BQ67" s="120" t="str">
        <f t="shared" si="59"/>
        <v/>
      </c>
      <c r="BR67" s="120" t="str">
        <f t="shared" si="60"/>
        <v/>
      </c>
      <c r="BS67" s="120" t="str">
        <f t="shared" si="61"/>
        <v/>
      </c>
      <c r="BT67" s="120" t="str">
        <f t="shared" ref="BT67:BU67" si="124">AN67</f>
        <v/>
      </c>
      <c r="BU67" s="121" t="str">
        <f t="shared" si="124"/>
        <v/>
      </c>
      <c r="BV67" s="2"/>
      <c r="BW67" s="2"/>
    </row>
    <row r="68" ht="15.75" customHeight="1">
      <c r="A68" s="2"/>
      <c r="B68" s="200"/>
      <c r="C68" s="2"/>
      <c r="D68" s="2"/>
      <c r="E68" s="2"/>
      <c r="F68" s="362">
        <v>64.0</v>
      </c>
      <c r="G68" s="246" t="str">
        <f t="shared" si="7"/>
        <v/>
      </c>
      <c r="H68" s="391" t="str">
        <f t="shared" si="8"/>
        <v/>
      </c>
      <c r="I68" s="363" t="str">
        <f t="shared" si="9"/>
        <v/>
      </c>
      <c r="J68" s="120" t="str">
        <f t="shared" si="10"/>
        <v/>
      </c>
      <c r="K68" s="364" t="str">
        <f>IF($G68="","",Reserve!N68)</f>
        <v/>
      </c>
      <c r="L68" s="120" t="str">
        <f t="shared" si="11"/>
        <v/>
      </c>
      <c r="M68" s="120" t="str">
        <f t="shared" si="12"/>
        <v/>
      </c>
      <c r="N68" s="120" t="str">
        <f t="shared" si="13"/>
        <v/>
      </c>
      <c r="O68" s="120" t="str">
        <f t="shared" si="14"/>
        <v/>
      </c>
      <c r="P68" s="364" t="str">
        <f t="shared" si="15"/>
        <v/>
      </c>
      <c r="Q68" s="365" t="str">
        <f>IF($G68="","",Reserve!$I68)</f>
        <v/>
      </c>
      <c r="R68" s="363" t="str">
        <f>IF($G68="","",Reserve!$J69+Reserve!$K69)</f>
        <v/>
      </c>
      <c r="S68" s="120" t="str">
        <f>IF($G68="","",Change!$G69)</f>
        <v/>
      </c>
      <c r="T68" s="120" t="str">
        <f t="shared" si="16"/>
        <v/>
      </c>
      <c r="U68" s="366" t="str">
        <f t="shared" si="17"/>
        <v/>
      </c>
      <c r="V68" s="363" t="str">
        <f>IF($G68="","",Reserve!$Q69-$R68)</f>
        <v/>
      </c>
      <c r="W68" s="120" t="str">
        <f>IF($G68="","",Reserve!$S69)</f>
        <v/>
      </c>
      <c r="X68" s="364" t="str">
        <f t="shared" si="18"/>
        <v/>
      </c>
      <c r="Y68" s="367" t="str">
        <f t="shared" si="19"/>
        <v/>
      </c>
      <c r="Z68" s="176" t="str">
        <f>IF($G68="","",VLOOKUP(H68,Life!$A$3:$Q$113,$B$6+1,FALSE))</f>
        <v/>
      </c>
      <c r="AA68" s="176" t="str">
        <f t="shared" si="20"/>
        <v/>
      </c>
      <c r="AB68" s="176" t="str">
        <f t="shared" si="21"/>
        <v/>
      </c>
      <c r="AC68" s="366" t="str">
        <f>IF($G68="","",HLOOKUP($G68,AssetShare_Table!$B$84:$G$85,2)*$D$11)</f>
        <v/>
      </c>
      <c r="AD68" s="367" t="str">
        <f t="shared" si="22"/>
        <v/>
      </c>
      <c r="AE68" s="176" t="str">
        <f t="shared" si="23"/>
        <v/>
      </c>
      <c r="AF68" s="176" t="str">
        <f t="shared" si="24"/>
        <v/>
      </c>
      <c r="AG68" s="366" t="str">
        <f t="shared" si="25"/>
        <v/>
      </c>
      <c r="AH68" s="363" t="str">
        <f t="shared" si="26"/>
        <v/>
      </c>
      <c r="AI68" s="120" t="str">
        <f t="shared" si="27"/>
        <v/>
      </c>
      <c r="AJ68" s="120" t="str">
        <f t="shared" si="28"/>
        <v/>
      </c>
      <c r="AK68" s="120" t="str">
        <f t="shared" si="29"/>
        <v/>
      </c>
      <c r="AL68" s="120" t="str">
        <f t="shared" si="30"/>
        <v/>
      </c>
      <c r="AM68" s="120" t="str">
        <f t="shared" si="31"/>
        <v/>
      </c>
      <c r="AN68" s="120" t="str">
        <f t="shared" si="32"/>
        <v/>
      </c>
      <c r="AO68" s="120" t="str">
        <f t="shared" si="33"/>
        <v/>
      </c>
      <c r="AP68" s="120" t="str">
        <f t="shared" si="34"/>
        <v/>
      </c>
      <c r="AQ68" s="120" t="str">
        <f t="shared" si="35"/>
        <v/>
      </c>
      <c r="AR68" s="364" t="str">
        <f t="shared" si="36"/>
        <v/>
      </c>
      <c r="AS68" s="363" t="str">
        <f t="shared" si="37"/>
        <v/>
      </c>
      <c r="AT68" s="120" t="str">
        <f t="shared" si="38"/>
        <v/>
      </c>
      <c r="AU68" s="120" t="str">
        <f t="shared" si="39"/>
        <v/>
      </c>
      <c r="AV68" s="120" t="str">
        <f t="shared" si="40"/>
        <v/>
      </c>
      <c r="AW68" s="364" t="str">
        <f t="shared" si="41"/>
        <v/>
      </c>
      <c r="AX68" s="363" t="str">
        <f>IF($G68="","",Reserve!$P69-$R68)</f>
        <v/>
      </c>
      <c r="AY68" s="176" t="str">
        <f t="shared" si="42"/>
        <v/>
      </c>
      <c r="AZ68" s="366" t="str">
        <f>IF($G68="","",VLOOKUP($H68,Life!$A$3:$R$113,18,FALSE))</f>
        <v/>
      </c>
      <c r="BA68" s="119" t="str">
        <f t="shared" si="43"/>
        <v/>
      </c>
      <c r="BB68" s="120" t="str">
        <f t="shared" si="44"/>
        <v/>
      </c>
      <c r="BC68" s="120" t="str">
        <f t="shared" si="45"/>
        <v/>
      </c>
      <c r="BD68" s="120" t="str">
        <f t="shared" si="46"/>
        <v/>
      </c>
      <c r="BE68" s="120" t="str">
        <f t="shared" si="47"/>
        <v/>
      </c>
      <c r="BF68" s="120" t="str">
        <f t="shared" si="48"/>
        <v/>
      </c>
      <c r="BG68" s="120" t="str">
        <f t="shared" si="49"/>
        <v/>
      </c>
      <c r="BH68" s="120" t="str">
        <f t="shared" si="50"/>
        <v/>
      </c>
      <c r="BI68" s="120" t="str">
        <f t="shared" si="51"/>
        <v/>
      </c>
      <c r="BJ68" s="120" t="str">
        <f t="shared" si="52"/>
        <v/>
      </c>
      <c r="BK68" s="121" t="str">
        <f t="shared" si="53"/>
        <v/>
      </c>
      <c r="BL68" s="120" t="str">
        <f t="shared" si="54"/>
        <v/>
      </c>
      <c r="BM68" s="120" t="str">
        <f t="shared" si="55"/>
        <v/>
      </c>
      <c r="BN68" s="120" t="str">
        <f t="shared" si="56"/>
        <v/>
      </c>
      <c r="BO68" s="120" t="str">
        <f t="shared" si="57"/>
        <v/>
      </c>
      <c r="BP68" s="120" t="str">
        <f t="shared" si="58"/>
        <v/>
      </c>
      <c r="BQ68" s="120" t="str">
        <f t="shared" si="59"/>
        <v/>
      </c>
      <c r="BR68" s="120" t="str">
        <f t="shared" si="60"/>
        <v/>
      </c>
      <c r="BS68" s="120" t="str">
        <f t="shared" si="61"/>
        <v/>
      </c>
      <c r="BT68" s="120" t="str">
        <f t="shared" ref="BT68:BU68" si="125">AN68</f>
        <v/>
      </c>
      <c r="BU68" s="121" t="str">
        <f t="shared" si="125"/>
        <v/>
      </c>
      <c r="BV68" s="2"/>
      <c r="BW68" s="2"/>
    </row>
    <row r="69" ht="15.75" customHeight="1">
      <c r="A69" s="2"/>
      <c r="B69" s="2"/>
      <c r="C69" s="2"/>
      <c r="D69" s="2"/>
      <c r="E69" s="2"/>
      <c r="F69" s="371">
        <v>65.0</v>
      </c>
      <c r="G69" s="218" t="str">
        <f t="shared" si="7"/>
        <v/>
      </c>
      <c r="H69" s="393" t="str">
        <f t="shared" si="8"/>
        <v/>
      </c>
      <c r="I69" s="373" t="str">
        <f t="shared" si="9"/>
        <v/>
      </c>
      <c r="J69" s="127" t="str">
        <f t="shared" si="10"/>
        <v/>
      </c>
      <c r="K69" s="374" t="str">
        <f>IF($G69="","",Reserve!N69)</f>
        <v/>
      </c>
      <c r="L69" s="127" t="str">
        <f t="shared" si="11"/>
        <v/>
      </c>
      <c r="M69" s="127" t="str">
        <f t="shared" si="12"/>
        <v/>
      </c>
      <c r="N69" s="127" t="str">
        <f t="shared" si="13"/>
        <v/>
      </c>
      <c r="O69" s="127" t="str">
        <f t="shared" si="14"/>
        <v/>
      </c>
      <c r="P69" s="374" t="str">
        <f t="shared" si="15"/>
        <v/>
      </c>
      <c r="Q69" s="375" t="str">
        <f>IF($G69="","",Reserve!$I69)</f>
        <v/>
      </c>
      <c r="R69" s="373" t="str">
        <f>IF($G69="","",Reserve!$J70+Reserve!$K70)</f>
        <v/>
      </c>
      <c r="S69" s="127" t="str">
        <f>IF($G69="","",Change!$G70)</f>
        <v/>
      </c>
      <c r="T69" s="127" t="str">
        <f t="shared" si="16"/>
        <v/>
      </c>
      <c r="U69" s="376" t="str">
        <f t="shared" si="17"/>
        <v/>
      </c>
      <c r="V69" s="373" t="str">
        <f>IF($G69="","",Reserve!$Q70-$R69)</f>
        <v/>
      </c>
      <c r="W69" s="127" t="str">
        <f>IF($G69="","",Reserve!$S70)</f>
        <v/>
      </c>
      <c r="X69" s="374" t="str">
        <f t="shared" si="18"/>
        <v/>
      </c>
      <c r="Y69" s="377" t="str">
        <f t="shared" si="19"/>
        <v/>
      </c>
      <c r="Z69" s="182" t="str">
        <f>IF($G69="","",VLOOKUP(H69,Life!$A$3:$Q$113,$B$6+1,FALSE))</f>
        <v/>
      </c>
      <c r="AA69" s="182" t="str">
        <f t="shared" si="20"/>
        <v/>
      </c>
      <c r="AB69" s="182" t="str">
        <f t="shared" si="21"/>
        <v/>
      </c>
      <c r="AC69" s="376" t="str">
        <f>IF($G69="","",HLOOKUP($G69,AssetShare_Table!$B$84:$G$85,2)*$D$11)</f>
        <v/>
      </c>
      <c r="AD69" s="377" t="str">
        <f t="shared" si="22"/>
        <v/>
      </c>
      <c r="AE69" s="182" t="str">
        <f t="shared" si="23"/>
        <v/>
      </c>
      <c r="AF69" s="182" t="str">
        <f t="shared" si="24"/>
        <v/>
      </c>
      <c r="AG69" s="376" t="str">
        <f t="shared" si="25"/>
        <v/>
      </c>
      <c r="AH69" s="373" t="str">
        <f t="shared" si="26"/>
        <v/>
      </c>
      <c r="AI69" s="127" t="str">
        <f t="shared" si="27"/>
        <v/>
      </c>
      <c r="AJ69" s="127" t="str">
        <f t="shared" si="28"/>
        <v/>
      </c>
      <c r="AK69" s="127" t="str">
        <f t="shared" si="29"/>
        <v/>
      </c>
      <c r="AL69" s="127" t="str">
        <f t="shared" si="30"/>
        <v/>
      </c>
      <c r="AM69" s="127" t="str">
        <f t="shared" si="31"/>
        <v/>
      </c>
      <c r="AN69" s="127" t="str">
        <f t="shared" si="32"/>
        <v/>
      </c>
      <c r="AO69" s="127" t="str">
        <f t="shared" si="33"/>
        <v/>
      </c>
      <c r="AP69" s="127" t="str">
        <f t="shared" si="34"/>
        <v/>
      </c>
      <c r="AQ69" s="127" t="str">
        <f t="shared" si="35"/>
        <v/>
      </c>
      <c r="AR69" s="374" t="str">
        <f t="shared" si="36"/>
        <v/>
      </c>
      <c r="AS69" s="373" t="str">
        <f t="shared" si="37"/>
        <v/>
      </c>
      <c r="AT69" s="127" t="str">
        <f t="shared" si="38"/>
        <v/>
      </c>
      <c r="AU69" s="127" t="str">
        <f t="shared" si="39"/>
        <v/>
      </c>
      <c r="AV69" s="127" t="str">
        <f t="shared" si="40"/>
        <v/>
      </c>
      <c r="AW69" s="374" t="str">
        <f t="shared" si="41"/>
        <v/>
      </c>
      <c r="AX69" s="373" t="str">
        <f>IF($G69="","",Reserve!$P70-$R69)</f>
        <v/>
      </c>
      <c r="AY69" s="182" t="str">
        <f t="shared" si="42"/>
        <v/>
      </c>
      <c r="AZ69" s="376" t="str">
        <f>IF($G69="","",VLOOKUP($H69,Life!$A$3:$R$113,18,FALSE))</f>
        <v/>
      </c>
      <c r="BA69" s="126" t="str">
        <f t="shared" si="43"/>
        <v/>
      </c>
      <c r="BB69" s="127" t="str">
        <f t="shared" si="44"/>
        <v/>
      </c>
      <c r="BC69" s="127" t="str">
        <f t="shared" si="45"/>
        <v/>
      </c>
      <c r="BD69" s="127" t="str">
        <f t="shared" si="46"/>
        <v/>
      </c>
      <c r="BE69" s="127" t="str">
        <f t="shared" si="47"/>
        <v/>
      </c>
      <c r="BF69" s="127" t="str">
        <f t="shared" si="48"/>
        <v/>
      </c>
      <c r="BG69" s="127" t="str">
        <f t="shared" si="49"/>
        <v/>
      </c>
      <c r="BH69" s="127" t="str">
        <f t="shared" si="50"/>
        <v/>
      </c>
      <c r="BI69" s="127" t="str">
        <f t="shared" si="51"/>
        <v/>
      </c>
      <c r="BJ69" s="127" t="str">
        <f t="shared" si="52"/>
        <v/>
      </c>
      <c r="BK69" s="128" t="str">
        <f t="shared" si="53"/>
        <v/>
      </c>
      <c r="BL69" s="127" t="str">
        <f t="shared" si="54"/>
        <v/>
      </c>
      <c r="BM69" s="127" t="str">
        <f t="shared" si="55"/>
        <v/>
      </c>
      <c r="BN69" s="127" t="str">
        <f t="shared" si="56"/>
        <v/>
      </c>
      <c r="BO69" s="127" t="str">
        <f t="shared" si="57"/>
        <v/>
      </c>
      <c r="BP69" s="127" t="str">
        <f t="shared" si="58"/>
        <v/>
      </c>
      <c r="BQ69" s="127" t="str">
        <f t="shared" si="59"/>
        <v/>
      </c>
      <c r="BR69" s="127" t="str">
        <f t="shared" si="60"/>
        <v/>
      </c>
      <c r="BS69" s="127" t="str">
        <f t="shared" si="61"/>
        <v/>
      </c>
      <c r="BT69" s="127" t="str">
        <f t="shared" ref="BT69:BU69" si="126">AN69</f>
        <v/>
      </c>
      <c r="BU69" s="128" t="str">
        <f t="shared" si="126"/>
        <v/>
      </c>
      <c r="BV69" s="2"/>
      <c r="BW69" s="2"/>
    </row>
    <row r="70" ht="15.75" customHeight="1">
      <c r="A70" s="2"/>
      <c r="B70" s="2"/>
      <c r="C70" s="2"/>
      <c r="D70" s="2"/>
      <c r="E70" s="2"/>
      <c r="F70" s="362">
        <v>66.0</v>
      </c>
      <c r="G70" s="246" t="str">
        <f t="shared" si="7"/>
        <v/>
      </c>
      <c r="H70" s="391" t="str">
        <f t="shared" si="8"/>
        <v/>
      </c>
      <c r="I70" s="363" t="str">
        <f t="shared" si="9"/>
        <v/>
      </c>
      <c r="J70" s="120" t="str">
        <f t="shared" si="10"/>
        <v/>
      </c>
      <c r="K70" s="364" t="str">
        <f>IF($G70="","",Reserve!N70)</f>
        <v/>
      </c>
      <c r="L70" s="120" t="str">
        <f t="shared" si="11"/>
        <v/>
      </c>
      <c r="M70" s="120" t="str">
        <f t="shared" si="12"/>
        <v/>
      </c>
      <c r="N70" s="120" t="str">
        <f t="shared" si="13"/>
        <v/>
      </c>
      <c r="O70" s="120" t="str">
        <f t="shared" si="14"/>
        <v/>
      </c>
      <c r="P70" s="364" t="str">
        <f t="shared" si="15"/>
        <v/>
      </c>
      <c r="Q70" s="365" t="str">
        <f>IF($G70="","",Reserve!$I70)</f>
        <v/>
      </c>
      <c r="R70" s="363" t="str">
        <f>IF($G70="","",Reserve!$J71+Reserve!$K71)</f>
        <v/>
      </c>
      <c r="S70" s="120" t="str">
        <f>IF($G70="","",Change!$G71)</f>
        <v/>
      </c>
      <c r="T70" s="120" t="str">
        <f t="shared" si="16"/>
        <v/>
      </c>
      <c r="U70" s="366" t="str">
        <f t="shared" si="17"/>
        <v/>
      </c>
      <c r="V70" s="363" t="str">
        <f>IF($G70="","",Reserve!$Q71-$R70)</f>
        <v/>
      </c>
      <c r="W70" s="120" t="str">
        <f>IF($G70="","",Reserve!$S71)</f>
        <v/>
      </c>
      <c r="X70" s="364" t="str">
        <f t="shared" si="18"/>
        <v/>
      </c>
      <c r="Y70" s="367" t="str">
        <f t="shared" si="19"/>
        <v/>
      </c>
      <c r="Z70" s="176" t="str">
        <f>IF($G70="","",VLOOKUP(H70,Life!$A$3:$Q$113,$B$6+1,FALSE))</f>
        <v/>
      </c>
      <c r="AA70" s="176" t="str">
        <f t="shared" si="20"/>
        <v/>
      </c>
      <c r="AB70" s="176" t="str">
        <f t="shared" si="21"/>
        <v/>
      </c>
      <c r="AC70" s="366" t="str">
        <f>IF($G70="","",HLOOKUP($G70,AssetShare_Table!$B$84:$G$85,2)*$D$11)</f>
        <v/>
      </c>
      <c r="AD70" s="367" t="str">
        <f t="shared" si="22"/>
        <v/>
      </c>
      <c r="AE70" s="176" t="str">
        <f t="shared" si="23"/>
        <v/>
      </c>
      <c r="AF70" s="176" t="str">
        <f t="shared" si="24"/>
        <v/>
      </c>
      <c r="AG70" s="366" t="str">
        <f t="shared" si="25"/>
        <v/>
      </c>
      <c r="AH70" s="363" t="str">
        <f t="shared" si="26"/>
        <v/>
      </c>
      <c r="AI70" s="120" t="str">
        <f t="shared" si="27"/>
        <v/>
      </c>
      <c r="AJ70" s="120" t="str">
        <f t="shared" si="28"/>
        <v/>
      </c>
      <c r="AK70" s="120" t="str">
        <f t="shared" si="29"/>
        <v/>
      </c>
      <c r="AL70" s="120" t="str">
        <f t="shared" si="30"/>
        <v/>
      </c>
      <c r="AM70" s="120" t="str">
        <f t="shared" si="31"/>
        <v/>
      </c>
      <c r="AN70" s="120" t="str">
        <f t="shared" si="32"/>
        <v/>
      </c>
      <c r="AO70" s="120" t="str">
        <f t="shared" si="33"/>
        <v/>
      </c>
      <c r="AP70" s="120" t="str">
        <f t="shared" si="34"/>
        <v/>
      </c>
      <c r="AQ70" s="120" t="str">
        <f t="shared" si="35"/>
        <v/>
      </c>
      <c r="AR70" s="364" t="str">
        <f t="shared" si="36"/>
        <v/>
      </c>
      <c r="AS70" s="363" t="str">
        <f t="shared" si="37"/>
        <v/>
      </c>
      <c r="AT70" s="120" t="str">
        <f t="shared" si="38"/>
        <v/>
      </c>
      <c r="AU70" s="120" t="str">
        <f t="shared" si="39"/>
        <v/>
      </c>
      <c r="AV70" s="120" t="str">
        <f t="shared" si="40"/>
        <v/>
      </c>
      <c r="AW70" s="364" t="str">
        <f t="shared" si="41"/>
        <v/>
      </c>
      <c r="AX70" s="363" t="str">
        <f>IF($G70="","",Reserve!$P71-$R70)</f>
        <v/>
      </c>
      <c r="AY70" s="176" t="str">
        <f t="shared" si="42"/>
        <v/>
      </c>
      <c r="AZ70" s="366" t="str">
        <f>IF($G70="","",VLOOKUP($H70,Life!$A$3:$R$113,18,FALSE))</f>
        <v/>
      </c>
      <c r="BA70" s="119" t="str">
        <f t="shared" si="43"/>
        <v/>
      </c>
      <c r="BB70" s="120" t="str">
        <f t="shared" si="44"/>
        <v/>
      </c>
      <c r="BC70" s="120" t="str">
        <f t="shared" si="45"/>
        <v/>
      </c>
      <c r="BD70" s="120" t="str">
        <f t="shared" si="46"/>
        <v/>
      </c>
      <c r="BE70" s="120" t="str">
        <f t="shared" si="47"/>
        <v/>
      </c>
      <c r="BF70" s="120" t="str">
        <f t="shared" si="48"/>
        <v/>
      </c>
      <c r="BG70" s="120" t="str">
        <f t="shared" si="49"/>
        <v/>
      </c>
      <c r="BH70" s="120" t="str">
        <f t="shared" si="50"/>
        <v/>
      </c>
      <c r="BI70" s="120" t="str">
        <f t="shared" si="51"/>
        <v/>
      </c>
      <c r="BJ70" s="120" t="str">
        <f t="shared" si="52"/>
        <v/>
      </c>
      <c r="BK70" s="121" t="str">
        <f t="shared" si="53"/>
        <v/>
      </c>
      <c r="BL70" s="120" t="str">
        <f t="shared" si="54"/>
        <v/>
      </c>
      <c r="BM70" s="120" t="str">
        <f t="shared" si="55"/>
        <v/>
      </c>
      <c r="BN70" s="120" t="str">
        <f t="shared" si="56"/>
        <v/>
      </c>
      <c r="BO70" s="120" t="str">
        <f t="shared" si="57"/>
        <v/>
      </c>
      <c r="BP70" s="120" t="str">
        <f t="shared" si="58"/>
        <v/>
      </c>
      <c r="BQ70" s="120" t="str">
        <f t="shared" si="59"/>
        <v/>
      </c>
      <c r="BR70" s="120" t="str">
        <f t="shared" si="60"/>
        <v/>
      </c>
      <c r="BS70" s="120" t="str">
        <f t="shared" si="61"/>
        <v/>
      </c>
      <c r="BT70" s="120" t="str">
        <f t="shared" ref="BT70:BU70" si="127">AN70</f>
        <v/>
      </c>
      <c r="BU70" s="121" t="str">
        <f t="shared" si="127"/>
        <v/>
      </c>
      <c r="BV70" s="2"/>
      <c r="BW70" s="2"/>
    </row>
    <row r="71" ht="15.75" customHeight="1">
      <c r="A71" s="2"/>
      <c r="B71" s="2"/>
      <c r="C71" s="2"/>
      <c r="D71" s="2"/>
      <c r="E71" s="2"/>
      <c r="F71" s="362">
        <v>67.0</v>
      </c>
      <c r="G71" s="246" t="str">
        <f t="shared" si="7"/>
        <v/>
      </c>
      <c r="H71" s="391" t="str">
        <f t="shared" si="8"/>
        <v/>
      </c>
      <c r="I71" s="363" t="str">
        <f t="shared" si="9"/>
        <v/>
      </c>
      <c r="J71" s="120" t="str">
        <f t="shared" si="10"/>
        <v/>
      </c>
      <c r="K71" s="364" t="str">
        <f>IF($G71="","",Reserve!N71)</f>
        <v/>
      </c>
      <c r="L71" s="120" t="str">
        <f t="shared" si="11"/>
        <v/>
      </c>
      <c r="M71" s="120" t="str">
        <f t="shared" si="12"/>
        <v/>
      </c>
      <c r="N71" s="120" t="str">
        <f t="shared" si="13"/>
        <v/>
      </c>
      <c r="O71" s="120" t="str">
        <f t="shared" si="14"/>
        <v/>
      </c>
      <c r="P71" s="364" t="str">
        <f t="shared" si="15"/>
        <v/>
      </c>
      <c r="Q71" s="365" t="str">
        <f>IF($G71="","",Reserve!$I71)</f>
        <v/>
      </c>
      <c r="R71" s="363" t="str">
        <f>IF($G71="","",Reserve!$J72+Reserve!$K72)</f>
        <v/>
      </c>
      <c r="S71" s="120" t="str">
        <f>IF($G71="","",Change!$G72)</f>
        <v/>
      </c>
      <c r="T71" s="120" t="str">
        <f t="shared" si="16"/>
        <v/>
      </c>
      <c r="U71" s="366" t="str">
        <f t="shared" si="17"/>
        <v/>
      </c>
      <c r="V71" s="363" t="str">
        <f>IF($G71="","",Reserve!$Q72-$R71)</f>
        <v/>
      </c>
      <c r="W71" s="120" t="str">
        <f>IF($G71="","",Reserve!$S72)</f>
        <v/>
      </c>
      <c r="X71" s="364" t="str">
        <f t="shared" si="18"/>
        <v/>
      </c>
      <c r="Y71" s="367" t="str">
        <f t="shared" si="19"/>
        <v/>
      </c>
      <c r="Z71" s="176" t="str">
        <f>IF($G71="","",VLOOKUP(H71,Life!$A$3:$Q$113,$B$6+1,FALSE))</f>
        <v/>
      </c>
      <c r="AA71" s="176" t="str">
        <f t="shared" si="20"/>
        <v/>
      </c>
      <c r="AB71" s="176" t="str">
        <f t="shared" si="21"/>
        <v/>
      </c>
      <c r="AC71" s="366" t="str">
        <f>IF($G71="","",HLOOKUP($G71,AssetShare_Table!$B$84:$G$85,2)*$D$11)</f>
        <v/>
      </c>
      <c r="AD71" s="367" t="str">
        <f t="shared" si="22"/>
        <v/>
      </c>
      <c r="AE71" s="176" t="str">
        <f t="shared" si="23"/>
        <v/>
      </c>
      <c r="AF71" s="176" t="str">
        <f t="shared" si="24"/>
        <v/>
      </c>
      <c r="AG71" s="366" t="str">
        <f t="shared" si="25"/>
        <v/>
      </c>
      <c r="AH71" s="363" t="str">
        <f t="shared" si="26"/>
        <v/>
      </c>
      <c r="AI71" s="120" t="str">
        <f t="shared" si="27"/>
        <v/>
      </c>
      <c r="AJ71" s="120" t="str">
        <f t="shared" si="28"/>
        <v/>
      </c>
      <c r="AK71" s="120" t="str">
        <f t="shared" si="29"/>
        <v/>
      </c>
      <c r="AL71" s="120" t="str">
        <f t="shared" si="30"/>
        <v/>
      </c>
      <c r="AM71" s="120" t="str">
        <f t="shared" si="31"/>
        <v/>
      </c>
      <c r="AN71" s="120" t="str">
        <f t="shared" si="32"/>
        <v/>
      </c>
      <c r="AO71" s="120" t="str">
        <f t="shared" si="33"/>
        <v/>
      </c>
      <c r="AP71" s="120" t="str">
        <f t="shared" si="34"/>
        <v/>
      </c>
      <c r="AQ71" s="120" t="str">
        <f t="shared" si="35"/>
        <v/>
      </c>
      <c r="AR71" s="364" t="str">
        <f t="shared" si="36"/>
        <v/>
      </c>
      <c r="AS71" s="363" t="str">
        <f t="shared" si="37"/>
        <v/>
      </c>
      <c r="AT71" s="120" t="str">
        <f t="shared" si="38"/>
        <v/>
      </c>
      <c r="AU71" s="120" t="str">
        <f t="shared" si="39"/>
        <v/>
      </c>
      <c r="AV71" s="120" t="str">
        <f t="shared" si="40"/>
        <v/>
      </c>
      <c r="AW71" s="364" t="str">
        <f t="shared" si="41"/>
        <v/>
      </c>
      <c r="AX71" s="363" t="str">
        <f>IF($G71="","",Reserve!$P72-$R71)</f>
        <v/>
      </c>
      <c r="AY71" s="176" t="str">
        <f t="shared" si="42"/>
        <v/>
      </c>
      <c r="AZ71" s="366" t="str">
        <f>IF($G71="","",VLOOKUP($H71,Life!$A$3:$R$113,18,FALSE))</f>
        <v/>
      </c>
      <c r="BA71" s="119" t="str">
        <f t="shared" si="43"/>
        <v/>
      </c>
      <c r="BB71" s="120" t="str">
        <f t="shared" si="44"/>
        <v/>
      </c>
      <c r="BC71" s="120" t="str">
        <f t="shared" si="45"/>
        <v/>
      </c>
      <c r="BD71" s="120" t="str">
        <f t="shared" si="46"/>
        <v/>
      </c>
      <c r="BE71" s="120" t="str">
        <f t="shared" si="47"/>
        <v/>
      </c>
      <c r="BF71" s="120" t="str">
        <f t="shared" si="48"/>
        <v/>
      </c>
      <c r="BG71" s="120" t="str">
        <f t="shared" si="49"/>
        <v/>
      </c>
      <c r="BH71" s="120" t="str">
        <f t="shared" si="50"/>
        <v/>
      </c>
      <c r="BI71" s="120" t="str">
        <f t="shared" si="51"/>
        <v/>
      </c>
      <c r="BJ71" s="120" t="str">
        <f t="shared" si="52"/>
        <v/>
      </c>
      <c r="BK71" s="121" t="str">
        <f t="shared" si="53"/>
        <v/>
      </c>
      <c r="BL71" s="120" t="str">
        <f t="shared" si="54"/>
        <v/>
      </c>
      <c r="BM71" s="120" t="str">
        <f t="shared" si="55"/>
        <v/>
      </c>
      <c r="BN71" s="120" t="str">
        <f t="shared" si="56"/>
        <v/>
      </c>
      <c r="BO71" s="120" t="str">
        <f t="shared" si="57"/>
        <v/>
      </c>
      <c r="BP71" s="120" t="str">
        <f t="shared" si="58"/>
        <v/>
      </c>
      <c r="BQ71" s="120" t="str">
        <f t="shared" si="59"/>
        <v/>
      </c>
      <c r="BR71" s="120" t="str">
        <f t="shared" si="60"/>
        <v/>
      </c>
      <c r="BS71" s="120" t="str">
        <f t="shared" si="61"/>
        <v/>
      </c>
      <c r="BT71" s="120" t="str">
        <f t="shared" ref="BT71:BU71" si="128">AN71</f>
        <v/>
      </c>
      <c r="BU71" s="121" t="str">
        <f t="shared" si="128"/>
        <v/>
      </c>
      <c r="BV71" s="2"/>
      <c r="BW71" s="2"/>
    </row>
    <row r="72" ht="15.75" customHeight="1">
      <c r="A72" s="2"/>
      <c r="B72" s="2"/>
      <c r="C72" s="2"/>
      <c r="D72" s="2"/>
      <c r="E72" s="2"/>
      <c r="F72" s="362">
        <v>68.0</v>
      </c>
      <c r="G72" s="246" t="str">
        <f t="shared" si="7"/>
        <v/>
      </c>
      <c r="H72" s="391" t="str">
        <f t="shared" si="8"/>
        <v/>
      </c>
      <c r="I72" s="363" t="str">
        <f t="shared" si="9"/>
        <v/>
      </c>
      <c r="J72" s="120" t="str">
        <f t="shared" si="10"/>
        <v/>
      </c>
      <c r="K72" s="364" t="str">
        <f>IF($G72="","",Reserve!N72)</f>
        <v/>
      </c>
      <c r="L72" s="120" t="str">
        <f t="shared" si="11"/>
        <v/>
      </c>
      <c r="M72" s="120" t="str">
        <f t="shared" si="12"/>
        <v/>
      </c>
      <c r="N72" s="120" t="str">
        <f t="shared" si="13"/>
        <v/>
      </c>
      <c r="O72" s="120" t="str">
        <f t="shared" si="14"/>
        <v/>
      </c>
      <c r="P72" s="364" t="str">
        <f t="shared" si="15"/>
        <v/>
      </c>
      <c r="Q72" s="365" t="str">
        <f>IF($G72="","",Reserve!$I72)</f>
        <v/>
      </c>
      <c r="R72" s="363" t="str">
        <f>IF($G72="","",Reserve!$J73+Reserve!$K73)</f>
        <v/>
      </c>
      <c r="S72" s="120" t="str">
        <f>IF($G72="","",Change!$G73)</f>
        <v/>
      </c>
      <c r="T72" s="120" t="str">
        <f t="shared" si="16"/>
        <v/>
      </c>
      <c r="U72" s="366" t="str">
        <f t="shared" si="17"/>
        <v/>
      </c>
      <c r="V72" s="363" t="str">
        <f>IF($G72="","",Reserve!$Q73-$R72)</f>
        <v/>
      </c>
      <c r="W72" s="120" t="str">
        <f>IF($G72="","",Reserve!$S73)</f>
        <v/>
      </c>
      <c r="X72" s="364" t="str">
        <f t="shared" si="18"/>
        <v/>
      </c>
      <c r="Y72" s="367" t="str">
        <f t="shared" si="19"/>
        <v/>
      </c>
      <c r="Z72" s="176" t="str">
        <f>IF($G72="","",VLOOKUP(H72,Life!$A$3:$Q$113,$B$6+1,FALSE))</f>
        <v/>
      </c>
      <c r="AA72" s="176" t="str">
        <f t="shared" si="20"/>
        <v/>
      </c>
      <c r="AB72" s="176" t="str">
        <f t="shared" si="21"/>
        <v/>
      </c>
      <c r="AC72" s="366" t="str">
        <f>IF($G72="","",HLOOKUP($G72,AssetShare_Table!$B$84:$G$85,2)*$D$11)</f>
        <v/>
      </c>
      <c r="AD72" s="367" t="str">
        <f t="shared" si="22"/>
        <v/>
      </c>
      <c r="AE72" s="176" t="str">
        <f t="shared" si="23"/>
        <v/>
      </c>
      <c r="AF72" s="176" t="str">
        <f t="shared" si="24"/>
        <v/>
      </c>
      <c r="AG72" s="366" t="str">
        <f t="shared" si="25"/>
        <v/>
      </c>
      <c r="AH72" s="363" t="str">
        <f t="shared" si="26"/>
        <v/>
      </c>
      <c r="AI72" s="120" t="str">
        <f t="shared" si="27"/>
        <v/>
      </c>
      <c r="AJ72" s="120" t="str">
        <f t="shared" si="28"/>
        <v/>
      </c>
      <c r="AK72" s="120" t="str">
        <f t="shared" si="29"/>
        <v/>
      </c>
      <c r="AL72" s="120" t="str">
        <f t="shared" si="30"/>
        <v/>
      </c>
      <c r="AM72" s="120" t="str">
        <f t="shared" si="31"/>
        <v/>
      </c>
      <c r="AN72" s="120" t="str">
        <f t="shared" si="32"/>
        <v/>
      </c>
      <c r="AO72" s="120" t="str">
        <f t="shared" si="33"/>
        <v/>
      </c>
      <c r="AP72" s="120" t="str">
        <f t="shared" si="34"/>
        <v/>
      </c>
      <c r="AQ72" s="120" t="str">
        <f t="shared" si="35"/>
        <v/>
      </c>
      <c r="AR72" s="364" t="str">
        <f t="shared" si="36"/>
        <v/>
      </c>
      <c r="AS72" s="363" t="str">
        <f t="shared" si="37"/>
        <v/>
      </c>
      <c r="AT72" s="120" t="str">
        <f t="shared" si="38"/>
        <v/>
      </c>
      <c r="AU72" s="120" t="str">
        <f t="shared" si="39"/>
        <v/>
      </c>
      <c r="AV72" s="120" t="str">
        <f t="shared" si="40"/>
        <v/>
      </c>
      <c r="AW72" s="364" t="str">
        <f t="shared" si="41"/>
        <v/>
      </c>
      <c r="AX72" s="363" t="str">
        <f>IF($G72="","",Reserve!$P73-$R72)</f>
        <v/>
      </c>
      <c r="AY72" s="176" t="str">
        <f t="shared" si="42"/>
        <v/>
      </c>
      <c r="AZ72" s="366" t="str">
        <f>IF($G72="","",VLOOKUP($H72,Life!$A$3:$R$113,18,FALSE))</f>
        <v/>
      </c>
      <c r="BA72" s="119" t="str">
        <f t="shared" si="43"/>
        <v/>
      </c>
      <c r="BB72" s="120" t="str">
        <f t="shared" si="44"/>
        <v/>
      </c>
      <c r="BC72" s="120" t="str">
        <f t="shared" si="45"/>
        <v/>
      </c>
      <c r="BD72" s="120" t="str">
        <f t="shared" si="46"/>
        <v/>
      </c>
      <c r="BE72" s="120" t="str">
        <f t="shared" si="47"/>
        <v/>
      </c>
      <c r="BF72" s="120" t="str">
        <f t="shared" si="48"/>
        <v/>
      </c>
      <c r="BG72" s="120" t="str">
        <f t="shared" si="49"/>
        <v/>
      </c>
      <c r="BH72" s="120" t="str">
        <f t="shared" si="50"/>
        <v/>
      </c>
      <c r="BI72" s="120" t="str">
        <f t="shared" si="51"/>
        <v/>
      </c>
      <c r="BJ72" s="120" t="str">
        <f t="shared" si="52"/>
        <v/>
      </c>
      <c r="BK72" s="121" t="str">
        <f t="shared" si="53"/>
        <v/>
      </c>
      <c r="BL72" s="120" t="str">
        <f t="shared" si="54"/>
        <v/>
      </c>
      <c r="BM72" s="120" t="str">
        <f t="shared" si="55"/>
        <v/>
      </c>
      <c r="BN72" s="120" t="str">
        <f t="shared" si="56"/>
        <v/>
      </c>
      <c r="BO72" s="120" t="str">
        <f t="shared" si="57"/>
        <v/>
      </c>
      <c r="BP72" s="120" t="str">
        <f t="shared" si="58"/>
        <v/>
      </c>
      <c r="BQ72" s="120" t="str">
        <f t="shared" si="59"/>
        <v/>
      </c>
      <c r="BR72" s="120" t="str">
        <f t="shared" si="60"/>
        <v/>
      </c>
      <c r="BS72" s="120" t="str">
        <f t="shared" si="61"/>
        <v/>
      </c>
      <c r="BT72" s="120" t="str">
        <f t="shared" ref="BT72:BU72" si="129">AN72</f>
        <v/>
      </c>
      <c r="BU72" s="121" t="str">
        <f t="shared" si="129"/>
        <v/>
      </c>
      <c r="BV72" s="2"/>
      <c r="BW72" s="2"/>
    </row>
    <row r="73" ht="15.75" customHeight="1">
      <c r="A73" s="2"/>
      <c r="B73" s="2"/>
      <c r="C73" s="2"/>
      <c r="D73" s="2"/>
      <c r="E73" s="2"/>
      <c r="F73" s="362">
        <v>69.0</v>
      </c>
      <c r="G73" s="246" t="str">
        <f t="shared" si="7"/>
        <v/>
      </c>
      <c r="H73" s="391" t="str">
        <f t="shared" si="8"/>
        <v/>
      </c>
      <c r="I73" s="363" t="str">
        <f t="shared" si="9"/>
        <v/>
      </c>
      <c r="J73" s="120" t="str">
        <f t="shared" si="10"/>
        <v/>
      </c>
      <c r="K73" s="364" t="str">
        <f>IF($G73="","",Reserve!N73)</f>
        <v/>
      </c>
      <c r="L73" s="120" t="str">
        <f t="shared" si="11"/>
        <v/>
      </c>
      <c r="M73" s="120" t="str">
        <f t="shared" si="12"/>
        <v/>
      </c>
      <c r="N73" s="120" t="str">
        <f t="shared" si="13"/>
        <v/>
      </c>
      <c r="O73" s="120" t="str">
        <f t="shared" si="14"/>
        <v/>
      </c>
      <c r="P73" s="364" t="str">
        <f t="shared" si="15"/>
        <v/>
      </c>
      <c r="Q73" s="365" t="str">
        <f>IF($G73="","",Reserve!$I73)</f>
        <v/>
      </c>
      <c r="R73" s="363" t="str">
        <f>IF($G73="","",Reserve!$J74+Reserve!$K74)</f>
        <v/>
      </c>
      <c r="S73" s="120" t="str">
        <f>IF($G73="","",Change!$G74)</f>
        <v/>
      </c>
      <c r="T73" s="120" t="str">
        <f t="shared" si="16"/>
        <v/>
      </c>
      <c r="U73" s="366" t="str">
        <f t="shared" si="17"/>
        <v/>
      </c>
      <c r="V73" s="363" t="str">
        <f>IF($G73="","",Reserve!$Q74-$R73)</f>
        <v/>
      </c>
      <c r="W73" s="120" t="str">
        <f>IF($G73="","",Reserve!$S74)</f>
        <v/>
      </c>
      <c r="X73" s="364" t="str">
        <f t="shared" si="18"/>
        <v/>
      </c>
      <c r="Y73" s="367" t="str">
        <f t="shared" si="19"/>
        <v/>
      </c>
      <c r="Z73" s="176" t="str">
        <f>IF($G73="","",VLOOKUP(H73,Life!$A$3:$Q$113,$B$6+1,FALSE))</f>
        <v/>
      </c>
      <c r="AA73" s="176" t="str">
        <f t="shared" si="20"/>
        <v/>
      </c>
      <c r="AB73" s="176" t="str">
        <f t="shared" si="21"/>
        <v/>
      </c>
      <c r="AC73" s="366" t="str">
        <f>IF($G73="","",HLOOKUP($G73,AssetShare_Table!$B$84:$G$85,2)*$D$11)</f>
        <v/>
      </c>
      <c r="AD73" s="367" t="str">
        <f t="shared" si="22"/>
        <v/>
      </c>
      <c r="AE73" s="176" t="str">
        <f t="shared" si="23"/>
        <v/>
      </c>
      <c r="AF73" s="176" t="str">
        <f t="shared" si="24"/>
        <v/>
      </c>
      <c r="AG73" s="366" t="str">
        <f t="shared" si="25"/>
        <v/>
      </c>
      <c r="AH73" s="363" t="str">
        <f t="shared" si="26"/>
        <v/>
      </c>
      <c r="AI73" s="120" t="str">
        <f t="shared" si="27"/>
        <v/>
      </c>
      <c r="AJ73" s="120" t="str">
        <f t="shared" si="28"/>
        <v/>
      </c>
      <c r="AK73" s="120" t="str">
        <f t="shared" si="29"/>
        <v/>
      </c>
      <c r="AL73" s="120" t="str">
        <f t="shared" si="30"/>
        <v/>
      </c>
      <c r="AM73" s="120" t="str">
        <f t="shared" si="31"/>
        <v/>
      </c>
      <c r="AN73" s="120" t="str">
        <f t="shared" si="32"/>
        <v/>
      </c>
      <c r="AO73" s="120" t="str">
        <f t="shared" si="33"/>
        <v/>
      </c>
      <c r="AP73" s="120" t="str">
        <f t="shared" si="34"/>
        <v/>
      </c>
      <c r="AQ73" s="120" t="str">
        <f t="shared" si="35"/>
        <v/>
      </c>
      <c r="AR73" s="364" t="str">
        <f t="shared" si="36"/>
        <v/>
      </c>
      <c r="AS73" s="363" t="str">
        <f t="shared" si="37"/>
        <v/>
      </c>
      <c r="AT73" s="120" t="str">
        <f t="shared" si="38"/>
        <v/>
      </c>
      <c r="AU73" s="120" t="str">
        <f t="shared" si="39"/>
        <v/>
      </c>
      <c r="AV73" s="120" t="str">
        <f t="shared" si="40"/>
        <v/>
      </c>
      <c r="AW73" s="364" t="str">
        <f t="shared" si="41"/>
        <v/>
      </c>
      <c r="AX73" s="363" t="str">
        <f>IF($G73="","",Reserve!$P74-$R73)</f>
        <v/>
      </c>
      <c r="AY73" s="176" t="str">
        <f t="shared" si="42"/>
        <v/>
      </c>
      <c r="AZ73" s="366" t="str">
        <f>IF($G73="","",VLOOKUP($H73,Life!$A$3:$R$113,18,FALSE))</f>
        <v/>
      </c>
      <c r="BA73" s="119" t="str">
        <f t="shared" si="43"/>
        <v/>
      </c>
      <c r="BB73" s="120" t="str">
        <f t="shared" si="44"/>
        <v/>
      </c>
      <c r="BC73" s="120" t="str">
        <f t="shared" si="45"/>
        <v/>
      </c>
      <c r="BD73" s="120" t="str">
        <f t="shared" si="46"/>
        <v/>
      </c>
      <c r="BE73" s="120" t="str">
        <f t="shared" si="47"/>
        <v/>
      </c>
      <c r="BF73" s="120" t="str">
        <f t="shared" si="48"/>
        <v/>
      </c>
      <c r="BG73" s="120" t="str">
        <f t="shared" si="49"/>
        <v/>
      </c>
      <c r="BH73" s="120" t="str">
        <f t="shared" si="50"/>
        <v/>
      </c>
      <c r="BI73" s="120" t="str">
        <f t="shared" si="51"/>
        <v/>
      </c>
      <c r="BJ73" s="120" t="str">
        <f t="shared" si="52"/>
        <v/>
      </c>
      <c r="BK73" s="121" t="str">
        <f t="shared" si="53"/>
        <v/>
      </c>
      <c r="BL73" s="120" t="str">
        <f t="shared" si="54"/>
        <v/>
      </c>
      <c r="BM73" s="120" t="str">
        <f t="shared" si="55"/>
        <v/>
      </c>
      <c r="BN73" s="120" t="str">
        <f t="shared" si="56"/>
        <v/>
      </c>
      <c r="BO73" s="120" t="str">
        <f t="shared" si="57"/>
        <v/>
      </c>
      <c r="BP73" s="120" t="str">
        <f t="shared" si="58"/>
        <v/>
      </c>
      <c r="BQ73" s="120" t="str">
        <f t="shared" si="59"/>
        <v/>
      </c>
      <c r="BR73" s="120" t="str">
        <f t="shared" si="60"/>
        <v/>
      </c>
      <c r="BS73" s="120" t="str">
        <f t="shared" si="61"/>
        <v/>
      </c>
      <c r="BT73" s="120" t="str">
        <f t="shared" ref="BT73:BU73" si="130">AN73</f>
        <v/>
      </c>
      <c r="BU73" s="121" t="str">
        <f t="shared" si="130"/>
        <v/>
      </c>
      <c r="BV73" s="2"/>
      <c r="BW73" s="2"/>
    </row>
    <row r="74" ht="15.75" customHeight="1">
      <c r="A74" s="2"/>
      <c r="B74" s="2"/>
      <c r="C74" s="2"/>
      <c r="D74" s="2"/>
      <c r="E74" s="2"/>
      <c r="F74" s="371">
        <v>70.0</v>
      </c>
      <c r="G74" s="218" t="str">
        <f t="shared" si="7"/>
        <v/>
      </c>
      <c r="H74" s="393" t="str">
        <f t="shared" si="8"/>
        <v/>
      </c>
      <c r="I74" s="373" t="str">
        <f t="shared" si="9"/>
        <v/>
      </c>
      <c r="J74" s="127" t="str">
        <f t="shared" si="10"/>
        <v/>
      </c>
      <c r="K74" s="374" t="str">
        <f>IF($G74="","",Reserve!N74)</f>
        <v/>
      </c>
      <c r="L74" s="127" t="str">
        <f t="shared" si="11"/>
        <v/>
      </c>
      <c r="M74" s="127" t="str">
        <f t="shared" si="12"/>
        <v/>
      </c>
      <c r="N74" s="127" t="str">
        <f t="shared" si="13"/>
        <v/>
      </c>
      <c r="O74" s="127" t="str">
        <f t="shared" si="14"/>
        <v/>
      </c>
      <c r="P74" s="374" t="str">
        <f t="shared" si="15"/>
        <v/>
      </c>
      <c r="Q74" s="375" t="str">
        <f>IF($G74="","",Reserve!$I74)</f>
        <v/>
      </c>
      <c r="R74" s="373" t="str">
        <f>IF($G74="","",Reserve!$J75+Reserve!$K75)</f>
        <v/>
      </c>
      <c r="S74" s="127" t="str">
        <f>IF($G74="","",Change!$G75)</f>
        <v/>
      </c>
      <c r="T74" s="127" t="str">
        <f t="shared" si="16"/>
        <v/>
      </c>
      <c r="U74" s="376" t="str">
        <f t="shared" si="17"/>
        <v/>
      </c>
      <c r="V74" s="373" t="str">
        <f>IF($G74="","",Reserve!$Q75-$R74)</f>
        <v/>
      </c>
      <c r="W74" s="127" t="str">
        <f>IF($G74="","",Reserve!$S75)</f>
        <v/>
      </c>
      <c r="X74" s="374" t="str">
        <f t="shared" si="18"/>
        <v/>
      </c>
      <c r="Y74" s="377" t="str">
        <f t="shared" si="19"/>
        <v/>
      </c>
      <c r="Z74" s="182" t="str">
        <f>IF($G74="","",VLOOKUP(H74,Life!$A$3:$Q$113,$B$6+1,FALSE))</f>
        <v/>
      </c>
      <c r="AA74" s="182" t="str">
        <f t="shared" si="20"/>
        <v/>
      </c>
      <c r="AB74" s="182" t="str">
        <f t="shared" si="21"/>
        <v/>
      </c>
      <c r="AC74" s="376" t="str">
        <f>IF($G74="","",HLOOKUP($G74,AssetShare_Table!$B$84:$G$85,2)*$D$11)</f>
        <v/>
      </c>
      <c r="AD74" s="377" t="str">
        <f t="shared" si="22"/>
        <v/>
      </c>
      <c r="AE74" s="182" t="str">
        <f t="shared" si="23"/>
        <v/>
      </c>
      <c r="AF74" s="182" t="str">
        <f t="shared" si="24"/>
        <v/>
      </c>
      <c r="AG74" s="376" t="str">
        <f t="shared" si="25"/>
        <v/>
      </c>
      <c r="AH74" s="373" t="str">
        <f t="shared" si="26"/>
        <v/>
      </c>
      <c r="AI74" s="127" t="str">
        <f t="shared" si="27"/>
        <v/>
      </c>
      <c r="AJ74" s="127" t="str">
        <f t="shared" si="28"/>
        <v/>
      </c>
      <c r="AK74" s="127" t="str">
        <f t="shared" si="29"/>
        <v/>
      </c>
      <c r="AL74" s="127" t="str">
        <f t="shared" si="30"/>
        <v/>
      </c>
      <c r="AM74" s="127" t="str">
        <f t="shared" si="31"/>
        <v/>
      </c>
      <c r="AN74" s="127" t="str">
        <f t="shared" si="32"/>
        <v/>
      </c>
      <c r="AO74" s="127" t="str">
        <f t="shared" si="33"/>
        <v/>
      </c>
      <c r="AP74" s="127" t="str">
        <f t="shared" si="34"/>
        <v/>
      </c>
      <c r="AQ74" s="127" t="str">
        <f t="shared" si="35"/>
        <v/>
      </c>
      <c r="AR74" s="374" t="str">
        <f t="shared" si="36"/>
        <v/>
      </c>
      <c r="AS74" s="373" t="str">
        <f t="shared" si="37"/>
        <v/>
      </c>
      <c r="AT74" s="127" t="str">
        <f t="shared" si="38"/>
        <v/>
      </c>
      <c r="AU74" s="127" t="str">
        <f t="shared" si="39"/>
        <v/>
      </c>
      <c r="AV74" s="127" t="str">
        <f t="shared" si="40"/>
        <v/>
      </c>
      <c r="AW74" s="374" t="str">
        <f t="shared" si="41"/>
        <v/>
      </c>
      <c r="AX74" s="373" t="str">
        <f>IF($G74="","",Reserve!$P75-$R74)</f>
        <v/>
      </c>
      <c r="AY74" s="182" t="str">
        <f t="shared" si="42"/>
        <v/>
      </c>
      <c r="AZ74" s="376" t="str">
        <f>IF($G74="","",VLOOKUP($H74,Life!$A$3:$R$113,18,FALSE))</f>
        <v/>
      </c>
      <c r="BA74" s="126" t="str">
        <f t="shared" si="43"/>
        <v/>
      </c>
      <c r="BB74" s="127" t="str">
        <f t="shared" si="44"/>
        <v/>
      </c>
      <c r="BC74" s="127" t="str">
        <f t="shared" si="45"/>
        <v/>
      </c>
      <c r="BD74" s="127" t="str">
        <f t="shared" si="46"/>
        <v/>
      </c>
      <c r="BE74" s="127" t="str">
        <f t="shared" si="47"/>
        <v/>
      </c>
      <c r="BF74" s="127" t="str">
        <f t="shared" si="48"/>
        <v/>
      </c>
      <c r="BG74" s="127" t="str">
        <f t="shared" si="49"/>
        <v/>
      </c>
      <c r="BH74" s="127" t="str">
        <f t="shared" si="50"/>
        <v/>
      </c>
      <c r="BI74" s="127" t="str">
        <f t="shared" si="51"/>
        <v/>
      </c>
      <c r="BJ74" s="127" t="str">
        <f t="shared" si="52"/>
        <v/>
      </c>
      <c r="BK74" s="128" t="str">
        <f t="shared" si="53"/>
        <v/>
      </c>
      <c r="BL74" s="127" t="str">
        <f t="shared" si="54"/>
        <v/>
      </c>
      <c r="BM74" s="127" t="str">
        <f t="shared" si="55"/>
        <v/>
      </c>
      <c r="BN74" s="127" t="str">
        <f t="shared" si="56"/>
        <v/>
      </c>
      <c r="BO74" s="127" t="str">
        <f t="shared" si="57"/>
        <v/>
      </c>
      <c r="BP74" s="127" t="str">
        <f t="shared" si="58"/>
        <v/>
      </c>
      <c r="BQ74" s="127" t="str">
        <f t="shared" si="59"/>
        <v/>
      </c>
      <c r="BR74" s="127" t="str">
        <f t="shared" si="60"/>
        <v/>
      </c>
      <c r="BS74" s="127" t="str">
        <f t="shared" si="61"/>
        <v/>
      </c>
      <c r="BT74" s="127" t="str">
        <f t="shared" ref="BT74:BU74" si="131">AN74</f>
        <v/>
      </c>
      <c r="BU74" s="128" t="str">
        <f t="shared" si="131"/>
        <v/>
      </c>
      <c r="BV74" s="2"/>
      <c r="BW74" s="2"/>
    </row>
    <row r="75" ht="15.75" customHeight="1">
      <c r="A75" s="2"/>
      <c r="B75" s="2"/>
      <c r="C75" s="2"/>
      <c r="D75" s="2"/>
      <c r="E75" s="2"/>
      <c r="F75" s="362">
        <v>71.0</v>
      </c>
      <c r="G75" s="246" t="str">
        <f t="shared" si="7"/>
        <v/>
      </c>
      <c r="H75" s="391" t="str">
        <f t="shared" si="8"/>
        <v/>
      </c>
      <c r="I75" s="363" t="str">
        <f t="shared" si="9"/>
        <v/>
      </c>
      <c r="J75" s="120" t="str">
        <f t="shared" si="10"/>
        <v/>
      </c>
      <c r="K75" s="364" t="str">
        <f>IF($G75="","",Reserve!N75)</f>
        <v/>
      </c>
      <c r="L75" s="120" t="str">
        <f t="shared" si="11"/>
        <v/>
      </c>
      <c r="M75" s="120" t="str">
        <f t="shared" si="12"/>
        <v/>
      </c>
      <c r="N75" s="120" t="str">
        <f t="shared" si="13"/>
        <v/>
      </c>
      <c r="O75" s="120" t="str">
        <f t="shared" si="14"/>
        <v/>
      </c>
      <c r="P75" s="364" t="str">
        <f t="shared" si="15"/>
        <v/>
      </c>
      <c r="Q75" s="365" t="str">
        <f>IF($G75="","",Reserve!$I75)</f>
        <v/>
      </c>
      <c r="R75" s="363" t="str">
        <f>IF($G75="","",Reserve!$J76+Reserve!$K76)</f>
        <v/>
      </c>
      <c r="S75" s="120" t="str">
        <f>IF($G75="","",Change!$G76)</f>
        <v/>
      </c>
      <c r="T75" s="120" t="str">
        <f t="shared" si="16"/>
        <v/>
      </c>
      <c r="U75" s="366" t="str">
        <f t="shared" si="17"/>
        <v/>
      </c>
      <c r="V75" s="363" t="str">
        <f>IF($G75="","",Reserve!$Q76-$R75)</f>
        <v/>
      </c>
      <c r="W75" s="120" t="str">
        <f>IF($G75="","",Reserve!$S76)</f>
        <v/>
      </c>
      <c r="X75" s="364" t="str">
        <f t="shared" si="18"/>
        <v/>
      </c>
      <c r="Y75" s="367" t="str">
        <f t="shared" si="19"/>
        <v/>
      </c>
      <c r="Z75" s="176" t="str">
        <f>IF($G75="","",VLOOKUP(H75,Life!$A$3:$Q$113,$B$6+1,FALSE))</f>
        <v/>
      </c>
      <c r="AA75" s="176" t="str">
        <f t="shared" si="20"/>
        <v/>
      </c>
      <c r="AB75" s="176" t="str">
        <f t="shared" si="21"/>
        <v/>
      </c>
      <c r="AC75" s="366" t="str">
        <f>IF($G75="","",HLOOKUP($G75,AssetShare_Table!$B$84:$G$85,2)*$D$11)</f>
        <v/>
      </c>
      <c r="AD75" s="367" t="str">
        <f t="shared" si="22"/>
        <v/>
      </c>
      <c r="AE75" s="176" t="str">
        <f t="shared" si="23"/>
        <v/>
      </c>
      <c r="AF75" s="176" t="str">
        <f t="shared" si="24"/>
        <v/>
      </c>
      <c r="AG75" s="366" t="str">
        <f t="shared" si="25"/>
        <v/>
      </c>
      <c r="AH75" s="363" t="str">
        <f t="shared" si="26"/>
        <v/>
      </c>
      <c r="AI75" s="120" t="str">
        <f t="shared" si="27"/>
        <v/>
      </c>
      <c r="AJ75" s="120" t="str">
        <f t="shared" si="28"/>
        <v/>
      </c>
      <c r="AK75" s="120" t="str">
        <f t="shared" si="29"/>
        <v/>
      </c>
      <c r="AL75" s="120" t="str">
        <f t="shared" si="30"/>
        <v/>
      </c>
      <c r="AM75" s="120" t="str">
        <f t="shared" si="31"/>
        <v/>
      </c>
      <c r="AN75" s="120" t="str">
        <f t="shared" si="32"/>
        <v/>
      </c>
      <c r="AO75" s="120" t="str">
        <f t="shared" si="33"/>
        <v/>
      </c>
      <c r="AP75" s="120" t="str">
        <f t="shared" si="34"/>
        <v/>
      </c>
      <c r="AQ75" s="120" t="str">
        <f t="shared" si="35"/>
        <v/>
      </c>
      <c r="AR75" s="364" t="str">
        <f t="shared" si="36"/>
        <v/>
      </c>
      <c r="AS75" s="363" t="str">
        <f t="shared" si="37"/>
        <v/>
      </c>
      <c r="AT75" s="120" t="str">
        <f t="shared" si="38"/>
        <v/>
      </c>
      <c r="AU75" s="120" t="str">
        <f t="shared" si="39"/>
        <v/>
      </c>
      <c r="AV75" s="120" t="str">
        <f t="shared" si="40"/>
        <v/>
      </c>
      <c r="AW75" s="364" t="str">
        <f t="shared" si="41"/>
        <v/>
      </c>
      <c r="AX75" s="363" t="str">
        <f>IF($G75="","",Reserve!$P76-$R75)</f>
        <v/>
      </c>
      <c r="AY75" s="176" t="str">
        <f t="shared" si="42"/>
        <v/>
      </c>
      <c r="AZ75" s="366" t="str">
        <f>IF($G75="","",VLOOKUP($H75,Life!$A$3:$R$113,18,FALSE))</f>
        <v/>
      </c>
      <c r="BA75" s="119" t="str">
        <f t="shared" si="43"/>
        <v/>
      </c>
      <c r="BB75" s="120" t="str">
        <f t="shared" si="44"/>
        <v/>
      </c>
      <c r="BC75" s="120" t="str">
        <f t="shared" si="45"/>
        <v/>
      </c>
      <c r="BD75" s="120" t="str">
        <f t="shared" si="46"/>
        <v/>
      </c>
      <c r="BE75" s="120" t="str">
        <f t="shared" si="47"/>
        <v/>
      </c>
      <c r="BF75" s="120" t="str">
        <f t="shared" si="48"/>
        <v/>
      </c>
      <c r="BG75" s="120" t="str">
        <f t="shared" si="49"/>
        <v/>
      </c>
      <c r="BH75" s="120" t="str">
        <f t="shared" si="50"/>
        <v/>
      </c>
      <c r="BI75" s="120" t="str">
        <f t="shared" si="51"/>
        <v/>
      </c>
      <c r="BJ75" s="120" t="str">
        <f t="shared" si="52"/>
        <v/>
      </c>
      <c r="BK75" s="121" t="str">
        <f t="shared" si="53"/>
        <v/>
      </c>
      <c r="BL75" s="120" t="str">
        <f t="shared" si="54"/>
        <v/>
      </c>
      <c r="BM75" s="120" t="str">
        <f t="shared" si="55"/>
        <v/>
      </c>
      <c r="BN75" s="120" t="str">
        <f t="shared" si="56"/>
        <v/>
      </c>
      <c r="BO75" s="120" t="str">
        <f t="shared" si="57"/>
        <v/>
      </c>
      <c r="BP75" s="120" t="str">
        <f t="shared" si="58"/>
        <v/>
      </c>
      <c r="BQ75" s="120" t="str">
        <f t="shared" si="59"/>
        <v/>
      </c>
      <c r="BR75" s="120" t="str">
        <f t="shared" si="60"/>
        <v/>
      </c>
      <c r="BS75" s="120" t="str">
        <f t="shared" si="61"/>
        <v/>
      </c>
      <c r="BT75" s="120" t="str">
        <f t="shared" ref="BT75:BU75" si="132">AN75</f>
        <v/>
      </c>
      <c r="BU75" s="121" t="str">
        <f t="shared" si="132"/>
        <v/>
      </c>
      <c r="BV75" s="2"/>
      <c r="BW75" s="2"/>
    </row>
    <row r="76" ht="15.75" customHeight="1">
      <c r="A76" s="2"/>
      <c r="B76" s="2"/>
      <c r="C76" s="2"/>
      <c r="D76" s="2"/>
      <c r="E76" s="2"/>
      <c r="F76" s="362">
        <v>72.0</v>
      </c>
      <c r="G76" s="246" t="str">
        <f t="shared" si="7"/>
        <v/>
      </c>
      <c r="H76" s="391" t="str">
        <f t="shared" si="8"/>
        <v/>
      </c>
      <c r="I76" s="363" t="str">
        <f t="shared" si="9"/>
        <v/>
      </c>
      <c r="J76" s="120" t="str">
        <f t="shared" si="10"/>
        <v/>
      </c>
      <c r="K76" s="364" t="str">
        <f>IF($G76="","",Reserve!N76)</f>
        <v/>
      </c>
      <c r="L76" s="120" t="str">
        <f t="shared" si="11"/>
        <v/>
      </c>
      <c r="M76" s="120" t="str">
        <f t="shared" si="12"/>
        <v/>
      </c>
      <c r="N76" s="120" t="str">
        <f t="shared" si="13"/>
        <v/>
      </c>
      <c r="O76" s="120" t="str">
        <f t="shared" si="14"/>
        <v/>
      </c>
      <c r="P76" s="364" t="str">
        <f t="shared" si="15"/>
        <v/>
      </c>
      <c r="Q76" s="365" t="str">
        <f>IF($G76="","",Reserve!$I76)</f>
        <v/>
      </c>
      <c r="R76" s="363" t="str">
        <f>IF($G76="","",Reserve!$J77+Reserve!$K77)</f>
        <v/>
      </c>
      <c r="S76" s="120" t="str">
        <f>IF($G76="","",Change!$G77)</f>
        <v/>
      </c>
      <c r="T76" s="120" t="str">
        <f t="shared" si="16"/>
        <v/>
      </c>
      <c r="U76" s="366" t="str">
        <f t="shared" si="17"/>
        <v/>
      </c>
      <c r="V76" s="363" t="str">
        <f>IF($G76="","",Reserve!$Q77-$R76)</f>
        <v/>
      </c>
      <c r="W76" s="120" t="str">
        <f>IF($G76="","",Reserve!$S77)</f>
        <v/>
      </c>
      <c r="X76" s="364" t="str">
        <f t="shared" si="18"/>
        <v/>
      </c>
      <c r="Y76" s="367" t="str">
        <f t="shared" si="19"/>
        <v/>
      </c>
      <c r="Z76" s="176" t="str">
        <f>IF($G76="","",VLOOKUP(H76,Life!$A$3:$Q$113,$B$6+1,FALSE))</f>
        <v/>
      </c>
      <c r="AA76" s="176" t="str">
        <f t="shared" si="20"/>
        <v/>
      </c>
      <c r="AB76" s="176" t="str">
        <f t="shared" si="21"/>
        <v/>
      </c>
      <c r="AC76" s="366" t="str">
        <f>IF($G76="","",HLOOKUP($G76,AssetShare_Table!$B$84:$G$85,2)*$D$11)</f>
        <v/>
      </c>
      <c r="AD76" s="367" t="str">
        <f t="shared" si="22"/>
        <v/>
      </c>
      <c r="AE76" s="176" t="str">
        <f t="shared" si="23"/>
        <v/>
      </c>
      <c r="AF76" s="176" t="str">
        <f t="shared" si="24"/>
        <v/>
      </c>
      <c r="AG76" s="366" t="str">
        <f t="shared" si="25"/>
        <v/>
      </c>
      <c r="AH76" s="363" t="str">
        <f t="shared" si="26"/>
        <v/>
      </c>
      <c r="AI76" s="120" t="str">
        <f t="shared" si="27"/>
        <v/>
      </c>
      <c r="AJ76" s="120" t="str">
        <f t="shared" si="28"/>
        <v/>
      </c>
      <c r="AK76" s="120" t="str">
        <f t="shared" si="29"/>
        <v/>
      </c>
      <c r="AL76" s="120" t="str">
        <f t="shared" si="30"/>
        <v/>
      </c>
      <c r="AM76" s="120" t="str">
        <f t="shared" si="31"/>
        <v/>
      </c>
      <c r="AN76" s="120" t="str">
        <f t="shared" si="32"/>
        <v/>
      </c>
      <c r="AO76" s="120" t="str">
        <f t="shared" si="33"/>
        <v/>
      </c>
      <c r="AP76" s="120" t="str">
        <f t="shared" si="34"/>
        <v/>
      </c>
      <c r="AQ76" s="120" t="str">
        <f t="shared" si="35"/>
        <v/>
      </c>
      <c r="AR76" s="364" t="str">
        <f t="shared" si="36"/>
        <v/>
      </c>
      <c r="AS76" s="363" t="str">
        <f t="shared" si="37"/>
        <v/>
      </c>
      <c r="AT76" s="120" t="str">
        <f t="shared" si="38"/>
        <v/>
      </c>
      <c r="AU76" s="120" t="str">
        <f t="shared" si="39"/>
        <v/>
      </c>
      <c r="AV76" s="120" t="str">
        <f t="shared" si="40"/>
        <v/>
      </c>
      <c r="AW76" s="364" t="str">
        <f t="shared" si="41"/>
        <v/>
      </c>
      <c r="AX76" s="363" t="str">
        <f>IF($G76="","",Reserve!$P77-$R76)</f>
        <v/>
      </c>
      <c r="AY76" s="176" t="str">
        <f t="shared" si="42"/>
        <v/>
      </c>
      <c r="AZ76" s="366" t="str">
        <f>IF($G76="","",VLOOKUP($H76,Life!$A$3:$R$113,18,FALSE))</f>
        <v/>
      </c>
      <c r="BA76" s="119" t="str">
        <f t="shared" si="43"/>
        <v/>
      </c>
      <c r="BB76" s="120" t="str">
        <f t="shared" si="44"/>
        <v/>
      </c>
      <c r="BC76" s="120" t="str">
        <f t="shared" si="45"/>
        <v/>
      </c>
      <c r="BD76" s="120" t="str">
        <f t="shared" si="46"/>
        <v/>
      </c>
      <c r="BE76" s="120" t="str">
        <f t="shared" si="47"/>
        <v/>
      </c>
      <c r="BF76" s="120" t="str">
        <f t="shared" si="48"/>
        <v/>
      </c>
      <c r="BG76" s="120" t="str">
        <f t="shared" si="49"/>
        <v/>
      </c>
      <c r="BH76" s="120" t="str">
        <f t="shared" si="50"/>
        <v/>
      </c>
      <c r="BI76" s="120" t="str">
        <f t="shared" si="51"/>
        <v/>
      </c>
      <c r="BJ76" s="120" t="str">
        <f t="shared" si="52"/>
        <v/>
      </c>
      <c r="BK76" s="121" t="str">
        <f t="shared" si="53"/>
        <v/>
      </c>
      <c r="BL76" s="120" t="str">
        <f t="shared" si="54"/>
        <v/>
      </c>
      <c r="BM76" s="120" t="str">
        <f t="shared" si="55"/>
        <v/>
      </c>
      <c r="BN76" s="120" t="str">
        <f t="shared" si="56"/>
        <v/>
      </c>
      <c r="BO76" s="120" t="str">
        <f t="shared" si="57"/>
        <v/>
      </c>
      <c r="BP76" s="120" t="str">
        <f t="shared" si="58"/>
        <v/>
      </c>
      <c r="BQ76" s="120" t="str">
        <f t="shared" si="59"/>
        <v/>
      </c>
      <c r="BR76" s="120" t="str">
        <f t="shared" si="60"/>
        <v/>
      </c>
      <c r="BS76" s="120" t="str">
        <f t="shared" si="61"/>
        <v/>
      </c>
      <c r="BT76" s="120" t="str">
        <f t="shared" ref="BT76:BU76" si="133">AN76</f>
        <v/>
      </c>
      <c r="BU76" s="121" t="str">
        <f t="shared" si="133"/>
        <v/>
      </c>
      <c r="BV76" s="2"/>
      <c r="BW76" s="2"/>
    </row>
    <row r="77" ht="15.75" customHeight="1">
      <c r="A77" s="2"/>
      <c r="B77" s="2"/>
      <c r="C77" s="2"/>
      <c r="D77" s="2"/>
      <c r="E77" s="2"/>
      <c r="F77" s="362">
        <v>73.0</v>
      </c>
      <c r="G77" s="246" t="str">
        <f t="shared" si="7"/>
        <v/>
      </c>
      <c r="H77" s="391" t="str">
        <f t="shared" si="8"/>
        <v/>
      </c>
      <c r="I77" s="363" t="str">
        <f t="shared" si="9"/>
        <v/>
      </c>
      <c r="J77" s="120" t="str">
        <f t="shared" si="10"/>
        <v/>
      </c>
      <c r="K77" s="364" t="str">
        <f>IF($G77="","",Reserve!N77)</f>
        <v/>
      </c>
      <c r="L77" s="120" t="str">
        <f t="shared" si="11"/>
        <v/>
      </c>
      <c r="M77" s="120" t="str">
        <f t="shared" si="12"/>
        <v/>
      </c>
      <c r="N77" s="120" t="str">
        <f t="shared" si="13"/>
        <v/>
      </c>
      <c r="O77" s="120" t="str">
        <f t="shared" si="14"/>
        <v/>
      </c>
      <c r="P77" s="364" t="str">
        <f t="shared" si="15"/>
        <v/>
      </c>
      <c r="Q77" s="365" t="str">
        <f>IF($G77="","",Reserve!$I77)</f>
        <v/>
      </c>
      <c r="R77" s="363" t="str">
        <f>IF($G77="","",Reserve!$J78+Reserve!$K78)</f>
        <v/>
      </c>
      <c r="S77" s="120" t="str">
        <f>IF($G77="","",Change!$G78)</f>
        <v/>
      </c>
      <c r="T77" s="120" t="str">
        <f t="shared" si="16"/>
        <v/>
      </c>
      <c r="U77" s="366" t="str">
        <f t="shared" si="17"/>
        <v/>
      </c>
      <c r="V77" s="363" t="str">
        <f>IF($G77="","",Reserve!$Q78-$R77)</f>
        <v/>
      </c>
      <c r="W77" s="120" t="str">
        <f>IF($G77="","",Reserve!$S78)</f>
        <v/>
      </c>
      <c r="X77" s="364" t="str">
        <f t="shared" si="18"/>
        <v/>
      </c>
      <c r="Y77" s="367" t="str">
        <f t="shared" si="19"/>
        <v/>
      </c>
      <c r="Z77" s="176" t="str">
        <f>IF($G77="","",VLOOKUP(H77,Life!$A$3:$Q$113,$B$6+1,FALSE))</f>
        <v/>
      </c>
      <c r="AA77" s="176" t="str">
        <f t="shared" si="20"/>
        <v/>
      </c>
      <c r="AB77" s="176" t="str">
        <f t="shared" si="21"/>
        <v/>
      </c>
      <c r="AC77" s="366" t="str">
        <f>IF($G77="","",HLOOKUP($G77,AssetShare_Table!$B$84:$G$85,2)*$D$11)</f>
        <v/>
      </c>
      <c r="AD77" s="367" t="str">
        <f t="shared" si="22"/>
        <v/>
      </c>
      <c r="AE77" s="176" t="str">
        <f t="shared" si="23"/>
        <v/>
      </c>
      <c r="AF77" s="176" t="str">
        <f t="shared" si="24"/>
        <v/>
      </c>
      <c r="AG77" s="366" t="str">
        <f t="shared" si="25"/>
        <v/>
      </c>
      <c r="AH77" s="363" t="str">
        <f t="shared" si="26"/>
        <v/>
      </c>
      <c r="AI77" s="120" t="str">
        <f t="shared" si="27"/>
        <v/>
      </c>
      <c r="AJ77" s="120" t="str">
        <f t="shared" si="28"/>
        <v/>
      </c>
      <c r="AK77" s="120" t="str">
        <f t="shared" si="29"/>
        <v/>
      </c>
      <c r="AL77" s="120" t="str">
        <f t="shared" si="30"/>
        <v/>
      </c>
      <c r="AM77" s="120" t="str">
        <f t="shared" si="31"/>
        <v/>
      </c>
      <c r="AN77" s="120" t="str">
        <f t="shared" si="32"/>
        <v/>
      </c>
      <c r="AO77" s="120" t="str">
        <f t="shared" si="33"/>
        <v/>
      </c>
      <c r="AP77" s="120" t="str">
        <f t="shared" si="34"/>
        <v/>
      </c>
      <c r="AQ77" s="120" t="str">
        <f t="shared" si="35"/>
        <v/>
      </c>
      <c r="AR77" s="364" t="str">
        <f t="shared" si="36"/>
        <v/>
      </c>
      <c r="AS77" s="363" t="str">
        <f t="shared" si="37"/>
        <v/>
      </c>
      <c r="AT77" s="120" t="str">
        <f t="shared" si="38"/>
        <v/>
      </c>
      <c r="AU77" s="120" t="str">
        <f t="shared" si="39"/>
        <v/>
      </c>
      <c r="AV77" s="120" t="str">
        <f t="shared" si="40"/>
        <v/>
      </c>
      <c r="AW77" s="364" t="str">
        <f t="shared" si="41"/>
        <v/>
      </c>
      <c r="AX77" s="363" t="str">
        <f>IF($G77="","",Reserve!$P78-$R77)</f>
        <v/>
      </c>
      <c r="AY77" s="176" t="str">
        <f t="shared" si="42"/>
        <v/>
      </c>
      <c r="AZ77" s="366" t="str">
        <f>IF($G77="","",VLOOKUP($H77,Life!$A$3:$R$113,18,FALSE))</f>
        <v/>
      </c>
      <c r="BA77" s="119" t="str">
        <f t="shared" si="43"/>
        <v/>
      </c>
      <c r="BB77" s="120" t="str">
        <f t="shared" si="44"/>
        <v/>
      </c>
      <c r="BC77" s="120" t="str">
        <f t="shared" si="45"/>
        <v/>
      </c>
      <c r="BD77" s="120" t="str">
        <f t="shared" si="46"/>
        <v/>
      </c>
      <c r="BE77" s="120" t="str">
        <f t="shared" si="47"/>
        <v/>
      </c>
      <c r="BF77" s="120" t="str">
        <f t="shared" si="48"/>
        <v/>
      </c>
      <c r="BG77" s="120" t="str">
        <f t="shared" si="49"/>
        <v/>
      </c>
      <c r="BH77" s="120" t="str">
        <f t="shared" si="50"/>
        <v/>
      </c>
      <c r="BI77" s="120" t="str">
        <f t="shared" si="51"/>
        <v/>
      </c>
      <c r="BJ77" s="120" t="str">
        <f t="shared" si="52"/>
        <v/>
      </c>
      <c r="BK77" s="121" t="str">
        <f t="shared" si="53"/>
        <v/>
      </c>
      <c r="BL77" s="120" t="str">
        <f t="shared" si="54"/>
        <v/>
      </c>
      <c r="BM77" s="120" t="str">
        <f t="shared" si="55"/>
        <v/>
      </c>
      <c r="BN77" s="120" t="str">
        <f t="shared" si="56"/>
        <v/>
      </c>
      <c r="BO77" s="120" t="str">
        <f t="shared" si="57"/>
        <v/>
      </c>
      <c r="BP77" s="120" t="str">
        <f t="shared" si="58"/>
        <v/>
      </c>
      <c r="BQ77" s="120" t="str">
        <f t="shared" si="59"/>
        <v/>
      </c>
      <c r="BR77" s="120" t="str">
        <f t="shared" si="60"/>
        <v/>
      </c>
      <c r="BS77" s="120" t="str">
        <f t="shared" si="61"/>
        <v/>
      </c>
      <c r="BT77" s="120" t="str">
        <f t="shared" ref="BT77:BU77" si="134">AN77</f>
        <v/>
      </c>
      <c r="BU77" s="121" t="str">
        <f t="shared" si="134"/>
        <v/>
      </c>
      <c r="BV77" s="2"/>
      <c r="BW77" s="2"/>
    </row>
    <row r="78" ht="15.75" customHeight="1">
      <c r="A78" s="2"/>
      <c r="B78" s="2"/>
      <c r="C78" s="2"/>
      <c r="D78" s="2"/>
      <c r="E78" s="2"/>
      <c r="F78" s="362">
        <v>74.0</v>
      </c>
      <c r="G78" s="246" t="str">
        <f t="shared" si="7"/>
        <v/>
      </c>
      <c r="H78" s="391" t="str">
        <f t="shared" si="8"/>
        <v/>
      </c>
      <c r="I78" s="363" t="str">
        <f t="shared" si="9"/>
        <v/>
      </c>
      <c r="J78" s="120" t="str">
        <f t="shared" si="10"/>
        <v/>
      </c>
      <c r="K78" s="364" t="str">
        <f>IF($G78="","",Reserve!N78)</f>
        <v/>
      </c>
      <c r="L78" s="120" t="str">
        <f t="shared" si="11"/>
        <v/>
      </c>
      <c r="M78" s="120" t="str">
        <f t="shared" si="12"/>
        <v/>
      </c>
      <c r="N78" s="120" t="str">
        <f t="shared" si="13"/>
        <v/>
      </c>
      <c r="O78" s="120" t="str">
        <f t="shared" si="14"/>
        <v/>
      </c>
      <c r="P78" s="364" t="str">
        <f t="shared" si="15"/>
        <v/>
      </c>
      <c r="Q78" s="365" t="str">
        <f>IF($G78="","",Reserve!$I78)</f>
        <v/>
      </c>
      <c r="R78" s="363" t="str">
        <f>IF($G78="","",Reserve!$J79+Reserve!$K79)</f>
        <v/>
      </c>
      <c r="S78" s="120" t="str">
        <f>IF($G78="","",Change!$G79)</f>
        <v/>
      </c>
      <c r="T78" s="120" t="str">
        <f t="shared" si="16"/>
        <v/>
      </c>
      <c r="U78" s="366" t="str">
        <f t="shared" si="17"/>
        <v/>
      </c>
      <c r="V78" s="363" t="str">
        <f>IF($G78="","",Reserve!$Q79-$R78)</f>
        <v/>
      </c>
      <c r="W78" s="120" t="str">
        <f>IF($G78="","",Reserve!$S79)</f>
        <v/>
      </c>
      <c r="X78" s="364" t="str">
        <f t="shared" si="18"/>
        <v/>
      </c>
      <c r="Y78" s="367" t="str">
        <f t="shared" si="19"/>
        <v/>
      </c>
      <c r="Z78" s="176" t="str">
        <f>IF($G78="","",VLOOKUP(H78,Life!$A$3:$Q$113,$B$6+1,FALSE))</f>
        <v/>
      </c>
      <c r="AA78" s="176" t="str">
        <f t="shared" si="20"/>
        <v/>
      </c>
      <c r="AB78" s="176" t="str">
        <f t="shared" si="21"/>
        <v/>
      </c>
      <c r="AC78" s="366" t="str">
        <f>IF($G78="","",HLOOKUP($G78,AssetShare_Table!$B$84:$G$85,2)*$D$11)</f>
        <v/>
      </c>
      <c r="AD78" s="367" t="str">
        <f t="shared" si="22"/>
        <v/>
      </c>
      <c r="AE78" s="176" t="str">
        <f t="shared" si="23"/>
        <v/>
      </c>
      <c r="AF78" s="176" t="str">
        <f t="shared" si="24"/>
        <v/>
      </c>
      <c r="AG78" s="366" t="str">
        <f t="shared" si="25"/>
        <v/>
      </c>
      <c r="AH78" s="363" t="str">
        <f t="shared" si="26"/>
        <v/>
      </c>
      <c r="AI78" s="120" t="str">
        <f t="shared" si="27"/>
        <v/>
      </c>
      <c r="AJ78" s="120" t="str">
        <f t="shared" si="28"/>
        <v/>
      </c>
      <c r="AK78" s="120" t="str">
        <f t="shared" si="29"/>
        <v/>
      </c>
      <c r="AL78" s="120" t="str">
        <f t="shared" si="30"/>
        <v/>
      </c>
      <c r="AM78" s="120" t="str">
        <f t="shared" si="31"/>
        <v/>
      </c>
      <c r="AN78" s="120" t="str">
        <f t="shared" si="32"/>
        <v/>
      </c>
      <c r="AO78" s="120" t="str">
        <f t="shared" si="33"/>
        <v/>
      </c>
      <c r="AP78" s="120" t="str">
        <f t="shared" si="34"/>
        <v/>
      </c>
      <c r="AQ78" s="120" t="str">
        <f t="shared" si="35"/>
        <v/>
      </c>
      <c r="AR78" s="364" t="str">
        <f t="shared" si="36"/>
        <v/>
      </c>
      <c r="AS78" s="363" t="str">
        <f t="shared" si="37"/>
        <v/>
      </c>
      <c r="AT78" s="120" t="str">
        <f t="shared" si="38"/>
        <v/>
      </c>
      <c r="AU78" s="120" t="str">
        <f t="shared" si="39"/>
        <v/>
      </c>
      <c r="AV78" s="120" t="str">
        <f t="shared" si="40"/>
        <v/>
      </c>
      <c r="AW78" s="364" t="str">
        <f t="shared" si="41"/>
        <v/>
      </c>
      <c r="AX78" s="363" t="str">
        <f>IF($G78="","",Reserve!$P79-$R78)</f>
        <v/>
      </c>
      <c r="AY78" s="176" t="str">
        <f t="shared" si="42"/>
        <v/>
      </c>
      <c r="AZ78" s="366" t="str">
        <f>IF($G78="","",VLOOKUP($H78,Life!$A$3:$R$113,18,FALSE))</f>
        <v/>
      </c>
      <c r="BA78" s="119" t="str">
        <f t="shared" si="43"/>
        <v/>
      </c>
      <c r="BB78" s="120" t="str">
        <f t="shared" si="44"/>
        <v/>
      </c>
      <c r="BC78" s="120" t="str">
        <f t="shared" si="45"/>
        <v/>
      </c>
      <c r="BD78" s="120" t="str">
        <f t="shared" si="46"/>
        <v/>
      </c>
      <c r="BE78" s="120" t="str">
        <f t="shared" si="47"/>
        <v/>
      </c>
      <c r="BF78" s="120" t="str">
        <f t="shared" si="48"/>
        <v/>
      </c>
      <c r="BG78" s="120" t="str">
        <f t="shared" si="49"/>
        <v/>
      </c>
      <c r="BH78" s="120" t="str">
        <f t="shared" si="50"/>
        <v/>
      </c>
      <c r="BI78" s="120" t="str">
        <f t="shared" si="51"/>
        <v/>
      </c>
      <c r="BJ78" s="120" t="str">
        <f t="shared" si="52"/>
        <v/>
      </c>
      <c r="BK78" s="121" t="str">
        <f t="shared" si="53"/>
        <v/>
      </c>
      <c r="BL78" s="120" t="str">
        <f t="shared" si="54"/>
        <v/>
      </c>
      <c r="BM78" s="120" t="str">
        <f t="shared" si="55"/>
        <v/>
      </c>
      <c r="BN78" s="120" t="str">
        <f t="shared" si="56"/>
        <v/>
      </c>
      <c r="BO78" s="120" t="str">
        <f t="shared" si="57"/>
        <v/>
      </c>
      <c r="BP78" s="120" t="str">
        <f t="shared" si="58"/>
        <v/>
      </c>
      <c r="BQ78" s="120" t="str">
        <f t="shared" si="59"/>
        <v/>
      </c>
      <c r="BR78" s="120" t="str">
        <f t="shared" si="60"/>
        <v/>
      </c>
      <c r="BS78" s="120" t="str">
        <f t="shared" si="61"/>
        <v/>
      </c>
      <c r="BT78" s="120" t="str">
        <f t="shared" ref="BT78:BU78" si="135">AN78</f>
        <v/>
      </c>
      <c r="BU78" s="121" t="str">
        <f t="shared" si="135"/>
        <v/>
      </c>
      <c r="BV78" s="2"/>
      <c r="BW78" s="2"/>
    </row>
    <row r="79" ht="15.75" customHeight="1">
      <c r="A79" s="2"/>
      <c r="B79" s="2"/>
      <c r="C79" s="2"/>
      <c r="D79" s="2"/>
      <c r="E79" s="2"/>
      <c r="F79" s="371">
        <v>75.0</v>
      </c>
      <c r="G79" s="218" t="str">
        <f t="shared" si="7"/>
        <v/>
      </c>
      <c r="H79" s="393" t="str">
        <f t="shared" si="8"/>
        <v/>
      </c>
      <c r="I79" s="373" t="str">
        <f t="shared" si="9"/>
        <v/>
      </c>
      <c r="J79" s="127" t="str">
        <f t="shared" si="10"/>
        <v/>
      </c>
      <c r="K79" s="374" t="str">
        <f>IF($G79="","",Reserve!N79)</f>
        <v/>
      </c>
      <c r="L79" s="127" t="str">
        <f t="shared" si="11"/>
        <v/>
      </c>
      <c r="M79" s="127" t="str">
        <f t="shared" si="12"/>
        <v/>
      </c>
      <c r="N79" s="127" t="str">
        <f t="shared" si="13"/>
        <v/>
      </c>
      <c r="O79" s="127" t="str">
        <f t="shared" si="14"/>
        <v/>
      </c>
      <c r="P79" s="374" t="str">
        <f t="shared" si="15"/>
        <v/>
      </c>
      <c r="Q79" s="375" t="str">
        <f>IF($G79="","",Reserve!$I79)</f>
        <v/>
      </c>
      <c r="R79" s="373" t="str">
        <f>IF($G79="","",Reserve!$J80+Reserve!$K80)</f>
        <v/>
      </c>
      <c r="S79" s="127" t="str">
        <f>IF($G79="","",Change!$G80)</f>
        <v/>
      </c>
      <c r="T79" s="127" t="str">
        <f t="shared" si="16"/>
        <v/>
      </c>
      <c r="U79" s="376" t="str">
        <f t="shared" si="17"/>
        <v/>
      </c>
      <c r="V79" s="373" t="str">
        <f>IF($G79="","",Reserve!$Q80-$R79)</f>
        <v/>
      </c>
      <c r="W79" s="127" t="str">
        <f>IF($G79="","",Reserve!$S80)</f>
        <v/>
      </c>
      <c r="X79" s="374" t="str">
        <f t="shared" si="18"/>
        <v/>
      </c>
      <c r="Y79" s="377" t="str">
        <f t="shared" si="19"/>
        <v/>
      </c>
      <c r="Z79" s="182" t="str">
        <f>IF($G79="","",VLOOKUP(H79,Life!$A$3:$Q$113,$B$6+1,FALSE))</f>
        <v/>
      </c>
      <c r="AA79" s="182" t="str">
        <f t="shared" si="20"/>
        <v/>
      </c>
      <c r="AB79" s="182" t="str">
        <f t="shared" si="21"/>
        <v/>
      </c>
      <c r="AC79" s="376" t="str">
        <f>IF($G79="","",HLOOKUP($G79,AssetShare_Table!$B$84:$G$85,2)*$D$11)</f>
        <v/>
      </c>
      <c r="AD79" s="377" t="str">
        <f t="shared" si="22"/>
        <v/>
      </c>
      <c r="AE79" s="182" t="str">
        <f t="shared" si="23"/>
        <v/>
      </c>
      <c r="AF79" s="182" t="str">
        <f t="shared" si="24"/>
        <v/>
      </c>
      <c r="AG79" s="376" t="str">
        <f t="shared" si="25"/>
        <v/>
      </c>
      <c r="AH79" s="373" t="str">
        <f t="shared" si="26"/>
        <v/>
      </c>
      <c r="AI79" s="127" t="str">
        <f t="shared" si="27"/>
        <v/>
      </c>
      <c r="AJ79" s="127" t="str">
        <f t="shared" si="28"/>
        <v/>
      </c>
      <c r="AK79" s="127" t="str">
        <f t="shared" si="29"/>
        <v/>
      </c>
      <c r="AL79" s="127" t="str">
        <f t="shared" si="30"/>
        <v/>
      </c>
      <c r="AM79" s="127" t="str">
        <f t="shared" si="31"/>
        <v/>
      </c>
      <c r="AN79" s="127" t="str">
        <f t="shared" si="32"/>
        <v/>
      </c>
      <c r="AO79" s="127" t="str">
        <f t="shared" si="33"/>
        <v/>
      </c>
      <c r="AP79" s="127" t="str">
        <f t="shared" si="34"/>
        <v/>
      </c>
      <c r="AQ79" s="127" t="str">
        <f t="shared" si="35"/>
        <v/>
      </c>
      <c r="AR79" s="374" t="str">
        <f t="shared" si="36"/>
        <v/>
      </c>
      <c r="AS79" s="373" t="str">
        <f t="shared" si="37"/>
        <v/>
      </c>
      <c r="AT79" s="127" t="str">
        <f t="shared" si="38"/>
        <v/>
      </c>
      <c r="AU79" s="127" t="str">
        <f t="shared" si="39"/>
        <v/>
      </c>
      <c r="AV79" s="127" t="str">
        <f t="shared" si="40"/>
        <v/>
      </c>
      <c r="AW79" s="374" t="str">
        <f t="shared" si="41"/>
        <v/>
      </c>
      <c r="AX79" s="373" t="str">
        <f>IF($G79="","",Reserve!$P80-$R79)</f>
        <v/>
      </c>
      <c r="AY79" s="182" t="str">
        <f t="shared" si="42"/>
        <v/>
      </c>
      <c r="AZ79" s="376" t="str">
        <f>IF($G79="","",VLOOKUP($H79,Life!$A$3:$R$113,18,FALSE))</f>
        <v/>
      </c>
      <c r="BA79" s="126" t="str">
        <f t="shared" si="43"/>
        <v/>
      </c>
      <c r="BB79" s="127" t="str">
        <f t="shared" si="44"/>
        <v/>
      </c>
      <c r="BC79" s="127" t="str">
        <f t="shared" si="45"/>
        <v/>
      </c>
      <c r="BD79" s="127" t="str">
        <f t="shared" si="46"/>
        <v/>
      </c>
      <c r="BE79" s="127" t="str">
        <f t="shared" si="47"/>
        <v/>
      </c>
      <c r="BF79" s="127" t="str">
        <f t="shared" si="48"/>
        <v/>
      </c>
      <c r="BG79" s="127" t="str">
        <f t="shared" si="49"/>
        <v/>
      </c>
      <c r="BH79" s="127" t="str">
        <f t="shared" si="50"/>
        <v/>
      </c>
      <c r="BI79" s="127" t="str">
        <f t="shared" si="51"/>
        <v/>
      </c>
      <c r="BJ79" s="127" t="str">
        <f t="shared" si="52"/>
        <v/>
      </c>
      <c r="BK79" s="128" t="str">
        <f t="shared" si="53"/>
        <v/>
      </c>
      <c r="BL79" s="127" t="str">
        <f t="shared" si="54"/>
        <v/>
      </c>
      <c r="BM79" s="127" t="str">
        <f t="shared" si="55"/>
        <v/>
      </c>
      <c r="BN79" s="127" t="str">
        <f t="shared" si="56"/>
        <v/>
      </c>
      <c r="BO79" s="127" t="str">
        <f t="shared" si="57"/>
        <v/>
      </c>
      <c r="BP79" s="127" t="str">
        <f t="shared" si="58"/>
        <v/>
      </c>
      <c r="BQ79" s="127" t="str">
        <f t="shared" si="59"/>
        <v/>
      </c>
      <c r="BR79" s="127" t="str">
        <f t="shared" si="60"/>
        <v/>
      </c>
      <c r="BS79" s="127" t="str">
        <f t="shared" si="61"/>
        <v/>
      </c>
      <c r="BT79" s="127" t="str">
        <f t="shared" ref="BT79:BU79" si="136">AN79</f>
        <v/>
      </c>
      <c r="BU79" s="128" t="str">
        <f t="shared" si="136"/>
        <v/>
      </c>
      <c r="BV79" s="2"/>
      <c r="BW79" s="2"/>
    </row>
    <row r="80" ht="15.75" customHeight="1">
      <c r="A80" s="2"/>
      <c r="B80" s="2"/>
      <c r="C80" s="2"/>
      <c r="D80" s="2"/>
      <c r="E80" s="2"/>
      <c r="F80" s="362">
        <v>76.0</v>
      </c>
      <c r="G80" s="246" t="str">
        <f t="shared" si="7"/>
        <v/>
      </c>
      <c r="H80" s="391" t="str">
        <f t="shared" si="8"/>
        <v/>
      </c>
      <c r="I80" s="363" t="str">
        <f t="shared" si="9"/>
        <v/>
      </c>
      <c r="J80" s="120" t="str">
        <f t="shared" si="10"/>
        <v/>
      </c>
      <c r="K80" s="364" t="str">
        <f>IF($G80="","",Reserve!N80)</f>
        <v/>
      </c>
      <c r="L80" s="120" t="str">
        <f t="shared" si="11"/>
        <v/>
      </c>
      <c r="M80" s="120" t="str">
        <f t="shared" si="12"/>
        <v/>
      </c>
      <c r="N80" s="120" t="str">
        <f t="shared" si="13"/>
        <v/>
      </c>
      <c r="O80" s="120" t="str">
        <f t="shared" si="14"/>
        <v/>
      </c>
      <c r="P80" s="364" t="str">
        <f t="shared" si="15"/>
        <v/>
      </c>
      <c r="Q80" s="365" t="str">
        <f>IF($G80="","",Reserve!$I80)</f>
        <v/>
      </c>
      <c r="R80" s="363" t="str">
        <f>IF($G80="","",Reserve!$J81+Reserve!$K81)</f>
        <v/>
      </c>
      <c r="S80" s="120" t="str">
        <f>IF($G80="","",Change!$G81)</f>
        <v/>
      </c>
      <c r="T80" s="120" t="str">
        <f t="shared" si="16"/>
        <v/>
      </c>
      <c r="U80" s="366" t="str">
        <f t="shared" si="17"/>
        <v/>
      </c>
      <c r="V80" s="363" t="str">
        <f>IF($G80="","",Reserve!$Q81-$R80)</f>
        <v/>
      </c>
      <c r="W80" s="120" t="str">
        <f>IF($G80="","",Reserve!$S81)</f>
        <v/>
      </c>
      <c r="X80" s="364" t="str">
        <f t="shared" si="18"/>
        <v/>
      </c>
      <c r="Y80" s="367" t="str">
        <f t="shared" si="19"/>
        <v/>
      </c>
      <c r="Z80" s="176" t="str">
        <f>IF($G80="","",VLOOKUP(H80,Life!$A$3:$Q$113,$B$6+1,FALSE))</f>
        <v/>
      </c>
      <c r="AA80" s="176" t="str">
        <f t="shared" si="20"/>
        <v/>
      </c>
      <c r="AB80" s="176" t="str">
        <f t="shared" si="21"/>
        <v/>
      </c>
      <c r="AC80" s="366" t="str">
        <f>IF($G80="","",HLOOKUP($G80,AssetShare_Table!$B$84:$G$85,2)*$D$11)</f>
        <v/>
      </c>
      <c r="AD80" s="367" t="str">
        <f t="shared" si="22"/>
        <v/>
      </c>
      <c r="AE80" s="176" t="str">
        <f t="shared" si="23"/>
        <v/>
      </c>
      <c r="AF80" s="176" t="str">
        <f t="shared" si="24"/>
        <v/>
      </c>
      <c r="AG80" s="366" t="str">
        <f t="shared" si="25"/>
        <v/>
      </c>
      <c r="AH80" s="363" t="str">
        <f t="shared" si="26"/>
        <v/>
      </c>
      <c r="AI80" s="120" t="str">
        <f t="shared" si="27"/>
        <v/>
      </c>
      <c r="AJ80" s="120" t="str">
        <f t="shared" si="28"/>
        <v/>
      </c>
      <c r="AK80" s="120" t="str">
        <f t="shared" si="29"/>
        <v/>
      </c>
      <c r="AL80" s="120" t="str">
        <f t="shared" si="30"/>
        <v/>
      </c>
      <c r="AM80" s="120" t="str">
        <f t="shared" si="31"/>
        <v/>
      </c>
      <c r="AN80" s="120" t="str">
        <f t="shared" si="32"/>
        <v/>
      </c>
      <c r="AO80" s="120" t="str">
        <f t="shared" si="33"/>
        <v/>
      </c>
      <c r="AP80" s="120" t="str">
        <f t="shared" si="34"/>
        <v/>
      </c>
      <c r="AQ80" s="120" t="str">
        <f t="shared" si="35"/>
        <v/>
      </c>
      <c r="AR80" s="364" t="str">
        <f t="shared" si="36"/>
        <v/>
      </c>
      <c r="AS80" s="363" t="str">
        <f t="shared" si="37"/>
        <v/>
      </c>
      <c r="AT80" s="120" t="str">
        <f t="shared" si="38"/>
        <v/>
      </c>
      <c r="AU80" s="120" t="str">
        <f t="shared" si="39"/>
        <v/>
      </c>
      <c r="AV80" s="120" t="str">
        <f t="shared" si="40"/>
        <v/>
      </c>
      <c r="AW80" s="364" t="str">
        <f t="shared" si="41"/>
        <v/>
      </c>
      <c r="AX80" s="363" t="str">
        <f>IF($G80="","",Reserve!$P81-$R80)</f>
        <v/>
      </c>
      <c r="AY80" s="176" t="str">
        <f t="shared" si="42"/>
        <v/>
      </c>
      <c r="AZ80" s="366" t="str">
        <f>IF($G80="","",VLOOKUP($H80,Life!$A$3:$R$113,18,FALSE))</f>
        <v/>
      </c>
      <c r="BA80" s="119" t="str">
        <f t="shared" si="43"/>
        <v/>
      </c>
      <c r="BB80" s="120" t="str">
        <f t="shared" si="44"/>
        <v/>
      </c>
      <c r="BC80" s="120" t="str">
        <f t="shared" si="45"/>
        <v/>
      </c>
      <c r="BD80" s="120" t="str">
        <f t="shared" si="46"/>
        <v/>
      </c>
      <c r="BE80" s="120" t="str">
        <f t="shared" si="47"/>
        <v/>
      </c>
      <c r="BF80" s="120" t="str">
        <f t="shared" si="48"/>
        <v/>
      </c>
      <c r="BG80" s="120" t="str">
        <f t="shared" si="49"/>
        <v/>
      </c>
      <c r="BH80" s="120" t="str">
        <f t="shared" si="50"/>
        <v/>
      </c>
      <c r="BI80" s="120" t="str">
        <f t="shared" si="51"/>
        <v/>
      </c>
      <c r="BJ80" s="120" t="str">
        <f t="shared" si="52"/>
        <v/>
      </c>
      <c r="BK80" s="121" t="str">
        <f t="shared" si="53"/>
        <v/>
      </c>
      <c r="BL80" s="120" t="str">
        <f t="shared" si="54"/>
        <v/>
      </c>
      <c r="BM80" s="120" t="str">
        <f t="shared" si="55"/>
        <v/>
      </c>
      <c r="BN80" s="120" t="str">
        <f t="shared" si="56"/>
        <v/>
      </c>
      <c r="BO80" s="120" t="str">
        <f t="shared" si="57"/>
        <v/>
      </c>
      <c r="BP80" s="120" t="str">
        <f t="shared" si="58"/>
        <v/>
      </c>
      <c r="BQ80" s="120" t="str">
        <f t="shared" si="59"/>
        <v/>
      </c>
      <c r="BR80" s="120" t="str">
        <f t="shared" si="60"/>
        <v/>
      </c>
      <c r="BS80" s="120" t="str">
        <f t="shared" si="61"/>
        <v/>
      </c>
      <c r="BT80" s="120" t="str">
        <f t="shared" ref="BT80:BU80" si="137">AN80</f>
        <v/>
      </c>
      <c r="BU80" s="121" t="str">
        <f t="shared" si="137"/>
        <v/>
      </c>
      <c r="BV80" s="2"/>
      <c r="BW80" s="2"/>
    </row>
    <row r="81" ht="15.75" customHeight="1">
      <c r="A81" s="2"/>
      <c r="B81" s="2"/>
      <c r="C81" s="2"/>
      <c r="D81" s="2"/>
      <c r="E81" s="2"/>
      <c r="F81" s="362">
        <v>77.0</v>
      </c>
      <c r="G81" s="246" t="str">
        <f t="shared" si="7"/>
        <v/>
      </c>
      <c r="H81" s="391" t="str">
        <f t="shared" si="8"/>
        <v/>
      </c>
      <c r="I81" s="363" t="str">
        <f t="shared" si="9"/>
        <v/>
      </c>
      <c r="J81" s="120" t="str">
        <f t="shared" si="10"/>
        <v/>
      </c>
      <c r="K81" s="364" t="str">
        <f>IF($G81="","",Reserve!N81)</f>
        <v/>
      </c>
      <c r="L81" s="120" t="str">
        <f t="shared" si="11"/>
        <v/>
      </c>
      <c r="M81" s="120" t="str">
        <f t="shared" si="12"/>
        <v/>
      </c>
      <c r="N81" s="120" t="str">
        <f t="shared" si="13"/>
        <v/>
      </c>
      <c r="O81" s="120" t="str">
        <f t="shared" si="14"/>
        <v/>
      </c>
      <c r="P81" s="364" t="str">
        <f t="shared" si="15"/>
        <v/>
      </c>
      <c r="Q81" s="365" t="str">
        <f>IF($G81="","",Reserve!$I81)</f>
        <v/>
      </c>
      <c r="R81" s="363" t="str">
        <f>IF($G81="","",Reserve!$J82+Reserve!$K82)</f>
        <v/>
      </c>
      <c r="S81" s="120" t="str">
        <f>IF($G81="","",Change!$G82)</f>
        <v/>
      </c>
      <c r="T81" s="120" t="str">
        <f t="shared" si="16"/>
        <v/>
      </c>
      <c r="U81" s="366" t="str">
        <f t="shared" si="17"/>
        <v/>
      </c>
      <c r="V81" s="363" t="str">
        <f>IF($G81="","",Reserve!$Q82-$R81)</f>
        <v/>
      </c>
      <c r="W81" s="120" t="str">
        <f>IF($G81="","",Reserve!$S82)</f>
        <v/>
      </c>
      <c r="X81" s="364" t="str">
        <f t="shared" si="18"/>
        <v/>
      </c>
      <c r="Y81" s="367" t="str">
        <f t="shared" si="19"/>
        <v/>
      </c>
      <c r="Z81" s="176" t="str">
        <f>IF($G81="","",VLOOKUP(H81,Life!$A$3:$Q$113,$B$6+1,FALSE))</f>
        <v/>
      </c>
      <c r="AA81" s="176" t="str">
        <f t="shared" si="20"/>
        <v/>
      </c>
      <c r="AB81" s="176" t="str">
        <f t="shared" si="21"/>
        <v/>
      </c>
      <c r="AC81" s="366" t="str">
        <f>IF($G81="","",HLOOKUP($G81,AssetShare_Table!$B$84:$G$85,2)*$D$11)</f>
        <v/>
      </c>
      <c r="AD81" s="367" t="str">
        <f t="shared" si="22"/>
        <v/>
      </c>
      <c r="AE81" s="176" t="str">
        <f t="shared" si="23"/>
        <v/>
      </c>
      <c r="AF81" s="176" t="str">
        <f t="shared" si="24"/>
        <v/>
      </c>
      <c r="AG81" s="366" t="str">
        <f t="shared" si="25"/>
        <v/>
      </c>
      <c r="AH81" s="363" t="str">
        <f t="shared" si="26"/>
        <v/>
      </c>
      <c r="AI81" s="120" t="str">
        <f t="shared" si="27"/>
        <v/>
      </c>
      <c r="AJ81" s="120" t="str">
        <f t="shared" si="28"/>
        <v/>
      </c>
      <c r="AK81" s="120" t="str">
        <f t="shared" si="29"/>
        <v/>
      </c>
      <c r="AL81" s="120" t="str">
        <f t="shared" si="30"/>
        <v/>
      </c>
      <c r="AM81" s="120" t="str">
        <f t="shared" si="31"/>
        <v/>
      </c>
      <c r="AN81" s="120" t="str">
        <f t="shared" si="32"/>
        <v/>
      </c>
      <c r="AO81" s="120" t="str">
        <f t="shared" si="33"/>
        <v/>
      </c>
      <c r="AP81" s="120" t="str">
        <f t="shared" si="34"/>
        <v/>
      </c>
      <c r="AQ81" s="120" t="str">
        <f t="shared" si="35"/>
        <v/>
      </c>
      <c r="AR81" s="364" t="str">
        <f t="shared" si="36"/>
        <v/>
      </c>
      <c r="AS81" s="363" t="str">
        <f t="shared" si="37"/>
        <v/>
      </c>
      <c r="AT81" s="120" t="str">
        <f t="shared" si="38"/>
        <v/>
      </c>
      <c r="AU81" s="120" t="str">
        <f t="shared" si="39"/>
        <v/>
      </c>
      <c r="AV81" s="120" t="str">
        <f t="shared" si="40"/>
        <v/>
      </c>
      <c r="AW81" s="364" t="str">
        <f t="shared" si="41"/>
        <v/>
      </c>
      <c r="AX81" s="363" t="str">
        <f>IF($G81="","",Reserve!$P82-$R81)</f>
        <v/>
      </c>
      <c r="AY81" s="176" t="str">
        <f t="shared" si="42"/>
        <v/>
      </c>
      <c r="AZ81" s="366" t="str">
        <f>IF($G81="","",VLOOKUP($H81,Life!$A$3:$R$113,18,FALSE))</f>
        <v/>
      </c>
      <c r="BA81" s="119" t="str">
        <f t="shared" si="43"/>
        <v/>
      </c>
      <c r="BB81" s="120" t="str">
        <f t="shared" si="44"/>
        <v/>
      </c>
      <c r="BC81" s="120" t="str">
        <f t="shared" si="45"/>
        <v/>
      </c>
      <c r="BD81" s="120" t="str">
        <f t="shared" si="46"/>
        <v/>
      </c>
      <c r="BE81" s="120" t="str">
        <f t="shared" si="47"/>
        <v/>
      </c>
      <c r="BF81" s="120" t="str">
        <f t="shared" si="48"/>
        <v/>
      </c>
      <c r="BG81" s="120" t="str">
        <f t="shared" si="49"/>
        <v/>
      </c>
      <c r="BH81" s="120" t="str">
        <f t="shared" si="50"/>
        <v/>
      </c>
      <c r="BI81" s="120" t="str">
        <f t="shared" si="51"/>
        <v/>
      </c>
      <c r="BJ81" s="120" t="str">
        <f t="shared" si="52"/>
        <v/>
      </c>
      <c r="BK81" s="121" t="str">
        <f t="shared" si="53"/>
        <v/>
      </c>
      <c r="BL81" s="120" t="str">
        <f t="shared" si="54"/>
        <v/>
      </c>
      <c r="BM81" s="120" t="str">
        <f t="shared" si="55"/>
        <v/>
      </c>
      <c r="BN81" s="120" t="str">
        <f t="shared" si="56"/>
        <v/>
      </c>
      <c r="BO81" s="120" t="str">
        <f t="shared" si="57"/>
        <v/>
      </c>
      <c r="BP81" s="120" t="str">
        <f t="shared" si="58"/>
        <v/>
      </c>
      <c r="BQ81" s="120" t="str">
        <f t="shared" si="59"/>
        <v/>
      </c>
      <c r="BR81" s="120" t="str">
        <f t="shared" si="60"/>
        <v/>
      </c>
      <c r="BS81" s="120" t="str">
        <f t="shared" si="61"/>
        <v/>
      </c>
      <c r="BT81" s="120" t="str">
        <f t="shared" ref="BT81:BU81" si="138">AN81</f>
        <v/>
      </c>
      <c r="BU81" s="121" t="str">
        <f t="shared" si="138"/>
        <v/>
      </c>
      <c r="BV81" s="2"/>
      <c r="BW81" s="2"/>
    </row>
    <row r="82" ht="15.75" customHeight="1">
      <c r="A82" s="2"/>
      <c r="B82" s="2"/>
      <c r="C82" s="2"/>
      <c r="D82" s="2"/>
      <c r="E82" s="2"/>
      <c r="F82" s="362">
        <v>78.0</v>
      </c>
      <c r="G82" s="246" t="str">
        <f t="shared" si="7"/>
        <v/>
      </c>
      <c r="H82" s="391" t="str">
        <f t="shared" si="8"/>
        <v/>
      </c>
      <c r="I82" s="363" t="str">
        <f t="shared" si="9"/>
        <v/>
      </c>
      <c r="J82" s="120" t="str">
        <f t="shared" si="10"/>
        <v/>
      </c>
      <c r="K82" s="364" t="str">
        <f>IF($G82="","",Reserve!N82)</f>
        <v/>
      </c>
      <c r="L82" s="120" t="str">
        <f t="shared" si="11"/>
        <v/>
      </c>
      <c r="M82" s="120" t="str">
        <f t="shared" si="12"/>
        <v/>
      </c>
      <c r="N82" s="120" t="str">
        <f t="shared" si="13"/>
        <v/>
      </c>
      <c r="O82" s="120" t="str">
        <f t="shared" si="14"/>
        <v/>
      </c>
      <c r="P82" s="364" t="str">
        <f t="shared" si="15"/>
        <v/>
      </c>
      <c r="Q82" s="365" t="str">
        <f>IF($G82="","",Reserve!$I82)</f>
        <v/>
      </c>
      <c r="R82" s="363" t="str">
        <f>IF($G82="","",Reserve!$J83+Reserve!$K83)</f>
        <v/>
      </c>
      <c r="S82" s="120" t="str">
        <f>IF($G82="","",Change!$G83)</f>
        <v/>
      </c>
      <c r="T82" s="120" t="str">
        <f t="shared" si="16"/>
        <v/>
      </c>
      <c r="U82" s="366" t="str">
        <f t="shared" si="17"/>
        <v/>
      </c>
      <c r="V82" s="363" t="str">
        <f>IF($G82="","",Reserve!$Q83-$R82)</f>
        <v/>
      </c>
      <c r="W82" s="120" t="str">
        <f>IF($G82="","",Reserve!$S83)</f>
        <v/>
      </c>
      <c r="X82" s="364" t="str">
        <f t="shared" si="18"/>
        <v/>
      </c>
      <c r="Y82" s="367" t="str">
        <f t="shared" si="19"/>
        <v/>
      </c>
      <c r="Z82" s="176" t="str">
        <f>IF($G82="","",VLOOKUP(H82,Life!$A$3:$Q$113,$B$6+1,FALSE))</f>
        <v/>
      </c>
      <c r="AA82" s="176" t="str">
        <f t="shared" si="20"/>
        <v/>
      </c>
      <c r="AB82" s="176" t="str">
        <f t="shared" si="21"/>
        <v/>
      </c>
      <c r="AC82" s="366" t="str">
        <f>IF($G82="","",HLOOKUP($G82,AssetShare_Table!$B$84:$G$85,2)*$D$11)</f>
        <v/>
      </c>
      <c r="AD82" s="367" t="str">
        <f t="shared" si="22"/>
        <v/>
      </c>
      <c r="AE82" s="176" t="str">
        <f t="shared" si="23"/>
        <v/>
      </c>
      <c r="AF82" s="176" t="str">
        <f t="shared" si="24"/>
        <v/>
      </c>
      <c r="AG82" s="366" t="str">
        <f t="shared" si="25"/>
        <v/>
      </c>
      <c r="AH82" s="363" t="str">
        <f t="shared" si="26"/>
        <v/>
      </c>
      <c r="AI82" s="120" t="str">
        <f t="shared" si="27"/>
        <v/>
      </c>
      <c r="AJ82" s="120" t="str">
        <f t="shared" si="28"/>
        <v/>
      </c>
      <c r="AK82" s="120" t="str">
        <f t="shared" si="29"/>
        <v/>
      </c>
      <c r="AL82" s="120" t="str">
        <f t="shared" si="30"/>
        <v/>
      </c>
      <c r="AM82" s="120" t="str">
        <f t="shared" si="31"/>
        <v/>
      </c>
      <c r="AN82" s="120" t="str">
        <f t="shared" si="32"/>
        <v/>
      </c>
      <c r="AO82" s="120" t="str">
        <f t="shared" si="33"/>
        <v/>
      </c>
      <c r="AP82" s="120" t="str">
        <f t="shared" si="34"/>
        <v/>
      </c>
      <c r="AQ82" s="120" t="str">
        <f t="shared" si="35"/>
        <v/>
      </c>
      <c r="AR82" s="364" t="str">
        <f t="shared" si="36"/>
        <v/>
      </c>
      <c r="AS82" s="363" t="str">
        <f t="shared" si="37"/>
        <v/>
      </c>
      <c r="AT82" s="120" t="str">
        <f t="shared" si="38"/>
        <v/>
      </c>
      <c r="AU82" s="120" t="str">
        <f t="shared" si="39"/>
        <v/>
      </c>
      <c r="AV82" s="120" t="str">
        <f t="shared" si="40"/>
        <v/>
      </c>
      <c r="AW82" s="364" t="str">
        <f t="shared" si="41"/>
        <v/>
      </c>
      <c r="AX82" s="363" t="str">
        <f>IF($G82="","",Reserve!$P83-$R82)</f>
        <v/>
      </c>
      <c r="AY82" s="176" t="str">
        <f t="shared" si="42"/>
        <v/>
      </c>
      <c r="AZ82" s="366" t="str">
        <f>IF($G82="","",VLOOKUP($H82,Life!$A$3:$R$113,18,FALSE))</f>
        <v/>
      </c>
      <c r="BA82" s="119" t="str">
        <f t="shared" si="43"/>
        <v/>
      </c>
      <c r="BB82" s="120" t="str">
        <f t="shared" si="44"/>
        <v/>
      </c>
      <c r="BC82" s="120" t="str">
        <f t="shared" si="45"/>
        <v/>
      </c>
      <c r="BD82" s="120" t="str">
        <f t="shared" si="46"/>
        <v/>
      </c>
      <c r="BE82" s="120" t="str">
        <f t="shared" si="47"/>
        <v/>
      </c>
      <c r="BF82" s="120" t="str">
        <f t="shared" si="48"/>
        <v/>
      </c>
      <c r="BG82" s="120" t="str">
        <f t="shared" si="49"/>
        <v/>
      </c>
      <c r="BH82" s="120" t="str">
        <f t="shared" si="50"/>
        <v/>
      </c>
      <c r="BI82" s="120" t="str">
        <f t="shared" si="51"/>
        <v/>
      </c>
      <c r="BJ82" s="120" t="str">
        <f t="shared" si="52"/>
        <v/>
      </c>
      <c r="BK82" s="121" t="str">
        <f t="shared" si="53"/>
        <v/>
      </c>
      <c r="BL82" s="120" t="str">
        <f t="shared" si="54"/>
        <v/>
      </c>
      <c r="BM82" s="120" t="str">
        <f t="shared" si="55"/>
        <v/>
      </c>
      <c r="BN82" s="120" t="str">
        <f t="shared" si="56"/>
        <v/>
      </c>
      <c r="BO82" s="120" t="str">
        <f t="shared" si="57"/>
        <v/>
      </c>
      <c r="BP82" s="120" t="str">
        <f t="shared" si="58"/>
        <v/>
      </c>
      <c r="BQ82" s="120" t="str">
        <f t="shared" si="59"/>
        <v/>
      </c>
      <c r="BR82" s="120" t="str">
        <f t="shared" si="60"/>
        <v/>
      </c>
      <c r="BS82" s="120" t="str">
        <f t="shared" si="61"/>
        <v/>
      </c>
      <c r="BT82" s="120" t="str">
        <f t="shared" ref="BT82:BU82" si="139">AN82</f>
        <v/>
      </c>
      <c r="BU82" s="121" t="str">
        <f t="shared" si="139"/>
        <v/>
      </c>
      <c r="BV82" s="2"/>
      <c r="BW82" s="2"/>
    </row>
    <row r="83" ht="15.75" customHeight="1">
      <c r="A83" s="2"/>
      <c r="B83" s="2"/>
      <c r="C83" s="2"/>
      <c r="D83" s="2"/>
      <c r="E83" s="2"/>
      <c r="F83" s="362">
        <v>79.0</v>
      </c>
      <c r="G83" s="246" t="str">
        <f t="shared" si="7"/>
        <v/>
      </c>
      <c r="H83" s="391" t="str">
        <f t="shared" si="8"/>
        <v/>
      </c>
      <c r="I83" s="363" t="str">
        <f t="shared" si="9"/>
        <v/>
      </c>
      <c r="J83" s="120" t="str">
        <f t="shared" si="10"/>
        <v/>
      </c>
      <c r="K83" s="364" t="str">
        <f>IF($G83="","",Reserve!N83)</f>
        <v/>
      </c>
      <c r="L83" s="120" t="str">
        <f t="shared" si="11"/>
        <v/>
      </c>
      <c r="M83" s="120" t="str">
        <f t="shared" si="12"/>
        <v/>
      </c>
      <c r="N83" s="120" t="str">
        <f t="shared" si="13"/>
        <v/>
      </c>
      <c r="O83" s="120" t="str">
        <f t="shared" si="14"/>
        <v/>
      </c>
      <c r="P83" s="364" t="str">
        <f t="shared" si="15"/>
        <v/>
      </c>
      <c r="Q83" s="365" t="str">
        <f>IF($G83="","",Reserve!$I83)</f>
        <v/>
      </c>
      <c r="R83" s="363" t="str">
        <f>IF($G83="","",Reserve!$J84+Reserve!$K84)</f>
        <v/>
      </c>
      <c r="S83" s="120" t="str">
        <f>IF($G83="","",Change!$G84)</f>
        <v/>
      </c>
      <c r="T83" s="120" t="str">
        <f t="shared" si="16"/>
        <v/>
      </c>
      <c r="U83" s="366" t="str">
        <f t="shared" si="17"/>
        <v/>
      </c>
      <c r="V83" s="363" t="str">
        <f>IF($G83="","",Reserve!$Q84-$R83)</f>
        <v/>
      </c>
      <c r="W83" s="120" t="str">
        <f>IF($G83="","",Reserve!$S84)</f>
        <v/>
      </c>
      <c r="X83" s="364" t="str">
        <f t="shared" si="18"/>
        <v/>
      </c>
      <c r="Y83" s="367" t="str">
        <f t="shared" si="19"/>
        <v/>
      </c>
      <c r="Z83" s="176" t="str">
        <f>IF($G83="","",VLOOKUP(H83,Life!$A$3:$Q$113,$B$6+1,FALSE))</f>
        <v/>
      </c>
      <c r="AA83" s="176" t="str">
        <f t="shared" si="20"/>
        <v/>
      </c>
      <c r="AB83" s="176" t="str">
        <f t="shared" si="21"/>
        <v/>
      </c>
      <c r="AC83" s="366" t="str">
        <f>IF($G83="","",HLOOKUP($G83,AssetShare_Table!$B$84:$G$85,2)*$D$11)</f>
        <v/>
      </c>
      <c r="AD83" s="367" t="str">
        <f t="shared" si="22"/>
        <v/>
      </c>
      <c r="AE83" s="176" t="str">
        <f t="shared" si="23"/>
        <v/>
      </c>
      <c r="AF83" s="176" t="str">
        <f t="shared" si="24"/>
        <v/>
      </c>
      <c r="AG83" s="366" t="str">
        <f t="shared" si="25"/>
        <v/>
      </c>
      <c r="AH83" s="363" t="str">
        <f t="shared" si="26"/>
        <v/>
      </c>
      <c r="AI83" s="120" t="str">
        <f t="shared" si="27"/>
        <v/>
      </c>
      <c r="AJ83" s="120" t="str">
        <f t="shared" si="28"/>
        <v/>
      </c>
      <c r="AK83" s="120" t="str">
        <f t="shared" si="29"/>
        <v/>
      </c>
      <c r="AL83" s="120" t="str">
        <f t="shared" si="30"/>
        <v/>
      </c>
      <c r="AM83" s="120" t="str">
        <f t="shared" si="31"/>
        <v/>
      </c>
      <c r="AN83" s="120" t="str">
        <f t="shared" si="32"/>
        <v/>
      </c>
      <c r="AO83" s="120" t="str">
        <f t="shared" si="33"/>
        <v/>
      </c>
      <c r="AP83" s="120" t="str">
        <f t="shared" si="34"/>
        <v/>
      </c>
      <c r="AQ83" s="120" t="str">
        <f t="shared" si="35"/>
        <v/>
      </c>
      <c r="AR83" s="364" t="str">
        <f t="shared" si="36"/>
        <v/>
      </c>
      <c r="AS83" s="363" t="str">
        <f t="shared" si="37"/>
        <v/>
      </c>
      <c r="AT83" s="120" t="str">
        <f t="shared" si="38"/>
        <v/>
      </c>
      <c r="AU83" s="120" t="str">
        <f t="shared" si="39"/>
        <v/>
      </c>
      <c r="AV83" s="120" t="str">
        <f t="shared" si="40"/>
        <v/>
      </c>
      <c r="AW83" s="364" t="str">
        <f t="shared" si="41"/>
        <v/>
      </c>
      <c r="AX83" s="363" t="str">
        <f>IF($G83="","",Reserve!$P84-$R83)</f>
        <v/>
      </c>
      <c r="AY83" s="176" t="str">
        <f t="shared" si="42"/>
        <v/>
      </c>
      <c r="AZ83" s="366" t="str">
        <f>IF($G83="","",VLOOKUP($H83,Life!$A$3:$R$113,18,FALSE))</f>
        <v/>
      </c>
      <c r="BA83" s="119" t="str">
        <f t="shared" si="43"/>
        <v/>
      </c>
      <c r="BB83" s="120" t="str">
        <f t="shared" si="44"/>
        <v/>
      </c>
      <c r="BC83" s="120" t="str">
        <f t="shared" si="45"/>
        <v/>
      </c>
      <c r="BD83" s="120" t="str">
        <f t="shared" si="46"/>
        <v/>
      </c>
      <c r="BE83" s="120" t="str">
        <f t="shared" si="47"/>
        <v/>
      </c>
      <c r="BF83" s="120" t="str">
        <f t="shared" si="48"/>
        <v/>
      </c>
      <c r="BG83" s="120" t="str">
        <f t="shared" si="49"/>
        <v/>
      </c>
      <c r="BH83" s="120" t="str">
        <f t="shared" si="50"/>
        <v/>
      </c>
      <c r="BI83" s="120" t="str">
        <f t="shared" si="51"/>
        <v/>
      </c>
      <c r="BJ83" s="120" t="str">
        <f t="shared" si="52"/>
        <v/>
      </c>
      <c r="BK83" s="121" t="str">
        <f t="shared" si="53"/>
        <v/>
      </c>
      <c r="BL83" s="120" t="str">
        <f t="shared" si="54"/>
        <v/>
      </c>
      <c r="BM83" s="120" t="str">
        <f t="shared" si="55"/>
        <v/>
      </c>
      <c r="BN83" s="120" t="str">
        <f t="shared" si="56"/>
        <v/>
      </c>
      <c r="BO83" s="120" t="str">
        <f t="shared" si="57"/>
        <v/>
      </c>
      <c r="BP83" s="120" t="str">
        <f t="shared" si="58"/>
        <v/>
      </c>
      <c r="BQ83" s="120" t="str">
        <f t="shared" si="59"/>
        <v/>
      </c>
      <c r="BR83" s="120" t="str">
        <f t="shared" si="60"/>
        <v/>
      </c>
      <c r="BS83" s="120" t="str">
        <f t="shared" si="61"/>
        <v/>
      </c>
      <c r="BT83" s="120" t="str">
        <f t="shared" ref="BT83:BU83" si="140">AN83</f>
        <v/>
      </c>
      <c r="BU83" s="121" t="str">
        <f t="shared" si="140"/>
        <v/>
      </c>
      <c r="BV83" s="2"/>
      <c r="BW83" s="2"/>
    </row>
    <row r="84" ht="15.75" customHeight="1">
      <c r="A84" s="2"/>
      <c r="B84" s="2"/>
      <c r="C84" s="2"/>
      <c r="D84" s="2"/>
      <c r="E84" s="2"/>
      <c r="F84" s="371">
        <v>80.0</v>
      </c>
      <c r="G84" s="218" t="str">
        <f t="shared" si="7"/>
        <v/>
      </c>
      <c r="H84" s="393" t="str">
        <f t="shared" si="8"/>
        <v/>
      </c>
      <c r="I84" s="373" t="str">
        <f t="shared" si="9"/>
        <v/>
      </c>
      <c r="J84" s="127" t="str">
        <f t="shared" si="10"/>
        <v/>
      </c>
      <c r="K84" s="374" t="str">
        <f>IF($G84="","",Reserve!N84)</f>
        <v/>
      </c>
      <c r="L84" s="127" t="str">
        <f t="shared" si="11"/>
        <v/>
      </c>
      <c r="M84" s="127" t="str">
        <f t="shared" si="12"/>
        <v/>
      </c>
      <c r="N84" s="127" t="str">
        <f t="shared" si="13"/>
        <v/>
      </c>
      <c r="O84" s="127" t="str">
        <f t="shared" si="14"/>
        <v/>
      </c>
      <c r="P84" s="374" t="str">
        <f t="shared" si="15"/>
        <v/>
      </c>
      <c r="Q84" s="375" t="str">
        <f>IF($G84="","",Reserve!$I84)</f>
        <v/>
      </c>
      <c r="R84" s="373" t="str">
        <f>IF($G84="","",Reserve!$J85+Reserve!$K85)</f>
        <v/>
      </c>
      <c r="S84" s="127" t="str">
        <f>IF($G84="","",Change!$G85)</f>
        <v/>
      </c>
      <c r="T84" s="127" t="str">
        <f t="shared" si="16"/>
        <v/>
      </c>
      <c r="U84" s="376" t="str">
        <f t="shared" si="17"/>
        <v/>
      </c>
      <c r="V84" s="373" t="str">
        <f>IF($G84="","",Reserve!$Q85-$R84)</f>
        <v/>
      </c>
      <c r="W84" s="127" t="str">
        <f>IF($G84="","",Reserve!$S85)</f>
        <v/>
      </c>
      <c r="X84" s="374" t="str">
        <f t="shared" si="18"/>
        <v/>
      </c>
      <c r="Y84" s="377" t="str">
        <f t="shared" si="19"/>
        <v/>
      </c>
      <c r="Z84" s="182" t="str">
        <f>IF($G84="","",VLOOKUP(H84,Life!$A$3:$Q$113,$B$6+1,FALSE))</f>
        <v/>
      </c>
      <c r="AA84" s="182" t="str">
        <f t="shared" si="20"/>
        <v/>
      </c>
      <c r="AB84" s="182" t="str">
        <f t="shared" si="21"/>
        <v/>
      </c>
      <c r="AC84" s="376" t="str">
        <f>IF($G84="","",HLOOKUP($G84,AssetShare_Table!$B$84:$G$85,2)*$D$11)</f>
        <v/>
      </c>
      <c r="AD84" s="377" t="str">
        <f t="shared" si="22"/>
        <v/>
      </c>
      <c r="AE84" s="182" t="str">
        <f t="shared" si="23"/>
        <v/>
      </c>
      <c r="AF84" s="182" t="str">
        <f t="shared" si="24"/>
        <v/>
      </c>
      <c r="AG84" s="376" t="str">
        <f t="shared" si="25"/>
        <v/>
      </c>
      <c r="AH84" s="373" t="str">
        <f t="shared" si="26"/>
        <v/>
      </c>
      <c r="AI84" s="127" t="str">
        <f t="shared" si="27"/>
        <v/>
      </c>
      <c r="AJ84" s="127" t="str">
        <f t="shared" si="28"/>
        <v/>
      </c>
      <c r="AK84" s="127" t="str">
        <f t="shared" si="29"/>
        <v/>
      </c>
      <c r="AL84" s="127" t="str">
        <f t="shared" si="30"/>
        <v/>
      </c>
      <c r="AM84" s="127" t="str">
        <f t="shared" si="31"/>
        <v/>
      </c>
      <c r="AN84" s="127" t="str">
        <f t="shared" si="32"/>
        <v/>
      </c>
      <c r="AO84" s="127" t="str">
        <f t="shared" si="33"/>
        <v/>
      </c>
      <c r="AP84" s="127" t="str">
        <f t="shared" si="34"/>
        <v/>
      </c>
      <c r="AQ84" s="127" t="str">
        <f t="shared" si="35"/>
        <v/>
      </c>
      <c r="AR84" s="374" t="str">
        <f t="shared" si="36"/>
        <v/>
      </c>
      <c r="AS84" s="373" t="str">
        <f t="shared" si="37"/>
        <v/>
      </c>
      <c r="AT84" s="127" t="str">
        <f t="shared" si="38"/>
        <v/>
      </c>
      <c r="AU84" s="127" t="str">
        <f t="shared" si="39"/>
        <v/>
      </c>
      <c r="AV84" s="127" t="str">
        <f t="shared" si="40"/>
        <v/>
      </c>
      <c r="AW84" s="374" t="str">
        <f t="shared" si="41"/>
        <v/>
      </c>
      <c r="AX84" s="373" t="str">
        <f>IF($G84="","",Reserve!$P85-$R84)</f>
        <v/>
      </c>
      <c r="AY84" s="182" t="str">
        <f t="shared" si="42"/>
        <v/>
      </c>
      <c r="AZ84" s="376" t="str">
        <f>IF($G84="","",VLOOKUP($H84,Life!$A$3:$R$113,18,FALSE))</f>
        <v/>
      </c>
      <c r="BA84" s="126" t="str">
        <f t="shared" si="43"/>
        <v/>
      </c>
      <c r="BB84" s="127" t="str">
        <f t="shared" si="44"/>
        <v/>
      </c>
      <c r="BC84" s="127" t="str">
        <f t="shared" si="45"/>
        <v/>
      </c>
      <c r="BD84" s="127" t="str">
        <f t="shared" si="46"/>
        <v/>
      </c>
      <c r="BE84" s="127" t="str">
        <f t="shared" si="47"/>
        <v/>
      </c>
      <c r="BF84" s="127" t="str">
        <f t="shared" si="48"/>
        <v/>
      </c>
      <c r="BG84" s="127" t="str">
        <f t="shared" si="49"/>
        <v/>
      </c>
      <c r="BH84" s="127" t="str">
        <f t="shared" si="50"/>
        <v/>
      </c>
      <c r="BI84" s="127" t="str">
        <f t="shared" si="51"/>
        <v/>
      </c>
      <c r="BJ84" s="127" t="str">
        <f t="shared" si="52"/>
        <v/>
      </c>
      <c r="BK84" s="128" t="str">
        <f t="shared" si="53"/>
        <v/>
      </c>
      <c r="BL84" s="127" t="str">
        <f t="shared" si="54"/>
        <v/>
      </c>
      <c r="BM84" s="127" t="str">
        <f t="shared" si="55"/>
        <v/>
      </c>
      <c r="BN84" s="127" t="str">
        <f t="shared" si="56"/>
        <v/>
      </c>
      <c r="BO84" s="127" t="str">
        <f t="shared" si="57"/>
        <v/>
      </c>
      <c r="BP84" s="127" t="str">
        <f t="shared" si="58"/>
        <v/>
      </c>
      <c r="BQ84" s="127" t="str">
        <f t="shared" si="59"/>
        <v/>
      </c>
      <c r="BR84" s="127" t="str">
        <f t="shared" si="60"/>
        <v/>
      </c>
      <c r="BS84" s="127" t="str">
        <f t="shared" si="61"/>
        <v/>
      </c>
      <c r="BT84" s="127" t="str">
        <f t="shared" ref="BT84:BU84" si="141">AN84</f>
        <v/>
      </c>
      <c r="BU84" s="128" t="str">
        <f t="shared" si="141"/>
        <v/>
      </c>
      <c r="BV84" s="2"/>
      <c r="BW84" s="2"/>
    </row>
    <row r="85" ht="15.75" customHeight="1">
      <c r="A85" s="2"/>
      <c r="B85" s="2"/>
      <c r="C85" s="2"/>
      <c r="D85" s="2"/>
      <c r="E85" s="2"/>
      <c r="F85" s="362">
        <v>81.0</v>
      </c>
      <c r="G85" s="246" t="str">
        <f t="shared" si="7"/>
        <v/>
      </c>
      <c r="H85" s="391" t="str">
        <f t="shared" si="8"/>
        <v/>
      </c>
      <c r="I85" s="363" t="str">
        <f t="shared" si="9"/>
        <v/>
      </c>
      <c r="J85" s="120" t="str">
        <f t="shared" si="10"/>
        <v/>
      </c>
      <c r="K85" s="364" t="str">
        <f>IF($G85="","",Reserve!N85)</f>
        <v/>
      </c>
      <c r="L85" s="120" t="str">
        <f t="shared" si="11"/>
        <v/>
      </c>
      <c r="M85" s="120" t="str">
        <f t="shared" si="12"/>
        <v/>
      </c>
      <c r="N85" s="120" t="str">
        <f t="shared" si="13"/>
        <v/>
      </c>
      <c r="O85" s="120" t="str">
        <f t="shared" si="14"/>
        <v/>
      </c>
      <c r="P85" s="364" t="str">
        <f t="shared" si="15"/>
        <v/>
      </c>
      <c r="Q85" s="365" t="str">
        <f>IF($G85="","",Reserve!$I85)</f>
        <v/>
      </c>
      <c r="R85" s="363" t="str">
        <f>IF($G85="","",Reserve!$J86+Reserve!$K86)</f>
        <v/>
      </c>
      <c r="S85" s="120" t="str">
        <f>IF($G85="","",Change!$G86)</f>
        <v/>
      </c>
      <c r="T85" s="120" t="str">
        <f t="shared" si="16"/>
        <v/>
      </c>
      <c r="U85" s="366" t="str">
        <f t="shared" si="17"/>
        <v/>
      </c>
      <c r="V85" s="363" t="str">
        <f>IF($G85="","",Reserve!$Q86-$R85)</f>
        <v/>
      </c>
      <c r="W85" s="120" t="str">
        <f>IF($G85="","",Reserve!$S86)</f>
        <v/>
      </c>
      <c r="X85" s="364" t="str">
        <f t="shared" si="18"/>
        <v/>
      </c>
      <c r="Y85" s="367" t="str">
        <f t="shared" si="19"/>
        <v/>
      </c>
      <c r="Z85" s="176" t="str">
        <f>IF($G85="","",VLOOKUP(H85,Life!$A$3:$Q$113,$B$6+1,FALSE))</f>
        <v/>
      </c>
      <c r="AA85" s="176" t="str">
        <f t="shared" si="20"/>
        <v/>
      </c>
      <c r="AB85" s="176" t="str">
        <f t="shared" si="21"/>
        <v/>
      </c>
      <c r="AC85" s="366" t="str">
        <f>IF($G85="","",HLOOKUP($G85,AssetShare_Table!$B$84:$G$85,2)*$D$11)</f>
        <v/>
      </c>
      <c r="AD85" s="367" t="str">
        <f t="shared" si="22"/>
        <v/>
      </c>
      <c r="AE85" s="176" t="str">
        <f t="shared" si="23"/>
        <v/>
      </c>
      <c r="AF85" s="176" t="str">
        <f t="shared" si="24"/>
        <v/>
      </c>
      <c r="AG85" s="366" t="str">
        <f t="shared" si="25"/>
        <v/>
      </c>
      <c r="AH85" s="363" t="str">
        <f t="shared" si="26"/>
        <v/>
      </c>
      <c r="AI85" s="120" t="str">
        <f t="shared" si="27"/>
        <v/>
      </c>
      <c r="AJ85" s="120" t="str">
        <f t="shared" si="28"/>
        <v/>
      </c>
      <c r="AK85" s="120" t="str">
        <f t="shared" si="29"/>
        <v/>
      </c>
      <c r="AL85" s="120" t="str">
        <f t="shared" si="30"/>
        <v/>
      </c>
      <c r="AM85" s="120" t="str">
        <f t="shared" si="31"/>
        <v/>
      </c>
      <c r="AN85" s="120" t="str">
        <f t="shared" si="32"/>
        <v/>
      </c>
      <c r="AO85" s="120" t="str">
        <f t="shared" si="33"/>
        <v/>
      </c>
      <c r="AP85" s="120" t="str">
        <f t="shared" si="34"/>
        <v/>
      </c>
      <c r="AQ85" s="120" t="str">
        <f t="shared" si="35"/>
        <v/>
      </c>
      <c r="AR85" s="364" t="str">
        <f t="shared" si="36"/>
        <v/>
      </c>
      <c r="AS85" s="363" t="str">
        <f t="shared" si="37"/>
        <v/>
      </c>
      <c r="AT85" s="120" t="str">
        <f t="shared" si="38"/>
        <v/>
      </c>
      <c r="AU85" s="120" t="str">
        <f t="shared" si="39"/>
        <v/>
      </c>
      <c r="AV85" s="120" t="str">
        <f t="shared" si="40"/>
        <v/>
      </c>
      <c r="AW85" s="364" t="str">
        <f t="shared" si="41"/>
        <v/>
      </c>
      <c r="AX85" s="363" t="str">
        <f>IF($G85="","",Reserve!$P86-$R85)</f>
        <v/>
      </c>
      <c r="AY85" s="176" t="str">
        <f t="shared" si="42"/>
        <v/>
      </c>
      <c r="AZ85" s="366" t="str">
        <f>IF($G85="","",VLOOKUP($H85,Life!$A$3:$R$113,18,FALSE))</f>
        <v/>
      </c>
      <c r="BA85" s="119" t="str">
        <f t="shared" si="43"/>
        <v/>
      </c>
      <c r="BB85" s="120" t="str">
        <f t="shared" si="44"/>
        <v/>
      </c>
      <c r="BC85" s="120" t="str">
        <f t="shared" si="45"/>
        <v/>
      </c>
      <c r="BD85" s="120" t="str">
        <f t="shared" si="46"/>
        <v/>
      </c>
      <c r="BE85" s="120" t="str">
        <f t="shared" si="47"/>
        <v/>
      </c>
      <c r="BF85" s="120" t="str">
        <f t="shared" si="48"/>
        <v/>
      </c>
      <c r="BG85" s="120" t="str">
        <f t="shared" si="49"/>
        <v/>
      </c>
      <c r="BH85" s="120" t="str">
        <f t="shared" si="50"/>
        <v/>
      </c>
      <c r="BI85" s="120" t="str">
        <f t="shared" si="51"/>
        <v/>
      </c>
      <c r="BJ85" s="120" t="str">
        <f t="shared" si="52"/>
        <v/>
      </c>
      <c r="BK85" s="121" t="str">
        <f t="shared" si="53"/>
        <v/>
      </c>
      <c r="BL85" s="120" t="str">
        <f t="shared" si="54"/>
        <v/>
      </c>
      <c r="BM85" s="120" t="str">
        <f t="shared" si="55"/>
        <v/>
      </c>
      <c r="BN85" s="120" t="str">
        <f t="shared" si="56"/>
        <v/>
      </c>
      <c r="BO85" s="120" t="str">
        <f t="shared" si="57"/>
        <v/>
      </c>
      <c r="BP85" s="120" t="str">
        <f t="shared" si="58"/>
        <v/>
      </c>
      <c r="BQ85" s="120" t="str">
        <f t="shared" si="59"/>
        <v/>
      </c>
      <c r="BR85" s="120" t="str">
        <f t="shared" si="60"/>
        <v/>
      </c>
      <c r="BS85" s="120" t="str">
        <f t="shared" si="61"/>
        <v/>
      </c>
      <c r="BT85" s="120" t="str">
        <f t="shared" ref="BT85:BU85" si="142">AN85</f>
        <v/>
      </c>
      <c r="BU85" s="121" t="str">
        <f t="shared" si="142"/>
        <v/>
      </c>
      <c r="BV85" s="2"/>
      <c r="BW85" s="2"/>
    </row>
    <row r="86" ht="15.75" customHeight="1">
      <c r="A86" s="2"/>
      <c r="B86" s="2"/>
      <c r="C86" s="2"/>
      <c r="D86" s="2"/>
      <c r="E86" s="2"/>
      <c r="F86" s="362">
        <v>82.0</v>
      </c>
      <c r="G86" s="246" t="str">
        <f t="shared" si="7"/>
        <v/>
      </c>
      <c r="H86" s="391" t="str">
        <f t="shared" si="8"/>
        <v/>
      </c>
      <c r="I86" s="363" t="str">
        <f t="shared" si="9"/>
        <v/>
      </c>
      <c r="J86" s="120" t="str">
        <f t="shared" si="10"/>
        <v/>
      </c>
      <c r="K86" s="364" t="str">
        <f>IF($G86="","",Reserve!N86)</f>
        <v/>
      </c>
      <c r="L86" s="120" t="str">
        <f t="shared" si="11"/>
        <v/>
      </c>
      <c r="M86" s="120" t="str">
        <f t="shared" si="12"/>
        <v/>
      </c>
      <c r="N86" s="120" t="str">
        <f t="shared" si="13"/>
        <v/>
      </c>
      <c r="O86" s="120" t="str">
        <f t="shared" si="14"/>
        <v/>
      </c>
      <c r="P86" s="364" t="str">
        <f t="shared" si="15"/>
        <v/>
      </c>
      <c r="Q86" s="365" t="str">
        <f>IF($G86="","",Reserve!$I86)</f>
        <v/>
      </c>
      <c r="R86" s="363" t="str">
        <f>IF($G86="","",Reserve!$J87+Reserve!$K87)</f>
        <v/>
      </c>
      <c r="S86" s="120" t="str">
        <f>IF($G86="","",Change!$G87)</f>
        <v/>
      </c>
      <c r="T86" s="120" t="str">
        <f t="shared" si="16"/>
        <v/>
      </c>
      <c r="U86" s="366" t="str">
        <f t="shared" si="17"/>
        <v/>
      </c>
      <c r="V86" s="363" t="str">
        <f>IF($G86="","",Reserve!$Q87-$R86)</f>
        <v/>
      </c>
      <c r="W86" s="120" t="str">
        <f>IF($G86="","",Reserve!$S87)</f>
        <v/>
      </c>
      <c r="X86" s="364" t="str">
        <f t="shared" si="18"/>
        <v/>
      </c>
      <c r="Y86" s="367" t="str">
        <f t="shared" si="19"/>
        <v/>
      </c>
      <c r="Z86" s="176" t="str">
        <f>IF($G86="","",VLOOKUP(H86,Life!$A$3:$Q$113,$B$6+1,FALSE))</f>
        <v/>
      </c>
      <c r="AA86" s="176" t="str">
        <f t="shared" si="20"/>
        <v/>
      </c>
      <c r="AB86" s="176" t="str">
        <f t="shared" si="21"/>
        <v/>
      </c>
      <c r="AC86" s="366" t="str">
        <f>IF($G86="","",HLOOKUP($G86,AssetShare_Table!$B$84:$G$85,2)*$D$11)</f>
        <v/>
      </c>
      <c r="AD86" s="367" t="str">
        <f t="shared" si="22"/>
        <v/>
      </c>
      <c r="AE86" s="176" t="str">
        <f t="shared" si="23"/>
        <v/>
      </c>
      <c r="AF86" s="176" t="str">
        <f t="shared" si="24"/>
        <v/>
      </c>
      <c r="AG86" s="366" t="str">
        <f t="shared" si="25"/>
        <v/>
      </c>
      <c r="AH86" s="363" t="str">
        <f t="shared" si="26"/>
        <v/>
      </c>
      <c r="AI86" s="120" t="str">
        <f t="shared" si="27"/>
        <v/>
      </c>
      <c r="AJ86" s="120" t="str">
        <f t="shared" si="28"/>
        <v/>
      </c>
      <c r="AK86" s="120" t="str">
        <f t="shared" si="29"/>
        <v/>
      </c>
      <c r="AL86" s="120" t="str">
        <f t="shared" si="30"/>
        <v/>
      </c>
      <c r="AM86" s="120" t="str">
        <f t="shared" si="31"/>
        <v/>
      </c>
      <c r="AN86" s="120" t="str">
        <f t="shared" si="32"/>
        <v/>
      </c>
      <c r="AO86" s="120" t="str">
        <f t="shared" si="33"/>
        <v/>
      </c>
      <c r="AP86" s="120" t="str">
        <f t="shared" si="34"/>
        <v/>
      </c>
      <c r="AQ86" s="120" t="str">
        <f t="shared" si="35"/>
        <v/>
      </c>
      <c r="AR86" s="364" t="str">
        <f t="shared" si="36"/>
        <v/>
      </c>
      <c r="AS86" s="363" t="str">
        <f t="shared" si="37"/>
        <v/>
      </c>
      <c r="AT86" s="120" t="str">
        <f t="shared" si="38"/>
        <v/>
      </c>
      <c r="AU86" s="120" t="str">
        <f t="shared" si="39"/>
        <v/>
      </c>
      <c r="AV86" s="120" t="str">
        <f t="shared" si="40"/>
        <v/>
      </c>
      <c r="AW86" s="364" t="str">
        <f t="shared" si="41"/>
        <v/>
      </c>
      <c r="AX86" s="363" t="str">
        <f>IF($G86="","",Reserve!$P87-$R86)</f>
        <v/>
      </c>
      <c r="AY86" s="176" t="str">
        <f t="shared" si="42"/>
        <v/>
      </c>
      <c r="AZ86" s="366" t="str">
        <f>IF($G86="","",VLOOKUP($H86,Life!$A$3:$R$113,18,FALSE))</f>
        <v/>
      </c>
      <c r="BA86" s="119" t="str">
        <f t="shared" si="43"/>
        <v/>
      </c>
      <c r="BB86" s="120" t="str">
        <f t="shared" si="44"/>
        <v/>
      </c>
      <c r="BC86" s="120" t="str">
        <f t="shared" si="45"/>
        <v/>
      </c>
      <c r="BD86" s="120" t="str">
        <f t="shared" si="46"/>
        <v/>
      </c>
      <c r="BE86" s="120" t="str">
        <f t="shared" si="47"/>
        <v/>
      </c>
      <c r="BF86" s="120" t="str">
        <f t="shared" si="48"/>
        <v/>
      </c>
      <c r="BG86" s="120" t="str">
        <f t="shared" si="49"/>
        <v/>
      </c>
      <c r="BH86" s="120" t="str">
        <f t="shared" si="50"/>
        <v/>
      </c>
      <c r="BI86" s="120" t="str">
        <f t="shared" si="51"/>
        <v/>
      </c>
      <c r="BJ86" s="120" t="str">
        <f t="shared" si="52"/>
        <v/>
      </c>
      <c r="BK86" s="121" t="str">
        <f t="shared" si="53"/>
        <v/>
      </c>
      <c r="BL86" s="120" t="str">
        <f t="shared" si="54"/>
        <v/>
      </c>
      <c r="BM86" s="120" t="str">
        <f t="shared" si="55"/>
        <v/>
      </c>
      <c r="BN86" s="120" t="str">
        <f t="shared" si="56"/>
        <v/>
      </c>
      <c r="BO86" s="120" t="str">
        <f t="shared" si="57"/>
        <v/>
      </c>
      <c r="BP86" s="120" t="str">
        <f t="shared" si="58"/>
        <v/>
      </c>
      <c r="BQ86" s="120" t="str">
        <f t="shared" si="59"/>
        <v/>
      </c>
      <c r="BR86" s="120" t="str">
        <f t="shared" si="60"/>
        <v/>
      </c>
      <c r="BS86" s="120" t="str">
        <f t="shared" si="61"/>
        <v/>
      </c>
      <c r="BT86" s="120" t="str">
        <f t="shared" ref="BT86:BU86" si="143">AN86</f>
        <v/>
      </c>
      <c r="BU86" s="121" t="str">
        <f t="shared" si="143"/>
        <v/>
      </c>
      <c r="BV86" s="2"/>
      <c r="BW86" s="2"/>
    </row>
    <row r="87" ht="15.75" customHeight="1">
      <c r="A87" s="2"/>
      <c r="B87" s="2"/>
      <c r="C87" s="2"/>
      <c r="D87" s="2"/>
      <c r="E87" s="2"/>
      <c r="F87" s="362">
        <v>83.0</v>
      </c>
      <c r="G87" s="246" t="str">
        <f t="shared" si="7"/>
        <v/>
      </c>
      <c r="H87" s="391" t="str">
        <f t="shared" si="8"/>
        <v/>
      </c>
      <c r="I87" s="363" t="str">
        <f t="shared" si="9"/>
        <v/>
      </c>
      <c r="J87" s="120" t="str">
        <f t="shared" si="10"/>
        <v/>
      </c>
      <c r="K87" s="364" t="str">
        <f>IF($G87="","",Reserve!N87)</f>
        <v/>
      </c>
      <c r="L87" s="120" t="str">
        <f t="shared" si="11"/>
        <v/>
      </c>
      <c r="M87" s="120" t="str">
        <f t="shared" si="12"/>
        <v/>
      </c>
      <c r="N87" s="120" t="str">
        <f t="shared" si="13"/>
        <v/>
      </c>
      <c r="O87" s="120" t="str">
        <f t="shared" si="14"/>
        <v/>
      </c>
      <c r="P87" s="364" t="str">
        <f t="shared" si="15"/>
        <v/>
      </c>
      <c r="Q87" s="365" t="str">
        <f>IF($G87="","",Reserve!$I87)</f>
        <v/>
      </c>
      <c r="R87" s="363" t="str">
        <f>IF($G87="","",Reserve!$J88+Reserve!$K88)</f>
        <v/>
      </c>
      <c r="S87" s="120" t="str">
        <f>IF($G87="","",Change!$G88)</f>
        <v/>
      </c>
      <c r="T87" s="120" t="str">
        <f t="shared" si="16"/>
        <v/>
      </c>
      <c r="U87" s="366" t="str">
        <f t="shared" si="17"/>
        <v/>
      </c>
      <c r="V87" s="363" t="str">
        <f>IF($G87="","",Reserve!$Q88-$R87)</f>
        <v/>
      </c>
      <c r="W87" s="120" t="str">
        <f>IF($G87="","",Reserve!$S88)</f>
        <v/>
      </c>
      <c r="X87" s="364" t="str">
        <f t="shared" si="18"/>
        <v/>
      </c>
      <c r="Y87" s="367" t="str">
        <f t="shared" si="19"/>
        <v/>
      </c>
      <c r="Z87" s="176" t="str">
        <f>IF($G87="","",VLOOKUP(H87,Life!$A$3:$Q$113,$B$6+1,FALSE))</f>
        <v/>
      </c>
      <c r="AA87" s="176" t="str">
        <f t="shared" si="20"/>
        <v/>
      </c>
      <c r="AB87" s="176" t="str">
        <f t="shared" si="21"/>
        <v/>
      </c>
      <c r="AC87" s="366" t="str">
        <f>IF($G87="","",HLOOKUP($G87,AssetShare_Table!$B$84:$G$85,2)*$D$11)</f>
        <v/>
      </c>
      <c r="AD87" s="367" t="str">
        <f t="shared" si="22"/>
        <v/>
      </c>
      <c r="AE87" s="176" t="str">
        <f t="shared" si="23"/>
        <v/>
      </c>
      <c r="AF87" s="176" t="str">
        <f t="shared" si="24"/>
        <v/>
      </c>
      <c r="AG87" s="366" t="str">
        <f t="shared" si="25"/>
        <v/>
      </c>
      <c r="AH87" s="363" t="str">
        <f t="shared" si="26"/>
        <v/>
      </c>
      <c r="AI87" s="120" t="str">
        <f t="shared" si="27"/>
        <v/>
      </c>
      <c r="AJ87" s="120" t="str">
        <f t="shared" si="28"/>
        <v/>
      </c>
      <c r="AK87" s="120" t="str">
        <f t="shared" si="29"/>
        <v/>
      </c>
      <c r="AL87" s="120" t="str">
        <f t="shared" si="30"/>
        <v/>
      </c>
      <c r="AM87" s="120" t="str">
        <f t="shared" si="31"/>
        <v/>
      </c>
      <c r="AN87" s="120" t="str">
        <f t="shared" si="32"/>
        <v/>
      </c>
      <c r="AO87" s="120" t="str">
        <f t="shared" si="33"/>
        <v/>
      </c>
      <c r="AP87" s="120" t="str">
        <f t="shared" si="34"/>
        <v/>
      </c>
      <c r="AQ87" s="120" t="str">
        <f t="shared" si="35"/>
        <v/>
      </c>
      <c r="AR87" s="364" t="str">
        <f t="shared" si="36"/>
        <v/>
      </c>
      <c r="AS87" s="363" t="str">
        <f t="shared" si="37"/>
        <v/>
      </c>
      <c r="AT87" s="120" t="str">
        <f t="shared" si="38"/>
        <v/>
      </c>
      <c r="AU87" s="120" t="str">
        <f t="shared" si="39"/>
        <v/>
      </c>
      <c r="AV87" s="120" t="str">
        <f t="shared" si="40"/>
        <v/>
      </c>
      <c r="AW87" s="364" t="str">
        <f t="shared" si="41"/>
        <v/>
      </c>
      <c r="AX87" s="363" t="str">
        <f>IF($G87="","",Reserve!$P88-$R87)</f>
        <v/>
      </c>
      <c r="AY87" s="176" t="str">
        <f t="shared" si="42"/>
        <v/>
      </c>
      <c r="AZ87" s="366" t="str">
        <f>IF($G87="","",VLOOKUP($H87,Life!$A$3:$R$113,18,FALSE))</f>
        <v/>
      </c>
      <c r="BA87" s="119" t="str">
        <f t="shared" si="43"/>
        <v/>
      </c>
      <c r="BB87" s="120" t="str">
        <f t="shared" si="44"/>
        <v/>
      </c>
      <c r="BC87" s="120" t="str">
        <f t="shared" si="45"/>
        <v/>
      </c>
      <c r="BD87" s="120" t="str">
        <f t="shared" si="46"/>
        <v/>
      </c>
      <c r="BE87" s="120" t="str">
        <f t="shared" si="47"/>
        <v/>
      </c>
      <c r="BF87" s="120" t="str">
        <f t="shared" si="48"/>
        <v/>
      </c>
      <c r="BG87" s="120" t="str">
        <f t="shared" si="49"/>
        <v/>
      </c>
      <c r="BH87" s="120" t="str">
        <f t="shared" si="50"/>
        <v/>
      </c>
      <c r="BI87" s="120" t="str">
        <f t="shared" si="51"/>
        <v/>
      </c>
      <c r="BJ87" s="120" t="str">
        <f t="shared" si="52"/>
        <v/>
      </c>
      <c r="BK87" s="121" t="str">
        <f t="shared" si="53"/>
        <v/>
      </c>
      <c r="BL87" s="120" t="str">
        <f t="shared" si="54"/>
        <v/>
      </c>
      <c r="BM87" s="120" t="str">
        <f t="shared" si="55"/>
        <v/>
      </c>
      <c r="BN87" s="120" t="str">
        <f t="shared" si="56"/>
        <v/>
      </c>
      <c r="BO87" s="120" t="str">
        <f t="shared" si="57"/>
        <v/>
      </c>
      <c r="BP87" s="120" t="str">
        <f t="shared" si="58"/>
        <v/>
      </c>
      <c r="BQ87" s="120" t="str">
        <f t="shared" si="59"/>
        <v/>
      </c>
      <c r="BR87" s="120" t="str">
        <f t="shared" si="60"/>
        <v/>
      </c>
      <c r="BS87" s="120" t="str">
        <f t="shared" si="61"/>
        <v/>
      </c>
      <c r="BT87" s="120" t="str">
        <f t="shared" ref="BT87:BU87" si="144">AN87</f>
        <v/>
      </c>
      <c r="BU87" s="121" t="str">
        <f t="shared" si="144"/>
        <v/>
      </c>
      <c r="BV87" s="2"/>
      <c r="BW87" s="2"/>
    </row>
    <row r="88" ht="15.75" customHeight="1">
      <c r="A88" s="2"/>
      <c r="B88" s="2"/>
      <c r="C88" s="2"/>
      <c r="D88" s="2"/>
      <c r="E88" s="2"/>
      <c r="F88" s="362">
        <v>84.0</v>
      </c>
      <c r="G88" s="246" t="str">
        <f t="shared" si="7"/>
        <v/>
      </c>
      <c r="H88" s="391" t="str">
        <f t="shared" si="8"/>
        <v/>
      </c>
      <c r="I88" s="363" t="str">
        <f t="shared" si="9"/>
        <v/>
      </c>
      <c r="J88" s="120" t="str">
        <f t="shared" si="10"/>
        <v/>
      </c>
      <c r="K88" s="364" t="str">
        <f>IF($G88="","",Reserve!N88)</f>
        <v/>
      </c>
      <c r="L88" s="120" t="str">
        <f t="shared" si="11"/>
        <v/>
      </c>
      <c r="M88" s="120" t="str">
        <f t="shared" si="12"/>
        <v/>
      </c>
      <c r="N88" s="120" t="str">
        <f t="shared" si="13"/>
        <v/>
      </c>
      <c r="O88" s="120" t="str">
        <f t="shared" si="14"/>
        <v/>
      </c>
      <c r="P88" s="364" t="str">
        <f t="shared" si="15"/>
        <v/>
      </c>
      <c r="Q88" s="365" t="str">
        <f>IF($G88="","",Reserve!$I88)</f>
        <v/>
      </c>
      <c r="R88" s="363" t="str">
        <f>IF($G88="","",Reserve!$J89+Reserve!$K89)</f>
        <v/>
      </c>
      <c r="S88" s="120" t="str">
        <f>IF($G88="","",Change!$G89)</f>
        <v/>
      </c>
      <c r="T88" s="120" t="str">
        <f t="shared" si="16"/>
        <v/>
      </c>
      <c r="U88" s="366" t="str">
        <f t="shared" si="17"/>
        <v/>
      </c>
      <c r="V88" s="363" t="str">
        <f>IF($G88="","",Reserve!$Q89-$R88)</f>
        <v/>
      </c>
      <c r="W88" s="120" t="str">
        <f>IF($G88="","",Reserve!$S89)</f>
        <v/>
      </c>
      <c r="X88" s="364" t="str">
        <f t="shared" si="18"/>
        <v/>
      </c>
      <c r="Y88" s="367" t="str">
        <f t="shared" si="19"/>
        <v/>
      </c>
      <c r="Z88" s="176" t="str">
        <f>IF($G88="","",VLOOKUP(H88,Life!$A$3:$Q$113,$B$6+1,FALSE))</f>
        <v/>
      </c>
      <c r="AA88" s="176" t="str">
        <f t="shared" si="20"/>
        <v/>
      </c>
      <c r="AB88" s="176" t="str">
        <f t="shared" si="21"/>
        <v/>
      </c>
      <c r="AC88" s="366" t="str">
        <f>IF($G88="","",HLOOKUP($G88,AssetShare_Table!$B$84:$G$85,2)*$D$11)</f>
        <v/>
      </c>
      <c r="AD88" s="367" t="str">
        <f t="shared" si="22"/>
        <v/>
      </c>
      <c r="AE88" s="176" t="str">
        <f t="shared" si="23"/>
        <v/>
      </c>
      <c r="AF88" s="176" t="str">
        <f t="shared" si="24"/>
        <v/>
      </c>
      <c r="AG88" s="366" t="str">
        <f t="shared" si="25"/>
        <v/>
      </c>
      <c r="AH88" s="363" t="str">
        <f t="shared" si="26"/>
        <v/>
      </c>
      <c r="AI88" s="120" t="str">
        <f t="shared" si="27"/>
        <v/>
      </c>
      <c r="AJ88" s="120" t="str">
        <f t="shared" si="28"/>
        <v/>
      </c>
      <c r="AK88" s="120" t="str">
        <f t="shared" si="29"/>
        <v/>
      </c>
      <c r="AL88" s="120" t="str">
        <f t="shared" si="30"/>
        <v/>
      </c>
      <c r="AM88" s="120" t="str">
        <f t="shared" si="31"/>
        <v/>
      </c>
      <c r="AN88" s="120" t="str">
        <f t="shared" si="32"/>
        <v/>
      </c>
      <c r="AO88" s="120" t="str">
        <f t="shared" si="33"/>
        <v/>
      </c>
      <c r="AP88" s="120" t="str">
        <f t="shared" si="34"/>
        <v/>
      </c>
      <c r="AQ88" s="120" t="str">
        <f t="shared" si="35"/>
        <v/>
      </c>
      <c r="AR88" s="364" t="str">
        <f t="shared" si="36"/>
        <v/>
      </c>
      <c r="AS88" s="363" t="str">
        <f t="shared" si="37"/>
        <v/>
      </c>
      <c r="AT88" s="120" t="str">
        <f t="shared" si="38"/>
        <v/>
      </c>
      <c r="AU88" s="120" t="str">
        <f t="shared" si="39"/>
        <v/>
      </c>
      <c r="AV88" s="120" t="str">
        <f t="shared" si="40"/>
        <v/>
      </c>
      <c r="AW88" s="364" t="str">
        <f t="shared" si="41"/>
        <v/>
      </c>
      <c r="AX88" s="363" t="str">
        <f>IF($G88="","",Reserve!$P89-$R88)</f>
        <v/>
      </c>
      <c r="AY88" s="176" t="str">
        <f t="shared" si="42"/>
        <v/>
      </c>
      <c r="AZ88" s="366" t="str">
        <f>IF($G88="","",VLOOKUP($H88,Life!$A$3:$R$113,18,FALSE))</f>
        <v/>
      </c>
      <c r="BA88" s="119" t="str">
        <f t="shared" si="43"/>
        <v/>
      </c>
      <c r="BB88" s="120" t="str">
        <f t="shared" si="44"/>
        <v/>
      </c>
      <c r="BC88" s="120" t="str">
        <f t="shared" si="45"/>
        <v/>
      </c>
      <c r="BD88" s="120" t="str">
        <f t="shared" si="46"/>
        <v/>
      </c>
      <c r="BE88" s="120" t="str">
        <f t="shared" si="47"/>
        <v/>
      </c>
      <c r="BF88" s="120" t="str">
        <f t="shared" si="48"/>
        <v/>
      </c>
      <c r="BG88" s="120" t="str">
        <f t="shared" si="49"/>
        <v/>
      </c>
      <c r="BH88" s="120" t="str">
        <f t="shared" si="50"/>
        <v/>
      </c>
      <c r="BI88" s="120" t="str">
        <f t="shared" si="51"/>
        <v/>
      </c>
      <c r="BJ88" s="120" t="str">
        <f t="shared" si="52"/>
        <v/>
      </c>
      <c r="BK88" s="121" t="str">
        <f t="shared" si="53"/>
        <v/>
      </c>
      <c r="BL88" s="120" t="str">
        <f t="shared" si="54"/>
        <v/>
      </c>
      <c r="BM88" s="120" t="str">
        <f t="shared" si="55"/>
        <v/>
      </c>
      <c r="BN88" s="120" t="str">
        <f t="shared" si="56"/>
        <v/>
      </c>
      <c r="BO88" s="120" t="str">
        <f t="shared" si="57"/>
        <v/>
      </c>
      <c r="BP88" s="120" t="str">
        <f t="shared" si="58"/>
        <v/>
      </c>
      <c r="BQ88" s="120" t="str">
        <f t="shared" si="59"/>
        <v/>
      </c>
      <c r="BR88" s="120" t="str">
        <f t="shared" si="60"/>
        <v/>
      </c>
      <c r="BS88" s="120" t="str">
        <f t="shared" si="61"/>
        <v/>
      </c>
      <c r="BT88" s="120" t="str">
        <f t="shared" ref="BT88:BU88" si="145">AN88</f>
        <v/>
      </c>
      <c r="BU88" s="121" t="str">
        <f t="shared" si="145"/>
        <v/>
      </c>
      <c r="BV88" s="2"/>
      <c r="BW88" s="2"/>
    </row>
    <row r="89" ht="15.75" customHeight="1">
      <c r="A89" s="2"/>
      <c r="B89" s="2"/>
      <c r="C89" s="2"/>
      <c r="D89" s="2"/>
      <c r="E89" s="2"/>
      <c r="F89" s="371">
        <v>85.0</v>
      </c>
      <c r="G89" s="218" t="str">
        <f t="shared" si="7"/>
        <v/>
      </c>
      <c r="H89" s="393" t="str">
        <f t="shared" si="8"/>
        <v/>
      </c>
      <c r="I89" s="373" t="str">
        <f t="shared" si="9"/>
        <v/>
      </c>
      <c r="J89" s="127" t="str">
        <f t="shared" si="10"/>
        <v/>
      </c>
      <c r="K89" s="374" t="str">
        <f>IF($G89="","",Reserve!N89)</f>
        <v/>
      </c>
      <c r="L89" s="127" t="str">
        <f t="shared" si="11"/>
        <v/>
      </c>
      <c r="M89" s="127" t="str">
        <f t="shared" si="12"/>
        <v/>
      </c>
      <c r="N89" s="127" t="str">
        <f t="shared" si="13"/>
        <v/>
      </c>
      <c r="O89" s="127" t="str">
        <f t="shared" si="14"/>
        <v/>
      </c>
      <c r="P89" s="374" t="str">
        <f t="shared" si="15"/>
        <v/>
      </c>
      <c r="Q89" s="375" t="str">
        <f>IF($G89="","",Reserve!$I89)</f>
        <v/>
      </c>
      <c r="R89" s="373" t="str">
        <f>IF($G89="","",Reserve!$J90+Reserve!$K90)</f>
        <v/>
      </c>
      <c r="S89" s="127" t="str">
        <f>IF($G89="","",Change!$G90)</f>
        <v/>
      </c>
      <c r="T89" s="127" t="str">
        <f t="shared" si="16"/>
        <v/>
      </c>
      <c r="U89" s="376" t="str">
        <f t="shared" si="17"/>
        <v/>
      </c>
      <c r="V89" s="373" t="str">
        <f>IF($G89="","",Reserve!$Q90-$R89)</f>
        <v/>
      </c>
      <c r="W89" s="127" t="str">
        <f>IF($G89="","",Reserve!$S90)</f>
        <v/>
      </c>
      <c r="X89" s="374" t="str">
        <f t="shared" si="18"/>
        <v/>
      </c>
      <c r="Y89" s="377" t="str">
        <f t="shared" si="19"/>
        <v/>
      </c>
      <c r="Z89" s="182" t="str">
        <f>IF($G89="","",VLOOKUP(H89,Life!$A$3:$Q$113,$B$6+1,FALSE))</f>
        <v/>
      </c>
      <c r="AA89" s="182" t="str">
        <f t="shared" si="20"/>
        <v/>
      </c>
      <c r="AB89" s="182" t="str">
        <f t="shared" si="21"/>
        <v/>
      </c>
      <c r="AC89" s="376" t="str">
        <f>IF($G89="","",HLOOKUP($G89,AssetShare_Table!$B$84:$G$85,2)*$D$11)</f>
        <v/>
      </c>
      <c r="AD89" s="377" t="str">
        <f t="shared" si="22"/>
        <v/>
      </c>
      <c r="AE89" s="182" t="str">
        <f t="shared" si="23"/>
        <v/>
      </c>
      <c r="AF89" s="182" t="str">
        <f t="shared" si="24"/>
        <v/>
      </c>
      <c r="AG89" s="376" t="str">
        <f t="shared" si="25"/>
        <v/>
      </c>
      <c r="AH89" s="373" t="str">
        <f t="shared" si="26"/>
        <v/>
      </c>
      <c r="AI89" s="127" t="str">
        <f t="shared" si="27"/>
        <v/>
      </c>
      <c r="AJ89" s="127" t="str">
        <f t="shared" si="28"/>
        <v/>
      </c>
      <c r="AK89" s="127" t="str">
        <f t="shared" si="29"/>
        <v/>
      </c>
      <c r="AL89" s="127" t="str">
        <f t="shared" si="30"/>
        <v/>
      </c>
      <c r="AM89" s="127" t="str">
        <f t="shared" si="31"/>
        <v/>
      </c>
      <c r="AN89" s="127" t="str">
        <f t="shared" si="32"/>
        <v/>
      </c>
      <c r="AO89" s="127" t="str">
        <f t="shared" si="33"/>
        <v/>
      </c>
      <c r="AP89" s="127" t="str">
        <f t="shared" si="34"/>
        <v/>
      </c>
      <c r="AQ89" s="127" t="str">
        <f t="shared" si="35"/>
        <v/>
      </c>
      <c r="AR89" s="374" t="str">
        <f t="shared" si="36"/>
        <v/>
      </c>
      <c r="AS89" s="373" t="str">
        <f t="shared" si="37"/>
        <v/>
      </c>
      <c r="AT89" s="127" t="str">
        <f t="shared" si="38"/>
        <v/>
      </c>
      <c r="AU89" s="127" t="str">
        <f t="shared" si="39"/>
        <v/>
      </c>
      <c r="AV89" s="127" t="str">
        <f t="shared" si="40"/>
        <v/>
      </c>
      <c r="AW89" s="374" t="str">
        <f t="shared" si="41"/>
        <v/>
      </c>
      <c r="AX89" s="373" t="str">
        <f>IF($G89="","",Reserve!$P90-$R89)</f>
        <v/>
      </c>
      <c r="AY89" s="182" t="str">
        <f t="shared" si="42"/>
        <v/>
      </c>
      <c r="AZ89" s="376" t="str">
        <f>IF($G89="","",VLOOKUP($H89,Life!$A$3:$R$113,18,FALSE))</f>
        <v/>
      </c>
      <c r="BA89" s="126" t="str">
        <f t="shared" si="43"/>
        <v/>
      </c>
      <c r="BB89" s="127" t="str">
        <f t="shared" si="44"/>
        <v/>
      </c>
      <c r="BC89" s="127" t="str">
        <f t="shared" si="45"/>
        <v/>
      </c>
      <c r="BD89" s="127" t="str">
        <f t="shared" si="46"/>
        <v/>
      </c>
      <c r="BE89" s="127" t="str">
        <f t="shared" si="47"/>
        <v/>
      </c>
      <c r="BF89" s="127" t="str">
        <f t="shared" si="48"/>
        <v/>
      </c>
      <c r="BG89" s="127" t="str">
        <f t="shared" si="49"/>
        <v/>
      </c>
      <c r="BH89" s="127" t="str">
        <f t="shared" si="50"/>
        <v/>
      </c>
      <c r="BI89" s="127" t="str">
        <f t="shared" si="51"/>
        <v/>
      </c>
      <c r="BJ89" s="127" t="str">
        <f t="shared" si="52"/>
        <v/>
      </c>
      <c r="BK89" s="128" t="str">
        <f t="shared" si="53"/>
        <v/>
      </c>
      <c r="BL89" s="127" t="str">
        <f t="shared" si="54"/>
        <v/>
      </c>
      <c r="BM89" s="127" t="str">
        <f t="shared" si="55"/>
        <v/>
      </c>
      <c r="BN89" s="127" t="str">
        <f t="shared" si="56"/>
        <v/>
      </c>
      <c r="BO89" s="127" t="str">
        <f t="shared" si="57"/>
        <v/>
      </c>
      <c r="BP89" s="127" t="str">
        <f t="shared" si="58"/>
        <v/>
      </c>
      <c r="BQ89" s="127" t="str">
        <f t="shared" si="59"/>
        <v/>
      </c>
      <c r="BR89" s="127" t="str">
        <f t="shared" si="60"/>
        <v/>
      </c>
      <c r="BS89" s="127" t="str">
        <f t="shared" si="61"/>
        <v/>
      </c>
      <c r="BT89" s="127" t="str">
        <f t="shared" ref="BT89:BU89" si="146">AN89</f>
        <v/>
      </c>
      <c r="BU89" s="128" t="str">
        <f t="shared" si="146"/>
        <v/>
      </c>
      <c r="BV89" s="2"/>
      <c r="BW89" s="2"/>
    </row>
    <row r="90" ht="15.75" customHeight="1">
      <c r="A90" s="2"/>
      <c r="B90" s="2"/>
      <c r="C90" s="2"/>
      <c r="D90" s="2"/>
      <c r="E90" s="2"/>
      <c r="F90" s="362">
        <v>86.0</v>
      </c>
      <c r="G90" s="246" t="str">
        <f t="shared" si="7"/>
        <v/>
      </c>
      <c r="H90" s="391" t="str">
        <f t="shared" si="8"/>
        <v/>
      </c>
      <c r="I90" s="363" t="str">
        <f t="shared" si="9"/>
        <v/>
      </c>
      <c r="J90" s="120" t="str">
        <f t="shared" si="10"/>
        <v/>
      </c>
      <c r="K90" s="364" t="str">
        <f>IF($G90="","",Reserve!N90)</f>
        <v/>
      </c>
      <c r="L90" s="120" t="str">
        <f t="shared" si="11"/>
        <v/>
      </c>
      <c r="M90" s="120" t="str">
        <f t="shared" si="12"/>
        <v/>
      </c>
      <c r="N90" s="120" t="str">
        <f t="shared" si="13"/>
        <v/>
      </c>
      <c r="O90" s="120" t="str">
        <f t="shared" si="14"/>
        <v/>
      </c>
      <c r="P90" s="364" t="str">
        <f t="shared" si="15"/>
        <v/>
      </c>
      <c r="Q90" s="365" t="str">
        <f>IF($G90="","",Reserve!$I90)</f>
        <v/>
      </c>
      <c r="R90" s="363" t="str">
        <f>IF($G90="","",Reserve!$J91+Reserve!$K91)</f>
        <v/>
      </c>
      <c r="S90" s="120" t="str">
        <f>IF($G90="","",Change!$G91)</f>
        <v/>
      </c>
      <c r="T90" s="120" t="str">
        <f t="shared" si="16"/>
        <v/>
      </c>
      <c r="U90" s="366" t="str">
        <f t="shared" si="17"/>
        <v/>
      </c>
      <c r="V90" s="363" t="str">
        <f>IF($G90="","",Reserve!$Q91-$R90)</f>
        <v/>
      </c>
      <c r="W90" s="120" t="str">
        <f>IF($G90="","",Reserve!$S91)</f>
        <v/>
      </c>
      <c r="X90" s="364" t="str">
        <f t="shared" si="18"/>
        <v/>
      </c>
      <c r="Y90" s="367" t="str">
        <f t="shared" si="19"/>
        <v/>
      </c>
      <c r="Z90" s="176" t="str">
        <f>IF($G90="","",VLOOKUP(H90,Life!$A$3:$Q$113,$B$6+1,FALSE))</f>
        <v/>
      </c>
      <c r="AA90" s="176" t="str">
        <f t="shared" si="20"/>
        <v/>
      </c>
      <c r="AB90" s="176" t="str">
        <f t="shared" si="21"/>
        <v/>
      </c>
      <c r="AC90" s="366" t="str">
        <f>IF($G90="","",HLOOKUP($G90,AssetShare_Table!$B$84:$G$85,2)*$D$11)</f>
        <v/>
      </c>
      <c r="AD90" s="367" t="str">
        <f t="shared" si="22"/>
        <v/>
      </c>
      <c r="AE90" s="176" t="str">
        <f t="shared" si="23"/>
        <v/>
      </c>
      <c r="AF90" s="176" t="str">
        <f t="shared" si="24"/>
        <v/>
      </c>
      <c r="AG90" s="366" t="str">
        <f t="shared" si="25"/>
        <v/>
      </c>
      <c r="AH90" s="363" t="str">
        <f t="shared" si="26"/>
        <v/>
      </c>
      <c r="AI90" s="120" t="str">
        <f t="shared" si="27"/>
        <v/>
      </c>
      <c r="AJ90" s="120" t="str">
        <f t="shared" si="28"/>
        <v/>
      </c>
      <c r="AK90" s="120" t="str">
        <f t="shared" si="29"/>
        <v/>
      </c>
      <c r="AL90" s="120" t="str">
        <f t="shared" si="30"/>
        <v/>
      </c>
      <c r="AM90" s="120" t="str">
        <f t="shared" si="31"/>
        <v/>
      </c>
      <c r="AN90" s="120" t="str">
        <f t="shared" si="32"/>
        <v/>
      </c>
      <c r="AO90" s="120" t="str">
        <f t="shared" si="33"/>
        <v/>
      </c>
      <c r="AP90" s="120" t="str">
        <f t="shared" si="34"/>
        <v/>
      </c>
      <c r="AQ90" s="120" t="str">
        <f t="shared" si="35"/>
        <v/>
      </c>
      <c r="AR90" s="364" t="str">
        <f t="shared" si="36"/>
        <v/>
      </c>
      <c r="AS90" s="363" t="str">
        <f t="shared" si="37"/>
        <v/>
      </c>
      <c r="AT90" s="120" t="str">
        <f t="shared" si="38"/>
        <v/>
      </c>
      <c r="AU90" s="120" t="str">
        <f t="shared" si="39"/>
        <v/>
      </c>
      <c r="AV90" s="120" t="str">
        <f t="shared" si="40"/>
        <v/>
      </c>
      <c r="AW90" s="364" t="str">
        <f t="shared" si="41"/>
        <v/>
      </c>
      <c r="AX90" s="363" t="str">
        <f>IF($G90="","",Reserve!$P91-$R90)</f>
        <v/>
      </c>
      <c r="AY90" s="176" t="str">
        <f t="shared" si="42"/>
        <v/>
      </c>
      <c r="AZ90" s="366" t="str">
        <f>IF($G90="","",VLOOKUP($H90,Life!$A$3:$R$113,18,FALSE))</f>
        <v/>
      </c>
      <c r="BA90" s="119" t="str">
        <f t="shared" si="43"/>
        <v/>
      </c>
      <c r="BB90" s="120" t="str">
        <f t="shared" si="44"/>
        <v/>
      </c>
      <c r="BC90" s="120" t="str">
        <f t="shared" si="45"/>
        <v/>
      </c>
      <c r="BD90" s="120" t="str">
        <f t="shared" si="46"/>
        <v/>
      </c>
      <c r="BE90" s="120" t="str">
        <f t="shared" si="47"/>
        <v/>
      </c>
      <c r="BF90" s="120" t="str">
        <f t="shared" si="48"/>
        <v/>
      </c>
      <c r="BG90" s="120" t="str">
        <f t="shared" si="49"/>
        <v/>
      </c>
      <c r="BH90" s="120" t="str">
        <f t="shared" si="50"/>
        <v/>
      </c>
      <c r="BI90" s="120" t="str">
        <f t="shared" si="51"/>
        <v/>
      </c>
      <c r="BJ90" s="120" t="str">
        <f t="shared" si="52"/>
        <v/>
      </c>
      <c r="BK90" s="121" t="str">
        <f t="shared" si="53"/>
        <v/>
      </c>
      <c r="BL90" s="120" t="str">
        <f t="shared" si="54"/>
        <v/>
      </c>
      <c r="BM90" s="120" t="str">
        <f t="shared" si="55"/>
        <v/>
      </c>
      <c r="BN90" s="120" t="str">
        <f t="shared" si="56"/>
        <v/>
      </c>
      <c r="BO90" s="120" t="str">
        <f t="shared" si="57"/>
        <v/>
      </c>
      <c r="BP90" s="120" t="str">
        <f t="shared" si="58"/>
        <v/>
      </c>
      <c r="BQ90" s="120" t="str">
        <f t="shared" si="59"/>
        <v/>
      </c>
      <c r="BR90" s="120" t="str">
        <f t="shared" si="60"/>
        <v/>
      </c>
      <c r="BS90" s="120" t="str">
        <f t="shared" si="61"/>
        <v/>
      </c>
      <c r="BT90" s="120" t="str">
        <f t="shared" ref="BT90:BU90" si="147">AN90</f>
        <v/>
      </c>
      <c r="BU90" s="121" t="str">
        <f t="shared" si="147"/>
        <v/>
      </c>
      <c r="BV90" s="2"/>
      <c r="BW90" s="2"/>
    </row>
    <row r="91" ht="15.75" customHeight="1">
      <c r="A91" s="2"/>
      <c r="B91" s="2"/>
      <c r="C91" s="2"/>
      <c r="D91" s="2"/>
      <c r="E91" s="2"/>
      <c r="F91" s="362">
        <v>87.0</v>
      </c>
      <c r="G91" s="246" t="str">
        <f t="shared" si="7"/>
        <v/>
      </c>
      <c r="H91" s="391" t="str">
        <f t="shared" si="8"/>
        <v/>
      </c>
      <c r="I91" s="363" t="str">
        <f t="shared" si="9"/>
        <v/>
      </c>
      <c r="J91" s="120" t="str">
        <f t="shared" si="10"/>
        <v/>
      </c>
      <c r="K91" s="364" t="str">
        <f>IF($G91="","",Reserve!N91)</f>
        <v/>
      </c>
      <c r="L91" s="120" t="str">
        <f t="shared" si="11"/>
        <v/>
      </c>
      <c r="M91" s="120" t="str">
        <f t="shared" si="12"/>
        <v/>
      </c>
      <c r="N91" s="120" t="str">
        <f t="shared" si="13"/>
        <v/>
      </c>
      <c r="O91" s="120" t="str">
        <f t="shared" si="14"/>
        <v/>
      </c>
      <c r="P91" s="364" t="str">
        <f t="shared" si="15"/>
        <v/>
      </c>
      <c r="Q91" s="365" t="str">
        <f>IF($G91="","",Reserve!$I91)</f>
        <v/>
      </c>
      <c r="R91" s="363" t="str">
        <f>IF($G91="","",Reserve!$J92+Reserve!$K92)</f>
        <v/>
      </c>
      <c r="S91" s="120" t="str">
        <f>IF($G91="","",Change!$G92)</f>
        <v/>
      </c>
      <c r="T91" s="120" t="str">
        <f t="shared" si="16"/>
        <v/>
      </c>
      <c r="U91" s="366" t="str">
        <f t="shared" si="17"/>
        <v/>
      </c>
      <c r="V91" s="363" t="str">
        <f>IF($G91="","",Reserve!$Q92-$R91)</f>
        <v/>
      </c>
      <c r="W91" s="120" t="str">
        <f>IF($G91="","",Reserve!$S92)</f>
        <v/>
      </c>
      <c r="X91" s="364" t="str">
        <f t="shared" si="18"/>
        <v/>
      </c>
      <c r="Y91" s="367" t="str">
        <f t="shared" si="19"/>
        <v/>
      </c>
      <c r="Z91" s="176" t="str">
        <f>IF($G91="","",VLOOKUP(H91,Life!$A$3:$Q$113,$B$6+1,FALSE))</f>
        <v/>
      </c>
      <c r="AA91" s="176" t="str">
        <f t="shared" si="20"/>
        <v/>
      </c>
      <c r="AB91" s="176" t="str">
        <f t="shared" si="21"/>
        <v/>
      </c>
      <c r="AC91" s="366" t="str">
        <f>IF($G91="","",HLOOKUP($G91,AssetShare_Table!$B$84:$G$85,2)*$D$11)</f>
        <v/>
      </c>
      <c r="AD91" s="367" t="str">
        <f t="shared" si="22"/>
        <v/>
      </c>
      <c r="AE91" s="176" t="str">
        <f t="shared" si="23"/>
        <v/>
      </c>
      <c r="AF91" s="176" t="str">
        <f t="shared" si="24"/>
        <v/>
      </c>
      <c r="AG91" s="366" t="str">
        <f t="shared" si="25"/>
        <v/>
      </c>
      <c r="AH91" s="363" t="str">
        <f t="shared" si="26"/>
        <v/>
      </c>
      <c r="AI91" s="120" t="str">
        <f t="shared" si="27"/>
        <v/>
      </c>
      <c r="AJ91" s="120" t="str">
        <f t="shared" si="28"/>
        <v/>
      </c>
      <c r="AK91" s="120" t="str">
        <f t="shared" si="29"/>
        <v/>
      </c>
      <c r="AL91" s="120" t="str">
        <f t="shared" si="30"/>
        <v/>
      </c>
      <c r="AM91" s="120" t="str">
        <f t="shared" si="31"/>
        <v/>
      </c>
      <c r="AN91" s="120" t="str">
        <f t="shared" si="32"/>
        <v/>
      </c>
      <c r="AO91" s="120" t="str">
        <f t="shared" si="33"/>
        <v/>
      </c>
      <c r="AP91" s="120" t="str">
        <f t="shared" si="34"/>
        <v/>
      </c>
      <c r="AQ91" s="120" t="str">
        <f t="shared" si="35"/>
        <v/>
      </c>
      <c r="AR91" s="364" t="str">
        <f t="shared" si="36"/>
        <v/>
      </c>
      <c r="AS91" s="363" t="str">
        <f t="shared" si="37"/>
        <v/>
      </c>
      <c r="AT91" s="120" t="str">
        <f t="shared" si="38"/>
        <v/>
      </c>
      <c r="AU91" s="120" t="str">
        <f t="shared" si="39"/>
        <v/>
      </c>
      <c r="AV91" s="120" t="str">
        <f t="shared" si="40"/>
        <v/>
      </c>
      <c r="AW91" s="364" t="str">
        <f t="shared" si="41"/>
        <v/>
      </c>
      <c r="AX91" s="363" t="str">
        <f>IF($G91="","",Reserve!$P92-$R91)</f>
        <v/>
      </c>
      <c r="AY91" s="176" t="str">
        <f t="shared" si="42"/>
        <v/>
      </c>
      <c r="AZ91" s="366" t="str">
        <f>IF($G91="","",VLOOKUP($H91,Life!$A$3:$R$113,18,FALSE))</f>
        <v/>
      </c>
      <c r="BA91" s="119" t="str">
        <f t="shared" si="43"/>
        <v/>
      </c>
      <c r="BB91" s="120" t="str">
        <f t="shared" si="44"/>
        <v/>
      </c>
      <c r="BC91" s="120" t="str">
        <f t="shared" si="45"/>
        <v/>
      </c>
      <c r="BD91" s="120" t="str">
        <f t="shared" si="46"/>
        <v/>
      </c>
      <c r="BE91" s="120" t="str">
        <f t="shared" si="47"/>
        <v/>
      </c>
      <c r="BF91" s="120" t="str">
        <f t="shared" si="48"/>
        <v/>
      </c>
      <c r="BG91" s="120" t="str">
        <f t="shared" si="49"/>
        <v/>
      </c>
      <c r="BH91" s="120" t="str">
        <f t="shared" si="50"/>
        <v/>
      </c>
      <c r="BI91" s="120" t="str">
        <f t="shared" si="51"/>
        <v/>
      </c>
      <c r="BJ91" s="120" t="str">
        <f t="shared" si="52"/>
        <v/>
      </c>
      <c r="BK91" s="121" t="str">
        <f t="shared" si="53"/>
        <v/>
      </c>
      <c r="BL91" s="120" t="str">
        <f t="shared" si="54"/>
        <v/>
      </c>
      <c r="BM91" s="120" t="str">
        <f t="shared" si="55"/>
        <v/>
      </c>
      <c r="BN91" s="120" t="str">
        <f t="shared" si="56"/>
        <v/>
      </c>
      <c r="BO91" s="120" t="str">
        <f t="shared" si="57"/>
        <v/>
      </c>
      <c r="BP91" s="120" t="str">
        <f t="shared" si="58"/>
        <v/>
      </c>
      <c r="BQ91" s="120" t="str">
        <f t="shared" si="59"/>
        <v/>
      </c>
      <c r="BR91" s="120" t="str">
        <f t="shared" si="60"/>
        <v/>
      </c>
      <c r="BS91" s="120" t="str">
        <f t="shared" si="61"/>
        <v/>
      </c>
      <c r="BT91" s="120" t="str">
        <f t="shared" ref="BT91:BU91" si="148">AN91</f>
        <v/>
      </c>
      <c r="BU91" s="121" t="str">
        <f t="shared" si="148"/>
        <v/>
      </c>
      <c r="BV91" s="2"/>
      <c r="BW91" s="2"/>
    </row>
    <row r="92" ht="15.75" customHeight="1">
      <c r="A92" s="2"/>
      <c r="B92" s="2"/>
      <c r="C92" s="2"/>
      <c r="D92" s="2"/>
      <c r="E92" s="2"/>
      <c r="F92" s="362">
        <v>88.0</v>
      </c>
      <c r="G92" s="246" t="str">
        <f t="shared" si="7"/>
        <v/>
      </c>
      <c r="H92" s="391" t="str">
        <f t="shared" si="8"/>
        <v/>
      </c>
      <c r="I92" s="363" t="str">
        <f t="shared" si="9"/>
        <v/>
      </c>
      <c r="J92" s="120" t="str">
        <f t="shared" si="10"/>
        <v/>
      </c>
      <c r="K92" s="364" t="str">
        <f>IF($G92="","",Reserve!N92)</f>
        <v/>
      </c>
      <c r="L92" s="120" t="str">
        <f t="shared" si="11"/>
        <v/>
      </c>
      <c r="M92" s="120" t="str">
        <f t="shared" si="12"/>
        <v/>
      </c>
      <c r="N92" s="120" t="str">
        <f t="shared" si="13"/>
        <v/>
      </c>
      <c r="O92" s="120" t="str">
        <f t="shared" si="14"/>
        <v/>
      </c>
      <c r="P92" s="364" t="str">
        <f t="shared" si="15"/>
        <v/>
      </c>
      <c r="Q92" s="365" t="str">
        <f>IF($G92="","",Reserve!$I92)</f>
        <v/>
      </c>
      <c r="R92" s="363" t="str">
        <f>IF($G92="","",Reserve!$J93+Reserve!$K93)</f>
        <v/>
      </c>
      <c r="S92" s="120" t="str">
        <f>IF($G92="","",Change!$G93)</f>
        <v/>
      </c>
      <c r="T92" s="120" t="str">
        <f t="shared" si="16"/>
        <v/>
      </c>
      <c r="U92" s="366" t="str">
        <f t="shared" si="17"/>
        <v/>
      </c>
      <c r="V92" s="363" t="str">
        <f>IF($G92="","",Reserve!$Q93-$R92)</f>
        <v/>
      </c>
      <c r="W92" s="120" t="str">
        <f>IF($G92="","",Reserve!$S93)</f>
        <v/>
      </c>
      <c r="X92" s="364" t="str">
        <f t="shared" si="18"/>
        <v/>
      </c>
      <c r="Y92" s="367" t="str">
        <f t="shared" si="19"/>
        <v/>
      </c>
      <c r="Z92" s="176" t="str">
        <f>IF($G92="","",VLOOKUP(H92,Life!$A$3:$Q$113,$B$6+1,FALSE))</f>
        <v/>
      </c>
      <c r="AA92" s="176" t="str">
        <f t="shared" si="20"/>
        <v/>
      </c>
      <c r="AB92" s="176" t="str">
        <f t="shared" si="21"/>
        <v/>
      </c>
      <c r="AC92" s="366" t="str">
        <f>IF($G92="","",HLOOKUP($G92,AssetShare_Table!$B$84:$G$85,2)*$D$11)</f>
        <v/>
      </c>
      <c r="AD92" s="367" t="str">
        <f t="shared" si="22"/>
        <v/>
      </c>
      <c r="AE92" s="176" t="str">
        <f t="shared" si="23"/>
        <v/>
      </c>
      <c r="AF92" s="176" t="str">
        <f t="shared" si="24"/>
        <v/>
      </c>
      <c r="AG92" s="366" t="str">
        <f t="shared" si="25"/>
        <v/>
      </c>
      <c r="AH92" s="363" t="str">
        <f t="shared" si="26"/>
        <v/>
      </c>
      <c r="AI92" s="120" t="str">
        <f t="shared" si="27"/>
        <v/>
      </c>
      <c r="AJ92" s="120" t="str">
        <f t="shared" si="28"/>
        <v/>
      </c>
      <c r="AK92" s="120" t="str">
        <f t="shared" si="29"/>
        <v/>
      </c>
      <c r="AL92" s="120" t="str">
        <f t="shared" si="30"/>
        <v/>
      </c>
      <c r="AM92" s="120" t="str">
        <f t="shared" si="31"/>
        <v/>
      </c>
      <c r="AN92" s="120" t="str">
        <f t="shared" si="32"/>
        <v/>
      </c>
      <c r="AO92" s="120" t="str">
        <f t="shared" si="33"/>
        <v/>
      </c>
      <c r="AP92" s="120" t="str">
        <f t="shared" si="34"/>
        <v/>
      </c>
      <c r="AQ92" s="120" t="str">
        <f t="shared" si="35"/>
        <v/>
      </c>
      <c r="AR92" s="364" t="str">
        <f t="shared" si="36"/>
        <v/>
      </c>
      <c r="AS92" s="363" t="str">
        <f t="shared" si="37"/>
        <v/>
      </c>
      <c r="AT92" s="120" t="str">
        <f t="shared" si="38"/>
        <v/>
      </c>
      <c r="AU92" s="120" t="str">
        <f t="shared" si="39"/>
        <v/>
      </c>
      <c r="AV92" s="120" t="str">
        <f t="shared" si="40"/>
        <v/>
      </c>
      <c r="AW92" s="364" t="str">
        <f t="shared" si="41"/>
        <v/>
      </c>
      <c r="AX92" s="363" t="str">
        <f>IF($G92="","",Reserve!$P93-$R92)</f>
        <v/>
      </c>
      <c r="AY92" s="176" t="str">
        <f t="shared" si="42"/>
        <v/>
      </c>
      <c r="AZ92" s="366" t="str">
        <f>IF($G92="","",VLOOKUP($H92,Life!$A$3:$R$113,18,FALSE))</f>
        <v/>
      </c>
      <c r="BA92" s="119" t="str">
        <f t="shared" si="43"/>
        <v/>
      </c>
      <c r="BB92" s="120" t="str">
        <f t="shared" si="44"/>
        <v/>
      </c>
      <c r="BC92" s="120" t="str">
        <f t="shared" si="45"/>
        <v/>
      </c>
      <c r="BD92" s="120" t="str">
        <f t="shared" si="46"/>
        <v/>
      </c>
      <c r="BE92" s="120" t="str">
        <f t="shared" si="47"/>
        <v/>
      </c>
      <c r="BF92" s="120" t="str">
        <f t="shared" si="48"/>
        <v/>
      </c>
      <c r="BG92" s="120" t="str">
        <f t="shared" si="49"/>
        <v/>
      </c>
      <c r="BH92" s="120" t="str">
        <f t="shared" si="50"/>
        <v/>
      </c>
      <c r="BI92" s="120" t="str">
        <f t="shared" si="51"/>
        <v/>
      </c>
      <c r="BJ92" s="120" t="str">
        <f t="shared" si="52"/>
        <v/>
      </c>
      <c r="BK92" s="121" t="str">
        <f t="shared" si="53"/>
        <v/>
      </c>
      <c r="BL92" s="120" t="str">
        <f t="shared" si="54"/>
        <v/>
      </c>
      <c r="BM92" s="120" t="str">
        <f t="shared" si="55"/>
        <v/>
      </c>
      <c r="BN92" s="120" t="str">
        <f t="shared" si="56"/>
        <v/>
      </c>
      <c r="BO92" s="120" t="str">
        <f t="shared" si="57"/>
        <v/>
      </c>
      <c r="BP92" s="120" t="str">
        <f t="shared" si="58"/>
        <v/>
      </c>
      <c r="BQ92" s="120" t="str">
        <f t="shared" si="59"/>
        <v/>
      </c>
      <c r="BR92" s="120" t="str">
        <f t="shared" si="60"/>
        <v/>
      </c>
      <c r="BS92" s="120" t="str">
        <f t="shared" si="61"/>
        <v/>
      </c>
      <c r="BT92" s="120" t="str">
        <f t="shared" ref="BT92:BU92" si="149">AN92</f>
        <v/>
      </c>
      <c r="BU92" s="121" t="str">
        <f t="shared" si="149"/>
        <v/>
      </c>
      <c r="BV92" s="2"/>
      <c r="BW92" s="2"/>
    </row>
    <row r="93" ht="15.75" customHeight="1">
      <c r="A93" s="2"/>
      <c r="B93" s="2"/>
      <c r="C93" s="2"/>
      <c r="D93" s="2"/>
      <c r="E93" s="2"/>
      <c r="F93" s="362">
        <v>89.0</v>
      </c>
      <c r="G93" s="246" t="str">
        <f t="shared" si="7"/>
        <v/>
      </c>
      <c r="H93" s="391" t="str">
        <f t="shared" si="8"/>
        <v/>
      </c>
      <c r="I93" s="363" t="str">
        <f t="shared" si="9"/>
        <v/>
      </c>
      <c r="J93" s="120" t="str">
        <f t="shared" si="10"/>
        <v/>
      </c>
      <c r="K93" s="364" t="str">
        <f>IF($G93="","",Reserve!N93)</f>
        <v/>
      </c>
      <c r="L93" s="120" t="str">
        <f t="shared" si="11"/>
        <v/>
      </c>
      <c r="M93" s="120" t="str">
        <f t="shared" si="12"/>
        <v/>
      </c>
      <c r="N93" s="120" t="str">
        <f t="shared" si="13"/>
        <v/>
      </c>
      <c r="O93" s="120" t="str">
        <f t="shared" si="14"/>
        <v/>
      </c>
      <c r="P93" s="364" t="str">
        <f t="shared" si="15"/>
        <v/>
      </c>
      <c r="Q93" s="365" t="str">
        <f>IF($G93="","",Reserve!$I93)</f>
        <v/>
      </c>
      <c r="R93" s="363" t="str">
        <f>IF($G93="","",Reserve!$J94+Reserve!$K94)</f>
        <v/>
      </c>
      <c r="S93" s="120" t="str">
        <f>IF($G93="","",Change!$G94)</f>
        <v/>
      </c>
      <c r="T93" s="120" t="str">
        <f t="shared" si="16"/>
        <v/>
      </c>
      <c r="U93" s="366" t="str">
        <f t="shared" si="17"/>
        <v/>
      </c>
      <c r="V93" s="363" t="str">
        <f>IF($G93="","",Reserve!$Q94-$R93)</f>
        <v/>
      </c>
      <c r="W93" s="120" t="str">
        <f>IF($G93="","",Reserve!$S94)</f>
        <v/>
      </c>
      <c r="X93" s="364" t="str">
        <f t="shared" si="18"/>
        <v/>
      </c>
      <c r="Y93" s="367" t="str">
        <f t="shared" si="19"/>
        <v/>
      </c>
      <c r="Z93" s="176" t="str">
        <f>IF($G93="","",VLOOKUP(H93,Life!$A$3:$Q$113,$B$6+1,FALSE))</f>
        <v/>
      </c>
      <c r="AA93" s="176" t="str">
        <f t="shared" si="20"/>
        <v/>
      </c>
      <c r="AB93" s="176" t="str">
        <f t="shared" si="21"/>
        <v/>
      </c>
      <c r="AC93" s="366" t="str">
        <f>IF($G93="","",HLOOKUP($G93,AssetShare_Table!$B$84:$G$85,2)*$D$11)</f>
        <v/>
      </c>
      <c r="AD93" s="367" t="str">
        <f t="shared" si="22"/>
        <v/>
      </c>
      <c r="AE93" s="176" t="str">
        <f t="shared" si="23"/>
        <v/>
      </c>
      <c r="AF93" s="176" t="str">
        <f t="shared" si="24"/>
        <v/>
      </c>
      <c r="AG93" s="366" t="str">
        <f t="shared" si="25"/>
        <v/>
      </c>
      <c r="AH93" s="363" t="str">
        <f t="shared" si="26"/>
        <v/>
      </c>
      <c r="AI93" s="120" t="str">
        <f t="shared" si="27"/>
        <v/>
      </c>
      <c r="AJ93" s="120" t="str">
        <f t="shared" si="28"/>
        <v/>
      </c>
      <c r="AK93" s="120" t="str">
        <f t="shared" si="29"/>
        <v/>
      </c>
      <c r="AL93" s="120" t="str">
        <f t="shared" si="30"/>
        <v/>
      </c>
      <c r="AM93" s="120" t="str">
        <f t="shared" si="31"/>
        <v/>
      </c>
      <c r="AN93" s="120" t="str">
        <f t="shared" si="32"/>
        <v/>
      </c>
      <c r="AO93" s="120" t="str">
        <f t="shared" si="33"/>
        <v/>
      </c>
      <c r="AP93" s="120" t="str">
        <f t="shared" si="34"/>
        <v/>
      </c>
      <c r="AQ93" s="120" t="str">
        <f t="shared" si="35"/>
        <v/>
      </c>
      <c r="AR93" s="364" t="str">
        <f t="shared" si="36"/>
        <v/>
      </c>
      <c r="AS93" s="363" t="str">
        <f t="shared" si="37"/>
        <v/>
      </c>
      <c r="AT93" s="120" t="str">
        <f t="shared" si="38"/>
        <v/>
      </c>
      <c r="AU93" s="120" t="str">
        <f t="shared" si="39"/>
        <v/>
      </c>
      <c r="AV93" s="120" t="str">
        <f t="shared" si="40"/>
        <v/>
      </c>
      <c r="AW93" s="364" t="str">
        <f t="shared" si="41"/>
        <v/>
      </c>
      <c r="AX93" s="363" t="str">
        <f>IF($G93="","",Reserve!$P94-$R93)</f>
        <v/>
      </c>
      <c r="AY93" s="176" t="str">
        <f t="shared" si="42"/>
        <v/>
      </c>
      <c r="AZ93" s="366" t="str">
        <f>IF($G93="","",VLOOKUP($H93,Life!$A$3:$R$113,18,FALSE))</f>
        <v/>
      </c>
      <c r="BA93" s="119" t="str">
        <f t="shared" si="43"/>
        <v/>
      </c>
      <c r="BB93" s="120" t="str">
        <f t="shared" si="44"/>
        <v/>
      </c>
      <c r="BC93" s="120" t="str">
        <f t="shared" si="45"/>
        <v/>
      </c>
      <c r="BD93" s="120" t="str">
        <f t="shared" si="46"/>
        <v/>
      </c>
      <c r="BE93" s="120" t="str">
        <f t="shared" si="47"/>
        <v/>
      </c>
      <c r="BF93" s="120" t="str">
        <f t="shared" si="48"/>
        <v/>
      </c>
      <c r="BG93" s="120" t="str">
        <f t="shared" si="49"/>
        <v/>
      </c>
      <c r="BH93" s="120" t="str">
        <f t="shared" si="50"/>
        <v/>
      </c>
      <c r="BI93" s="120" t="str">
        <f t="shared" si="51"/>
        <v/>
      </c>
      <c r="BJ93" s="120" t="str">
        <f t="shared" si="52"/>
        <v/>
      </c>
      <c r="BK93" s="121" t="str">
        <f t="shared" si="53"/>
        <v/>
      </c>
      <c r="BL93" s="120" t="str">
        <f t="shared" si="54"/>
        <v/>
      </c>
      <c r="BM93" s="120" t="str">
        <f t="shared" si="55"/>
        <v/>
      </c>
      <c r="BN93" s="120" t="str">
        <f t="shared" si="56"/>
        <v/>
      </c>
      <c r="BO93" s="120" t="str">
        <f t="shared" si="57"/>
        <v/>
      </c>
      <c r="BP93" s="120" t="str">
        <f t="shared" si="58"/>
        <v/>
      </c>
      <c r="BQ93" s="120" t="str">
        <f t="shared" si="59"/>
        <v/>
      </c>
      <c r="BR93" s="120" t="str">
        <f t="shared" si="60"/>
        <v/>
      </c>
      <c r="BS93" s="120" t="str">
        <f t="shared" si="61"/>
        <v/>
      </c>
      <c r="BT93" s="120" t="str">
        <f t="shared" ref="BT93:BU93" si="150">AN93</f>
        <v/>
      </c>
      <c r="BU93" s="121" t="str">
        <f t="shared" si="150"/>
        <v/>
      </c>
      <c r="BV93" s="2"/>
      <c r="BW93" s="2"/>
    </row>
    <row r="94" ht="15.75" customHeight="1">
      <c r="A94" s="2"/>
      <c r="B94" s="2"/>
      <c r="C94" s="2"/>
      <c r="D94" s="2"/>
      <c r="E94" s="2"/>
      <c r="F94" s="371">
        <v>90.0</v>
      </c>
      <c r="G94" s="218" t="str">
        <f t="shared" si="7"/>
        <v/>
      </c>
      <c r="H94" s="393" t="str">
        <f t="shared" si="8"/>
        <v/>
      </c>
      <c r="I94" s="373" t="str">
        <f t="shared" si="9"/>
        <v/>
      </c>
      <c r="J94" s="127" t="str">
        <f t="shared" si="10"/>
        <v/>
      </c>
      <c r="K94" s="374" t="str">
        <f>IF($G94="","",Reserve!N94)</f>
        <v/>
      </c>
      <c r="L94" s="127" t="str">
        <f t="shared" si="11"/>
        <v/>
      </c>
      <c r="M94" s="127" t="str">
        <f t="shared" si="12"/>
        <v/>
      </c>
      <c r="N94" s="127" t="str">
        <f t="shared" si="13"/>
        <v/>
      </c>
      <c r="O94" s="127" t="str">
        <f t="shared" si="14"/>
        <v/>
      </c>
      <c r="P94" s="374" t="str">
        <f t="shared" si="15"/>
        <v/>
      </c>
      <c r="Q94" s="375" t="str">
        <f>IF($G94="","",Reserve!$I94)</f>
        <v/>
      </c>
      <c r="R94" s="373" t="str">
        <f>IF($G94="","",Reserve!$J95+Reserve!$K95)</f>
        <v/>
      </c>
      <c r="S94" s="127" t="str">
        <f>IF($G94="","",Change!$G95)</f>
        <v/>
      </c>
      <c r="T94" s="127" t="str">
        <f t="shared" si="16"/>
        <v/>
      </c>
      <c r="U94" s="376" t="str">
        <f t="shared" si="17"/>
        <v/>
      </c>
      <c r="V94" s="373" t="str">
        <f>IF($G94="","",Reserve!$Q95-$R94)</f>
        <v/>
      </c>
      <c r="W94" s="127" t="str">
        <f>IF($G94="","",Reserve!$S95)</f>
        <v/>
      </c>
      <c r="X94" s="374" t="str">
        <f t="shared" si="18"/>
        <v/>
      </c>
      <c r="Y94" s="377" t="str">
        <f t="shared" si="19"/>
        <v/>
      </c>
      <c r="Z94" s="182" t="str">
        <f>IF($G94="","",VLOOKUP(H94,Life!$A$3:$Q$113,$B$6+1,FALSE))</f>
        <v/>
      </c>
      <c r="AA94" s="182" t="str">
        <f t="shared" si="20"/>
        <v/>
      </c>
      <c r="AB94" s="182" t="str">
        <f t="shared" si="21"/>
        <v/>
      </c>
      <c r="AC94" s="376" t="str">
        <f>IF($G94="","",HLOOKUP($G94,AssetShare_Table!$B$84:$G$85,2)*$D$11)</f>
        <v/>
      </c>
      <c r="AD94" s="377" t="str">
        <f t="shared" si="22"/>
        <v/>
      </c>
      <c r="AE94" s="182" t="str">
        <f t="shared" si="23"/>
        <v/>
      </c>
      <c r="AF94" s="182" t="str">
        <f t="shared" si="24"/>
        <v/>
      </c>
      <c r="AG94" s="376" t="str">
        <f t="shared" si="25"/>
        <v/>
      </c>
      <c r="AH94" s="373" t="str">
        <f t="shared" si="26"/>
        <v/>
      </c>
      <c r="AI94" s="127" t="str">
        <f t="shared" si="27"/>
        <v/>
      </c>
      <c r="AJ94" s="127" t="str">
        <f t="shared" si="28"/>
        <v/>
      </c>
      <c r="AK94" s="127" t="str">
        <f t="shared" si="29"/>
        <v/>
      </c>
      <c r="AL94" s="127" t="str">
        <f t="shared" si="30"/>
        <v/>
      </c>
      <c r="AM94" s="127" t="str">
        <f t="shared" si="31"/>
        <v/>
      </c>
      <c r="AN94" s="127" t="str">
        <f t="shared" si="32"/>
        <v/>
      </c>
      <c r="AO94" s="127" t="str">
        <f t="shared" si="33"/>
        <v/>
      </c>
      <c r="AP94" s="127" t="str">
        <f t="shared" si="34"/>
        <v/>
      </c>
      <c r="AQ94" s="127" t="str">
        <f t="shared" si="35"/>
        <v/>
      </c>
      <c r="AR94" s="374" t="str">
        <f t="shared" si="36"/>
        <v/>
      </c>
      <c r="AS94" s="373" t="str">
        <f t="shared" si="37"/>
        <v/>
      </c>
      <c r="AT94" s="127" t="str">
        <f t="shared" si="38"/>
        <v/>
      </c>
      <c r="AU94" s="127" t="str">
        <f t="shared" si="39"/>
        <v/>
      </c>
      <c r="AV94" s="127" t="str">
        <f t="shared" si="40"/>
        <v/>
      </c>
      <c r="AW94" s="374" t="str">
        <f t="shared" si="41"/>
        <v/>
      </c>
      <c r="AX94" s="373" t="str">
        <f>IF($G94="","",Reserve!$P95-$R94)</f>
        <v/>
      </c>
      <c r="AY94" s="182" t="str">
        <f t="shared" si="42"/>
        <v/>
      </c>
      <c r="AZ94" s="376" t="str">
        <f>IF($G94="","",VLOOKUP($H94,Life!$A$3:$R$113,18,FALSE))</f>
        <v/>
      </c>
      <c r="BA94" s="126" t="str">
        <f t="shared" si="43"/>
        <v/>
      </c>
      <c r="BB94" s="127" t="str">
        <f t="shared" si="44"/>
        <v/>
      </c>
      <c r="BC94" s="127" t="str">
        <f t="shared" si="45"/>
        <v/>
      </c>
      <c r="BD94" s="127" t="str">
        <f t="shared" si="46"/>
        <v/>
      </c>
      <c r="BE94" s="127" t="str">
        <f t="shared" si="47"/>
        <v/>
      </c>
      <c r="BF94" s="127" t="str">
        <f t="shared" si="48"/>
        <v/>
      </c>
      <c r="BG94" s="127" t="str">
        <f t="shared" si="49"/>
        <v/>
      </c>
      <c r="BH94" s="127" t="str">
        <f t="shared" si="50"/>
        <v/>
      </c>
      <c r="BI94" s="127" t="str">
        <f t="shared" si="51"/>
        <v/>
      </c>
      <c r="BJ94" s="127" t="str">
        <f t="shared" si="52"/>
        <v/>
      </c>
      <c r="BK94" s="128" t="str">
        <f t="shared" si="53"/>
        <v/>
      </c>
      <c r="BL94" s="127" t="str">
        <f t="shared" si="54"/>
        <v/>
      </c>
      <c r="BM94" s="127" t="str">
        <f t="shared" si="55"/>
        <v/>
      </c>
      <c r="BN94" s="127" t="str">
        <f t="shared" si="56"/>
        <v/>
      </c>
      <c r="BO94" s="127" t="str">
        <f t="shared" si="57"/>
        <v/>
      </c>
      <c r="BP94" s="127" t="str">
        <f t="shared" si="58"/>
        <v/>
      </c>
      <c r="BQ94" s="127" t="str">
        <f t="shared" si="59"/>
        <v/>
      </c>
      <c r="BR94" s="127" t="str">
        <f t="shared" si="60"/>
        <v/>
      </c>
      <c r="BS94" s="127" t="str">
        <f t="shared" si="61"/>
        <v/>
      </c>
      <c r="BT94" s="127" t="str">
        <f t="shared" ref="BT94:BU94" si="151">AN94</f>
        <v/>
      </c>
      <c r="BU94" s="128" t="str">
        <f t="shared" si="151"/>
        <v/>
      </c>
      <c r="BV94" s="2"/>
      <c r="BW94" s="2"/>
    </row>
    <row r="95" ht="15.75" customHeight="1">
      <c r="A95" s="2"/>
      <c r="B95" s="2"/>
      <c r="C95" s="2"/>
      <c r="D95" s="2"/>
      <c r="E95" s="2"/>
      <c r="F95" s="362">
        <v>91.0</v>
      </c>
      <c r="G95" s="246" t="str">
        <f t="shared" si="7"/>
        <v/>
      </c>
      <c r="H95" s="391" t="str">
        <f t="shared" si="8"/>
        <v/>
      </c>
      <c r="I95" s="363" t="str">
        <f t="shared" si="9"/>
        <v/>
      </c>
      <c r="J95" s="120" t="str">
        <f t="shared" si="10"/>
        <v/>
      </c>
      <c r="K95" s="364" t="str">
        <f>IF($G95="","",Reserve!N95)</f>
        <v/>
      </c>
      <c r="L95" s="120" t="str">
        <f t="shared" si="11"/>
        <v/>
      </c>
      <c r="M95" s="120" t="str">
        <f t="shared" si="12"/>
        <v/>
      </c>
      <c r="N95" s="120" t="str">
        <f t="shared" si="13"/>
        <v/>
      </c>
      <c r="O95" s="120" t="str">
        <f t="shared" si="14"/>
        <v/>
      </c>
      <c r="P95" s="364" t="str">
        <f t="shared" si="15"/>
        <v/>
      </c>
      <c r="Q95" s="365" t="str">
        <f>IF($G95="","",Reserve!$I95)</f>
        <v/>
      </c>
      <c r="R95" s="363" t="str">
        <f>IF($G95="","",Reserve!$J96+Reserve!$K96)</f>
        <v/>
      </c>
      <c r="S95" s="120" t="str">
        <f>IF($G95="","",Change!$G96)</f>
        <v/>
      </c>
      <c r="T95" s="120" t="str">
        <f t="shared" si="16"/>
        <v/>
      </c>
      <c r="U95" s="366" t="str">
        <f t="shared" si="17"/>
        <v/>
      </c>
      <c r="V95" s="363" t="str">
        <f>IF($G95="","",Reserve!$Q96-$R95)</f>
        <v/>
      </c>
      <c r="W95" s="120" t="str">
        <f>IF($G95="","",Reserve!$S96)</f>
        <v/>
      </c>
      <c r="X95" s="364" t="str">
        <f t="shared" si="18"/>
        <v/>
      </c>
      <c r="Y95" s="367" t="str">
        <f t="shared" si="19"/>
        <v/>
      </c>
      <c r="Z95" s="176" t="str">
        <f>IF($G95="","",VLOOKUP(H95,Life!$A$3:$Q$113,$B$6+1,FALSE))</f>
        <v/>
      </c>
      <c r="AA95" s="176" t="str">
        <f t="shared" si="20"/>
        <v/>
      </c>
      <c r="AB95" s="176" t="str">
        <f t="shared" si="21"/>
        <v/>
      </c>
      <c r="AC95" s="366" t="str">
        <f>IF($G95="","",HLOOKUP($G95,AssetShare_Table!$B$84:$G$85,2)*$D$11)</f>
        <v/>
      </c>
      <c r="AD95" s="367" t="str">
        <f t="shared" si="22"/>
        <v/>
      </c>
      <c r="AE95" s="176" t="str">
        <f t="shared" si="23"/>
        <v/>
      </c>
      <c r="AF95" s="176" t="str">
        <f t="shared" si="24"/>
        <v/>
      </c>
      <c r="AG95" s="366" t="str">
        <f t="shared" si="25"/>
        <v/>
      </c>
      <c r="AH95" s="363" t="str">
        <f t="shared" si="26"/>
        <v/>
      </c>
      <c r="AI95" s="120" t="str">
        <f t="shared" si="27"/>
        <v/>
      </c>
      <c r="AJ95" s="120" t="str">
        <f t="shared" si="28"/>
        <v/>
      </c>
      <c r="AK95" s="120" t="str">
        <f t="shared" si="29"/>
        <v/>
      </c>
      <c r="AL95" s="120" t="str">
        <f t="shared" si="30"/>
        <v/>
      </c>
      <c r="AM95" s="120" t="str">
        <f t="shared" si="31"/>
        <v/>
      </c>
      <c r="AN95" s="120" t="str">
        <f t="shared" si="32"/>
        <v/>
      </c>
      <c r="AO95" s="120" t="str">
        <f t="shared" si="33"/>
        <v/>
      </c>
      <c r="AP95" s="120" t="str">
        <f t="shared" si="34"/>
        <v/>
      </c>
      <c r="AQ95" s="120" t="str">
        <f t="shared" si="35"/>
        <v/>
      </c>
      <c r="AR95" s="364" t="str">
        <f t="shared" si="36"/>
        <v/>
      </c>
      <c r="AS95" s="363" t="str">
        <f t="shared" si="37"/>
        <v/>
      </c>
      <c r="AT95" s="120" t="str">
        <f t="shared" si="38"/>
        <v/>
      </c>
      <c r="AU95" s="120" t="str">
        <f t="shared" si="39"/>
        <v/>
      </c>
      <c r="AV95" s="120" t="str">
        <f t="shared" si="40"/>
        <v/>
      </c>
      <c r="AW95" s="364" t="str">
        <f t="shared" si="41"/>
        <v/>
      </c>
      <c r="AX95" s="363" t="str">
        <f>IF($G95="","",Reserve!$P96-$R95)</f>
        <v/>
      </c>
      <c r="AY95" s="176" t="str">
        <f t="shared" si="42"/>
        <v/>
      </c>
      <c r="AZ95" s="366" t="str">
        <f>IF($G95="","",VLOOKUP($H95,Life!$A$3:$R$113,18,FALSE))</f>
        <v/>
      </c>
      <c r="BA95" s="119" t="str">
        <f t="shared" si="43"/>
        <v/>
      </c>
      <c r="BB95" s="120" t="str">
        <f t="shared" si="44"/>
        <v/>
      </c>
      <c r="BC95" s="120" t="str">
        <f t="shared" si="45"/>
        <v/>
      </c>
      <c r="BD95" s="120" t="str">
        <f t="shared" si="46"/>
        <v/>
      </c>
      <c r="BE95" s="120" t="str">
        <f t="shared" si="47"/>
        <v/>
      </c>
      <c r="BF95" s="120" t="str">
        <f t="shared" si="48"/>
        <v/>
      </c>
      <c r="BG95" s="120" t="str">
        <f t="shared" si="49"/>
        <v/>
      </c>
      <c r="BH95" s="120" t="str">
        <f t="shared" si="50"/>
        <v/>
      </c>
      <c r="BI95" s="120" t="str">
        <f t="shared" si="51"/>
        <v/>
      </c>
      <c r="BJ95" s="120" t="str">
        <f t="shared" si="52"/>
        <v/>
      </c>
      <c r="BK95" s="121" t="str">
        <f t="shared" si="53"/>
        <v/>
      </c>
      <c r="BL95" s="120" t="str">
        <f t="shared" si="54"/>
        <v/>
      </c>
      <c r="BM95" s="120" t="str">
        <f t="shared" si="55"/>
        <v/>
      </c>
      <c r="BN95" s="120" t="str">
        <f t="shared" si="56"/>
        <v/>
      </c>
      <c r="BO95" s="120" t="str">
        <f t="shared" si="57"/>
        <v/>
      </c>
      <c r="BP95" s="120" t="str">
        <f t="shared" si="58"/>
        <v/>
      </c>
      <c r="BQ95" s="120" t="str">
        <f t="shared" si="59"/>
        <v/>
      </c>
      <c r="BR95" s="120" t="str">
        <f t="shared" si="60"/>
        <v/>
      </c>
      <c r="BS95" s="120" t="str">
        <f t="shared" si="61"/>
        <v/>
      </c>
      <c r="BT95" s="120" t="str">
        <f t="shared" ref="BT95:BU95" si="152">AN95</f>
        <v/>
      </c>
      <c r="BU95" s="121" t="str">
        <f t="shared" si="152"/>
        <v/>
      </c>
      <c r="BV95" s="2"/>
      <c r="BW95" s="2"/>
    </row>
    <row r="96" ht="15.75" customHeight="1">
      <c r="A96" s="2"/>
      <c r="B96" s="2"/>
      <c r="C96" s="2"/>
      <c r="D96" s="2"/>
      <c r="E96" s="2"/>
      <c r="F96" s="362">
        <v>92.0</v>
      </c>
      <c r="G96" s="246" t="str">
        <f t="shared" si="7"/>
        <v/>
      </c>
      <c r="H96" s="391" t="str">
        <f t="shared" si="8"/>
        <v/>
      </c>
      <c r="I96" s="363" t="str">
        <f t="shared" si="9"/>
        <v/>
      </c>
      <c r="J96" s="120" t="str">
        <f t="shared" si="10"/>
        <v/>
      </c>
      <c r="K96" s="364" t="str">
        <f>IF($G96="","",Reserve!N96)</f>
        <v/>
      </c>
      <c r="L96" s="120" t="str">
        <f t="shared" si="11"/>
        <v/>
      </c>
      <c r="M96" s="120" t="str">
        <f t="shared" si="12"/>
        <v/>
      </c>
      <c r="N96" s="120" t="str">
        <f t="shared" si="13"/>
        <v/>
      </c>
      <c r="O96" s="120" t="str">
        <f t="shared" si="14"/>
        <v/>
      </c>
      <c r="P96" s="364" t="str">
        <f t="shared" si="15"/>
        <v/>
      </c>
      <c r="Q96" s="365" t="str">
        <f>IF($G96="","",Reserve!$I96)</f>
        <v/>
      </c>
      <c r="R96" s="363" t="str">
        <f>IF($G96="","",Reserve!$J97+Reserve!$K97)</f>
        <v/>
      </c>
      <c r="S96" s="120" t="str">
        <f>IF($G96="","",Change!$G97)</f>
        <v/>
      </c>
      <c r="T96" s="120" t="str">
        <f t="shared" si="16"/>
        <v/>
      </c>
      <c r="U96" s="366" t="str">
        <f t="shared" si="17"/>
        <v/>
      </c>
      <c r="V96" s="363" t="str">
        <f>IF($G96="","",Reserve!$Q97-$R96)</f>
        <v/>
      </c>
      <c r="W96" s="120" t="str">
        <f>IF($G96="","",Reserve!$S97)</f>
        <v/>
      </c>
      <c r="X96" s="364" t="str">
        <f t="shared" si="18"/>
        <v/>
      </c>
      <c r="Y96" s="367" t="str">
        <f t="shared" si="19"/>
        <v/>
      </c>
      <c r="Z96" s="176" t="str">
        <f>IF($G96="","",VLOOKUP(H96,Life!$A$3:$Q$113,$B$6+1,FALSE))</f>
        <v/>
      </c>
      <c r="AA96" s="176" t="str">
        <f t="shared" si="20"/>
        <v/>
      </c>
      <c r="AB96" s="176" t="str">
        <f t="shared" si="21"/>
        <v/>
      </c>
      <c r="AC96" s="366" t="str">
        <f>IF($G96="","",HLOOKUP($G96,AssetShare_Table!$B$84:$G$85,2)*$D$11)</f>
        <v/>
      </c>
      <c r="AD96" s="367" t="str">
        <f t="shared" si="22"/>
        <v/>
      </c>
      <c r="AE96" s="176" t="str">
        <f t="shared" si="23"/>
        <v/>
      </c>
      <c r="AF96" s="176" t="str">
        <f t="shared" si="24"/>
        <v/>
      </c>
      <c r="AG96" s="366" t="str">
        <f t="shared" si="25"/>
        <v/>
      </c>
      <c r="AH96" s="363" t="str">
        <f t="shared" si="26"/>
        <v/>
      </c>
      <c r="AI96" s="120" t="str">
        <f t="shared" si="27"/>
        <v/>
      </c>
      <c r="AJ96" s="120" t="str">
        <f t="shared" si="28"/>
        <v/>
      </c>
      <c r="AK96" s="120" t="str">
        <f t="shared" si="29"/>
        <v/>
      </c>
      <c r="AL96" s="120" t="str">
        <f t="shared" si="30"/>
        <v/>
      </c>
      <c r="AM96" s="120" t="str">
        <f t="shared" si="31"/>
        <v/>
      </c>
      <c r="AN96" s="120" t="str">
        <f t="shared" si="32"/>
        <v/>
      </c>
      <c r="AO96" s="120" t="str">
        <f t="shared" si="33"/>
        <v/>
      </c>
      <c r="AP96" s="120" t="str">
        <f t="shared" si="34"/>
        <v/>
      </c>
      <c r="AQ96" s="120" t="str">
        <f t="shared" si="35"/>
        <v/>
      </c>
      <c r="AR96" s="364" t="str">
        <f t="shared" si="36"/>
        <v/>
      </c>
      <c r="AS96" s="363" t="str">
        <f t="shared" si="37"/>
        <v/>
      </c>
      <c r="AT96" s="120" t="str">
        <f t="shared" si="38"/>
        <v/>
      </c>
      <c r="AU96" s="120" t="str">
        <f t="shared" si="39"/>
        <v/>
      </c>
      <c r="AV96" s="120" t="str">
        <f t="shared" si="40"/>
        <v/>
      </c>
      <c r="AW96" s="364" t="str">
        <f t="shared" si="41"/>
        <v/>
      </c>
      <c r="AX96" s="363" t="str">
        <f>IF($G96="","",Reserve!$P97-$R96)</f>
        <v/>
      </c>
      <c r="AY96" s="176" t="str">
        <f t="shared" si="42"/>
        <v/>
      </c>
      <c r="AZ96" s="366" t="str">
        <f>IF($G96="","",VLOOKUP($H96,Life!$A$3:$R$113,18,FALSE))</f>
        <v/>
      </c>
      <c r="BA96" s="119" t="str">
        <f t="shared" si="43"/>
        <v/>
      </c>
      <c r="BB96" s="120" t="str">
        <f t="shared" si="44"/>
        <v/>
      </c>
      <c r="BC96" s="120" t="str">
        <f t="shared" si="45"/>
        <v/>
      </c>
      <c r="BD96" s="120" t="str">
        <f t="shared" si="46"/>
        <v/>
      </c>
      <c r="BE96" s="120" t="str">
        <f t="shared" si="47"/>
        <v/>
      </c>
      <c r="BF96" s="120" t="str">
        <f t="shared" si="48"/>
        <v/>
      </c>
      <c r="BG96" s="120" t="str">
        <f t="shared" si="49"/>
        <v/>
      </c>
      <c r="BH96" s="120" t="str">
        <f t="shared" si="50"/>
        <v/>
      </c>
      <c r="BI96" s="120" t="str">
        <f t="shared" si="51"/>
        <v/>
      </c>
      <c r="BJ96" s="120" t="str">
        <f t="shared" si="52"/>
        <v/>
      </c>
      <c r="BK96" s="121" t="str">
        <f t="shared" si="53"/>
        <v/>
      </c>
      <c r="BL96" s="120" t="str">
        <f t="shared" si="54"/>
        <v/>
      </c>
      <c r="BM96" s="120" t="str">
        <f t="shared" si="55"/>
        <v/>
      </c>
      <c r="BN96" s="120" t="str">
        <f t="shared" si="56"/>
        <v/>
      </c>
      <c r="BO96" s="120" t="str">
        <f t="shared" si="57"/>
        <v/>
      </c>
      <c r="BP96" s="120" t="str">
        <f t="shared" si="58"/>
        <v/>
      </c>
      <c r="BQ96" s="120" t="str">
        <f t="shared" si="59"/>
        <v/>
      </c>
      <c r="BR96" s="120" t="str">
        <f t="shared" si="60"/>
        <v/>
      </c>
      <c r="BS96" s="120" t="str">
        <f t="shared" si="61"/>
        <v/>
      </c>
      <c r="BT96" s="120" t="str">
        <f t="shared" ref="BT96:BU96" si="153">AN96</f>
        <v/>
      </c>
      <c r="BU96" s="121" t="str">
        <f t="shared" si="153"/>
        <v/>
      </c>
      <c r="BV96" s="2"/>
      <c r="BW96" s="2"/>
    </row>
    <row r="97" ht="15.75" customHeight="1">
      <c r="A97" s="2"/>
      <c r="B97" s="2"/>
      <c r="C97" s="2"/>
      <c r="D97" s="2"/>
      <c r="E97" s="2"/>
      <c r="F97" s="362">
        <v>93.0</v>
      </c>
      <c r="G97" s="246" t="str">
        <f t="shared" si="7"/>
        <v/>
      </c>
      <c r="H97" s="391" t="str">
        <f t="shared" si="8"/>
        <v/>
      </c>
      <c r="I97" s="363" t="str">
        <f t="shared" si="9"/>
        <v/>
      </c>
      <c r="J97" s="120" t="str">
        <f t="shared" si="10"/>
        <v/>
      </c>
      <c r="K97" s="364" t="str">
        <f>IF($G97="","",Reserve!N97)</f>
        <v/>
      </c>
      <c r="L97" s="120" t="str">
        <f t="shared" si="11"/>
        <v/>
      </c>
      <c r="M97" s="120" t="str">
        <f t="shared" si="12"/>
        <v/>
      </c>
      <c r="N97" s="120" t="str">
        <f t="shared" si="13"/>
        <v/>
      </c>
      <c r="O97" s="120" t="str">
        <f t="shared" si="14"/>
        <v/>
      </c>
      <c r="P97" s="364" t="str">
        <f t="shared" si="15"/>
        <v/>
      </c>
      <c r="Q97" s="365" t="str">
        <f>IF($G97="","",Reserve!$I97)</f>
        <v/>
      </c>
      <c r="R97" s="363" t="str">
        <f>IF($G97="","",Reserve!$J98+Reserve!$K98)</f>
        <v/>
      </c>
      <c r="S97" s="120" t="str">
        <f>IF($G97="","",Change!$G98)</f>
        <v/>
      </c>
      <c r="T97" s="120" t="str">
        <f t="shared" si="16"/>
        <v/>
      </c>
      <c r="U97" s="366" t="str">
        <f t="shared" si="17"/>
        <v/>
      </c>
      <c r="V97" s="363" t="str">
        <f>IF($G97="","",Reserve!$Q98-$R97)</f>
        <v/>
      </c>
      <c r="W97" s="120" t="str">
        <f>IF($G97="","",Reserve!$S98)</f>
        <v/>
      </c>
      <c r="X97" s="364" t="str">
        <f t="shared" si="18"/>
        <v/>
      </c>
      <c r="Y97" s="367" t="str">
        <f t="shared" si="19"/>
        <v/>
      </c>
      <c r="Z97" s="176" t="str">
        <f>IF($G97="","",VLOOKUP(H97,Life!$A$3:$Q$113,$B$6+1,FALSE))</f>
        <v/>
      </c>
      <c r="AA97" s="176" t="str">
        <f t="shared" si="20"/>
        <v/>
      </c>
      <c r="AB97" s="176" t="str">
        <f t="shared" si="21"/>
        <v/>
      </c>
      <c r="AC97" s="366" t="str">
        <f>IF($G97="","",HLOOKUP($G97,AssetShare_Table!$B$84:$G$85,2)*$D$11)</f>
        <v/>
      </c>
      <c r="AD97" s="367" t="str">
        <f t="shared" si="22"/>
        <v/>
      </c>
      <c r="AE97" s="176" t="str">
        <f t="shared" si="23"/>
        <v/>
      </c>
      <c r="AF97" s="176" t="str">
        <f t="shared" si="24"/>
        <v/>
      </c>
      <c r="AG97" s="366" t="str">
        <f t="shared" si="25"/>
        <v/>
      </c>
      <c r="AH97" s="363" t="str">
        <f t="shared" si="26"/>
        <v/>
      </c>
      <c r="AI97" s="120" t="str">
        <f t="shared" si="27"/>
        <v/>
      </c>
      <c r="AJ97" s="120" t="str">
        <f t="shared" si="28"/>
        <v/>
      </c>
      <c r="AK97" s="120" t="str">
        <f t="shared" si="29"/>
        <v/>
      </c>
      <c r="AL97" s="120" t="str">
        <f t="shared" si="30"/>
        <v/>
      </c>
      <c r="AM97" s="120" t="str">
        <f t="shared" si="31"/>
        <v/>
      </c>
      <c r="AN97" s="120" t="str">
        <f t="shared" si="32"/>
        <v/>
      </c>
      <c r="AO97" s="120" t="str">
        <f t="shared" si="33"/>
        <v/>
      </c>
      <c r="AP97" s="120" t="str">
        <f t="shared" si="34"/>
        <v/>
      </c>
      <c r="AQ97" s="120" t="str">
        <f t="shared" si="35"/>
        <v/>
      </c>
      <c r="AR97" s="364" t="str">
        <f t="shared" si="36"/>
        <v/>
      </c>
      <c r="AS97" s="363" t="str">
        <f t="shared" si="37"/>
        <v/>
      </c>
      <c r="AT97" s="120" t="str">
        <f t="shared" si="38"/>
        <v/>
      </c>
      <c r="AU97" s="120" t="str">
        <f t="shared" si="39"/>
        <v/>
      </c>
      <c r="AV97" s="120" t="str">
        <f t="shared" si="40"/>
        <v/>
      </c>
      <c r="AW97" s="364" t="str">
        <f t="shared" si="41"/>
        <v/>
      </c>
      <c r="AX97" s="363" t="str">
        <f>IF($G97="","",Reserve!$P98-$R97)</f>
        <v/>
      </c>
      <c r="AY97" s="176" t="str">
        <f t="shared" si="42"/>
        <v/>
      </c>
      <c r="AZ97" s="366" t="str">
        <f>IF($G97="","",VLOOKUP($H97,Life!$A$3:$R$113,18,FALSE))</f>
        <v/>
      </c>
      <c r="BA97" s="119" t="str">
        <f t="shared" si="43"/>
        <v/>
      </c>
      <c r="BB97" s="120" t="str">
        <f t="shared" si="44"/>
        <v/>
      </c>
      <c r="BC97" s="120" t="str">
        <f t="shared" si="45"/>
        <v/>
      </c>
      <c r="BD97" s="120" t="str">
        <f t="shared" si="46"/>
        <v/>
      </c>
      <c r="BE97" s="120" t="str">
        <f t="shared" si="47"/>
        <v/>
      </c>
      <c r="BF97" s="120" t="str">
        <f t="shared" si="48"/>
        <v/>
      </c>
      <c r="BG97" s="120" t="str">
        <f t="shared" si="49"/>
        <v/>
      </c>
      <c r="BH97" s="120" t="str">
        <f t="shared" si="50"/>
        <v/>
      </c>
      <c r="BI97" s="120" t="str">
        <f t="shared" si="51"/>
        <v/>
      </c>
      <c r="BJ97" s="120" t="str">
        <f t="shared" si="52"/>
        <v/>
      </c>
      <c r="BK97" s="121" t="str">
        <f t="shared" si="53"/>
        <v/>
      </c>
      <c r="BL97" s="120" t="str">
        <f t="shared" si="54"/>
        <v/>
      </c>
      <c r="BM97" s="120" t="str">
        <f t="shared" si="55"/>
        <v/>
      </c>
      <c r="BN97" s="120" t="str">
        <f t="shared" si="56"/>
        <v/>
      </c>
      <c r="BO97" s="120" t="str">
        <f t="shared" si="57"/>
        <v/>
      </c>
      <c r="BP97" s="120" t="str">
        <f t="shared" si="58"/>
        <v/>
      </c>
      <c r="BQ97" s="120" t="str">
        <f t="shared" si="59"/>
        <v/>
      </c>
      <c r="BR97" s="120" t="str">
        <f t="shared" si="60"/>
        <v/>
      </c>
      <c r="BS97" s="120" t="str">
        <f t="shared" si="61"/>
        <v/>
      </c>
      <c r="BT97" s="120" t="str">
        <f t="shared" ref="BT97:BU97" si="154">AN97</f>
        <v/>
      </c>
      <c r="BU97" s="121" t="str">
        <f t="shared" si="154"/>
        <v/>
      </c>
      <c r="BV97" s="2"/>
      <c r="BW97" s="2"/>
    </row>
    <row r="98" ht="15.75" customHeight="1">
      <c r="A98" s="2"/>
      <c r="B98" s="2"/>
      <c r="C98" s="2"/>
      <c r="D98" s="2"/>
      <c r="E98" s="2"/>
      <c r="F98" s="362">
        <v>94.0</v>
      </c>
      <c r="G98" s="246" t="str">
        <f t="shared" si="7"/>
        <v/>
      </c>
      <c r="H98" s="391" t="str">
        <f t="shared" si="8"/>
        <v/>
      </c>
      <c r="I98" s="363" t="str">
        <f t="shared" si="9"/>
        <v/>
      </c>
      <c r="J98" s="120" t="str">
        <f t="shared" si="10"/>
        <v/>
      </c>
      <c r="K98" s="364" t="str">
        <f>IF($G98="","",Reserve!N98)</f>
        <v/>
      </c>
      <c r="L98" s="120" t="str">
        <f t="shared" si="11"/>
        <v/>
      </c>
      <c r="M98" s="120" t="str">
        <f t="shared" si="12"/>
        <v/>
      </c>
      <c r="N98" s="120" t="str">
        <f t="shared" si="13"/>
        <v/>
      </c>
      <c r="O98" s="120" t="str">
        <f t="shared" si="14"/>
        <v/>
      </c>
      <c r="P98" s="364" t="str">
        <f t="shared" si="15"/>
        <v/>
      </c>
      <c r="Q98" s="365" t="str">
        <f>IF($G98="","",Reserve!$I98)</f>
        <v/>
      </c>
      <c r="R98" s="363" t="str">
        <f>IF($G98="","",Reserve!$J99+Reserve!$K99)</f>
        <v/>
      </c>
      <c r="S98" s="120" t="str">
        <f>IF($G98="","",Change!$G99)</f>
        <v/>
      </c>
      <c r="T98" s="120" t="str">
        <f t="shared" si="16"/>
        <v/>
      </c>
      <c r="U98" s="366" t="str">
        <f t="shared" si="17"/>
        <v/>
      </c>
      <c r="V98" s="363" t="str">
        <f>IF($G98="","",Reserve!$Q99-$R98)</f>
        <v/>
      </c>
      <c r="W98" s="120" t="str">
        <f>IF($G98="","",Reserve!$S99)</f>
        <v/>
      </c>
      <c r="X98" s="364" t="str">
        <f t="shared" si="18"/>
        <v/>
      </c>
      <c r="Y98" s="367" t="str">
        <f t="shared" si="19"/>
        <v/>
      </c>
      <c r="Z98" s="176" t="str">
        <f>IF($G98="","",VLOOKUP(H98,Life!$A$3:$Q$113,$B$6+1,FALSE))</f>
        <v/>
      </c>
      <c r="AA98" s="176" t="str">
        <f t="shared" si="20"/>
        <v/>
      </c>
      <c r="AB98" s="176" t="str">
        <f t="shared" si="21"/>
        <v/>
      </c>
      <c r="AC98" s="366" t="str">
        <f>IF($G98="","",HLOOKUP($G98,AssetShare_Table!$B$84:$G$85,2)*$D$11)</f>
        <v/>
      </c>
      <c r="AD98" s="367" t="str">
        <f t="shared" si="22"/>
        <v/>
      </c>
      <c r="AE98" s="176" t="str">
        <f t="shared" si="23"/>
        <v/>
      </c>
      <c r="AF98" s="176" t="str">
        <f t="shared" si="24"/>
        <v/>
      </c>
      <c r="AG98" s="366" t="str">
        <f t="shared" si="25"/>
        <v/>
      </c>
      <c r="AH98" s="363" t="str">
        <f t="shared" si="26"/>
        <v/>
      </c>
      <c r="AI98" s="120" t="str">
        <f t="shared" si="27"/>
        <v/>
      </c>
      <c r="AJ98" s="120" t="str">
        <f t="shared" si="28"/>
        <v/>
      </c>
      <c r="AK98" s="120" t="str">
        <f t="shared" si="29"/>
        <v/>
      </c>
      <c r="AL98" s="120" t="str">
        <f t="shared" si="30"/>
        <v/>
      </c>
      <c r="AM98" s="120" t="str">
        <f t="shared" si="31"/>
        <v/>
      </c>
      <c r="AN98" s="120" t="str">
        <f t="shared" si="32"/>
        <v/>
      </c>
      <c r="AO98" s="120" t="str">
        <f t="shared" si="33"/>
        <v/>
      </c>
      <c r="AP98" s="120" t="str">
        <f t="shared" si="34"/>
        <v/>
      </c>
      <c r="AQ98" s="120" t="str">
        <f t="shared" si="35"/>
        <v/>
      </c>
      <c r="AR98" s="364" t="str">
        <f t="shared" si="36"/>
        <v/>
      </c>
      <c r="AS98" s="363" t="str">
        <f t="shared" si="37"/>
        <v/>
      </c>
      <c r="AT98" s="120" t="str">
        <f t="shared" si="38"/>
        <v/>
      </c>
      <c r="AU98" s="120" t="str">
        <f t="shared" si="39"/>
        <v/>
      </c>
      <c r="AV98" s="120" t="str">
        <f t="shared" si="40"/>
        <v/>
      </c>
      <c r="AW98" s="364" t="str">
        <f t="shared" si="41"/>
        <v/>
      </c>
      <c r="AX98" s="363" t="str">
        <f>IF($G98="","",Reserve!$P99-$R98)</f>
        <v/>
      </c>
      <c r="AY98" s="176" t="str">
        <f t="shared" si="42"/>
        <v/>
      </c>
      <c r="AZ98" s="366" t="str">
        <f>IF($G98="","",VLOOKUP($H98,Life!$A$3:$R$113,18,FALSE))</f>
        <v/>
      </c>
      <c r="BA98" s="119" t="str">
        <f t="shared" si="43"/>
        <v/>
      </c>
      <c r="BB98" s="120" t="str">
        <f t="shared" si="44"/>
        <v/>
      </c>
      <c r="BC98" s="120" t="str">
        <f t="shared" si="45"/>
        <v/>
      </c>
      <c r="BD98" s="120" t="str">
        <f t="shared" si="46"/>
        <v/>
      </c>
      <c r="BE98" s="120" t="str">
        <f t="shared" si="47"/>
        <v/>
      </c>
      <c r="BF98" s="120" t="str">
        <f t="shared" si="48"/>
        <v/>
      </c>
      <c r="BG98" s="120" t="str">
        <f t="shared" si="49"/>
        <v/>
      </c>
      <c r="BH98" s="120" t="str">
        <f t="shared" si="50"/>
        <v/>
      </c>
      <c r="BI98" s="120" t="str">
        <f t="shared" si="51"/>
        <v/>
      </c>
      <c r="BJ98" s="120" t="str">
        <f t="shared" si="52"/>
        <v/>
      </c>
      <c r="BK98" s="121" t="str">
        <f t="shared" si="53"/>
        <v/>
      </c>
      <c r="BL98" s="120" t="str">
        <f t="shared" si="54"/>
        <v/>
      </c>
      <c r="BM98" s="120" t="str">
        <f t="shared" si="55"/>
        <v/>
      </c>
      <c r="BN98" s="120" t="str">
        <f t="shared" si="56"/>
        <v/>
      </c>
      <c r="BO98" s="120" t="str">
        <f t="shared" si="57"/>
        <v/>
      </c>
      <c r="BP98" s="120" t="str">
        <f t="shared" si="58"/>
        <v/>
      </c>
      <c r="BQ98" s="120" t="str">
        <f t="shared" si="59"/>
        <v/>
      </c>
      <c r="BR98" s="120" t="str">
        <f t="shared" si="60"/>
        <v/>
      </c>
      <c r="BS98" s="120" t="str">
        <f t="shared" si="61"/>
        <v/>
      </c>
      <c r="BT98" s="120" t="str">
        <f t="shared" ref="BT98:BU98" si="155">AN98</f>
        <v/>
      </c>
      <c r="BU98" s="121" t="str">
        <f t="shared" si="155"/>
        <v/>
      </c>
      <c r="BV98" s="2"/>
      <c r="BW98" s="2"/>
    </row>
    <row r="99" ht="15.75" customHeight="1">
      <c r="A99" s="2"/>
      <c r="B99" s="2"/>
      <c r="C99" s="2"/>
      <c r="D99" s="2"/>
      <c r="E99" s="2"/>
      <c r="F99" s="371">
        <v>95.0</v>
      </c>
      <c r="G99" s="218" t="str">
        <f t="shared" si="7"/>
        <v/>
      </c>
      <c r="H99" s="393" t="str">
        <f t="shared" si="8"/>
        <v/>
      </c>
      <c r="I99" s="373" t="str">
        <f t="shared" si="9"/>
        <v/>
      </c>
      <c r="J99" s="127" t="str">
        <f t="shared" si="10"/>
        <v/>
      </c>
      <c r="K99" s="374" t="str">
        <f>IF($G99="","",Reserve!N99)</f>
        <v/>
      </c>
      <c r="L99" s="127" t="str">
        <f t="shared" si="11"/>
        <v/>
      </c>
      <c r="M99" s="127" t="str">
        <f t="shared" si="12"/>
        <v/>
      </c>
      <c r="N99" s="127" t="str">
        <f t="shared" si="13"/>
        <v/>
      </c>
      <c r="O99" s="127" t="str">
        <f t="shared" si="14"/>
        <v/>
      </c>
      <c r="P99" s="374" t="str">
        <f t="shared" si="15"/>
        <v/>
      </c>
      <c r="Q99" s="375" t="str">
        <f>IF($G99="","",Reserve!$I99)</f>
        <v/>
      </c>
      <c r="R99" s="373" t="str">
        <f>IF($G99="","",Reserve!$J100+Reserve!$K100)</f>
        <v/>
      </c>
      <c r="S99" s="127" t="str">
        <f>IF($G99="","",Change!$G100)</f>
        <v/>
      </c>
      <c r="T99" s="127" t="str">
        <f t="shared" si="16"/>
        <v/>
      </c>
      <c r="U99" s="376" t="str">
        <f t="shared" si="17"/>
        <v/>
      </c>
      <c r="V99" s="373" t="str">
        <f>IF($G99="","",Reserve!$Q100-$R99)</f>
        <v/>
      </c>
      <c r="W99" s="127" t="str">
        <f>IF($G99="","",Reserve!$S100)</f>
        <v/>
      </c>
      <c r="X99" s="374" t="str">
        <f t="shared" si="18"/>
        <v/>
      </c>
      <c r="Y99" s="377" t="str">
        <f t="shared" si="19"/>
        <v/>
      </c>
      <c r="Z99" s="182" t="str">
        <f>IF($G99="","",VLOOKUP(H99,Life!$A$3:$Q$113,$B$6+1,FALSE))</f>
        <v/>
      </c>
      <c r="AA99" s="182" t="str">
        <f t="shared" si="20"/>
        <v/>
      </c>
      <c r="AB99" s="182" t="str">
        <f t="shared" si="21"/>
        <v/>
      </c>
      <c r="AC99" s="376" t="str">
        <f>IF($G99="","",HLOOKUP($G99,AssetShare_Table!$B$84:$G$85,2)*$D$11)</f>
        <v/>
      </c>
      <c r="AD99" s="377" t="str">
        <f t="shared" si="22"/>
        <v/>
      </c>
      <c r="AE99" s="182" t="str">
        <f t="shared" si="23"/>
        <v/>
      </c>
      <c r="AF99" s="182" t="str">
        <f t="shared" si="24"/>
        <v/>
      </c>
      <c r="AG99" s="376" t="str">
        <f t="shared" si="25"/>
        <v/>
      </c>
      <c r="AH99" s="373" t="str">
        <f t="shared" si="26"/>
        <v/>
      </c>
      <c r="AI99" s="127" t="str">
        <f t="shared" si="27"/>
        <v/>
      </c>
      <c r="AJ99" s="127" t="str">
        <f t="shared" si="28"/>
        <v/>
      </c>
      <c r="AK99" s="127" t="str">
        <f t="shared" si="29"/>
        <v/>
      </c>
      <c r="AL99" s="127" t="str">
        <f t="shared" si="30"/>
        <v/>
      </c>
      <c r="AM99" s="127" t="str">
        <f t="shared" si="31"/>
        <v/>
      </c>
      <c r="AN99" s="127" t="str">
        <f t="shared" si="32"/>
        <v/>
      </c>
      <c r="AO99" s="127" t="str">
        <f t="shared" si="33"/>
        <v/>
      </c>
      <c r="AP99" s="127" t="str">
        <f t="shared" si="34"/>
        <v/>
      </c>
      <c r="AQ99" s="127" t="str">
        <f t="shared" si="35"/>
        <v/>
      </c>
      <c r="AR99" s="374" t="str">
        <f t="shared" si="36"/>
        <v/>
      </c>
      <c r="AS99" s="373" t="str">
        <f t="shared" si="37"/>
        <v/>
      </c>
      <c r="AT99" s="127" t="str">
        <f t="shared" si="38"/>
        <v/>
      </c>
      <c r="AU99" s="127" t="str">
        <f t="shared" si="39"/>
        <v/>
      </c>
      <c r="AV99" s="127" t="str">
        <f t="shared" si="40"/>
        <v/>
      </c>
      <c r="AW99" s="374" t="str">
        <f t="shared" si="41"/>
        <v/>
      </c>
      <c r="AX99" s="373" t="str">
        <f>IF($G99="","",Reserve!$P100-$R99)</f>
        <v/>
      </c>
      <c r="AY99" s="182" t="str">
        <f t="shared" si="42"/>
        <v/>
      </c>
      <c r="AZ99" s="376" t="str">
        <f>IF($G99="","",VLOOKUP($H99,Life!$A$3:$R$113,18,FALSE))</f>
        <v/>
      </c>
      <c r="BA99" s="126" t="str">
        <f t="shared" si="43"/>
        <v/>
      </c>
      <c r="BB99" s="127" t="str">
        <f t="shared" si="44"/>
        <v/>
      </c>
      <c r="BC99" s="127" t="str">
        <f t="shared" si="45"/>
        <v/>
      </c>
      <c r="BD99" s="127" t="str">
        <f t="shared" si="46"/>
        <v/>
      </c>
      <c r="BE99" s="127" t="str">
        <f t="shared" si="47"/>
        <v/>
      </c>
      <c r="BF99" s="127" t="str">
        <f t="shared" si="48"/>
        <v/>
      </c>
      <c r="BG99" s="127" t="str">
        <f t="shared" si="49"/>
        <v/>
      </c>
      <c r="BH99" s="127" t="str">
        <f t="shared" si="50"/>
        <v/>
      </c>
      <c r="BI99" s="127" t="str">
        <f t="shared" si="51"/>
        <v/>
      </c>
      <c r="BJ99" s="127" t="str">
        <f t="shared" si="52"/>
        <v/>
      </c>
      <c r="BK99" s="128" t="str">
        <f t="shared" si="53"/>
        <v/>
      </c>
      <c r="BL99" s="127" t="str">
        <f t="shared" si="54"/>
        <v/>
      </c>
      <c r="BM99" s="127" t="str">
        <f t="shared" si="55"/>
        <v/>
      </c>
      <c r="BN99" s="127" t="str">
        <f t="shared" si="56"/>
        <v/>
      </c>
      <c r="BO99" s="127" t="str">
        <f t="shared" si="57"/>
        <v/>
      </c>
      <c r="BP99" s="127" t="str">
        <f t="shared" si="58"/>
        <v/>
      </c>
      <c r="BQ99" s="127" t="str">
        <f t="shared" si="59"/>
        <v/>
      </c>
      <c r="BR99" s="127" t="str">
        <f t="shared" si="60"/>
        <v/>
      </c>
      <c r="BS99" s="127" t="str">
        <f t="shared" si="61"/>
        <v/>
      </c>
      <c r="BT99" s="127" t="str">
        <f t="shared" ref="BT99:BU99" si="156">AN99</f>
        <v/>
      </c>
      <c r="BU99" s="128" t="str">
        <f t="shared" si="156"/>
        <v/>
      </c>
      <c r="BV99" s="2"/>
      <c r="BW99" s="2"/>
    </row>
    <row r="100" ht="15.75" customHeight="1">
      <c r="A100" s="2"/>
      <c r="B100" s="2"/>
      <c r="C100" s="2"/>
      <c r="D100" s="2"/>
      <c r="E100" s="2"/>
      <c r="F100" s="362">
        <v>96.0</v>
      </c>
      <c r="G100" s="246" t="str">
        <f t="shared" si="7"/>
        <v/>
      </c>
      <c r="H100" s="391" t="str">
        <f t="shared" si="8"/>
        <v/>
      </c>
      <c r="I100" s="363" t="str">
        <f t="shared" si="9"/>
        <v/>
      </c>
      <c r="J100" s="120" t="str">
        <f t="shared" si="10"/>
        <v/>
      </c>
      <c r="K100" s="364" t="str">
        <f>IF($G100="","",Reserve!N100)</f>
        <v/>
      </c>
      <c r="L100" s="120" t="str">
        <f t="shared" si="11"/>
        <v/>
      </c>
      <c r="M100" s="120" t="str">
        <f t="shared" si="12"/>
        <v/>
      </c>
      <c r="N100" s="120" t="str">
        <f t="shared" si="13"/>
        <v/>
      </c>
      <c r="O100" s="120" t="str">
        <f t="shared" si="14"/>
        <v/>
      </c>
      <c r="P100" s="364" t="str">
        <f t="shared" si="15"/>
        <v/>
      </c>
      <c r="Q100" s="365" t="str">
        <f>IF($G100="","",Reserve!$I100)</f>
        <v/>
      </c>
      <c r="R100" s="363" t="str">
        <f>IF($G100="","",Reserve!$J101+Reserve!$K101)</f>
        <v/>
      </c>
      <c r="S100" s="120" t="str">
        <f>IF($G100="","",Change!$G101)</f>
        <v/>
      </c>
      <c r="T100" s="120" t="str">
        <f t="shared" si="16"/>
        <v/>
      </c>
      <c r="U100" s="366" t="str">
        <f t="shared" si="17"/>
        <v/>
      </c>
      <c r="V100" s="363" t="str">
        <f>IF($G100="","",Reserve!$Q101-$R100)</f>
        <v/>
      </c>
      <c r="W100" s="120" t="str">
        <f>IF($G100="","",Reserve!$S101)</f>
        <v/>
      </c>
      <c r="X100" s="364" t="str">
        <f t="shared" si="18"/>
        <v/>
      </c>
      <c r="Y100" s="367" t="str">
        <f t="shared" si="19"/>
        <v/>
      </c>
      <c r="Z100" s="176" t="str">
        <f>IF($G100="","",VLOOKUP(H100,Life!$A$3:$Q$113,$B$6+1,FALSE))</f>
        <v/>
      </c>
      <c r="AA100" s="176" t="str">
        <f t="shared" si="20"/>
        <v/>
      </c>
      <c r="AB100" s="176" t="str">
        <f t="shared" si="21"/>
        <v/>
      </c>
      <c r="AC100" s="366" t="str">
        <f>IF($G100="","",HLOOKUP($G100,AssetShare_Table!$B$84:$G$85,2)*$D$11)</f>
        <v/>
      </c>
      <c r="AD100" s="367" t="str">
        <f t="shared" si="22"/>
        <v/>
      </c>
      <c r="AE100" s="176" t="str">
        <f t="shared" si="23"/>
        <v/>
      </c>
      <c r="AF100" s="176" t="str">
        <f t="shared" si="24"/>
        <v/>
      </c>
      <c r="AG100" s="366" t="str">
        <f t="shared" si="25"/>
        <v/>
      </c>
      <c r="AH100" s="363" t="str">
        <f t="shared" si="26"/>
        <v/>
      </c>
      <c r="AI100" s="120" t="str">
        <f t="shared" si="27"/>
        <v/>
      </c>
      <c r="AJ100" s="120" t="str">
        <f t="shared" si="28"/>
        <v/>
      </c>
      <c r="AK100" s="120" t="str">
        <f t="shared" si="29"/>
        <v/>
      </c>
      <c r="AL100" s="120" t="str">
        <f t="shared" si="30"/>
        <v/>
      </c>
      <c r="AM100" s="120" t="str">
        <f t="shared" si="31"/>
        <v/>
      </c>
      <c r="AN100" s="120" t="str">
        <f t="shared" si="32"/>
        <v/>
      </c>
      <c r="AO100" s="120" t="str">
        <f t="shared" si="33"/>
        <v/>
      </c>
      <c r="AP100" s="120" t="str">
        <f t="shared" si="34"/>
        <v/>
      </c>
      <c r="AQ100" s="120" t="str">
        <f t="shared" si="35"/>
        <v/>
      </c>
      <c r="AR100" s="364" t="str">
        <f t="shared" si="36"/>
        <v/>
      </c>
      <c r="AS100" s="363" t="str">
        <f t="shared" si="37"/>
        <v/>
      </c>
      <c r="AT100" s="120" t="str">
        <f t="shared" si="38"/>
        <v/>
      </c>
      <c r="AU100" s="120" t="str">
        <f t="shared" si="39"/>
        <v/>
      </c>
      <c r="AV100" s="120" t="str">
        <f t="shared" si="40"/>
        <v/>
      </c>
      <c r="AW100" s="364" t="str">
        <f t="shared" si="41"/>
        <v/>
      </c>
      <c r="AX100" s="363" t="str">
        <f>IF($G100="","",Reserve!$P101-$R100)</f>
        <v/>
      </c>
      <c r="AY100" s="176" t="str">
        <f t="shared" si="42"/>
        <v/>
      </c>
      <c r="AZ100" s="366" t="str">
        <f>IF($G100="","",VLOOKUP($H100,Life!$A$3:$R$113,18,FALSE))</f>
        <v/>
      </c>
      <c r="BA100" s="119" t="str">
        <f t="shared" si="43"/>
        <v/>
      </c>
      <c r="BB100" s="120" t="str">
        <f t="shared" si="44"/>
        <v/>
      </c>
      <c r="BC100" s="120" t="str">
        <f t="shared" si="45"/>
        <v/>
      </c>
      <c r="BD100" s="120" t="str">
        <f t="shared" si="46"/>
        <v/>
      </c>
      <c r="BE100" s="120" t="str">
        <f t="shared" si="47"/>
        <v/>
      </c>
      <c r="BF100" s="120" t="str">
        <f t="shared" si="48"/>
        <v/>
      </c>
      <c r="BG100" s="120" t="str">
        <f t="shared" si="49"/>
        <v/>
      </c>
      <c r="BH100" s="120" t="str">
        <f t="shared" si="50"/>
        <v/>
      </c>
      <c r="BI100" s="120" t="str">
        <f t="shared" si="51"/>
        <v/>
      </c>
      <c r="BJ100" s="120" t="str">
        <f t="shared" si="52"/>
        <v/>
      </c>
      <c r="BK100" s="121" t="str">
        <f t="shared" si="53"/>
        <v/>
      </c>
      <c r="BL100" s="120" t="str">
        <f t="shared" si="54"/>
        <v/>
      </c>
      <c r="BM100" s="120" t="str">
        <f t="shared" si="55"/>
        <v/>
      </c>
      <c r="BN100" s="120" t="str">
        <f t="shared" si="56"/>
        <v/>
      </c>
      <c r="BO100" s="120" t="str">
        <f t="shared" si="57"/>
        <v/>
      </c>
      <c r="BP100" s="120" t="str">
        <f t="shared" si="58"/>
        <v/>
      </c>
      <c r="BQ100" s="120" t="str">
        <f t="shared" si="59"/>
        <v/>
      </c>
      <c r="BR100" s="120" t="str">
        <f t="shared" si="60"/>
        <v/>
      </c>
      <c r="BS100" s="120" t="str">
        <f t="shared" si="61"/>
        <v/>
      </c>
      <c r="BT100" s="120" t="str">
        <f t="shared" ref="BT100:BU100" si="157">AN100</f>
        <v/>
      </c>
      <c r="BU100" s="121" t="str">
        <f t="shared" si="157"/>
        <v/>
      </c>
      <c r="BV100" s="2"/>
      <c r="BW100" s="2"/>
    </row>
    <row r="101" ht="15.75" customHeight="1">
      <c r="A101" s="2"/>
      <c r="B101" s="2"/>
      <c r="C101" s="2"/>
      <c r="D101" s="2"/>
      <c r="E101" s="2"/>
      <c r="F101" s="362">
        <v>97.0</v>
      </c>
      <c r="G101" s="246" t="str">
        <f t="shared" si="7"/>
        <v/>
      </c>
      <c r="H101" s="391" t="str">
        <f t="shared" si="8"/>
        <v/>
      </c>
      <c r="I101" s="363" t="str">
        <f t="shared" si="9"/>
        <v/>
      </c>
      <c r="J101" s="120" t="str">
        <f t="shared" si="10"/>
        <v/>
      </c>
      <c r="K101" s="364" t="str">
        <f>IF($G101="","",Reserve!N101)</f>
        <v/>
      </c>
      <c r="L101" s="120" t="str">
        <f t="shared" si="11"/>
        <v/>
      </c>
      <c r="M101" s="120" t="str">
        <f t="shared" si="12"/>
        <v/>
      </c>
      <c r="N101" s="120" t="str">
        <f t="shared" si="13"/>
        <v/>
      </c>
      <c r="O101" s="120" t="str">
        <f t="shared" si="14"/>
        <v/>
      </c>
      <c r="P101" s="364" t="str">
        <f t="shared" si="15"/>
        <v/>
      </c>
      <c r="Q101" s="365" t="str">
        <f>IF($G101="","",Reserve!$I101)</f>
        <v/>
      </c>
      <c r="R101" s="363" t="str">
        <f>IF($G101="","",Reserve!$J102+Reserve!$K102)</f>
        <v/>
      </c>
      <c r="S101" s="120" t="str">
        <f>IF($G101="","",Change!$G102)</f>
        <v/>
      </c>
      <c r="T101" s="120" t="str">
        <f t="shared" si="16"/>
        <v/>
      </c>
      <c r="U101" s="366" t="str">
        <f t="shared" si="17"/>
        <v/>
      </c>
      <c r="V101" s="363" t="str">
        <f>IF($G101="","",Reserve!$Q102-$R101)</f>
        <v/>
      </c>
      <c r="W101" s="120" t="str">
        <f>IF($G101="","",Reserve!$S102)</f>
        <v/>
      </c>
      <c r="X101" s="364" t="str">
        <f t="shared" si="18"/>
        <v/>
      </c>
      <c r="Y101" s="367" t="str">
        <f t="shared" si="19"/>
        <v/>
      </c>
      <c r="Z101" s="176" t="str">
        <f>IF($G101="","",VLOOKUP(H101,Life!$A$3:$Q$113,$B$6+1,FALSE))</f>
        <v/>
      </c>
      <c r="AA101" s="176" t="str">
        <f t="shared" si="20"/>
        <v/>
      </c>
      <c r="AB101" s="176" t="str">
        <f t="shared" si="21"/>
        <v/>
      </c>
      <c r="AC101" s="366" t="str">
        <f>IF($G101="","",HLOOKUP($G101,AssetShare_Table!$B$84:$G$85,2)*$D$11)</f>
        <v/>
      </c>
      <c r="AD101" s="367" t="str">
        <f t="shared" si="22"/>
        <v/>
      </c>
      <c r="AE101" s="176" t="str">
        <f t="shared" si="23"/>
        <v/>
      </c>
      <c r="AF101" s="176" t="str">
        <f t="shared" si="24"/>
        <v/>
      </c>
      <c r="AG101" s="366" t="str">
        <f t="shared" si="25"/>
        <v/>
      </c>
      <c r="AH101" s="363" t="str">
        <f t="shared" si="26"/>
        <v/>
      </c>
      <c r="AI101" s="120" t="str">
        <f t="shared" si="27"/>
        <v/>
      </c>
      <c r="AJ101" s="120" t="str">
        <f t="shared" si="28"/>
        <v/>
      </c>
      <c r="AK101" s="120" t="str">
        <f t="shared" si="29"/>
        <v/>
      </c>
      <c r="AL101" s="120" t="str">
        <f t="shared" si="30"/>
        <v/>
      </c>
      <c r="AM101" s="120" t="str">
        <f t="shared" si="31"/>
        <v/>
      </c>
      <c r="AN101" s="120" t="str">
        <f t="shared" si="32"/>
        <v/>
      </c>
      <c r="AO101" s="120" t="str">
        <f t="shared" si="33"/>
        <v/>
      </c>
      <c r="AP101" s="120" t="str">
        <f t="shared" si="34"/>
        <v/>
      </c>
      <c r="AQ101" s="120" t="str">
        <f t="shared" si="35"/>
        <v/>
      </c>
      <c r="AR101" s="364" t="str">
        <f t="shared" si="36"/>
        <v/>
      </c>
      <c r="AS101" s="363" t="str">
        <f t="shared" si="37"/>
        <v/>
      </c>
      <c r="AT101" s="120" t="str">
        <f t="shared" si="38"/>
        <v/>
      </c>
      <c r="AU101" s="120" t="str">
        <f t="shared" si="39"/>
        <v/>
      </c>
      <c r="AV101" s="120" t="str">
        <f t="shared" si="40"/>
        <v/>
      </c>
      <c r="AW101" s="364" t="str">
        <f t="shared" si="41"/>
        <v/>
      </c>
      <c r="AX101" s="363" t="str">
        <f>IF($G101="","",Reserve!$P102-$R101)</f>
        <v/>
      </c>
      <c r="AY101" s="176" t="str">
        <f t="shared" si="42"/>
        <v/>
      </c>
      <c r="AZ101" s="366" t="str">
        <f>IF($G101="","",VLOOKUP($H101,Life!$A$3:$R$113,18,FALSE))</f>
        <v/>
      </c>
      <c r="BA101" s="119" t="str">
        <f t="shared" si="43"/>
        <v/>
      </c>
      <c r="BB101" s="120" t="str">
        <f t="shared" si="44"/>
        <v/>
      </c>
      <c r="BC101" s="120" t="str">
        <f t="shared" si="45"/>
        <v/>
      </c>
      <c r="BD101" s="120" t="str">
        <f t="shared" si="46"/>
        <v/>
      </c>
      <c r="BE101" s="120" t="str">
        <f t="shared" si="47"/>
        <v/>
      </c>
      <c r="BF101" s="120" t="str">
        <f t="shared" si="48"/>
        <v/>
      </c>
      <c r="BG101" s="120" t="str">
        <f t="shared" si="49"/>
        <v/>
      </c>
      <c r="BH101" s="120" t="str">
        <f t="shared" si="50"/>
        <v/>
      </c>
      <c r="BI101" s="120" t="str">
        <f t="shared" si="51"/>
        <v/>
      </c>
      <c r="BJ101" s="120" t="str">
        <f t="shared" si="52"/>
        <v/>
      </c>
      <c r="BK101" s="121" t="str">
        <f t="shared" si="53"/>
        <v/>
      </c>
      <c r="BL101" s="120" t="str">
        <f t="shared" si="54"/>
        <v/>
      </c>
      <c r="BM101" s="120" t="str">
        <f t="shared" si="55"/>
        <v/>
      </c>
      <c r="BN101" s="120" t="str">
        <f t="shared" si="56"/>
        <v/>
      </c>
      <c r="BO101" s="120" t="str">
        <f t="shared" si="57"/>
        <v/>
      </c>
      <c r="BP101" s="120" t="str">
        <f t="shared" si="58"/>
        <v/>
      </c>
      <c r="BQ101" s="120" t="str">
        <f t="shared" si="59"/>
        <v/>
      </c>
      <c r="BR101" s="120" t="str">
        <f t="shared" si="60"/>
        <v/>
      </c>
      <c r="BS101" s="120" t="str">
        <f t="shared" si="61"/>
        <v/>
      </c>
      <c r="BT101" s="120" t="str">
        <f t="shared" ref="BT101:BU101" si="158">AN101</f>
        <v/>
      </c>
      <c r="BU101" s="121" t="str">
        <f t="shared" si="158"/>
        <v/>
      </c>
      <c r="BV101" s="2"/>
      <c r="BW101" s="2"/>
    </row>
    <row r="102" ht="15.75" customHeight="1">
      <c r="A102" s="2"/>
      <c r="B102" s="2"/>
      <c r="C102" s="2"/>
      <c r="D102" s="2"/>
      <c r="E102" s="2"/>
      <c r="F102" s="362">
        <v>98.0</v>
      </c>
      <c r="G102" s="246" t="str">
        <f t="shared" si="7"/>
        <v/>
      </c>
      <c r="H102" s="391" t="str">
        <f t="shared" si="8"/>
        <v/>
      </c>
      <c r="I102" s="363" t="str">
        <f t="shared" si="9"/>
        <v/>
      </c>
      <c r="J102" s="120" t="str">
        <f t="shared" si="10"/>
        <v/>
      </c>
      <c r="K102" s="364" t="str">
        <f>IF($G102="","",Reserve!N102)</f>
        <v/>
      </c>
      <c r="L102" s="120" t="str">
        <f t="shared" si="11"/>
        <v/>
      </c>
      <c r="M102" s="120" t="str">
        <f t="shared" si="12"/>
        <v/>
      </c>
      <c r="N102" s="120" t="str">
        <f t="shared" si="13"/>
        <v/>
      </c>
      <c r="O102" s="120" t="str">
        <f t="shared" si="14"/>
        <v/>
      </c>
      <c r="P102" s="364" t="str">
        <f t="shared" si="15"/>
        <v/>
      </c>
      <c r="Q102" s="365" t="str">
        <f>IF($G102="","",Reserve!$I102)</f>
        <v/>
      </c>
      <c r="R102" s="363" t="str">
        <f>IF($G102="","",Reserve!$J103+Reserve!$K103)</f>
        <v/>
      </c>
      <c r="S102" s="120" t="str">
        <f>IF($G102="","",Change!$G103)</f>
        <v/>
      </c>
      <c r="T102" s="120" t="str">
        <f t="shared" si="16"/>
        <v/>
      </c>
      <c r="U102" s="366" t="str">
        <f t="shared" si="17"/>
        <v/>
      </c>
      <c r="V102" s="363" t="str">
        <f>IF($G102="","",Reserve!$Q103-$R102)</f>
        <v/>
      </c>
      <c r="W102" s="120" t="str">
        <f>IF($G102="","",Reserve!$S103)</f>
        <v/>
      </c>
      <c r="X102" s="364" t="str">
        <f t="shared" si="18"/>
        <v/>
      </c>
      <c r="Y102" s="367" t="str">
        <f t="shared" si="19"/>
        <v/>
      </c>
      <c r="Z102" s="176" t="str">
        <f>IF($G102="","",VLOOKUP(H102,Life!$A$3:$Q$113,$B$6+1,FALSE))</f>
        <v/>
      </c>
      <c r="AA102" s="176" t="str">
        <f t="shared" si="20"/>
        <v/>
      </c>
      <c r="AB102" s="176" t="str">
        <f t="shared" si="21"/>
        <v/>
      </c>
      <c r="AC102" s="366" t="str">
        <f>IF($G102="","",HLOOKUP($G102,AssetShare_Table!$B$84:$G$85,2)*$D$11)</f>
        <v/>
      </c>
      <c r="AD102" s="367" t="str">
        <f t="shared" si="22"/>
        <v/>
      </c>
      <c r="AE102" s="176" t="str">
        <f t="shared" si="23"/>
        <v/>
      </c>
      <c r="AF102" s="176" t="str">
        <f t="shared" si="24"/>
        <v/>
      </c>
      <c r="AG102" s="366" t="str">
        <f t="shared" si="25"/>
        <v/>
      </c>
      <c r="AH102" s="363" t="str">
        <f t="shared" si="26"/>
        <v/>
      </c>
      <c r="AI102" s="120" t="str">
        <f t="shared" si="27"/>
        <v/>
      </c>
      <c r="AJ102" s="120" t="str">
        <f t="shared" si="28"/>
        <v/>
      </c>
      <c r="AK102" s="120" t="str">
        <f t="shared" si="29"/>
        <v/>
      </c>
      <c r="AL102" s="120" t="str">
        <f t="shared" si="30"/>
        <v/>
      </c>
      <c r="AM102" s="120" t="str">
        <f t="shared" si="31"/>
        <v/>
      </c>
      <c r="AN102" s="120" t="str">
        <f t="shared" si="32"/>
        <v/>
      </c>
      <c r="AO102" s="120" t="str">
        <f t="shared" si="33"/>
        <v/>
      </c>
      <c r="AP102" s="120" t="str">
        <f t="shared" si="34"/>
        <v/>
      </c>
      <c r="AQ102" s="120" t="str">
        <f t="shared" si="35"/>
        <v/>
      </c>
      <c r="AR102" s="364" t="str">
        <f t="shared" si="36"/>
        <v/>
      </c>
      <c r="AS102" s="363" t="str">
        <f t="shared" si="37"/>
        <v/>
      </c>
      <c r="AT102" s="120" t="str">
        <f t="shared" si="38"/>
        <v/>
      </c>
      <c r="AU102" s="120" t="str">
        <f t="shared" si="39"/>
        <v/>
      </c>
      <c r="AV102" s="120" t="str">
        <f t="shared" si="40"/>
        <v/>
      </c>
      <c r="AW102" s="364" t="str">
        <f t="shared" si="41"/>
        <v/>
      </c>
      <c r="AX102" s="363" t="str">
        <f>IF($G102="","",Reserve!$P103-$R102)</f>
        <v/>
      </c>
      <c r="AY102" s="176" t="str">
        <f t="shared" si="42"/>
        <v/>
      </c>
      <c r="AZ102" s="366" t="str">
        <f>IF($G102="","",VLOOKUP($H102,Life!$A$3:$R$113,18,FALSE))</f>
        <v/>
      </c>
      <c r="BA102" s="119" t="str">
        <f t="shared" si="43"/>
        <v/>
      </c>
      <c r="BB102" s="120" t="str">
        <f t="shared" si="44"/>
        <v/>
      </c>
      <c r="BC102" s="120" t="str">
        <f t="shared" si="45"/>
        <v/>
      </c>
      <c r="BD102" s="120" t="str">
        <f t="shared" si="46"/>
        <v/>
      </c>
      <c r="BE102" s="120" t="str">
        <f t="shared" si="47"/>
        <v/>
      </c>
      <c r="BF102" s="120" t="str">
        <f t="shared" si="48"/>
        <v/>
      </c>
      <c r="BG102" s="120" t="str">
        <f t="shared" si="49"/>
        <v/>
      </c>
      <c r="BH102" s="120" t="str">
        <f t="shared" si="50"/>
        <v/>
      </c>
      <c r="BI102" s="120" t="str">
        <f t="shared" si="51"/>
        <v/>
      </c>
      <c r="BJ102" s="120" t="str">
        <f t="shared" si="52"/>
        <v/>
      </c>
      <c r="BK102" s="121" t="str">
        <f t="shared" si="53"/>
        <v/>
      </c>
      <c r="BL102" s="120" t="str">
        <f t="shared" si="54"/>
        <v/>
      </c>
      <c r="BM102" s="120" t="str">
        <f t="shared" si="55"/>
        <v/>
      </c>
      <c r="BN102" s="120" t="str">
        <f t="shared" si="56"/>
        <v/>
      </c>
      <c r="BO102" s="120" t="str">
        <f t="shared" si="57"/>
        <v/>
      </c>
      <c r="BP102" s="120" t="str">
        <f t="shared" si="58"/>
        <v/>
      </c>
      <c r="BQ102" s="120" t="str">
        <f t="shared" si="59"/>
        <v/>
      </c>
      <c r="BR102" s="120" t="str">
        <f t="shared" si="60"/>
        <v/>
      </c>
      <c r="BS102" s="120" t="str">
        <f t="shared" si="61"/>
        <v/>
      </c>
      <c r="BT102" s="120" t="str">
        <f t="shared" ref="BT102:BU102" si="159">AN102</f>
        <v/>
      </c>
      <c r="BU102" s="121" t="str">
        <f t="shared" si="159"/>
        <v/>
      </c>
      <c r="BV102" s="2"/>
      <c r="BW102" s="2"/>
    </row>
    <row r="103" ht="15.75" customHeight="1">
      <c r="A103" s="2"/>
      <c r="B103" s="2"/>
      <c r="C103" s="2"/>
      <c r="D103" s="2"/>
      <c r="E103" s="2"/>
      <c r="F103" s="362">
        <v>99.0</v>
      </c>
      <c r="G103" s="246" t="str">
        <f t="shared" si="7"/>
        <v/>
      </c>
      <c r="H103" s="391" t="str">
        <f t="shared" si="8"/>
        <v/>
      </c>
      <c r="I103" s="363" t="str">
        <f t="shared" si="9"/>
        <v/>
      </c>
      <c r="J103" s="120" t="str">
        <f t="shared" si="10"/>
        <v/>
      </c>
      <c r="K103" s="364" t="str">
        <f>IF($G103="","",Reserve!N103)</f>
        <v/>
      </c>
      <c r="L103" s="120" t="str">
        <f t="shared" si="11"/>
        <v/>
      </c>
      <c r="M103" s="120" t="str">
        <f t="shared" si="12"/>
        <v/>
      </c>
      <c r="N103" s="120" t="str">
        <f t="shared" si="13"/>
        <v/>
      </c>
      <c r="O103" s="120" t="str">
        <f t="shared" si="14"/>
        <v/>
      </c>
      <c r="P103" s="364" t="str">
        <f t="shared" si="15"/>
        <v/>
      </c>
      <c r="Q103" s="365" t="str">
        <f>IF($G103="","",Reserve!$I103)</f>
        <v/>
      </c>
      <c r="R103" s="363" t="str">
        <f>IF($G103="","",Reserve!$J104+Reserve!$K104)</f>
        <v/>
      </c>
      <c r="S103" s="120" t="str">
        <f>IF($G103="","",Change!$G104)</f>
        <v/>
      </c>
      <c r="T103" s="120" t="str">
        <f t="shared" si="16"/>
        <v/>
      </c>
      <c r="U103" s="366" t="str">
        <f t="shared" si="17"/>
        <v/>
      </c>
      <c r="V103" s="363" t="str">
        <f>IF($G103="","",Reserve!$Q104-$R103)</f>
        <v/>
      </c>
      <c r="W103" s="120" t="str">
        <f>IF($G103="","",Reserve!$S104)</f>
        <v/>
      </c>
      <c r="X103" s="364" t="str">
        <f t="shared" si="18"/>
        <v/>
      </c>
      <c r="Y103" s="367" t="str">
        <f t="shared" si="19"/>
        <v/>
      </c>
      <c r="Z103" s="176" t="str">
        <f>IF($G103="","",VLOOKUP(H103,Life!$A$3:$Q$113,$B$6+1,FALSE))</f>
        <v/>
      </c>
      <c r="AA103" s="176" t="str">
        <f t="shared" si="20"/>
        <v/>
      </c>
      <c r="AB103" s="176" t="str">
        <f t="shared" si="21"/>
        <v/>
      </c>
      <c r="AC103" s="366" t="str">
        <f>IF($G103="","",HLOOKUP($G103,AssetShare_Table!$B$84:$G$85,2)*$D$11)</f>
        <v/>
      </c>
      <c r="AD103" s="367" t="str">
        <f t="shared" si="22"/>
        <v/>
      </c>
      <c r="AE103" s="176" t="str">
        <f t="shared" si="23"/>
        <v/>
      </c>
      <c r="AF103" s="176" t="str">
        <f t="shared" si="24"/>
        <v/>
      </c>
      <c r="AG103" s="366" t="str">
        <f t="shared" si="25"/>
        <v/>
      </c>
      <c r="AH103" s="363" t="str">
        <f t="shared" si="26"/>
        <v/>
      </c>
      <c r="AI103" s="120" t="str">
        <f t="shared" si="27"/>
        <v/>
      </c>
      <c r="AJ103" s="120" t="str">
        <f t="shared" si="28"/>
        <v/>
      </c>
      <c r="AK103" s="120" t="str">
        <f t="shared" si="29"/>
        <v/>
      </c>
      <c r="AL103" s="120" t="str">
        <f t="shared" si="30"/>
        <v/>
      </c>
      <c r="AM103" s="120" t="str">
        <f t="shared" si="31"/>
        <v/>
      </c>
      <c r="AN103" s="120" t="str">
        <f t="shared" si="32"/>
        <v/>
      </c>
      <c r="AO103" s="120" t="str">
        <f t="shared" si="33"/>
        <v/>
      </c>
      <c r="AP103" s="120" t="str">
        <f t="shared" si="34"/>
        <v/>
      </c>
      <c r="AQ103" s="120" t="str">
        <f t="shared" si="35"/>
        <v/>
      </c>
      <c r="AR103" s="364" t="str">
        <f t="shared" si="36"/>
        <v/>
      </c>
      <c r="AS103" s="363" t="str">
        <f t="shared" si="37"/>
        <v/>
      </c>
      <c r="AT103" s="120" t="str">
        <f t="shared" si="38"/>
        <v/>
      </c>
      <c r="AU103" s="120" t="str">
        <f t="shared" si="39"/>
        <v/>
      </c>
      <c r="AV103" s="120" t="str">
        <f t="shared" si="40"/>
        <v/>
      </c>
      <c r="AW103" s="364" t="str">
        <f t="shared" si="41"/>
        <v/>
      </c>
      <c r="AX103" s="363" t="str">
        <f>IF($G103="","",Reserve!$P104-$R103)</f>
        <v/>
      </c>
      <c r="AY103" s="176" t="str">
        <f t="shared" si="42"/>
        <v/>
      </c>
      <c r="AZ103" s="366" t="str">
        <f>IF($G103="","",VLOOKUP($H103,Life!$A$3:$R$113,18,FALSE))</f>
        <v/>
      </c>
      <c r="BA103" s="119" t="str">
        <f t="shared" si="43"/>
        <v/>
      </c>
      <c r="BB103" s="120" t="str">
        <f t="shared" si="44"/>
        <v/>
      </c>
      <c r="BC103" s="120" t="str">
        <f t="shared" si="45"/>
        <v/>
      </c>
      <c r="BD103" s="120" t="str">
        <f t="shared" si="46"/>
        <v/>
      </c>
      <c r="BE103" s="120" t="str">
        <f t="shared" si="47"/>
        <v/>
      </c>
      <c r="BF103" s="120" t="str">
        <f t="shared" si="48"/>
        <v/>
      </c>
      <c r="BG103" s="120" t="str">
        <f t="shared" si="49"/>
        <v/>
      </c>
      <c r="BH103" s="120" t="str">
        <f t="shared" si="50"/>
        <v/>
      </c>
      <c r="BI103" s="120" t="str">
        <f t="shared" si="51"/>
        <v/>
      </c>
      <c r="BJ103" s="120" t="str">
        <f t="shared" si="52"/>
        <v/>
      </c>
      <c r="BK103" s="121" t="str">
        <f t="shared" si="53"/>
        <v/>
      </c>
      <c r="BL103" s="120" t="str">
        <f t="shared" si="54"/>
        <v/>
      </c>
      <c r="BM103" s="120" t="str">
        <f t="shared" si="55"/>
        <v/>
      </c>
      <c r="BN103" s="120" t="str">
        <f t="shared" si="56"/>
        <v/>
      </c>
      <c r="BO103" s="120" t="str">
        <f t="shared" si="57"/>
        <v/>
      </c>
      <c r="BP103" s="120" t="str">
        <f t="shared" si="58"/>
        <v/>
      </c>
      <c r="BQ103" s="120" t="str">
        <f t="shared" si="59"/>
        <v/>
      </c>
      <c r="BR103" s="120" t="str">
        <f t="shared" si="60"/>
        <v/>
      </c>
      <c r="BS103" s="120" t="str">
        <f t="shared" si="61"/>
        <v/>
      </c>
      <c r="BT103" s="120" t="str">
        <f t="shared" ref="BT103:BU103" si="160">AN103</f>
        <v/>
      </c>
      <c r="BU103" s="121" t="str">
        <f t="shared" si="160"/>
        <v/>
      </c>
      <c r="BV103" s="2"/>
      <c r="BW103" s="2"/>
    </row>
    <row r="104" ht="15.75" customHeight="1">
      <c r="A104" s="2"/>
      <c r="B104" s="2"/>
      <c r="C104" s="2"/>
      <c r="D104" s="2"/>
      <c r="E104" s="2"/>
      <c r="F104" s="371">
        <v>100.0</v>
      </c>
      <c r="G104" s="218" t="str">
        <f t="shared" si="7"/>
        <v/>
      </c>
      <c r="H104" s="393" t="str">
        <f t="shared" si="8"/>
        <v/>
      </c>
      <c r="I104" s="373" t="str">
        <f t="shared" si="9"/>
        <v/>
      </c>
      <c r="J104" s="127" t="str">
        <f t="shared" si="10"/>
        <v/>
      </c>
      <c r="K104" s="374" t="str">
        <f>IF($G104="","",Reserve!N104)</f>
        <v/>
      </c>
      <c r="L104" s="127" t="str">
        <f t="shared" si="11"/>
        <v/>
      </c>
      <c r="M104" s="127" t="str">
        <f t="shared" si="12"/>
        <v/>
      </c>
      <c r="N104" s="127" t="str">
        <f t="shared" si="13"/>
        <v/>
      </c>
      <c r="O104" s="127" t="str">
        <f t="shared" si="14"/>
        <v/>
      </c>
      <c r="P104" s="374" t="str">
        <f t="shared" si="15"/>
        <v/>
      </c>
      <c r="Q104" s="375" t="str">
        <f>IF($G104="","",Reserve!$I104)</f>
        <v/>
      </c>
      <c r="R104" s="373" t="str">
        <f>IF($G104="","",Reserve!$J105+Reserve!$K105)</f>
        <v/>
      </c>
      <c r="S104" s="127" t="str">
        <f>IF($G104="","",Change!$G105)</f>
        <v/>
      </c>
      <c r="T104" s="127" t="str">
        <f t="shared" si="16"/>
        <v/>
      </c>
      <c r="U104" s="376" t="str">
        <f t="shared" si="17"/>
        <v/>
      </c>
      <c r="V104" s="373" t="str">
        <f>IF($G104="","",Reserve!$Q105-$R104)</f>
        <v/>
      </c>
      <c r="W104" s="127" t="str">
        <f>IF($G104="","",Reserve!$S105)</f>
        <v/>
      </c>
      <c r="X104" s="374" t="str">
        <f t="shared" si="18"/>
        <v/>
      </c>
      <c r="Y104" s="377" t="str">
        <f t="shared" si="19"/>
        <v/>
      </c>
      <c r="Z104" s="182" t="str">
        <f>IF($G104="","",VLOOKUP(H104,Life!$A$3:$Q$113,$B$6+1,FALSE))</f>
        <v/>
      </c>
      <c r="AA104" s="182" t="str">
        <f t="shared" si="20"/>
        <v/>
      </c>
      <c r="AB104" s="182" t="str">
        <f t="shared" si="21"/>
        <v/>
      </c>
      <c r="AC104" s="376" t="str">
        <f>IF($G104="","",HLOOKUP($G104,AssetShare_Table!$B$84:$G$85,2)*$D$11)</f>
        <v/>
      </c>
      <c r="AD104" s="377" t="str">
        <f t="shared" si="22"/>
        <v/>
      </c>
      <c r="AE104" s="182" t="str">
        <f t="shared" si="23"/>
        <v/>
      </c>
      <c r="AF104" s="182" t="str">
        <f t="shared" si="24"/>
        <v/>
      </c>
      <c r="AG104" s="376" t="str">
        <f t="shared" si="25"/>
        <v/>
      </c>
      <c r="AH104" s="373" t="str">
        <f t="shared" si="26"/>
        <v/>
      </c>
      <c r="AI104" s="127" t="str">
        <f t="shared" si="27"/>
        <v/>
      </c>
      <c r="AJ104" s="127" t="str">
        <f t="shared" si="28"/>
        <v/>
      </c>
      <c r="AK104" s="127" t="str">
        <f t="shared" si="29"/>
        <v/>
      </c>
      <c r="AL104" s="127" t="str">
        <f t="shared" si="30"/>
        <v/>
      </c>
      <c r="AM104" s="127" t="str">
        <f t="shared" si="31"/>
        <v/>
      </c>
      <c r="AN104" s="127" t="str">
        <f t="shared" si="32"/>
        <v/>
      </c>
      <c r="AO104" s="127" t="str">
        <f t="shared" si="33"/>
        <v/>
      </c>
      <c r="AP104" s="127" t="str">
        <f t="shared" si="34"/>
        <v/>
      </c>
      <c r="AQ104" s="127" t="str">
        <f t="shared" si="35"/>
        <v/>
      </c>
      <c r="AR104" s="374" t="str">
        <f t="shared" si="36"/>
        <v/>
      </c>
      <c r="AS104" s="373" t="str">
        <f t="shared" si="37"/>
        <v/>
      </c>
      <c r="AT104" s="127" t="str">
        <f t="shared" si="38"/>
        <v/>
      </c>
      <c r="AU104" s="127" t="str">
        <f t="shared" si="39"/>
        <v/>
      </c>
      <c r="AV104" s="127" t="str">
        <f t="shared" si="40"/>
        <v/>
      </c>
      <c r="AW104" s="374" t="str">
        <f t="shared" si="41"/>
        <v/>
      </c>
      <c r="AX104" s="373" t="str">
        <f>IF($G104="","",Reserve!$P105-$R104)</f>
        <v/>
      </c>
      <c r="AY104" s="182" t="str">
        <f t="shared" si="42"/>
        <v/>
      </c>
      <c r="AZ104" s="376" t="str">
        <f>IF($G104="","",VLOOKUP($H104,Life!$A$3:$R$113,18,FALSE))</f>
        <v/>
      </c>
      <c r="BA104" s="126" t="str">
        <f t="shared" si="43"/>
        <v/>
      </c>
      <c r="BB104" s="127" t="str">
        <f t="shared" si="44"/>
        <v/>
      </c>
      <c r="BC104" s="127" t="str">
        <f t="shared" si="45"/>
        <v/>
      </c>
      <c r="BD104" s="127" t="str">
        <f t="shared" si="46"/>
        <v/>
      </c>
      <c r="BE104" s="127" t="str">
        <f t="shared" si="47"/>
        <v/>
      </c>
      <c r="BF104" s="127" t="str">
        <f t="shared" si="48"/>
        <v/>
      </c>
      <c r="BG104" s="127" t="str">
        <f t="shared" si="49"/>
        <v/>
      </c>
      <c r="BH104" s="127" t="str">
        <f t="shared" si="50"/>
        <v/>
      </c>
      <c r="BI104" s="127" t="str">
        <f t="shared" si="51"/>
        <v/>
      </c>
      <c r="BJ104" s="127" t="str">
        <f t="shared" si="52"/>
        <v/>
      </c>
      <c r="BK104" s="128" t="str">
        <f t="shared" si="53"/>
        <v/>
      </c>
      <c r="BL104" s="127" t="str">
        <f t="shared" si="54"/>
        <v/>
      </c>
      <c r="BM104" s="127" t="str">
        <f t="shared" si="55"/>
        <v/>
      </c>
      <c r="BN104" s="127" t="str">
        <f t="shared" si="56"/>
        <v/>
      </c>
      <c r="BO104" s="127" t="str">
        <f t="shared" si="57"/>
        <v/>
      </c>
      <c r="BP104" s="127" t="str">
        <f t="shared" si="58"/>
        <v/>
      </c>
      <c r="BQ104" s="127" t="str">
        <f t="shared" si="59"/>
        <v/>
      </c>
      <c r="BR104" s="127" t="str">
        <f t="shared" si="60"/>
        <v/>
      </c>
      <c r="BS104" s="127" t="str">
        <f t="shared" si="61"/>
        <v/>
      </c>
      <c r="BT104" s="127" t="str">
        <f t="shared" ref="BT104:BU104" si="161">AN104</f>
        <v/>
      </c>
      <c r="BU104" s="128" t="str">
        <f t="shared" si="161"/>
        <v/>
      </c>
      <c r="BV104" s="2"/>
      <c r="BW104" s="2"/>
    </row>
    <row r="105" ht="15.75" customHeight="1">
      <c r="A105" s="2"/>
      <c r="B105" s="2"/>
      <c r="C105" s="2"/>
      <c r="D105" s="2"/>
      <c r="E105" s="2"/>
      <c r="F105" s="362">
        <v>101.0</v>
      </c>
      <c r="G105" s="246" t="str">
        <f t="shared" si="7"/>
        <v/>
      </c>
      <c r="H105" s="391" t="str">
        <f t="shared" si="8"/>
        <v/>
      </c>
      <c r="I105" s="363" t="str">
        <f t="shared" si="9"/>
        <v/>
      </c>
      <c r="J105" s="120" t="str">
        <f t="shared" si="10"/>
        <v/>
      </c>
      <c r="K105" s="364" t="str">
        <f>IF($G105="","",Reserve!N105)</f>
        <v/>
      </c>
      <c r="L105" s="120" t="str">
        <f t="shared" si="11"/>
        <v/>
      </c>
      <c r="M105" s="120" t="str">
        <f t="shared" si="12"/>
        <v/>
      </c>
      <c r="N105" s="120" t="str">
        <f t="shared" si="13"/>
        <v/>
      </c>
      <c r="O105" s="120" t="str">
        <f t="shared" si="14"/>
        <v/>
      </c>
      <c r="P105" s="364" t="str">
        <f t="shared" si="15"/>
        <v/>
      </c>
      <c r="Q105" s="365" t="str">
        <f>IF($G105="","",Reserve!$I105)</f>
        <v/>
      </c>
      <c r="R105" s="363" t="str">
        <f>IF($G105="","",Reserve!$J106+Reserve!$K106)</f>
        <v/>
      </c>
      <c r="S105" s="120" t="str">
        <f>IF($G105="","",Change!$G106)</f>
        <v/>
      </c>
      <c r="T105" s="120" t="str">
        <f t="shared" si="16"/>
        <v/>
      </c>
      <c r="U105" s="366" t="str">
        <f t="shared" si="17"/>
        <v/>
      </c>
      <c r="V105" s="363" t="str">
        <f>IF($G105="","",Reserve!$Q106-$R105)</f>
        <v/>
      </c>
      <c r="W105" s="120" t="str">
        <f>IF($G105="","",Reserve!$S106)</f>
        <v/>
      </c>
      <c r="X105" s="364" t="str">
        <f t="shared" si="18"/>
        <v/>
      </c>
      <c r="Y105" s="367" t="str">
        <f t="shared" si="19"/>
        <v/>
      </c>
      <c r="Z105" s="176" t="str">
        <f>IF($G105="","",VLOOKUP(H105,Life!$A$3:$Q$113,$B$6+1,FALSE))</f>
        <v/>
      </c>
      <c r="AA105" s="176" t="str">
        <f t="shared" si="20"/>
        <v/>
      </c>
      <c r="AB105" s="176" t="str">
        <f t="shared" si="21"/>
        <v/>
      </c>
      <c r="AC105" s="366" t="str">
        <f>IF($G105="","",HLOOKUP($G105,AssetShare_Table!$B$84:$G$85,2)*$D$11)</f>
        <v/>
      </c>
      <c r="AD105" s="367" t="str">
        <f t="shared" si="22"/>
        <v/>
      </c>
      <c r="AE105" s="176" t="str">
        <f t="shared" si="23"/>
        <v/>
      </c>
      <c r="AF105" s="176" t="str">
        <f t="shared" si="24"/>
        <v/>
      </c>
      <c r="AG105" s="366" t="str">
        <f t="shared" si="25"/>
        <v/>
      </c>
      <c r="AH105" s="363" t="str">
        <f t="shared" si="26"/>
        <v/>
      </c>
      <c r="AI105" s="120" t="str">
        <f t="shared" si="27"/>
        <v/>
      </c>
      <c r="AJ105" s="120" t="str">
        <f t="shared" si="28"/>
        <v/>
      </c>
      <c r="AK105" s="120" t="str">
        <f t="shared" si="29"/>
        <v/>
      </c>
      <c r="AL105" s="120" t="str">
        <f t="shared" si="30"/>
        <v/>
      </c>
      <c r="AM105" s="120" t="str">
        <f t="shared" si="31"/>
        <v/>
      </c>
      <c r="AN105" s="120" t="str">
        <f t="shared" si="32"/>
        <v/>
      </c>
      <c r="AO105" s="120" t="str">
        <f t="shared" si="33"/>
        <v/>
      </c>
      <c r="AP105" s="120" t="str">
        <f t="shared" si="34"/>
        <v/>
      </c>
      <c r="AQ105" s="120" t="str">
        <f t="shared" si="35"/>
        <v/>
      </c>
      <c r="AR105" s="364" t="str">
        <f t="shared" si="36"/>
        <v/>
      </c>
      <c r="AS105" s="363" t="str">
        <f t="shared" si="37"/>
        <v/>
      </c>
      <c r="AT105" s="120" t="str">
        <f t="shared" si="38"/>
        <v/>
      </c>
      <c r="AU105" s="120" t="str">
        <f t="shared" si="39"/>
        <v/>
      </c>
      <c r="AV105" s="120" t="str">
        <f t="shared" si="40"/>
        <v/>
      </c>
      <c r="AW105" s="364" t="str">
        <f t="shared" si="41"/>
        <v/>
      </c>
      <c r="AX105" s="363" t="str">
        <f>IF($G105="","",Reserve!$P106-$R105)</f>
        <v/>
      </c>
      <c r="AY105" s="176" t="str">
        <f t="shared" si="42"/>
        <v/>
      </c>
      <c r="AZ105" s="366" t="str">
        <f>IF($G105="","",VLOOKUP($H105,Life!$A$3:$R$113,18,FALSE))</f>
        <v/>
      </c>
      <c r="BA105" s="119" t="str">
        <f t="shared" si="43"/>
        <v/>
      </c>
      <c r="BB105" s="120" t="str">
        <f t="shared" si="44"/>
        <v/>
      </c>
      <c r="BC105" s="120" t="str">
        <f t="shared" si="45"/>
        <v/>
      </c>
      <c r="BD105" s="120" t="str">
        <f t="shared" si="46"/>
        <v/>
      </c>
      <c r="BE105" s="120" t="str">
        <f t="shared" si="47"/>
        <v/>
      </c>
      <c r="BF105" s="120" t="str">
        <f t="shared" si="48"/>
        <v/>
      </c>
      <c r="BG105" s="120" t="str">
        <f t="shared" si="49"/>
        <v/>
      </c>
      <c r="BH105" s="120" t="str">
        <f t="shared" si="50"/>
        <v/>
      </c>
      <c r="BI105" s="120" t="str">
        <f t="shared" si="51"/>
        <v/>
      </c>
      <c r="BJ105" s="120" t="str">
        <f t="shared" si="52"/>
        <v/>
      </c>
      <c r="BK105" s="121" t="str">
        <f t="shared" si="53"/>
        <v/>
      </c>
      <c r="BL105" s="120" t="str">
        <f t="shared" si="54"/>
        <v/>
      </c>
      <c r="BM105" s="120" t="str">
        <f t="shared" si="55"/>
        <v/>
      </c>
      <c r="BN105" s="120" t="str">
        <f t="shared" si="56"/>
        <v/>
      </c>
      <c r="BO105" s="120" t="str">
        <f t="shared" si="57"/>
        <v/>
      </c>
      <c r="BP105" s="120" t="str">
        <f t="shared" si="58"/>
        <v/>
      </c>
      <c r="BQ105" s="120" t="str">
        <f t="shared" si="59"/>
        <v/>
      </c>
      <c r="BR105" s="120" t="str">
        <f t="shared" si="60"/>
        <v/>
      </c>
      <c r="BS105" s="120" t="str">
        <f t="shared" si="61"/>
        <v/>
      </c>
      <c r="BT105" s="120" t="str">
        <f t="shared" ref="BT105:BU105" si="162">AN105</f>
        <v/>
      </c>
      <c r="BU105" s="121" t="str">
        <f t="shared" si="162"/>
        <v/>
      </c>
      <c r="BV105" s="2"/>
      <c r="BW105" s="2"/>
    </row>
    <row r="106" ht="15.75" customHeight="1">
      <c r="A106" s="2"/>
      <c r="B106" s="2"/>
      <c r="C106" s="2"/>
      <c r="D106" s="2"/>
      <c r="E106" s="2"/>
      <c r="F106" s="362">
        <v>102.0</v>
      </c>
      <c r="G106" s="246" t="str">
        <f t="shared" si="7"/>
        <v/>
      </c>
      <c r="H106" s="391" t="str">
        <f t="shared" si="8"/>
        <v/>
      </c>
      <c r="I106" s="363" t="str">
        <f t="shared" si="9"/>
        <v/>
      </c>
      <c r="J106" s="120" t="str">
        <f t="shared" si="10"/>
        <v/>
      </c>
      <c r="K106" s="364" t="str">
        <f>IF($G106="","",Reserve!N106)</f>
        <v/>
      </c>
      <c r="L106" s="120" t="str">
        <f t="shared" si="11"/>
        <v/>
      </c>
      <c r="M106" s="120" t="str">
        <f t="shared" si="12"/>
        <v/>
      </c>
      <c r="N106" s="120" t="str">
        <f t="shared" si="13"/>
        <v/>
      </c>
      <c r="O106" s="120" t="str">
        <f t="shared" si="14"/>
        <v/>
      </c>
      <c r="P106" s="364" t="str">
        <f t="shared" si="15"/>
        <v/>
      </c>
      <c r="Q106" s="365" t="str">
        <f>IF($G106="","",Reserve!$I106)</f>
        <v/>
      </c>
      <c r="R106" s="363" t="str">
        <f>IF($G106="","",Reserve!$J107+Reserve!$K107)</f>
        <v/>
      </c>
      <c r="S106" s="120" t="str">
        <f>IF($G106="","",Change!$G107)</f>
        <v/>
      </c>
      <c r="T106" s="120" t="str">
        <f t="shared" si="16"/>
        <v/>
      </c>
      <c r="U106" s="366" t="str">
        <f t="shared" si="17"/>
        <v/>
      </c>
      <c r="V106" s="363" t="str">
        <f>IF($G106="","",Reserve!$Q107-$R106)</f>
        <v/>
      </c>
      <c r="W106" s="120" t="str">
        <f>IF($G106="","",Reserve!$S107)</f>
        <v/>
      </c>
      <c r="X106" s="364" t="str">
        <f t="shared" si="18"/>
        <v/>
      </c>
      <c r="Y106" s="367" t="str">
        <f t="shared" si="19"/>
        <v/>
      </c>
      <c r="Z106" s="176" t="str">
        <f>IF($G106="","",VLOOKUP(H106,Life!$A$3:$Q$113,$B$6+1,FALSE))</f>
        <v/>
      </c>
      <c r="AA106" s="176" t="str">
        <f t="shared" si="20"/>
        <v/>
      </c>
      <c r="AB106" s="176" t="str">
        <f t="shared" si="21"/>
        <v/>
      </c>
      <c r="AC106" s="366" t="str">
        <f>IF($G106="","",HLOOKUP($G106,AssetShare_Table!$B$84:$G$85,2)*$D$11)</f>
        <v/>
      </c>
      <c r="AD106" s="367" t="str">
        <f t="shared" si="22"/>
        <v/>
      </c>
      <c r="AE106" s="176" t="str">
        <f t="shared" si="23"/>
        <v/>
      </c>
      <c r="AF106" s="176" t="str">
        <f t="shared" si="24"/>
        <v/>
      </c>
      <c r="AG106" s="366" t="str">
        <f t="shared" si="25"/>
        <v/>
      </c>
      <c r="AH106" s="363" t="str">
        <f t="shared" si="26"/>
        <v/>
      </c>
      <c r="AI106" s="120" t="str">
        <f t="shared" si="27"/>
        <v/>
      </c>
      <c r="AJ106" s="120" t="str">
        <f t="shared" si="28"/>
        <v/>
      </c>
      <c r="AK106" s="120" t="str">
        <f t="shared" si="29"/>
        <v/>
      </c>
      <c r="AL106" s="120" t="str">
        <f t="shared" si="30"/>
        <v/>
      </c>
      <c r="AM106" s="120" t="str">
        <f t="shared" si="31"/>
        <v/>
      </c>
      <c r="AN106" s="120" t="str">
        <f t="shared" si="32"/>
        <v/>
      </c>
      <c r="AO106" s="120" t="str">
        <f t="shared" si="33"/>
        <v/>
      </c>
      <c r="AP106" s="120" t="str">
        <f t="shared" si="34"/>
        <v/>
      </c>
      <c r="AQ106" s="120" t="str">
        <f t="shared" si="35"/>
        <v/>
      </c>
      <c r="AR106" s="364" t="str">
        <f t="shared" si="36"/>
        <v/>
      </c>
      <c r="AS106" s="363" t="str">
        <f t="shared" si="37"/>
        <v/>
      </c>
      <c r="AT106" s="120" t="str">
        <f t="shared" si="38"/>
        <v/>
      </c>
      <c r="AU106" s="120" t="str">
        <f t="shared" si="39"/>
        <v/>
      </c>
      <c r="AV106" s="120" t="str">
        <f t="shared" si="40"/>
        <v/>
      </c>
      <c r="AW106" s="364" t="str">
        <f t="shared" si="41"/>
        <v/>
      </c>
      <c r="AX106" s="363" t="str">
        <f>IF($G106="","",Reserve!$P107-$R106)</f>
        <v/>
      </c>
      <c r="AY106" s="176" t="str">
        <f t="shared" si="42"/>
        <v/>
      </c>
      <c r="AZ106" s="366" t="str">
        <f>IF($G106="","",VLOOKUP($H106,Life!$A$3:$R$113,18,FALSE))</f>
        <v/>
      </c>
      <c r="BA106" s="119" t="str">
        <f t="shared" si="43"/>
        <v/>
      </c>
      <c r="BB106" s="120" t="str">
        <f t="shared" si="44"/>
        <v/>
      </c>
      <c r="BC106" s="120" t="str">
        <f t="shared" si="45"/>
        <v/>
      </c>
      <c r="BD106" s="120" t="str">
        <f t="shared" si="46"/>
        <v/>
      </c>
      <c r="BE106" s="120" t="str">
        <f t="shared" si="47"/>
        <v/>
      </c>
      <c r="BF106" s="120" t="str">
        <f t="shared" si="48"/>
        <v/>
      </c>
      <c r="BG106" s="120" t="str">
        <f t="shared" si="49"/>
        <v/>
      </c>
      <c r="BH106" s="120" t="str">
        <f t="shared" si="50"/>
        <v/>
      </c>
      <c r="BI106" s="120" t="str">
        <f t="shared" si="51"/>
        <v/>
      </c>
      <c r="BJ106" s="120" t="str">
        <f t="shared" si="52"/>
        <v/>
      </c>
      <c r="BK106" s="121" t="str">
        <f t="shared" si="53"/>
        <v/>
      </c>
      <c r="BL106" s="120" t="str">
        <f t="shared" si="54"/>
        <v/>
      </c>
      <c r="BM106" s="120" t="str">
        <f t="shared" si="55"/>
        <v/>
      </c>
      <c r="BN106" s="120" t="str">
        <f t="shared" si="56"/>
        <v/>
      </c>
      <c r="BO106" s="120" t="str">
        <f t="shared" si="57"/>
        <v/>
      </c>
      <c r="BP106" s="120" t="str">
        <f t="shared" si="58"/>
        <v/>
      </c>
      <c r="BQ106" s="120" t="str">
        <f t="shared" si="59"/>
        <v/>
      </c>
      <c r="BR106" s="120" t="str">
        <f t="shared" si="60"/>
        <v/>
      </c>
      <c r="BS106" s="120" t="str">
        <f t="shared" si="61"/>
        <v/>
      </c>
      <c r="BT106" s="120" t="str">
        <f t="shared" ref="BT106:BU106" si="163">AN106</f>
        <v/>
      </c>
      <c r="BU106" s="121" t="str">
        <f t="shared" si="163"/>
        <v/>
      </c>
      <c r="BV106" s="2"/>
      <c r="BW106" s="2"/>
    </row>
    <row r="107" ht="15.75" customHeight="1">
      <c r="A107" s="2"/>
      <c r="B107" s="2"/>
      <c r="C107" s="2"/>
      <c r="D107" s="2"/>
      <c r="E107" s="2"/>
      <c r="F107" s="362">
        <v>103.0</v>
      </c>
      <c r="G107" s="246" t="str">
        <f t="shared" si="7"/>
        <v/>
      </c>
      <c r="H107" s="391" t="str">
        <f t="shared" si="8"/>
        <v/>
      </c>
      <c r="I107" s="363" t="str">
        <f t="shared" si="9"/>
        <v/>
      </c>
      <c r="J107" s="120" t="str">
        <f t="shared" si="10"/>
        <v/>
      </c>
      <c r="K107" s="364" t="str">
        <f>IF($G107="","",Reserve!N107)</f>
        <v/>
      </c>
      <c r="L107" s="120" t="str">
        <f t="shared" si="11"/>
        <v/>
      </c>
      <c r="M107" s="120" t="str">
        <f t="shared" si="12"/>
        <v/>
      </c>
      <c r="N107" s="120" t="str">
        <f t="shared" si="13"/>
        <v/>
      </c>
      <c r="O107" s="120" t="str">
        <f t="shared" si="14"/>
        <v/>
      </c>
      <c r="P107" s="364" t="str">
        <f t="shared" si="15"/>
        <v/>
      </c>
      <c r="Q107" s="365" t="str">
        <f>IF($G107="","",Reserve!$I107)</f>
        <v/>
      </c>
      <c r="R107" s="363" t="str">
        <f>IF($G107="","",Reserve!$J108+Reserve!$K108)</f>
        <v/>
      </c>
      <c r="S107" s="120" t="str">
        <f>IF($G107="","",Change!$G108)</f>
        <v/>
      </c>
      <c r="T107" s="120" t="str">
        <f t="shared" si="16"/>
        <v/>
      </c>
      <c r="U107" s="366" t="str">
        <f t="shared" si="17"/>
        <v/>
      </c>
      <c r="V107" s="363" t="str">
        <f>IF($G107="","",Reserve!$Q108-$R107)</f>
        <v/>
      </c>
      <c r="W107" s="120" t="str">
        <f>IF($G107="","",Reserve!$S108)</f>
        <v/>
      </c>
      <c r="X107" s="364" t="str">
        <f t="shared" si="18"/>
        <v/>
      </c>
      <c r="Y107" s="367" t="str">
        <f t="shared" si="19"/>
        <v/>
      </c>
      <c r="Z107" s="176" t="str">
        <f>IF($G107="","",VLOOKUP(H107,Life!$A$3:$Q$113,$B$6+1,FALSE))</f>
        <v/>
      </c>
      <c r="AA107" s="176" t="str">
        <f t="shared" si="20"/>
        <v/>
      </c>
      <c r="AB107" s="176" t="str">
        <f t="shared" si="21"/>
        <v/>
      </c>
      <c r="AC107" s="366" t="str">
        <f>IF($G107="","",HLOOKUP($G107,AssetShare_Table!$B$84:$G$85,2)*$D$11)</f>
        <v/>
      </c>
      <c r="AD107" s="367" t="str">
        <f t="shared" si="22"/>
        <v/>
      </c>
      <c r="AE107" s="176" t="str">
        <f t="shared" si="23"/>
        <v/>
      </c>
      <c r="AF107" s="176" t="str">
        <f t="shared" si="24"/>
        <v/>
      </c>
      <c r="AG107" s="366" t="str">
        <f t="shared" si="25"/>
        <v/>
      </c>
      <c r="AH107" s="363" t="str">
        <f t="shared" si="26"/>
        <v/>
      </c>
      <c r="AI107" s="120" t="str">
        <f t="shared" si="27"/>
        <v/>
      </c>
      <c r="AJ107" s="120" t="str">
        <f t="shared" si="28"/>
        <v/>
      </c>
      <c r="AK107" s="120" t="str">
        <f t="shared" si="29"/>
        <v/>
      </c>
      <c r="AL107" s="120" t="str">
        <f t="shared" si="30"/>
        <v/>
      </c>
      <c r="AM107" s="120" t="str">
        <f t="shared" si="31"/>
        <v/>
      </c>
      <c r="AN107" s="120" t="str">
        <f t="shared" si="32"/>
        <v/>
      </c>
      <c r="AO107" s="120" t="str">
        <f t="shared" si="33"/>
        <v/>
      </c>
      <c r="AP107" s="120" t="str">
        <f t="shared" si="34"/>
        <v/>
      </c>
      <c r="AQ107" s="120" t="str">
        <f t="shared" si="35"/>
        <v/>
      </c>
      <c r="AR107" s="364" t="str">
        <f t="shared" si="36"/>
        <v/>
      </c>
      <c r="AS107" s="363" t="str">
        <f t="shared" si="37"/>
        <v/>
      </c>
      <c r="AT107" s="120" t="str">
        <f t="shared" si="38"/>
        <v/>
      </c>
      <c r="AU107" s="120" t="str">
        <f t="shared" si="39"/>
        <v/>
      </c>
      <c r="AV107" s="120" t="str">
        <f t="shared" si="40"/>
        <v/>
      </c>
      <c r="AW107" s="364" t="str">
        <f t="shared" si="41"/>
        <v/>
      </c>
      <c r="AX107" s="363" t="str">
        <f>IF($G107="","",Reserve!$P108-$R107)</f>
        <v/>
      </c>
      <c r="AY107" s="176" t="str">
        <f t="shared" si="42"/>
        <v/>
      </c>
      <c r="AZ107" s="366" t="str">
        <f>IF($G107="","",VLOOKUP($H107,Life!$A$3:$R$113,18,FALSE))</f>
        <v/>
      </c>
      <c r="BA107" s="119" t="str">
        <f t="shared" si="43"/>
        <v/>
      </c>
      <c r="BB107" s="120" t="str">
        <f t="shared" si="44"/>
        <v/>
      </c>
      <c r="BC107" s="120" t="str">
        <f t="shared" si="45"/>
        <v/>
      </c>
      <c r="BD107" s="120" t="str">
        <f t="shared" si="46"/>
        <v/>
      </c>
      <c r="BE107" s="120" t="str">
        <f t="shared" si="47"/>
        <v/>
      </c>
      <c r="BF107" s="120" t="str">
        <f t="shared" si="48"/>
        <v/>
      </c>
      <c r="BG107" s="120" t="str">
        <f t="shared" si="49"/>
        <v/>
      </c>
      <c r="BH107" s="120" t="str">
        <f t="shared" si="50"/>
        <v/>
      </c>
      <c r="BI107" s="120" t="str">
        <f t="shared" si="51"/>
        <v/>
      </c>
      <c r="BJ107" s="120" t="str">
        <f t="shared" si="52"/>
        <v/>
      </c>
      <c r="BK107" s="121" t="str">
        <f t="shared" si="53"/>
        <v/>
      </c>
      <c r="BL107" s="120" t="str">
        <f t="shared" si="54"/>
        <v/>
      </c>
      <c r="BM107" s="120" t="str">
        <f t="shared" si="55"/>
        <v/>
      </c>
      <c r="BN107" s="120" t="str">
        <f t="shared" si="56"/>
        <v/>
      </c>
      <c r="BO107" s="120" t="str">
        <f t="shared" si="57"/>
        <v/>
      </c>
      <c r="BP107" s="120" t="str">
        <f t="shared" si="58"/>
        <v/>
      </c>
      <c r="BQ107" s="120" t="str">
        <f t="shared" si="59"/>
        <v/>
      </c>
      <c r="BR107" s="120" t="str">
        <f t="shared" si="60"/>
        <v/>
      </c>
      <c r="BS107" s="120" t="str">
        <f t="shared" si="61"/>
        <v/>
      </c>
      <c r="BT107" s="120" t="str">
        <f t="shared" ref="BT107:BU107" si="164">AN107</f>
        <v/>
      </c>
      <c r="BU107" s="121" t="str">
        <f t="shared" si="164"/>
        <v/>
      </c>
      <c r="BV107" s="2"/>
      <c r="BW107" s="2"/>
    </row>
    <row r="108" ht="15.75" customHeight="1">
      <c r="A108" s="2"/>
      <c r="B108" s="2"/>
      <c r="C108" s="2"/>
      <c r="D108" s="2"/>
      <c r="E108" s="2"/>
      <c r="F108" s="362">
        <v>104.0</v>
      </c>
      <c r="G108" s="246" t="str">
        <f t="shared" si="7"/>
        <v/>
      </c>
      <c r="H108" s="391" t="str">
        <f t="shared" si="8"/>
        <v/>
      </c>
      <c r="I108" s="363" t="str">
        <f t="shared" si="9"/>
        <v/>
      </c>
      <c r="J108" s="120" t="str">
        <f t="shared" si="10"/>
        <v/>
      </c>
      <c r="K108" s="364" t="str">
        <f>IF($G108="","",Reserve!N108)</f>
        <v/>
      </c>
      <c r="L108" s="120" t="str">
        <f t="shared" si="11"/>
        <v/>
      </c>
      <c r="M108" s="120" t="str">
        <f t="shared" si="12"/>
        <v/>
      </c>
      <c r="N108" s="120" t="str">
        <f t="shared" si="13"/>
        <v/>
      </c>
      <c r="O108" s="120" t="str">
        <f t="shared" si="14"/>
        <v/>
      </c>
      <c r="P108" s="364" t="str">
        <f t="shared" si="15"/>
        <v/>
      </c>
      <c r="Q108" s="365" t="str">
        <f>IF($G108="","",Reserve!$I108)</f>
        <v/>
      </c>
      <c r="R108" s="363" t="str">
        <f>IF($G108="","",Reserve!$J109+Reserve!$K109)</f>
        <v/>
      </c>
      <c r="S108" s="120" t="str">
        <f>IF($G108="","",Change!$G109)</f>
        <v/>
      </c>
      <c r="T108" s="120" t="str">
        <f t="shared" si="16"/>
        <v/>
      </c>
      <c r="U108" s="366" t="str">
        <f t="shared" si="17"/>
        <v/>
      </c>
      <c r="V108" s="363" t="str">
        <f>IF($G108="","",Reserve!$Q109-$R108)</f>
        <v/>
      </c>
      <c r="W108" s="120" t="str">
        <f>IF($G108="","",Reserve!$S109)</f>
        <v/>
      </c>
      <c r="X108" s="364" t="str">
        <f t="shared" si="18"/>
        <v/>
      </c>
      <c r="Y108" s="367" t="str">
        <f t="shared" si="19"/>
        <v/>
      </c>
      <c r="Z108" s="176" t="str">
        <f>IF($G108="","",VLOOKUP(H108,Life!$A$3:$Q$113,$B$6+1,FALSE))</f>
        <v/>
      </c>
      <c r="AA108" s="176" t="str">
        <f t="shared" si="20"/>
        <v/>
      </c>
      <c r="AB108" s="176" t="str">
        <f t="shared" si="21"/>
        <v/>
      </c>
      <c r="AC108" s="366" t="str">
        <f>IF($G108="","",HLOOKUP($G108,AssetShare_Table!$B$84:$G$85,2)*$D$11)</f>
        <v/>
      </c>
      <c r="AD108" s="367" t="str">
        <f t="shared" si="22"/>
        <v/>
      </c>
      <c r="AE108" s="176" t="str">
        <f t="shared" si="23"/>
        <v/>
      </c>
      <c r="AF108" s="176" t="str">
        <f t="shared" si="24"/>
        <v/>
      </c>
      <c r="AG108" s="366" t="str">
        <f t="shared" si="25"/>
        <v/>
      </c>
      <c r="AH108" s="363" t="str">
        <f t="shared" si="26"/>
        <v/>
      </c>
      <c r="AI108" s="120" t="str">
        <f t="shared" si="27"/>
        <v/>
      </c>
      <c r="AJ108" s="120" t="str">
        <f t="shared" si="28"/>
        <v/>
      </c>
      <c r="AK108" s="120" t="str">
        <f t="shared" si="29"/>
        <v/>
      </c>
      <c r="AL108" s="120" t="str">
        <f t="shared" si="30"/>
        <v/>
      </c>
      <c r="AM108" s="120" t="str">
        <f t="shared" si="31"/>
        <v/>
      </c>
      <c r="AN108" s="120" t="str">
        <f t="shared" si="32"/>
        <v/>
      </c>
      <c r="AO108" s="120" t="str">
        <f t="shared" si="33"/>
        <v/>
      </c>
      <c r="AP108" s="120" t="str">
        <f t="shared" si="34"/>
        <v/>
      </c>
      <c r="AQ108" s="120" t="str">
        <f t="shared" si="35"/>
        <v/>
      </c>
      <c r="AR108" s="364" t="str">
        <f t="shared" si="36"/>
        <v/>
      </c>
      <c r="AS108" s="363" t="str">
        <f t="shared" si="37"/>
        <v/>
      </c>
      <c r="AT108" s="120" t="str">
        <f t="shared" si="38"/>
        <v/>
      </c>
      <c r="AU108" s="120" t="str">
        <f t="shared" si="39"/>
        <v/>
      </c>
      <c r="AV108" s="120" t="str">
        <f t="shared" si="40"/>
        <v/>
      </c>
      <c r="AW108" s="364" t="str">
        <f t="shared" si="41"/>
        <v/>
      </c>
      <c r="AX108" s="363" t="str">
        <f>IF($G108="","",Reserve!$P109-$R108)</f>
        <v/>
      </c>
      <c r="AY108" s="176" t="str">
        <f t="shared" si="42"/>
        <v/>
      </c>
      <c r="AZ108" s="366" t="str">
        <f>IF($G108="","",VLOOKUP($H108,Life!$A$3:$R$113,18,FALSE))</f>
        <v/>
      </c>
      <c r="BA108" s="119" t="str">
        <f t="shared" si="43"/>
        <v/>
      </c>
      <c r="BB108" s="120" t="str">
        <f t="shared" si="44"/>
        <v/>
      </c>
      <c r="BC108" s="120" t="str">
        <f t="shared" si="45"/>
        <v/>
      </c>
      <c r="BD108" s="120" t="str">
        <f t="shared" si="46"/>
        <v/>
      </c>
      <c r="BE108" s="120" t="str">
        <f t="shared" si="47"/>
        <v/>
      </c>
      <c r="BF108" s="120" t="str">
        <f t="shared" si="48"/>
        <v/>
      </c>
      <c r="BG108" s="120" t="str">
        <f t="shared" si="49"/>
        <v/>
      </c>
      <c r="BH108" s="120" t="str">
        <f t="shared" si="50"/>
        <v/>
      </c>
      <c r="BI108" s="120" t="str">
        <f t="shared" si="51"/>
        <v/>
      </c>
      <c r="BJ108" s="120" t="str">
        <f t="shared" si="52"/>
        <v/>
      </c>
      <c r="BK108" s="121" t="str">
        <f t="shared" si="53"/>
        <v/>
      </c>
      <c r="BL108" s="120" t="str">
        <f t="shared" si="54"/>
        <v/>
      </c>
      <c r="BM108" s="120" t="str">
        <f t="shared" si="55"/>
        <v/>
      </c>
      <c r="BN108" s="120" t="str">
        <f t="shared" si="56"/>
        <v/>
      </c>
      <c r="BO108" s="120" t="str">
        <f t="shared" si="57"/>
        <v/>
      </c>
      <c r="BP108" s="120" t="str">
        <f t="shared" si="58"/>
        <v/>
      </c>
      <c r="BQ108" s="120" t="str">
        <f t="shared" si="59"/>
        <v/>
      </c>
      <c r="BR108" s="120" t="str">
        <f t="shared" si="60"/>
        <v/>
      </c>
      <c r="BS108" s="120" t="str">
        <f t="shared" si="61"/>
        <v/>
      </c>
      <c r="BT108" s="120" t="str">
        <f t="shared" ref="BT108:BU108" si="165">AN108</f>
        <v/>
      </c>
      <c r="BU108" s="121" t="str">
        <f t="shared" si="165"/>
        <v/>
      </c>
      <c r="BV108" s="2"/>
      <c r="BW108" s="2"/>
    </row>
    <row r="109" ht="15.75" customHeight="1">
      <c r="A109" s="2"/>
      <c r="B109" s="2"/>
      <c r="C109" s="2"/>
      <c r="D109" s="2"/>
      <c r="E109" s="2"/>
      <c r="F109" s="371">
        <v>105.0</v>
      </c>
      <c r="G109" s="218" t="str">
        <f t="shared" si="7"/>
        <v/>
      </c>
      <c r="H109" s="393" t="str">
        <f t="shared" si="8"/>
        <v/>
      </c>
      <c r="I109" s="373" t="str">
        <f t="shared" si="9"/>
        <v/>
      </c>
      <c r="J109" s="127" t="str">
        <f t="shared" si="10"/>
        <v/>
      </c>
      <c r="K109" s="374" t="str">
        <f>IF($G109="","",Reserve!N109)</f>
        <v/>
      </c>
      <c r="L109" s="127" t="str">
        <f t="shared" si="11"/>
        <v/>
      </c>
      <c r="M109" s="127" t="str">
        <f t="shared" si="12"/>
        <v/>
      </c>
      <c r="N109" s="127" t="str">
        <f t="shared" si="13"/>
        <v/>
      </c>
      <c r="O109" s="127" t="str">
        <f t="shared" si="14"/>
        <v/>
      </c>
      <c r="P109" s="374" t="str">
        <f t="shared" si="15"/>
        <v/>
      </c>
      <c r="Q109" s="375" t="str">
        <f>IF($G109="","",Reserve!$I109)</f>
        <v/>
      </c>
      <c r="R109" s="373" t="str">
        <f>IF($G109="","",Reserve!$J110+Reserve!$K110)</f>
        <v/>
      </c>
      <c r="S109" s="127" t="str">
        <f>IF($G109="","",Change!$G110)</f>
        <v/>
      </c>
      <c r="T109" s="127" t="str">
        <f t="shared" si="16"/>
        <v/>
      </c>
      <c r="U109" s="376" t="str">
        <f t="shared" si="17"/>
        <v/>
      </c>
      <c r="V109" s="373" t="str">
        <f>IF($G109="","",Reserve!$Q110-$R109)</f>
        <v/>
      </c>
      <c r="W109" s="127" t="str">
        <f>IF($G109="","",Reserve!$S110)</f>
        <v/>
      </c>
      <c r="X109" s="374" t="str">
        <f t="shared" si="18"/>
        <v/>
      </c>
      <c r="Y109" s="377" t="str">
        <f t="shared" si="19"/>
        <v/>
      </c>
      <c r="Z109" s="182" t="str">
        <f>IF($G109="","",VLOOKUP(H109,Life!$A$3:$Q$113,$B$6+1,FALSE))</f>
        <v/>
      </c>
      <c r="AA109" s="182" t="str">
        <f t="shared" si="20"/>
        <v/>
      </c>
      <c r="AB109" s="182" t="str">
        <f t="shared" si="21"/>
        <v/>
      </c>
      <c r="AC109" s="376" t="str">
        <f>IF($G109="","",HLOOKUP($G109,AssetShare_Table!$B$84:$G$85,2)*$D$11)</f>
        <v/>
      </c>
      <c r="AD109" s="377" t="str">
        <f t="shared" si="22"/>
        <v/>
      </c>
      <c r="AE109" s="182" t="str">
        <f t="shared" si="23"/>
        <v/>
      </c>
      <c r="AF109" s="182" t="str">
        <f t="shared" si="24"/>
        <v/>
      </c>
      <c r="AG109" s="376" t="str">
        <f t="shared" si="25"/>
        <v/>
      </c>
      <c r="AH109" s="373" t="str">
        <f t="shared" si="26"/>
        <v/>
      </c>
      <c r="AI109" s="127" t="str">
        <f t="shared" si="27"/>
        <v/>
      </c>
      <c r="AJ109" s="127" t="str">
        <f t="shared" si="28"/>
        <v/>
      </c>
      <c r="AK109" s="127" t="str">
        <f t="shared" si="29"/>
        <v/>
      </c>
      <c r="AL109" s="127" t="str">
        <f t="shared" si="30"/>
        <v/>
      </c>
      <c r="AM109" s="127" t="str">
        <f t="shared" si="31"/>
        <v/>
      </c>
      <c r="AN109" s="127" t="str">
        <f t="shared" si="32"/>
        <v/>
      </c>
      <c r="AO109" s="127" t="str">
        <f t="shared" si="33"/>
        <v/>
      </c>
      <c r="AP109" s="127" t="str">
        <f t="shared" si="34"/>
        <v/>
      </c>
      <c r="AQ109" s="127" t="str">
        <f t="shared" si="35"/>
        <v/>
      </c>
      <c r="AR109" s="374" t="str">
        <f t="shared" si="36"/>
        <v/>
      </c>
      <c r="AS109" s="373" t="str">
        <f t="shared" si="37"/>
        <v/>
      </c>
      <c r="AT109" s="127" t="str">
        <f t="shared" si="38"/>
        <v/>
      </c>
      <c r="AU109" s="127" t="str">
        <f t="shared" si="39"/>
        <v/>
      </c>
      <c r="AV109" s="127" t="str">
        <f t="shared" si="40"/>
        <v/>
      </c>
      <c r="AW109" s="374" t="str">
        <f t="shared" si="41"/>
        <v/>
      </c>
      <c r="AX109" s="373" t="str">
        <f>IF($G109="","",Reserve!$P110-$R109)</f>
        <v/>
      </c>
      <c r="AY109" s="182" t="str">
        <f t="shared" si="42"/>
        <v/>
      </c>
      <c r="AZ109" s="376" t="str">
        <f>IF($G109="","",VLOOKUP($H109,Life!$A$3:$R$113,18,FALSE))</f>
        <v/>
      </c>
      <c r="BA109" s="126" t="str">
        <f t="shared" si="43"/>
        <v/>
      </c>
      <c r="BB109" s="127" t="str">
        <f t="shared" si="44"/>
        <v/>
      </c>
      <c r="BC109" s="127" t="str">
        <f t="shared" si="45"/>
        <v/>
      </c>
      <c r="BD109" s="127" t="str">
        <f t="shared" si="46"/>
        <v/>
      </c>
      <c r="BE109" s="127" t="str">
        <f t="shared" si="47"/>
        <v/>
      </c>
      <c r="BF109" s="127" t="str">
        <f t="shared" si="48"/>
        <v/>
      </c>
      <c r="BG109" s="127" t="str">
        <f t="shared" si="49"/>
        <v/>
      </c>
      <c r="BH109" s="127" t="str">
        <f t="shared" si="50"/>
        <v/>
      </c>
      <c r="BI109" s="127" t="str">
        <f t="shared" si="51"/>
        <v/>
      </c>
      <c r="BJ109" s="127" t="str">
        <f t="shared" si="52"/>
        <v/>
      </c>
      <c r="BK109" s="128" t="str">
        <f t="shared" si="53"/>
        <v/>
      </c>
      <c r="BL109" s="127" t="str">
        <f t="shared" si="54"/>
        <v/>
      </c>
      <c r="BM109" s="127" t="str">
        <f t="shared" si="55"/>
        <v/>
      </c>
      <c r="BN109" s="127" t="str">
        <f t="shared" si="56"/>
        <v/>
      </c>
      <c r="BO109" s="127" t="str">
        <f t="shared" si="57"/>
        <v/>
      </c>
      <c r="BP109" s="127" t="str">
        <f t="shared" si="58"/>
        <v/>
      </c>
      <c r="BQ109" s="127" t="str">
        <f t="shared" si="59"/>
        <v/>
      </c>
      <c r="BR109" s="127" t="str">
        <f t="shared" si="60"/>
        <v/>
      </c>
      <c r="BS109" s="127" t="str">
        <f t="shared" si="61"/>
        <v/>
      </c>
      <c r="BT109" s="127" t="str">
        <f t="shared" ref="BT109:BU109" si="166">AN109</f>
        <v/>
      </c>
      <c r="BU109" s="128" t="str">
        <f t="shared" si="166"/>
        <v/>
      </c>
      <c r="BV109" s="2"/>
      <c r="BW109" s="2"/>
    </row>
    <row r="110" ht="15.75" customHeight="1">
      <c r="A110" s="2"/>
      <c r="B110" s="2"/>
      <c r="C110" s="2"/>
      <c r="D110" s="2"/>
      <c r="E110" s="2"/>
      <c r="F110" s="362">
        <v>106.0</v>
      </c>
      <c r="G110" s="246" t="str">
        <f t="shared" si="7"/>
        <v/>
      </c>
      <c r="H110" s="391" t="str">
        <f t="shared" si="8"/>
        <v/>
      </c>
      <c r="I110" s="363" t="str">
        <f t="shared" si="9"/>
        <v/>
      </c>
      <c r="J110" s="120" t="str">
        <f t="shared" si="10"/>
        <v/>
      </c>
      <c r="K110" s="364" t="str">
        <f>IF($G110="","",Reserve!N110)</f>
        <v/>
      </c>
      <c r="L110" s="120" t="str">
        <f t="shared" si="11"/>
        <v/>
      </c>
      <c r="M110" s="120" t="str">
        <f t="shared" si="12"/>
        <v/>
      </c>
      <c r="N110" s="120" t="str">
        <f t="shared" si="13"/>
        <v/>
      </c>
      <c r="O110" s="120" t="str">
        <f t="shared" si="14"/>
        <v/>
      </c>
      <c r="P110" s="364" t="str">
        <f t="shared" si="15"/>
        <v/>
      </c>
      <c r="Q110" s="365" t="str">
        <f>IF($G110="","",Reserve!$I110)</f>
        <v/>
      </c>
      <c r="R110" s="363" t="str">
        <f>IF($G110="","",Reserve!$J111+Reserve!$K111)</f>
        <v/>
      </c>
      <c r="S110" s="120" t="str">
        <f>IF($G110="","",Change!$G111)</f>
        <v/>
      </c>
      <c r="T110" s="120" t="str">
        <f t="shared" si="16"/>
        <v/>
      </c>
      <c r="U110" s="366" t="str">
        <f t="shared" si="17"/>
        <v/>
      </c>
      <c r="V110" s="363" t="str">
        <f>IF($G110="","",Reserve!$Q111-$R110)</f>
        <v/>
      </c>
      <c r="W110" s="120" t="str">
        <f>IF($G110="","",Reserve!$S111)</f>
        <v/>
      </c>
      <c r="X110" s="364" t="str">
        <f t="shared" si="18"/>
        <v/>
      </c>
      <c r="Y110" s="367" t="str">
        <f t="shared" si="19"/>
        <v/>
      </c>
      <c r="Z110" s="176" t="str">
        <f>IF($G110="","",VLOOKUP(H110,Life!$A$3:$Q$113,$B$6+1,FALSE))</f>
        <v/>
      </c>
      <c r="AA110" s="176" t="str">
        <f t="shared" si="20"/>
        <v/>
      </c>
      <c r="AB110" s="176" t="str">
        <f t="shared" si="21"/>
        <v/>
      </c>
      <c r="AC110" s="366" t="str">
        <f>IF($G110="","",HLOOKUP($G110,AssetShare_Table!$B$84:$G$85,2)*$D$11)</f>
        <v/>
      </c>
      <c r="AD110" s="367" t="str">
        <f t="shared" si="22"/>
        <v/>
      </c>
      <c r="AE110" s="176" t="str">
        <f t="shared" si="23"/>
        <v/>
      </c>
      <c r="AF110" s="176" t="str">
        <f t="shared" si="24"/>
        <v/>
      </c>
      <c r="AG110" s="366" t="str">
        <f t="shared" si="25"/>
        <v/>
      </c>
      <c r="AH110" s="363" t="str">
        <f t="shared" si="26"/>
        <v/>
      </c>
      <c r="AI110" s="120" t="str">
        <f t="shared" si="27"/>
        <v/>
      </c>
      <c r="AJ110" s="120" t="str">
        <f t="shared" si="28"/>
        <v/>
      </c>
      <c r="AK110" s="120" t="str">
        <f t="shared" si="29"/>
        <v/>
      </c>
      <c r="AL110" s="120" t="str">
        <f t="shared" si="30"/>
        <v/>
      </c>
      <c r="AM110" s="120" t="str">
        <f t="shared" si="31"/>
        <v/>
      </c>
      <c r="AN110" s="120" t="str">
        <f t="shared" si="32"/>
        <v/>
      </c>
      <c r="AO110" s="120" t="str">
        <f t="shared" si="33"/>
        <v/>
      </c>
      <c r="AP110" s="120" t="str">
        <f t="shared" si="34"/>
        <v/>
      </c>
      <c r="AQ110" s="120" t="str">
        <f t="shared" si="35"/>
        <v/>
      </c>
      <c r="AR110" s="364" t="str">
        <f t="shared" si="36"/>
        <v/>
      </c>
      <c r="AS110" s="363" t="str">
        <f t="shared" si="37"/>
        <v/>
      </c>
      <c r="AT110" s="120" t="str">
        <f t="shared" si="38"/>
        <v/>
      </c>
      <c r="AU110" s="120" t="str">
        <f t="shared" si="39"/>
        <v/>
      </c>
      <c r="AV110" s="120" t="str">
        <f t="shared" si="40"/>
        <v/>
      </c>
      <c r="AW110" s="364" t="str">
        <f t="shared" si="41"/>
        <v/>
      </c>
      <c r="AX110" s="363" t="str">
        <f>IF($G110="","",Reserve!$P111-$R110)</f>
        <v/>
      </c>
      <c r="AY110" s="176" t="str">
        <f t="shared" si="42"/>
        <v/>
      </c>
      <c r="AZ110" s="366" t="str">
        <f>IF($G110="","",VLOOKUP($H110,Life!$A$3:$R$113,18,FALSE))</f>
        <v/>
      </c>
      <c r="BA110" s="119" t="str">
        <f t="shared" si="43"/>
        <v/>
      </c>
      <c r="BB110" s="120" t="str">
        <f t="shared" si="44"/>
        <v/>
      </c>
      <c r="BC110" s="120" t="str">
        <f t="shared" si="45"/>
        <v/>
      </c>
      <c r="BD110" s="120" t="str">
        <f t="shared" si="46"/>
        <v/>
      </c>
      <c r="BE110" s="120" t="str">
        <f t="shared" si="47"/>
        <v/>
      </c>
      <c r="BF110" s="120" t="str">
        <f t="shared" si="48"/>
        <v/>
      </c>
      <c r="BG110" s="120" t="str">
        <f t="shared" si="49"/>
        <v/>
      </c>
      <c r="BH110" s="120" t="str">
        <f t="shared" si="50"/>
        <v/>
      </c>
      <c r="BI110" s="120" t="str">
        <f t="shared" si="51"/>
        <v/>
      </c>
      <c r="BJ110" s="120" t="str">
        <f t="shared" si="52"/>
        <v/>
      </c>
      <c r="BK110" s="121" t="str">
        <f t="shared" si="53"/>
        <v/>
      </c>
      <c r="BL110" s="120" t="str">
        <f t="shared" si="54"/>
        <v/>
      </c>
      <c r="BM110" s="120" t="str">
        <f t="shared" si="55"/>
        <v/>
      </c>
      <c r="BN110" s="120" t="str">
        <f t="shared" si="56"/>
        <v/>
      </c>
      <c r="BO110" s="120" t="str">
        <f t="shared" si="57"/>
        <v/>
      </c>
      <c r="BP110" s="120" t="str">
        <f t="shared" si="58"/>
        <v/>
      </c>
      <c r="BQ110" s="120" t="str">
        <f t="shared" si="59"/>
        <v/>
      </c>
      <c r="BR110" s="120" t="str">
        <f t="shared" si="60"/>
        <v/>
      </c>
      <c r="BS110" s="120" t="str">
        <f t="shared" si="61"/>
        <v/>
      </c>
      <c r="BT110" s="120" t="str">
        <f t="shared" ref="BT110:BU110" si="167">AN110</f>
        <v/>
      </c>
      <c r="BU110" s="121" t="str">
        <f t="shared" si="167"/>
        <v/>
      </c>
      <c r="BV110" s="2"/>
      <c r="BW110" s="2"/>
    </row>
    <row r="111" ht="15.75" customHeight="1">
      <c r="A111" s="2"/>
      <c r="B111" s="2"/>
      <c r="C111" s="2"/>
      <c r="D111" s="2"/>
      <c r="E111" s="2"/>
      <c r="F111" s="362">
        <v>107.0</v>
      </c>
      <c r="G111" s="246" t="str">
        <f t="shared" si="7"/>
        <v/>
      </c>
      <c r="H111" s="391" t="str">
        <f t="shared" si="8"/>
        <v/>
      </c>
      <c r="I111" s="363" t="str">
        <f t="shared" si="9"/>
        <v/>
      </c>
      <c r="J111" s="120" t="str">
        <f t="shared" si="10"/>
        <v/>
      </c>
      <c r="K111" s="364" t="str">
        <f>IF($G111="","",Reserve!N111)</f>
        <v/>
      </c>
      <c r="L111" s="120" t="str">
        <f t="shared" si="11"/>
        <v/>
      </c>
      <c r="M111" s="120" t="str">
        <f t="shared" si="12"/>
        <v/>
      </c>
      <c r="N111" s="120" t="str">
        <f t="shared" si="13"/>
        <v/>
      </c>
      <c r="O111" s="120" t="str">
        <f t="shared" si="14"/>
        <v/>
      </c>
      <c r="P111" s="364" t="str">
        <f t="shared" si="15"/>
        <v/>
      </c>
      <c r="Q111" s="365" t="str">
        <f>IF($G111="","",Reserve!$I111)</f>
        <v/>
      </c>
      <c r="R111" s="363" t="str">
        <f>IF($G111="","",Reserve!$J112+Reserve!$K112)</f>
        <v/>
      </c>
      <c r="S111" s="120" t="str">
        <f>IF($G111="","",Change!$G112)</f>
        <v/>
      </c>
      <c r="T111" s="120" t="str">
        <f t="shared" si="16"/>
        <v/>
      </c>
      <c r="U111" s="366" t="str">
        <f t="shared" si="17"/>
        <v/>
      </c>
      <c r="V111" s="363" t="str">
        <f>IF($G111="","",Reserve!$Q112-$R111)</f>
        <v/>
      </c>
      <c r="W111" s="120" t="str">
        <f>IF($G111="","",Reserve!$S112)</f>
        <v/>
      </c>
      <c r="X111" s="364" t="str">
        <f t="shared" si="18"/>
        <v/>
      </c>
      <c r="Y111" s="367" t="str">
        <f t="shared" si="19"/>
        <v/>
      </c>
      <c r="Z111" s="176" t="str">
        <f>IF($G111="","",VLOOKUP(H111,Life!$A$3:$Q$113,$B$6+1,FALSE))</f>
        <v/>
      </c>
      <c r="AA111" s="176" t="str">
        <f t="shared" si="20"/>
        <v/>
      </c>
      <c r="AB111" s="176" t="str">
        <f t="shared" si="21"/>
        <v/>
      </c>
      <c r="AC111" s="366" t="str">
        <f>IF($G111="","",HLOOKUP($G111,AssetShare_Table!$B$84:$G$85,2)*$D$11)</f>
        <v/>
      </c>
      <c r="AD111" s="367" t="str">
        <f t="shared" si="22"/>
        <v/>
      </c>
      <c r="AE111" s="176" t="str">
        <f t="shared" si="23"/>
        <v/>
      </c>
      <c r="AF111" s="176" t="str">
        <f t="shared" si="24"/>
        <v/>
      </c>
      <c r="AG111" s="366" t="str">
        <f t="shared" si="25"/>
        <v/>
      </c>
      <c r="AH111" s="363" t="str">
        <f t="shared" si="26"/>
        <v/>
      </c>
      <c r="AI111" s="120" t="str">
        <f t="shared" si="27"/>
        <v/>
      </c>
      <c r="AJ111" s="120" t="str">
        <f t="shared" si="28"/>
        <v/>
      </c>
      <c r="AK111" s="120" t="str">
        <f t="shared" si="29"/>
        <v/>
      </c>
      <c r="AL111" s="120" t="str">
        <f t="shared" si="30"/>
        <v/>
      </c>
      <c r="AM111" s="120" t="str">
        <f t="shared" si="31"/>
        <v/>
      </c>
      <c r="AN111" s="120" t="str">
        <f t="shared" si="32"/>
        <v/>
      </c>
      <c r="AO111" s="120" t="str">
        <f t="shared" si="33"/>
        <v/>
      </c>
      <c r="AP111" s="120" t="str">
        <f t="shared" si="34"/>
        <v/>
      </c>
      <c r="AQ111" s="120" t="str">
        <f t="shared" si="35"/>
        <v/>
      </c>
      <c r="AR111" s="364" t="str">
        <f t="shared" si="36"/>
        <v/>
      </c>
      <c r="AS111" s="363" t="str">
        <f t="shared" si="37"/>
        <v/>
      </c>
      <c r="AT111" s="120" t="str">
        <f t="shared" si="38"/>
        <v/>
      </c>
      <c r="AU111" s="120" t="str">
        <f t="shared" si="39"/>
        <v/>
      </c>
      <c r="AV111" s="120" t="str">
        <f t="shared" si="40"/>
        <v/>
      </c>
      <c r="AW111" s="364" t="str">
        <f t="shared" si="41"/>
        <v/>
      </c>
      <c r="AX111" s="363" t="str">
        <f>IF($G111="","",Reserve!$P112-$R111)</f>
        <v/>
      </c>
      <c r="AY111" s="176" t="str">
        <f t="shared" si="42"/>
        <v/>
      </c>
      <c r="AZ111" s="366" t="str">
        <f>IF($G111="","",VLOOKUP($H111,Life!$A$3:$R$113,18,FALSE))</f>
        <v/>
      </c>
      <c r="BA111" s="119" t="str">
        <f t="shared" si="43"/>
        <v/>
      </c>
      <c r="BB111" s="120" t="str">
        <f t="shared" si="44"/>
        <v/>
      </c>
      <c r="BC111" s="120" t="str">
        <f t="shared" si="45"/>
        <v/>
      </c>
      <c r="BD111" s="120" t="str">
        <f t="shared" si="46"/>
        <v/>
      </c>
      <c r="BE111" s="120" t="str">
        <f t="shared" si="47"/>
        <v/>
      </c>
      <c r="BF111" s="120" t="str">
        <f t="shared" si="48"/>
        <v/>
      </c>
      <c r="BG111" s="120" t="str">
        <f t="shared" si="49"/>
        <v/>
      </c>
      <c r="BH111" s="120" t="str">
        <f t="shared" si="50"/>
        <v/>
      </c>
      <c r="BI111" s="120" t="str">
        <f t="shared" si="51"/>
        <v/>
      </c>
      <c r="BJ111" s="120" t="str">
        <f t="shared" si="52"/>
        <v/>
      </c>
      <c r="BK111" s="121" t="str">
        <f t="shared" si="53"/>
        <v/>
      </c>
      <c r="BL111" s="120" t="str">
        <f t="shared" si="54"/>
        <v/>
      </c>
      <c r="BM111" s="120" t="str">
        <f t="shared" si="55"/>
        <v/>
      </c>
      <c r="BN111" s="120" t="str">
        <f t="shared" si="56"/>
        <v/>
      </c>
      <c r="BO111" s="120" t="str">
        <f t="shared" si="57"/>
        <v/>
      </c>
      <c r="BP111" s="120" t="str">
        <f t="shared" si="58"/>
        <v/>
      </c>
      <c r="BQ111" s="120" t="str">
        <f t="shared" si="59"/>
        <v/>
      </c>
      <c r="BR111" s="120" t="str">
        <f t="shared" si="60"/>
        <v/>
      </c>
      <c r="BS111" s="120" t="str">
        <f t="shared" si="61"/>
        <v/>
      </c>
      <c r="BT111" s="120" t="str">
        <f t="shared" ref="BT111:BU111" si="168">AN111</f>
        <v/>
      </c>
      <c r="BU111" s="121" t="str">
        <f t="shared" si="168"/>
        <v/>
      </c>
      <c r="BV111" s="2"/>
      <c r="BW111" s="2"/>
    </row>
    <row r="112" ht="15.75" customHeight="1">
      <c r="A112" s="2"/>
      <c r="B112" s="2"/>
      <c r="C112" s="2"/>
      <c r="D112" s="2"/>
      <c r="E112" s="2"/>
      <c r="F112" s="362">
        <v>108.0</v>
      </c>
      <c r="G112" s="246" t="str">
        <f t="shared" si="7"/>
        <v/>
      </c>
      <c r="H112" s="391" t="str">
        <f t="shared" si="8"/>
        <v/>
      </c>
      <c r="I112" s="363" t="str">
        <f t="shared" si="9"/>
        <v/>
      </c>
      <c r="J112" s="120" t="str">
        <f t="shared" si="10"/>
        <v/>
      </c>
      <c r="K112" s="364" t="str">
        <f>IF($G112="","",Reserve!N112)</f>
        <v/>
      </c>
      <c r="L112" s="120" t="str">
        <f t="shared" si="11"/>
        <v/>
      </c>
      <c r="M112" s="120" t="str">
        <f t="shared" si="12"/>
        <v/>
      </c>
      <c r="N112" s="120" t="str">
        <f t="shared" si="13"/>
        <v/>
      </c>
      <c r="O112" s="120" t="str">
        <f t="shared" si="14"/>
        <v/>
      </c>
      <c r="P112" s="364" t="str">
        <f t="shared" si="15"/>
        <v/>
      </c>
      <c r="Q112" s="365" t="str">
        <f>IF($G112="","",Reserve!$I112)</f>
        <v/>
      </c>
      <c r="R112" s="363" t="str">
        <f>IF($G112="","",Reserve!$J113+Reserve!$K113)</f>
        <v/>
      </c>
      <c r="S112" s="120" t="str">
        <f>IF($G112="","",Change!$G113)</f>
        <v/>
      </c>
      <c r="T112" s="120" t="str">
        <f t="shared" si="16"/>
        <v/>
      </c>
      <c r="U112" s="366" t="str">
        <f t="shared" si="17"/>
        <v/>
      </c>
      <c r="V112" s="363" t="str">
        <f>IF($G112="","",Reserve!$Q113-$R112)</f>
        <v/>
      </c>
      <c r="W112" s="120" t="str">
        <f>IF($G112="","",Reserve!$S113)</f>
        <v/>
      </c>
      <c r="X112" s="364" t="str">
        <f t="shared" si="18"/>
        <v/>
      </c>
      <c r="Y112" s="367" t="str">
        <f t="shared" si="19"/>
        <v/>
      </c>
      <c r="Z112" s="176" t="str">
        <f>IF($G112="","",VLOOKUP(H112,Life!$A$3:$Q$113,$B$6+1,FALSE))</f>
        <v/>
      </c>
      <c r="AA112" s="176" t="str">
        <f t="shared" si="20"/>
        <v/>
      </c>
      <c r="AB112" s="176" t="str">
        <f t="shared" si="21"/>
        <v/>
      </c>
      <c r="AC112" s="366" t="str">
        <f>IF($G112="","",HLOOKUP($G112,AssetShare_Table!$B$84:$G$85,2)*$D$11)</f>
        <v/>
      </c>
      <c r="AD112" s="367" t="str">
        <f t="shared" si="22"/>
        <v/>
      </c>
      <c r="AE112" s="176" t="str">
        <f t="shared" si="23"/>
        <v/>
      </c>
      <c r="AF112" s="176" t="str">
        <f t="shared" si="24"/>
        <v/>
      </c>
      <c r="AG112" s="366" t="str">
        <f t="shared" si="25"/>
        <v/>
      </c>
      <c r="AH112" s="363" t="str">
        <f t="shared" si="26"/>
        <v/>
      </c>
      <c r="AI112" s="120" t="str">
        <f t="shared" si="27"/>
        <v/>
      </c>
      <c r="AJ112" s="120" t="str">
        <f t="shared" si="28"/>
        <v/>
      </c>
      <c r="AK112" s="120" t="str">
        <f t="shared" si="29"/>
        <v/>
      </c>
      <c r="AL112" s="120" t="str">
        <f t="shared" si="30"/>
        <v/>
      </c>
      <c r="AM112" s="120" t="str">
        <f t="shared" si="31"/>
        <v/>
      </c>
      <c r="AN112" s="120" t="str">
        <f t="shared" si="32"/>
        <v/>
      </c>
      <c r="AO112" s="120" t="str">
        <f t="shared" si="33"/>
        <v/>
      </c>
      <c r="AP112" s="120" t="str">
        <f t="shared" si="34"/>
        <v/>
      </c>
      <c r="AQ112" s="120" t="str">
        <f t="shared" si="35"/>
        <v/>
      </c>
      <c r="AR112" s="364" t="str">
        <f t="shared" si="36"/>
        <v/>
      </c>
      <c r="AS112" s="363" t="str">
        <f t="shared" si="37"/>
        <v/>
      </c>
      <c r="AT112" s="120" t="str">
        <f t="shared" si="38"/>
        <v/>
      </c>
      <c r="AU112" s="120" t="str">
        <f t="shared" si="39"/>
        <v/>
      </c>
      <c r="AV112" s="120" t="str">
        <f t="shared" si="40"/>
        <v/>
      </c>
      <c r="AW112" s="364" t="str">
        <f t="shared" si="41"/>
        <v/>
      </c>
      <c r="AX112" s="363" t="str">
        <f>IF($G112="","",Reserve!$P113-$R112)</f>
        <v/>
      </c>
      <c r="AY112" s="176" t="str">
        <f t="shared" si="42"/>
        <v/>
      </c>
      <c r="AZ112" s="366" t="str">
        <f>IF($G112="","",VLOOKUP($H112,Life!$A$3:$R$113,18,FALSE))</f>
        <v/>
      </c>
      <c r="BA112" s="119" t="str">
        <f t="shared" si="43"/>
        <v/>
      </c>
      <c r="BB112" s="120" t="str">
        <f t="shared" si="44"/>
        <v/>
      </c>
      <c r="BC112" s="120" t="str">
        <f t="shared" si="45"/>
        <v/>
      </c>
      <c r="BD112" s="120" t="str">
        <f t="shared" si="46"/>
        <v/>
      </c>
      <c r="BE112" s="120" t="str">
        <f t="shared" si="47"/>
        <v/>
      </c>
      <c r="BF112" s="120" t="str">
        <f t="shared" si="48"/>
        <v/>
      </c>
      <c r="BG112" s="120" t="str">
        <f t="shared" si="49"/>
        <v/>
      </c>
      <c r="BH112" s="120" t="str">
        <f t="shared" si="50"/>
        <v/>
      </c>
      <c r="BI112" s="120" t="str">
        <f t="shared" si="51"/>
        <v/>
      </c>
      <c r="BJ112" s="120" t="str">
        <f t="shared" si="52"/>
        <v/>
      </c>
      <c r="BK112" s="121" t="str">
        <f t="shared" si="53"/>
        <v/>
      </c>
      <c r="BL112" s="120" t="str">
        <f t="shared" si="54"/>
        <v/>
      </c>
      <c r="BM112" s="120" t="str">
        <f t="shared" si="55"/>
        <v/>
      </c>
      <c r="BN112" s="120" t="str">
        <f t="shared" si="56"/>
        <v/>
      </c>
      <c r="BO112" s="120" t="str">
        <f t="shared" si="57"/>
        <v/>
      </c>
      <c r="BP112" s="120" t="str">
        <f t="shared" si="58"/>
        <v/>
      </c>
      <c r="BQ112" s="120" t="str">
        <f t="shared" si="59"/>
        <v/>
      </c>
      <c r="BR112" s="120" t="str">
        <f t="shared" si="60"/>
        <v/>
      </c>
      <c r="BS112" s="120" t="str">
        <f t="shared" si="61"/>
        <v/>
      </c>
      <c r="BT112" s="120" t="str">
        <f t="shared" ref="BT112:BU112" si="169">AN112</f>
        <v/>
      </c>
      <c r="BU112" s="121" t="str">
        <f t="shared" si="169"/>
        <v/>
      </c>
      <c r="BV112" s="2"/>
      <c r="BW112" s="2"/>
    </row>
    <row r="113" ht="15.75" customHeight="1">
      <c r="A113" s="2"/>
      <c r="B113" s="2"/>
      <c r="C113" s="2"/>
      <c r="D113" s="2"/>
      <c r="E113" s="2"/>
      <c r="F113" s="362">
        <v>109.0</v>
      </c>
      <c r="G113" s="246" t="str">
        <f t="shared" si="7"/>
        <v/>
      </c>
      <c r="H113" s="391" t="str">
        <f t="shared" si="8"/>
        <v/>
      </c>
      <c r="I113" s="363" t="str">
        <f t="shared" si="9"/>
        <v/>
      </c>
      <c r="J113" s="120" t="str">
        <f t="shared" si="10"/>
        <v/>
      </c>
      <c r="K113" s="364" t="str">
        <f>IF($G113="","",Reserve!N113)</f>
        <v/>
      </c>
      <c r="L113" s="120" t="str">
        <f t="shared" si="11"/>
        <v/>
      </c>
      <c r="M113" s="120" t="str">
        <f t="shared" si="12"/>
        <v/>
      </c>
      <c r="N113" s="120" t="str">
        <f t="shared" si="13"/>
        <v/>
      </c>
      <c r="O113" s="120" t="str">
        <f t="shared" si="14"/>
        <v/>
      </c>
      <c r="P113" s="364" t="str">
        <f t="shared" si="15"/>
        <v/>
      </c>
      <c r="Q113" s="365" t="str">
        <f>IF($G113="","",Reserve!$I113)</f>
        <v/>
      </c>
      <c r="R113" s="363" t="str">
        <f>IF($G113="","",Reserve!$J114+Reserve!$K114)</f>
        <v/>
      </c>
      <c r="S113" s="120" t="str">
        <f>IF($G113="","",Change!$G114)</f>
        <v/>
      </c>
      <c r="T113" s="120" t="str">
        <f t="shared" si="16"/>
        <v/>
      </c>
      <c r="U113" s="366" t="str">
        <f t="shared" si="17"/>
        <v/>
      </c>
      <c r="V113" s="363" t="str">
        <f>IF($G113="","",Reserve!$Q114-$R113)</f>
        <v/>
      </c>
      <c r="W113" s="120" t="str">
        <f>IF($G113="","",Reserve!$S114)</f>
        <v/>
      </c>
      <c r="X113" s="364" t="str">
        <f t="shared" si="18"/>
        <v/>
      </c>
      <c r="Y113" s="367" t="str">
        <f t="shared" si="19"/>
        <v/>
      </c>
      <c r="Z113" s="176" t="str">
        <f>IF($G113="","",VLOOKUP(H113,Life!$A$3:$Q$113,$B$6+1,FALSE))</f>
        <v/>
      </c>
      <c r="AA113" s="176" t="str">
        <f t="shared" si="20"/>
        <v/>
      </c>
      <c r="AB113" s="176" t="str">
        <f t="shared" si="21"/>
        <v/>
      </c>
      <c r="AC113" s="366" t="str">
        <f>IF($G113="","",HLOOKUP($G113,AssetShare_Table!$B$84:$G$85,2)*$D$11)</f>
        <v/>
      </c>
      <c r="AD113" s="367" t="str">
        <f t="shared" si="22"/>
        <v/>
      </c>
      <c r="AE113" s="176" t="str">
        <f t="shared" si="23"/>
        <v/>
      </c>
      <c r="AF113" s="176" t="str">
        <f t="shared" si="24"/>
        <v/>
      </c>
      <c r="AG113" s="366" t="str">
        <f t="shared" si="25"/>
        <v/>
      </c>
      <c r="AH113" s="363" t="str">
        <f t="shared" si="26"/>
        <v/>
      </c>
      <c r="AI113" s="120" t="str">
        <f t="shared" si="27"/>
        <v/>
      </c>
      <c r="AJ113" s="120" t="str">
        <f t="shared" si="28"/>
        <v/>
      </c>
      <c r="AK113" s="120" t="str">
        <f t="shared" si="29"/>
        <v/>
      </c>
      <c r="AL113" s="120" t="str">
        <f t="shared" si="30"/>
        <v/>
      </c>
      <c r="AM113" s="120" t="str">
        <f t="shared" si="31"/>
        <v/>
      </c>
      <c r="AN113" s="120" t="str">
        <f t="shared" si="32"/>
        <v/>
      </c>
      <c r="AO113" s="120" t="str">
        <f t="shared" si="33"/>
        <v/>
      </c>
      <c r="AP113" s="120" t="str">
        <f t="shared" si="34"/>
        <v/>
      </c>
      <c r="AQ113" s="120" t="str">
        <f t="shared" si="35"/>
        <v/>
      </c>
      <c r="AR113" s="364" t="str">
        <f t="shared" si="36"/>
        <v/>
      </c>
      <c r="AS113" s="363" t="str">
        <f t="shared" si="37"/>
        <v/>
      </c>
      <c r="AT113" s="120" t="str">
        <f t="shared" si="38"/>
        <v/>
      </c>
      <c r="AU113" s="120" t="str">
        <f t="shared" si="39"/>
        <v/>
      </c>
      <c r="AV113" s="120" t="str">
        <f t="shared" si="40"/>
        <v/>
      </c>
      <c r="AW113" s="364" t="str">
        <f t="shared" si="41"/>
        <v/>
      </c>
      <c r="AX113" s="363" t="str">
        <f>IF($G113="","",Reserve!$P114-$R113)</f>
        <v/>
      </c>
      <c r="AY113" s="176" t="str">
        <f t="shared" si="42"/>
        <v/>
      </c>
      <c r="AZ113" s="366" t="str">
        <f>IF($G113="","",VLOOKUP($H113,Life!$A$3:$R$113,18,FALSE))</f>
        <v/>
      </c>
      <c r="BA113" s="119" t="str">
        <f t="shared" si="43"/>
        <v/>
      </c>
      <c r="BB113" s="120" t="str">
        <f t="shared" si="44"/>
        <v/>
      </c>
      <c r="BC113" s="120" t="str">
        <f t="shared" si="45"/>
        <v/>
      </c>
      <c r="BD113" s="120" t="str">
        <f t="shared" si="46"/>
        <v/>
      </c>
      <c r="BE113" s="120" t="str">
        <f t="shared" si="47"/>
        <v/>
      </c>
      <c r="BF113" s="120" t="str">
        <f t="shared" si="48"/>
        <v/>
      </c>
      <c r="BG113" s="120" t="str">
        <f t="shared" si="49"/>
        <v/>
      </c>
      <c r="BH113" s="120" t="str">
        <f t="shared" si="50"/>
        <v/>
      </c>
      <c r="BI113" s="120" t="str">
        <f t="shared" si="51"/>
        <v/>
      </c>
      <c r="BJ113" s="120" t="str">
        <f t="shared" si="52"/>
        <v/>
      </c>
      <c r="BK113" s="121" t="str">
        <f t="shared" si="53"/>
        <v/>
      </c>
      <c r="BL113" s="120" t="str">
        <f t="shared" si="54"/>
        <v/>
      </c>
      <c r="BM113" s="120" t="str">
        <f t="shared" si="55"/>
        <v/>
      </c>
      <c r="BN113" s="120" t="str">
        <f t="shared" si="56"/>
        <v/>
      </c>
      <c r="BO113" s="120" t="str">
        <f t="shared" si="57"/>
        <v/>
      </c>
      <c r="BP113" s="120" t="str">
        <f t="shared" si="58"/>
        <v/>
      </c>
      <c r="BQ113" s="120" t="str">
        <f t="shared" si="59"/>
        <v/>
      </c>
      <c r="BR113" s="120" t="str">
        <f t="shared" si="60"/>
        <v/>
      </c>
      <c r="BS113" s="120" t="str">
        <f t="shared" si="61"/>
        <v/>
      </c>
      <c r="BT113" s="120" t="str">
        <f t="shared" ref="BT113:BU113" si="170">AN113</f>
        <v/>
      </c>
      <c r="BU113" s="121" t="str">
        <f t="shared" si="170"/>
        <v/>
      </c>
      <c r="BV113" s="2"/>
      <c r="BW113" s="2"/>
    </row>
    <row r="114" ht="15.75" customHeight="1">
      <c r="A114" s="2"/>
      <c r="B114" s="2"/>
      <c r="C114" s="2"/>
      <c r="D114" s="2"/>
      <c r="E114" s="2"/>
      <c r="F114" s="371">
        <v>110.0</v>
      </c>
      <c r="G114" s="218" t="str">
        <f t="shared" si="7"/>
        <v/>
      </c>
      <c r="H114" s="393" t="str">
        <f t="shared" si="8"/>
        <v/>
      </c>
      <c r="I114" s="373" t="str">
        <f t="shared" si="9"/>
        <v/>
      </c>
      <c r="J114" s="127" t="str">
        <f t="shared" si="10"/>
        <v/>
      </c>
      <c r="K114" s="374" t="str">
        <f>IF($G114="","",Reserve!N114)</f>
        <v/>
      </c>
      <c r="L114" s="127" t="str">
        <f t="shared" si="11"/>
        <v/>
      </c>
      <c r="M114" s="127" t="str">
        <f t="shared" si="12"/>
        <v/>
      </c>
      <c r="N114" s="127" t="str">
        <f t="shared" si="13"/>
        <v/>
      </c>
      <c r="O114" s="127" t="str">
        <f t="shared" si="14"/>
        <v/>
      </c>
      <c r="P114" s="374" t="str">
        <f t="shared" si="15"/>
        <v/>
      </c>
      <c r="Q114" s="375" t="str">
        <f>IF($G114="","",Reserve!$I114)</f>
        <v/>
      </c>
      <c r="R114" s="373" t="str">
        <f>IF($G114="","",Reserve!$J115+Reserve!$K115)</f>
        <v/>
      </c>
      <c r="S114" s="127" t="str">
        <f>IF($G114="","",Change!$G115)</f>
        <v/>
      </c>
      <c r="T114" s="127" t="str">
        <f t="shared" si="16"/>
        <v/>
      </c>
      <c r="U114" s="376" t="str">
        <f t="shared" si="17"/>
        <v/>
      </c>
      <c r="V114" s="373" t="str">
        <f>IF($G114="","",Reserve!$Q115-$R114)</f>
        <v/>
      </c>
      <c r="W114" s="127" t="str">
        <f>IF($G114="","",Reserve!$S115)</f>
        <v/>
      </c>
      <c r="X114" s="374" t="str">
        <f t="shared" si="18"/>
        <v/>
      </c>
      <c r="Y114" s="377" t="str">
        <f t="shared" si="19"/>
        <v/>
      </c>
      <c r="Z114" s="182" t="str">
        <f>IF($G114="","",VLOOKUP(H114,Life!$A$3:$Q$113,$B$6+1,FALSE))</f>
        <v/>
      </c>
      <c r="AA114" s="182" t="str">
        <f t="shared" si="20"/>
        <v/>
      </c>
      <c r="AB114" s="182" t="str">
        <f t="shared" si="21"/>
        <v/>
      </c>
      <c r="AC114" s="376" t="str">
        <f>IF($G114="","",HLOOKUP($G114,AssetShare_Table!$B$84:$G$85,2)*$D$11)</f>
        <v/>
      </c>
      <c r="AD114" s="377" t="str">
        <f t="shared" si="22"/>
        <v/>
      </c>
      <c r="AE114" s="182" t="str">
        <f t="shared" si="23"/>
        <v/>
      </c>
      <c r="AF114" s="182" t="str">
        <f t="shared" si="24"/>
        <v/>
      </c>
      <c r="AG114" s="376" t="str">
        <f t="shared" si="25"/>
        <v/>
      </c>
      <c r="AH114" s="373" t="str">
        <f t="shared" si="26"/>
        <v/>
      </c>
      <c r="AI114" s="127" t="str">
        <f t="shared" si="27"/>
        <v/>
      </c>
      <c r="AJ114" s="127" t="str">
        <f t="shared" si="28"/>
        <v/>
      </c>
      <c r="AK114" s="127" t="str">
        <f t="shared" si="29"/>
        <v/>
      </c>
      <c r="AL114" s="127" t="str">
        <f t="shared" si="30"/>
        <v/>
      </c>
      <c r="AM114" s="127" t="str">
        <f t="shared" si="31"/>
        <v/>
      </c>
      <c r="AN114" s="127" t="str">
        <f t="shared" si="32"/>
        <v/>
      </c>
      <c r="AO114" s="127" t="str">
        <f t="shared" si="33"/>
        <v/>
      </c>
      <c r="AP114" s="127" t="str">
        <f t="shared" si="34"/>
        <v/>
      </c>
      <c r="AQ114" s="127" t="str">
        <f t="shared" si="35"/>
        <v/>
      </c>
      <c r="AR114" s="374" t="str">
        <f t="shared" si="36"/>
        <v/>
      </c>
      <c r="AS114" s="373" t="str">
        <f t="shared" si="37"/>
        <v/>
      </c>
      <c r="AT114" s="127" t="str">
        <f t="shared" si="38"/>
        <v/>
      </c>
      <c r="AU114" s="127" t="str">
        <f t="shared" si="39"/>
        <v/>
      </c>
      <c r="AV114" s="127" t="str">
        <f t="shared" si="40"/>
        <v/>
      </c>
      <c r="AW114" s="374" t="str">
        <f t="shared" si="41"/>
        <v/>
      </c>
      <c r="AX114" s="373" t="str">
        <f>IF($G114="","",Reserve!$P115-$R114)</f>
        <v/>
      </c>
      <c r="AY114" s="182" t="str">
        <f t="shared" si="42"/>
        <v/>
      </c>
      <c r="AZ114" s="376" t="str">
        <f>IF($G114="","",VLOOKUP($H114,Life!$A$3:$R$113,18,FALSE))</f>
        <v/>
      </c>
      <c r="BA114" s="126" t="str">
        <f t="shared" si="43"/>
        <v/>
      </c>
      <c r="BB114" s="127" t="str">
        <f t="shared" si="44"/>
        <v/>
      </c>
      <c r="BC114" s="127" t="str">
        <f t="shared" si="45"/>
        <v/>
      </c>
      <c r="BD114" s="127" t="str">
        <f t="shared" si="46"/>
        <v/>
      </c>
      <c r="BE114" s="127" t="str">
        <f t="shared" si="47"/>
        <v/>
      </c>
      <c r="BF114" s="127" t="str">
        <f t="shared" si="48"/>
        <v/>
      </c>
      <c r="BG114" s="127" t="str">
        <f t="shared" si="49"/>
        <v/>
      </c>
      <c r="BH114" s="127" t="str">
        <f t="shared" si="50"/>
        <v/>
      </c>
      <c r="BI114" s="127" t="str">
        <f t="shared" si="51"/>
        <v/>
      </c>
      <c r="BJ114" s="127" t="str">
        <f t="shared" si="52"/>
        <v/>
      </c>
      <c r="BK114" s="128" t="str">
        <f t="shared" si="53"/>
        <v/>
      </c>
      <c r="BL114" s="127" t="str">
        <f t="shared" si="54"/>
        <v/>
      </c>
      <c r="BM114" s="127" t="str">
        <f t="shared" si="55"/>
        <v/>
      </c>
      <c r="BN114" s="127" t="str">
        <f t="shared" si="56"/>
        <v/>
      </c>
      <c r="BO114" s="127" t="str">
        <f t="shared" si="57"/>
        <v/>
      </c>
      <c r="BP114" s="127" t="str">
        <f t="shared" si="58"/>
        <v/>
      </c>
      <c r="BQ114" s="127" t="str">
        <f t="shared" si="59"/>
        <v/>
      </c>
      <c r="BR114" s="127" t="str">
        <f t="shared" si="60"/>
        <v/>
      </c>
      <c r="BS114" s="127" t="str">
        <f t="shared" si="61"/>
        <v/>
      </c>
      <c r="BT114" s="127" t="str">
        <f t="shared" ref="BT114:BU114" si="171">AN114</f>
        <v/>
      </c>
      <c r="BU114" s="128" t="str">
        <f t="shared" si="171"/>
        <v/>
      </c>
      <c r="BV114" s="2"/>
      <c r="BW114" s="2"/>
    </row>
    <row r="115" ht="15.75" customHeight="1">
      <c r="A115" s="2"/>
      <c r="B115" s="2"/>
      <c r="C115" s="2"/>
      <c r="D115" s="2"/>
      <c r="E115" s="2"/>
      <c r="F115" s="394">
        <v>111.0</v>
      </c>
      <c r="G115" s="267" t="str">
        <f t="shared" si="7"/>
        <v/>
      </c>
      <c r="H115" s="395" t="str">
        <f t="shared" si="8"/>
        <v/>
      </c>
      <c r="I115" s="396" t="str">
        <f t="shared" si="9"/>
        <v/>
      </c>
      <c r="J115" s="150" t="str">
        <f t="shared" si="10"/>
        <v/>
      </c>
      <c r="K115" s="397" t="str">
        <f>IF($G115="","",Reserve!N115)</f>
        <v/>
      </c>
      <c r="L115" s="150" t="str">
        <f t="shared" si="11"/>
        <v/>
      </c>
      <c r="M115" s="150" t="str">
        <f t="shared" si="12"/>
        <v/>
      </c>
      <c r="N115" s="150" t="str">
        <f t="shared" si="13"/>
        <v/>
      </c>
      <c r="O115" s="150" t="str">
        <f t="shared" si="14"/>
        <v/>
      </c>
      <c r="P115" s="397" t="str">
        <f t="shared" si="15"/>
        <v/>
      </c>
      <c r="Q115" s="398" t="str">
        <f>IF($G115="","",Reserve!$I115)</f>
        <v/>
      </c>
      <c r="R115" s="396" t="str">
        <f>IF($G115="","",Reserve!$J116+Reserve!$K116)</f>
        <v/>
      </c>
      <c r="S115" s="150" t="str">
        <f>IF($G115="","",Change!$G116)</f>
        <v/>
      </c>
      <c r="T115" s="150" t="str">
        <f t="shared" si="16"/>
        <v/>
      </c>
      <c r="U115" s="399" t="str">
        <f t="shared" si="17"/>
        <v/>
      </c>
      <c r="V115" s="396" t="str">
        <f>IF($G115="","",Reserve!$Q116-$R115)</f>
        <v/>
      </c>
      <c r="W115" s="150" t="str">
        <f>IF($G115="","",Reserve!$S116)</f>
        <v/>
      </c>
      <c r="X115" s="397" t="str">
        <f t="shared" si="18"/>
        <v/>
      </c>
      <c r="Y115" s="400" t="str">
        <f t="shared" si="19"/>
        <v/>
      </c>
      <c r="Z115" s="198" t="str">
        <f>IF($G115="","",VLOOKUP(H115,Life!$A$3:$Q$113,$B$6+1,FALSE))</f>
        <v/>
      </c>
      <c r="AA115" s="198" t="str">
        <f t="shared" si="20"/>
        <v/>
      </c>
      <c r="AB115" s="198" t="str">
        <f t="shared" si="21"/>
        <v/>
      </c>
      <c r="AC115" s="399" t="str">
        <f>IF($G115="","",HLOOKUP($G115,AssetShare_Table!$B$84:$G$85,2)*$D$11)</f>
        <v/>
      </c>
      <c r="AD115" s="400" t="str">
        <f t="shared" si="22"/>
        <v/>
      </c>
      <c r="AE115" s="198" t="str">
        <f t="shared" si="23"/>
        <v/>
      </c>
      <c r="AF115" s="198" t="str">
        <f t="shared" si="24"/>
        <v/>
      </c>
      <c r="AG115" s="399" t="str">
        <f t="shared" si="25"/>
        <v/>
      </c>
      <c r="AH115" s="396" t="str">
        <f t="shared" si="26"/>
        <v/>
      </c>
      <c r="AI115" s="150" t="str">
        <f t="shared" si="27"/>
        <v/>
      </c>
      <c r="AJ115" s="150" t="str">
        <f t="shared" si="28"/>
        <v/>
      </c>
      <c r="AK115" s="150" t="str">
        <f t="shared" si="29"/>
        <v/>
      </c>
      <c r="AL115" s="150" t="str">
        <f t="shared" si="30"/>
        <v/>
      </c>
      <c r="AM115" s="150" t="str">
        <f t="shared" si="31"/>
        <v/>
      </c>
      <c r="AN115" s="150" t="str">
        <f t="shared" si="32"/>
        <v/>
      </c>
      <c r="AO115" s="150" t="str">
        <f t="shared" si="33"/>
        <v/>
      </c>
      <c r="AP115" s="150" t="str">
        <f t="shared" si="34"/>
        <v/>
      </c>
      <c r="AQ115" s="150" t="str">
        <f t="shared" si="35"/>
        <v/>
      </c>
      <c r="AR115" s="397" t="str">
        <f t="shared" si="36"/>
        <v/>
      </c>
      <c r="AS115" s="396" t="str">
        <f t="shared" si="37"/>
        <v/>
      </c>
      <c r="AT115" s="150" t="str">
        <f t="shared" si="38"/>
        <v/>
      </c>
      <c r="AU115" s="150" t="str">
        <f t="shared" si="39"/>
        <v/>
      </c>
      <c r="AV115" s="150" t="str">
        <f t="shared" si="40"/>
        <v/>
      </c>
      <c r="AW115" s="397" t="str">
        <f t="shared" si="41"/>
        <v/>
      </c>
      <c r="AX115" s="396" t="str">
        <f>IF($G115="","",Reserve!$P116-$R115)</f>
        <v/>
      </c>
      <c r="AY115" s="198" t="str">
        <f t="shared" si="42"/>
        <v/>
      </c>
      <c r="AZ115" s="399" t="str">
        <f>IF($G115="","",VLOOKUP($H115,Life!$A$3:$R$113,18,FALSE))</f>
        <v/>
      </c>
      <c r="BA115" s="149" t="str">
        <f t="shared" si="43"/>
        <v/>
      </c>
      <c r="BB115" s="150" t="str">
        <f t="shared" si="44"/>
        <v/>
      </c>
      <c r="BC115" s="150" t="str">
        <f t="shared" si="45"/>
        <v/>
      </c>
      <c r="BD115" s="150" t="str">
        <f t="shared" si="46"/>
        <v/>
      </c>
      <c r="BE115" s="150" t="str">
        <f t="shared" si="47"/>
        <v/>
      </c>
      <c r="BF115" s="150" t="str">
        <f t="shared" si="48"/>
        <v/>
      </c>
      <c r="BG115" s="150" t="str">
        <f t="shared" si="49"/>
        <v/>
      </c>
      <c r="BH115" s="150" t="str">
        <f t="shared" si="50"/>
        <v/>
      </c>
      <c r="BI115" s="150" t="str">
        <f t="shared" si="51"/>
        <v/>
      </c>
      <c r="BJ115" s="150" t="str">
        <f t="shared" si="52"/>
        <v/>
      </c>
      <c r="BK115" s="151" t="str">
        <f t="shared" si="53"/>
        <v/>
      </c>
      <c r="BL115" s="150" t="str">
        <f t="shared" si="54"/>
        <v/>
      </c>
      <c r="BM115" s="150" t="str">
        <f t="shared" si="55"/>
        <v/>
      </c>
      <c r="BN115" s="150" t="str">
        <f t="shared" si="56"/>
        <v/>
      </c>
      <c r="BO115" s="150" t="str">
        <f t="shared" si="57"/>
        <v/>
      </c>
      <c r="BP115" s="150" t="str">
        <f t="shared" si="58"/>
        <v/>
      </c>
      <c r="BQ115" s="150" t="str">
        <f t="shared" si="59"/>
        <v/>
      </c>
      <c r="BR115" s="150" t="str">
        <f t="shared" si="60"/>
        <v/>
      </c>
      <c r="BS115" s="150" t="str">
        <f t="shared" si="61"/>
        <v/>
      </c>
      <c r="BT115" s="150" t="str">
        <f t="shared" ref="BT115:BU115" si="172">AN115</f>
        <v/>
      </c>
      <c r="BU115" s="151" t="str">
        <f t="shared" si="172"/>
        <v/>
      </c>
      <c r="BV115" s="2"/>
      <c r="BW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</row>
    <row r="229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</row>
    <row r="230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</row>
    <row r="231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</row>
    <row r="232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</row>
    <row r="23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</row>
    <row r="23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</row>
    <row r="235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</row>
    <row r="2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</row>
    <row r="237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</row>
    <row r="238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</row>
    <row r="239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</row>
    <row r="240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</row>
    <row r="241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</row>
    <row r="242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</row>
    <row r="24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</row>
    <row r="24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</row>
    <row r="245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</row>
    <row r="24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</row>
    <row r="247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</row>
    <row r="248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</row>
    <row r="249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</row>
    <row r="250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</row>
    <row r="251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</row>
    <row r="252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</row>
    <row r="25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</row>
    <row r="25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</row>
    <row r="255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</row>
    <row r="25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</row>
    <row r="257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</row>
    <row r="258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</row>
    <row r="259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</row>
    <row r="260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</row>
    <row r="261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</row>
    <row r="262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</row>
    <row r="2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</row>
    <row r="26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</row>
    <row r="265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</row>
    <row r="26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</row>
    <row r="267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</row>
    <row r="268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</row>
    <row r="269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</row>
    <row r="270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</row>
    <row r="271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</row>
    <row r="272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</row>
    <row r="273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</row>
    <row r="27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</row>
    <row r="275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</row>
    <row r="27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</row>
    <row r="277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</row>
    <row r="278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</row>
    <row r="279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</row>
    <row r="280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</row>
    <row r="281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</row>
    <row r="282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</row>
    <row r="283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</row>
    <row r="28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</row>
    <row r="285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</row>
    <row r="28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</row>
    <row r="287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</row>
    <row r="288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</row>
    <row r="289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</row>
    <row r="290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</row>
    <row r="291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</row>
    <row r="292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</row>
    <row r="293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</row>
    <row r="29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</row>
    <row r="295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</row>
    <row r="29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</row>
    <row r="297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</row>
    <row r="298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</row>
    <row r="299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</row>
    <row r="300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</row>
    <row r="301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</row>
    <row r="302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</row>
    <row r="303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</row>
    <row r="30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</row>
    <row r="305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</row>
    <row r="30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</row>
    <row r="307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</row>
    <row r="308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</row>
    <row r="309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</row>
    <row r="310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</row>
    <row r="311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</row>
    <row r="312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</row>
    <row r="313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</row>
    <row r="3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</row>
    <row r="315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</row>
    <row r="31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</row>
    <row r="317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</row>
    <row r="318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</row>
    <row r="319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</row>
    <row r="320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</row>
    <row r="321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</row>
    <row r="322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</row>
    <row r="323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</row>
    <row r="32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</row>
    <row r="325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</row>
    <row r="32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</row>
    <row r="327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</row>
    <row r="328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</row>
    <row r="329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</row>
    <row r="330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</row>
    <row r="331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</row>
    <row r="332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</row>
    <row r="333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</row>
    <row r="33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</row>
    <row r="335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</row>
    <row r="3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</row>
    <row r="337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</row>
    <row r="338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</row>
    <row r="339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</row>
    <row r="340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</row>
    <row r="341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</row>
    <row r="342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</row>
    <row r="343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</row>
    <row r="34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</row>
    <row r="345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</row>
    <row r="34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</row>
    <row r="347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</row>
    <row r="348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</row>
    <row r="349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</row>
    <row r="350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</row>
    <row r="351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</row>
    <row r="352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</row>
    <row r="353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</row>
    <row r="35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</row>
    <row r="355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</row>
    <row r="35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</row>
    <row r="357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</row>
    <row r="358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</row>
    <row r="359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</row>
    <row r="360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</row>
    <row r="361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</row>
    <row r="362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</row>
    <row r="363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</row>
    <row r="36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</row>
    <row r="365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</row>
    <row r="36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</row>
  </sheetData>
  <mergeCells count="23">
    <mergeCell ref="V3:X3"/>
    <mergeCell ref="Y3:AC3"/>
    <mergeCell ref="AD3:AG3"/>
    <mergeCell ref="AH3:AR3"/>
    <mergeCell ref="AS3:AW3"/>
    <mergeCell ref="AX3:AZ3"/>
    <mergeCell ref="BA3:BK3"/>
    <mergeCell ref="BL3:BU3"/>
    <mergeCell ref="A5:B5"/>
    <mergeCell ref="C5:D5"/>
    <mergeCell ref="A16:B16"/>
    <mergeCell ref="C16:D16"/>
    <mergeCell ref="A24:B24"/>
    <mergeCell ref="A25:A26"/>
    <mergeCell ref="B25:B26"/>
    <mergeCell ref="A47:A49"/>
    <mergeCell ref="A1:E1"/>
    <mergeCell ref="A2:E2"/>
    <mergeCell ref="F3:F4"/>
    <mergeCell ref="G3:H3"/>
    <mergeCell ref="I3:K3"/>
    <mergeCell ref="L3:P3"/>
    <mergeCell ref="R3:U3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>
      <pane xSplit="1.0" ySplit="5.0" topLeftCell="B6" activePane="bottomRight" state="frozen"/>
      <selection activeCell="B1" sqref="B1" pane="topRight"/>
      <selection activeCell="A6" sqref="A6" pane="bottomLeft"/>
      <selection activeCell="B6" sqref="B6" pane="bottomRight"/>
    </sheetView>
  </sheetViews>
  <sheetFormatPr customHeight="1" defaultColWidth="11.22" defaultRowHeight="15.0"/>
  <cols>
    <col customWidth="1" min="1" max="26" width="8.67"/>
  </cols>
  <sheetData>
    <row r="1" ht="18.0" customHeight="1">
      <c r="A1" s="401" t="s">
        <v>880</v>
      </c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</row>
    <row r="2" ht="18.0" customHeight="1">
      <c r="A2" s="403" t="s">
        <v>881</v>
      </c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</row>
    <row r="3" ht="18.0" customHeight="1">
      <c r="A3" s="402"/>
      <c r="B3" s="402"/>
      <c r="C3" s="402"/>
      <c r="D3" s="402"/>
      <c r="E3" s="402"/>
      <c r="F3" s="402"/>
      <c r="G3" s="402"/>
      <c r="H3" s="402"/>
      <c r="I3" s="404" t="s">
        <v>882</v>
      </c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</row>
    <row r="4" ht="18.0" customHeight="1">
      <c r="A4" s="405" t="s">
        <v>883</v>
      </c>
      <c r="B4" s="406" t="s">
        <v>884</v>
      </c>
      <c r="C4" s="280"/>
      <c r="D4" s="406" t="s">
        <v>885</v>
      </c>
      <c r="E4" s="280"/>
      <c r="F4" s="406" t="s">
        <v>886</v>
      </c>
      <c r="G4" s="280"/>
      <c r="H4" s="406" t="s">
        <v>887</v>
      </c>
      <c r="I4" s="28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</row>
    <row r="5" ht="18.0" customHeight="1">
      <c r="A5" s="407" t="s">
        <v>888</v>
      </c>
      <c r="B5" s="408" t="s">
        <v>889</v>
      </c>
      <c r="C5" s="409" t="s">
        <v>890</v>
      </c>
      <c r="D5" s="408" t="s">
        <v>891</v>
      </c>
      <c r="E5" s="409" t="s">
        <v>892</v>
      </c>
      <c r="F5" s="408" t="s">
        <v>893</v>
      </c>
      <c r="G5" s="409" t="s">
        <v>894</v>
      </c>
      <c r="H5" s="408" t="s">
        <v>895</v>
      </c>
      <c r="I5" s="410" t="s">
        <v>896</v>
      </c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</row>
    <row r="6" ht="18.0" customHeight="1">
      <c r="A6" s="411">
        <v>0.0</v>
      </c>
      <c r="B6" s="412">
        <v>1642.0</v>
      </c>
      <c r="C6" s="413">
        <v>1641.0</v>
      </c>
      <c r="D6" s="412">
        <v>1203.0</v>
      </c>
      <c r="E6" s="413">
        <v>1202.0</v>
      </c>
      <c r="F6" s="412">
        <v>941.0</v>
      </c>
      <c r="G6" s="413">
        <v>940.0</v>
      </c>
      <c r="H6" s="412">
        <v>422.0</v>
      </c>
      <c r="I6" s="414">
        <v>421.0</v>
      </c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</row>
    <row r="7" ht="18.0" customHeight="1">
      <c r="A7" s="415">
        <v>1.0</v>
      </c>
      <c r="B7" s="416">
        <v>1642.0</v>
      </c>
      <c r="C7" s="417">
        <v>1641.0</v>
      </c>
      <c r="D7" s="416">
        <v>1203.0</v>
      </c>
      <c r="E7" s="417">
        <v>1202.0</v>
      </c>
      <c r="F7" s="416">
        <v>941.0</v>
      </c>
      <c r="G7" s="417">
        <v>940.0</v>
      </c>
      <c r="H7" s="416">
        <v>422.0</v>
      </c>
      <c r="I7" s="418">
        <v>421.0</v>
      </c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</row>
    <row r="8" ht="18.0" customHeight="1">
      <c r="A8" s="415">
        <v>2.0</v>
      </c>
      <c r="B8" s="416">
        <v>1642.0</v>
      </c>
      <c r="C8" s="417">
        <v>1641.0</v>
      </c>
      <c r="D8" s="416">
        <v>1203.0</v>
      </c>
      <c r="E8" s="417">
        <v>1202.0</v>
      </c>
      <c r="F8" s="416">
        <v>941.0</v>
      </c>
      <c r="G8" s="417">
        <v>940.0</v>
      </c>
      <c r="H8" s="416">
        <v>422.0</v>
      </c>
      <c r="I8" s="418">
        <v>421.0</v>
      </c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</row>
    <row r="9" ht="18.0" customHeight="1">
      <c r="A9" s="415">
        <v>3.0</v>
      </c>
      <c r="B9" s="416">
        <v>1642.0</v>
      </c>
      <c r="C9" s="417">
        <v>1641.0</v>
      </c>
      <c r="D9" s="416">
        <v>1203.0</v>
      </c>
      <c r="E9" s="417">
        <v>1202.0</v>
      </c>
      <c r="F9" s="416">
        <v>941.0</v>
      </c>
      <c r="G9" s="417">
        <v>940.0</v>
      </c>
      <c r="H9" s="416">
        <v>422.0</v>
      </c>
      <c r="I9" s="418">
        <v>421.0</v>
      </c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</row>
    <row r="10" ht="18.0" customHeight="1">
      <c r="A10" s="415">
        <v>4.0</v>
      </c>
      <c r="B10" s="416">
        <v>1642.0</v>
      </c>
      <c r="C10" s="417">
        <v>1641.0</v>
      </c>
      <c r="D10" s="416">
        <v>1203.0</v>
      </c>
      <c r="E10" s="417">
        <v>1202.0</v>
      </c>
      <c r="F10" s="416">
        <v>941.0</v>
      </c>
      <c r="G10" s="417">
        <v>940.0</v>
      </c>
      <c r="H10" s="416">
        <v>422.0</v>
      </c>
      <c r="I10" s="418">
        <v>421.0</v>
      </c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</row>
    <row r="11" ht="18.0" customHeight="1">
      <c r="A11" s="419">
        <v>5.0</v>
      </c>
      <c r="B11" s="420">
        <v>1642.0</v>
      </c>
      <c r="C11" s="421">
        <v>1641.0</v>
      </c>
      <c r="D11" s="420">
        <v>1203.0</v>
      </c>
      <c r="E11" s="421">
        <v>1202.0</v>
      </c>
      <c r="F11" s="420">
        <v>941.0</v>
      </c>
      <c r="G11" s="421">
        <v>940.0</v>
      </c>
      <c r="H11" s="420">
        <v>422.0</v>
      </c>
      <c r="I11" s="422">
        <v>421.0</v>
      </c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</row>
    <row r="12" ht="18.0" customHeight="1">
      <c r="A12" s="415">
        <v>6.0</v>
      </c>
      <c r="B12" s="416">
        <v>1642.0</v>
      </c>
      <c r="C12" s="417">
        <v>1641.0</v>
      </c>
      <c r="D12" s="416">
        <v>1203.0</v>
      </c>
      <c r="E12" s="417">
        <v>1202.0</v>
      </c>
      <c r="F12" s="416">
        <v>941.0</v>
      </c>
      <c r="G12" s="417">
        <v>940.0</v>
      </c>
      <c r="H12" s="416">
        <v>422.0</v>
      </c>
      <c r="I12" s="418">
        <v>421.0</v>
      </c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</row>
    <row r="13" ht="18.0" customHeight="1">
      <c r="A13" s="415">
        <v>7.0</v>
      </c>
      <c r="B13" s="416">
        <v>1642.0</v>
      </c>
      <c r="C13" s="417">
        <v>1641.0</v>
      </c>
      <c r="D13" s="416">
        <v>1203.0</v>
      </c>
      <c r="E13" s="417">
        <v>1202.0</v>
      </c>
      <c r="F13" s="416">
        <v>941.0</v>
      </c>
      <c r="G13" s="417">
        <v>940.0</v>
      </c>
      <c r="H13" s="416">
        <v>422.0</v>
      </c>
      <c r="I13" s="418">
        <v>421.0</v>
      </c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</row>
    <row r="14" ht="18.0" customHeight="1">
      <c r="A14" s="415">
        <v>8.0</v>
      </c>
      <c r="B14" s="416">
        <v>1642.0</v>
      </c>
      <c r="C14" s="417">
        <v>1641.0</v>
      </c>
      <c r="D14" s="416">
        <v>1203.0</v>
      </c>
      <c r="E14" s="417">
        <v>1202.0</v>
      </c>
      <c r="F14" s="416">
        <v>941.0</v>
      </c>
      <c r="G14" s="417">
        <v>940.0</v>
      </c>
      <c r="H14" s="416">
        <v>422.0</v>
      </c>
      <c r="I14" s="418">
        <v>421.0</v>
      </c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402"/>
      <c r="X14" s="402"/>
      <c r="Y14" s="402"/>
      <c r="Z14" s="402"/>
    </row>
    <row r="15" ht="18.0" customHeight="1">
      <c r="A15" s="415">
        <v>9.0</v>
      </c>
      <c r="B15" s="416">
        <v>1642.0</v>
      </c>
      <c r="C15" s="417">
        <v>1641.0</v>
      </c>
      <c r="D15" s="416">
        <v>1203.0</v>
      </c>
      <c r="E15" s="417">
        <v>1202.0</v>
      </c>
      <c r="F15" s="416">
        <v>941.0</v>
      </c>
      <c r="G15" s="417">
        <v>940.0</v>
      </c>
      <c r="H15" s="416">
        <v>422.0</v>
      </c>
      <c r="I15" s="418">
        <v>421.0</v>
      </c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</row>
    <row r="16" ht="18.0" customHeight="1">
      <c r="A16" s="419">
        <v>10.0</v>
      </c>
      <c r="B16" s="420">
        <v>1642.0</v>
      </c>
      <c r="C16" s="421">
        <v>1641.0</v>
      </c>
      <c r="D16" s="420">
        <v>1203.0</v>
      </c>
      <c r="E16" s="421">
        <v>1202.0</v>
      </c>
      <c r="F16" s="420">
        <v>941.0</v>
      </c>
      <c r="G16" s="421">
        <v>940.0</v>
      </c>
      <c r="H16" s="420">
        <v>422.0</v>
      </c>
      <c r="I16" s="422">
        <v>421.0</v>
      </c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2"/>
      <c r="Y16" s="402"/>
      <c r="Z16" s="402"/>
    </row>
    <row r="17" ht="18.0" customHeight="1">
      <c r="A17" s="415">
        <v>11.0</v>
      </c>
      <c r="B17" s="416">
        <v>1642.0</v>
      </c>
      <c r="C17" s="417">
        <v>1641.0</v>
      </c>
      <c r="D17" s="416">
        <v>1203.0</v>
      </c>
      <c r="E17" s="417">
        <v>1202.0</v>
      </c>
      <c r="F17" s="416">
        <v>941.0</v>
      </c>
      <c r="G17" s="417">
        <v>940.0</v>
      </c>
      <c r="H17" s="416">
        <v>422.0</v>
      </c>
      <c r="I17" s="418">
        <v>421.0</v>
      </c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402"/>
      <c r="Y17" s="402"/>
      <c r="Z17" s="402"/>
    </row>
    <row r="18" ht="18.0" customHeight="1">
      <c r="A18" s="415">
        <v>12.0</v>
      </c>
      <c r="B18" s="416">
        <v>1642.0</v>
      </c>
      <c r="C18" s="417">
        <v>1641.0</v>
      </c>
      <c r="D18" s="416">
        <v>1203.0</v>
      </c>
      <c r="E18" s="417">
        <v>1202.0</v>
      </c>
      <c r="F18" s="416">
        <v>941.0</v>
      </c>
      <c r="G18" s="417">
        <v>940.0</v>
      </c>
      <c r="H18" s="416">
        <v>422.0</v>
      </c>
      <c r="I18" s="418">
        <v>421.0</v>
      </c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/>
      <c r="V18" s="402"/>
      <c r="W18" s="402"/>
      <c r="X18" s="402"/>
      <c r="Y18" s="402"/>
      <c r="Z18" s="402"/>
    </row>
    <row r="19" ht="18.0" customHeight="1">
      <c r="A19" s="415">
        <v>13.0</v>
      </c>
      <c r="B19" s="416">
        <v>1642.0</v>
      </c>
      <c r="C19" s="417">
        <v>1641.0</v>
      </c>
      <c r="D19" s="416">
        <v>1203.0</v>
      </c>
      <c r="E19" s="417">
        <v>1202.0</v>
      </c>
      <c r="F19" s="416">
        <v>941.0</v>
      </c>
      <c r="G19" s="417">
        <v>940.0</v>
      </c>
      <c r="H19" s="416">
        <v>422.0</v>
      </c>
      <c r="I19" s="418">
        <v>421.0</v>
      </c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/>
      <c r="V19" s="402"/>
      <c r="W19" s="402"/>
      <c r="X19" s="402"/>
      <c r="Y19" s="402"/>
      <c r="Z19" s="402"/>
    </row>
    <row r="20" ht="18.0" customHeight="1">
      <c r="A20" s="415">
        <v>14.0</v>
      </c>
      <c r="B20" s="416">
        <v>1642.0</v>
      </c>
      <c r="C20" s="417">
        <v>1641.0</v>
      </c>
      <c r="D20" s="416">
        <v>1203.0</v>
      </c>
      <c r="E20" s="417">
        <v>1202.0</v>
      </c>
      <c r="F20" s="416">
        <v>941.0</v>
      </c>
      <c r="G20" s="417">
        <v>940.0</v>
      </c>
      <c r="H20" s="416">
        <v>422.0</v>
      </c>
      <c r="I20" s="418">
        <v>421.0</v>
      </c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</row>
    <row r="21" ht="18.0" customHeight="1">
      <c r="A21" s="419">
        <v>15.0</v>
      </c>
      <c r="B21" s="420">
        <v>1642.0</v>
      </c>
      <c r="C21" s="421">
        <v>1641.0</v>
      </c>
      <c r="D21" s="420">
        <v>1203.0</v>
      </c>
      <c r="E21" s="421">
        <v>1202.0</v>
      </c>
      <c r="F21" s="420">
        <v>941.0</v>
      </c>
      <c r="G21" s="421">
        <v>940.0</v>
      </c>
      <c r="H21" s="420">
        <v>422.0</v>
      </c>
      <c r="I21" s="422">
        <v>421.0</v>
      </c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2"/>
      <c r="Z21" s="402"/>
    </row>
    <row r="22" ht="18.0" customHeight="1">
      <c r="A22" s="415">
        <v>16.0</v>
      </c>
      <c r="B22" s="416">
        <v>1642.0</v>
      </c>
      <c r="C22" s="417">
        <v>1641.0</v>
      </c>
      <c r="D22" s="416">
        <v>1203.0</v>
      </c>
      <c r="E22" s="417">
        <v>1202.0</v>
      </c>
      <c r="F22" s="416">
        <v>941.0</v>
      </c>
      <c r="G22" s="417">
        <v>940.0</v>
      </c>
      <c r="H22" s="416">
        <v>422.0</v>
      </c>
      <c r="I22" s="418">
        <v>421.0</v>
      </c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  <c r="V22" s="402"/>
      <c r="W22" s="402"/>
      <c r="X22" s="402"/>
      <c r="Y22" s="402"/>
      <c r="Z22" s="402"/>
    </row>
    <row r="23" ht="18.0" customHeight="1">
      <c r="A23" s="415">
        <v>17.0</v>
      </c>
      <c r="B23" s="416">
        <v>1642.0</v>
      </c>
      <c r="C23" s="417">
        <v>1641.0</v>
      </c>
      <c r="D23" s="416">
        <v>1203.0</v>
      </c>
      <c r="E23" s="417">
        <v>1202.0</v>
      </c>
      <c r="F23" s="416">
        <v>941.0</v>
      </c>
      <c r="G23" s="417">
        <v>940.0</v>
      </c>
      <c r="H23" s="416">
        <v>422.0</v>
      </c>
      <c r="I23" s="418">
        <v>421.0</v>
      </c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</row>
    <row r="24" ht="18.0" customHeight="1">
      <c r="A24" s="415">
        <v>18.0</v>
      </c>
      <c r="B24" s="416">
        <v>1642.0</v>
      </c>
      <c r="C24" s="417">
        <v>1641.0</v>
      </c>
      <c r="D24" s="416">
        <v>1203.0</v>
      </c>
      <c r="E24" s="417">
        <v>1202.0</v>
      </c>
      <c r="F24" s="416">
        <v>941.0</v>
      </c>
      <c r="G24" s="417">
        <v>940.0</v>
      </c>
      <c r="H24" s="416">
        <v>422.0</v>
      </c>
      <c r="I24" s="418">
        <v>421.0</v>
      </c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</row>
    <row r="25" ht="18.0" customHeight="1">
      <c r="A25" s="415">
        <v>19.0</v>
      </c>
      <c r="B25" s="416">
        <v>1642.0</v>
      </c>
      <c r="C25" s="417">
        <v>1641.0</v>
      </c>
      <c r="D25" s="416">
        <v>1203.0</v>
      </c>
      <c r="E25" s="417">
        <v>1202.0</v>
      </c>
      <c r="F25" s="416">
        <v>941.0</v>
      </c>
      <c r="G25" s="417">
        <v>940.0</v>
      </c>
      <c r="H25" s="416">
        <v>422.0</v>
      </c>
      <c r="I25" s="418">
        <v>421.0</v>
      </c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</row>
    <row r="26" ht="18.0" customHeight="1">
      <c r="A26" s="419">
        <v>20.0</v>
      </c>
      <c r="B26" s="420">
        <v>1642.0</v>
      </c>
      <c r="C26" s="421">
        <v>1641.0</v>
      </c>
      <c r="D26" s="420">
        <v>1203.0</v>
      </c>
      <c r="E26" s="421">
        <v>1202.0</v>
      </c>
      <c r="F26" s="420">
        <v>941.0</v>
      </c>
      <c r="G26" s="421">
        <v>940.0</v>
      </c>
      <c r="H26" s="420">
        <v>422.0</v>
      </c>
      <c r="I26" s="422">
        <v>421.0</v>
      </c>
      <c r="J26" s="402"/>
      <c r="K26" s="402"/>
      <c r="L26" s="402"/>
      <c r="M26" s="402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</row>
    <row r="27" ht="18.0" customHeight="1">
      <c r="A27" s="415">
        <v>21.0</v>
      </c>
      <c r="B27" s="416">
        <v>1642.0</v>
      </c>
      <c r="C27" s="417">
        <v>1641.0</v>
      </c>
      <c r="D27" s="416">
        <v>1203.0</v>
      </c>
      <c r="E27" s="417">
        <v>1202.0</v>
      </c>
      <c r="F27" s="416">
        <v>941.0</v>
      </c>
      <c r="G27" s="417">
        <v>940.0</v>
      </c>
      <c r="H27" s="416">
        <v>422.0</v>
      </c>
      <c r="I27" s="418">
        <v>421.0</v>
      </c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</row>
    <row r="28" ht="18.0" customHeight="1">
      <c r="A28" s="415">
        <v>22.0</v>
      </c>
      <c r="B28" s="416">
        <v>1642.0</v>
      </c>
      <c r="C28" s="417">
        <v>1641.0</v>
      </c>
      <c r="D28" s="416">
        <v>1203.0</v>
      </c>
      <c r="E28" s="417">
        <v>1202.0</v>
      </c>
      <c r="F28" s="416">
        <v>941.0</v>
      </c>
      <c r="G28" s="417">
        <v>940.0</v>
      </c>
      <c r="H28" s="416">
        <v>422.0</v>
      </c>
      <c r="I28" s="418">
        <v>421.0</v>
      </c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</row>
    <row r="29" ht="18.0" customHeight="1">
      <c r="A29" s="415">
        <v>23.0</v>
      </c>
      <c r="B29" s="416">
        <v>1642.0</v>
      </c>
      <c r="C29" s="417">
        <v>1641.0</v>
      </c>
      <c r="D29" s="416">
        <v>1203.0</v>
      </c>
      <c r="E29" s="417">
        <v>1202.0</v>
      </c>
      <c r="F29" s="416">
        <v>941.0</v>
      </c>
      <c r="G29" s="417">
        <v>940.0</v>
      </c>
      <c r="H29" s="416">
        <v>422.0</v>
      </c>
      <c r="I29" s="418">
        <v>421.0</v>
      </c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</row>
    <row r="30" ht="18.0" customHeight="1">
      <c r="A30" s="415">
        <v>24.0</v>
      </c>
      <c r="B30" s="416">
        <v>1642.0</v>
      </c>
      <c r="C30" s="417">
        <v>1641.0</v>
      </c>
      <c r="D30" s="416">
        <v>1203.0</v>
      </c>
      <c r="E30" s="417">
        <v>1202.0</v>
      </c>
      <c r="F30" s="416">
        <v>941.0</v>
      </c>
      <c r="G30" s="417">
        <v>940.0</v>
      </c>
      <c r="H30" s="416">
        <v>422.0</v>
      </c>
      <c r="I30" s="418">
        <v>421.0</v>
      </c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</row>
    <row r="31" ht="18.0" customHeight="1">
      <c r="A31" s="419">
        <v>25.0</v>
      </c>
      <c r="B31" s="420">
        <v>1642.0</v>
      </c>
      <c r="C31" s="421">
        <v>1641.0</v>
      </c>
      <c r="D31" s="420">
        <v>1203.0</v>
      </c>
      <c r="E31" s="421">
        <v>1202.0</v>
      </c>
      <c r="F31" s="420">
        <v>941.0</v>
      </c>
      <c r="G31" s="421">
        <v>940.0</v>
      </c>
      <c r="H31" s="420">
        <v>422.0</v>
      </c>
      <c r="I31" s="422">
        <v>421.0</v>
      </c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</row>
    <row r="32" ht="18.0" customHeight="1">
      <c r="A32" s="415">
        <v>26.0</v>
      </c>
      <c r="B32" s="416">
        <v>1642.0</v>
      </c>
      <c r="C32" s="417">
        <v>1642.0</v>
      </c>
      <c r="D32" s="416">
        <v>1203.0</v>
      </c>
      <c r="E32" s="417">
        <v>1203.0</v>
      </c>
      <c r="F32" s="416">
        <v>941.0</v>
      </c>
      <c r="G32" s="417">
        <v>940.0</v>
      </c>
      <c r="H32" s="416">
        <v>422.0</v>
      </c>
      <c r="I32" s="418">
        <v>421.0</v>
      </c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</row>
    <row r="33" ht="18.0" customHeight="1">
      <c r="A33" s="415">
        <v>27.0</v>
      </c>
      <c r="B33" s="416">
        <v>1642.0</v>
      </c>
      <c r="C33" s="417">
        <v>1642.0</v>
      </c>
      <c r="D33" s="416">
        <v>1203.0</v>
      </c>
      <c r="E33" s="417">
        <v>1203.0</v>
      </c>
      <c r="F33" s="416">
        <v>941.0</v>
      </c>
      <c r="G33" s="417">
        <v>940.0</v>
      </c>
      <c r="H33" s="416">
        <v>422.0</v>
      </c>
      <c r="I33" s="418">
        <v>421.0</v>
      </c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</row>
    <row r="34" ht="18.0" customHeight="1">
      <c r="A34" s="415">
        <v>28.0</v>
      </c>
      <c r="B34" s="416">
        <v>1642.0</v>
      </c>
      <c r="C34" s="417">
        <v>1642.0</v>
      </c>
      <c r="D34" s="416">
        <v>1203.0</v>
      </c>
      <c r="E34" s="417">
        <v>1203.0</v>
      </c>
      <c r="F34" s="416">
        <v>942.0</v>
      </c>
      <c r="G34" s="417">
        <v>941.0</v>
      </c>
      <c r="H34" s="416">
        <v>422.0</v>
      </c>
      <c r="I34" s="418">
        <v>421.0</v>
      </c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</row>
    <row r="35" ht="18.0" customHeight="1">
      <c r="A35" s="415">
        <v>29.0</v>
      </c>
      <c r="B35" s="416">
        <v>1642.0</v>
      </c>
      <c r="C35" s="417">
        <v>1642.0</v>
      </c>
      <c r="D35" s="416">
        <v>1203.0</v>
      </c>
      <c r="E35" s="417">
        <v>1203.0</v>
      </c>
      <c r="F35" s="416">
        <v>942.0</v>
      </c>
      <c r="G35" s="417">
        <v>941.0</v>
      </c>
      <c r="H35" s="416">
        <v>422.0</v>
      </c>
      <c r="I35" s="418">
        <v>421.0</v>
      </c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</row>
    <row r="36" ht="18.0" customHeight="1">
      <c r="A36" s="419">
        <v>30.0</v>
      </c>
      <c r="B36" s="420">
        <v>1642.0</v>
      </c>
      <c r="C36" s="421">
        <v>1642.0</v>
      </c>
      <c r="D36" s="420">
        <v>1203.0</v>
      </c>
      <c r="E36" s="421">
        <v>1203.0</v>
      </c>
      <c r="F36" s="420">
        <v>942.0</v>
      </c>
      <c r="G36" s="421">
        <v>941.0</v>
      </c>
      <c r="H36" s="420">
        <v>422.0</v>
      </c>
      <c r="I36" s="422">
        <v>421.0</v>
      </c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</row>
    <row r="37" ht="18.0" customHeight="1">
      <c r="A37" s="415">
        <v>31.0</v>
      </c>
      <c r="B37" s="416">
        <v>1643.0</v>
      </c>
      <c r="C37" s="417">
        <v>1642.0</v>
      </c>
      <c r="D37" s="416">
        <v>1203.0</v>
      </c>
      <c r="E37" s="417">
        <v>1203.0</v>
      </c>
      <c r="F37" s="416">
        <v>942.0</v>
      </c>
      <c r="G37" s="417">
        <v>941.0</v>
      </c>
      <c r="H37" s="416">
        <v>423.0</v>
      </c>
      <c r="I37" s="418">
        <v>422.0</v>
      </c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</row>
    <row r="38" ht="18.0" customHeight="1">
      <c r="A38" s="415">
        <v>32.0</v>
      </c>
      <c r="B38" s="416">
        <v>1643.0</v>
      </c>
      <c r="C38" s="417">
        <v>1642.0</v>
      </c>
      <c r="D38" s="416">
        <v>1204.0</v>
      </c>
      <c r="E38" s="417">
        <v>1203.0</v>
      </c>
      <c r="F38" s="416">
        <v>942.0</v>
      </c>
      <c r="G38" s="417">
        <v>941.0</v>
      </c>
      <c r="H38" s="416">
        <v>423.0</v>
      </c>
      <c r="I38" s="418">
        <v>422.0</v>
      </c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</row>
    <row r="39" ht="18.0" customHeight="1">
      <c r="A39" s="415">
        <v>33.0</v>
      </c>
      <c r="B39" s="416">
        <v>1644.0</v>
      </c>
      <c r="C39" s="417">
        <v>1642.0</v>
      </c>
      <c r="D39" s="416">
        <v>1204.0</v>
      </c>
      <c r="E39" s="417">
        <v>1203.0</v>
      </c>
      <c r="F39" s="416">
        <v>942.0</v>
      </c>
      <c r="G39" s="417">
        <v>941.0</v>
      </c>
      <c r="H39" s="416">
        <v>423.0</v>
      </c>
      <c r="I39" s="418">
        <v>422.0</v>
      </c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</row>
    <row r="40" ht="18.0" customHeight="1">
      <c r="A40" s="415">
        <v>34.0</v>
      </c>
      <c r="B40" s="416">
        <v>1645.0</v>
      </c>
      <c r="C40" s="417">
        <v>1642.0</v>
      </c>
      <c r="D40" s="416">
        <v>1204.0</v>
      </c>
      <c r="E40" s="417">
        <v>1203.0</v>
      </c>
      <c r="F40" s="416">
        <v>942.0</v>
      </c>
      <c r="G40" s="417">
        <v>941.0</v>
      </c>
      <c r="H40" s="416">
        <v>423.0</v>
      </c>
      <c r="I40" s="418">
        <v>422.0</v>
      </c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</row>
    <row r="41" ht="18.0" customHeight="1">
      <c r="A41" s="419">
        <v>35.0</v>
      </c>
      <c r="B41" s="420">
        <v>1645.0</v>
      </c>
      <c r="C41" s="421">
        <v>1642.0</v>
      </c>
      <c r="D41" s="420">
        <v>1205.0</v>
      </c>
      <c r="E41" s="421">
        <v>1203.0</v>
      </c>
      <c r="F41" s="420">
        <v>942.0</v>
      </c>
      <c r="G41" s="421">
        <v>941.0</v>
      </c>
      <c r="H41" s="420">
        <v>423.0</v>
      </c>
      <c r="I41" s="422">
        <v>422.0</v>
      </c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</row>
    <row r="42" ht="18.0" customHeight="1">
      <c r="A42" s="415">
        <v>36.0</v>
      </c>
      <c r="B42" s="416">
        <v>1646.0</v>
      </c>
      <c r="C42" s="417">
        <v>1643.0</v>
      </c>
      <c r="D42" s="416">
        <v>1205.0</v>
      </c>
      <c r="E42" s="417">
        <v>1203.0</v>
      </c>
      <c r="F42" s="416">
        <v>942.0</v>
      </c>
      <c r="G42" s="417">
        <v>941.0</v>
      </c>
      <c r="H42" s="416">
        <v>423.0</v>
      </c>
      <c r="I42" s="418">
        <v>422.0</v>
      </c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2"/>
      <c r="V42" s="402"/>
      <c r="W42" s="402"/>
      <c r="X42" s="402"/>
      <c r="Y42" s="402"/>
      <c r="Z42" s="402"/>
    </row>
    <row r="43" ht="18.0" customHeight="1">
      <c r="A43" s="415">
        <v>37.0</v>
      </c>
      <c r="B43" s="416">
        <v>1646.0</v>
      </c>
      <c r="C43" s="417">
        <v>1643.0</v>
      </c>
      <c r="D43" s="416">
        <v>1205.0</v>
      </c>
      <c r="E43" s="417">
        <v>1203.0</v>
      </c>
      <c r="F43" s="416">
        <v>942.0</v>
      </c>
      <c r="G43" s="417">
        <v>941.0</v>
      </c>
      <c r="H43" s="416">
        <v>423.0</v>
      </c>
      <c r="I43" s="418">
        <v>422.0</v>
      </c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</row>
    <row r="44" ht="18.0" customHeight="1">
      <c r="A44" s="415">
        <v>38.0</v>
      </c>
      <c r="B44" s="416">
        <v>1646.0</v>
      </c>
      <c r="C44" s="417">
        <v>1644.0</v>
      </c>
      <c r="D44" s="416">
        <v>1205.0</v>
      </c>
      <c r="E44" s="417">
        <v>1204.0</v>
      </c>
      <c r="F44" s="416">
        <v>942.0</v>
      </c>
      <c r="G44" s="417">
        <v>941.0</v>
      </c>
      <c r="H44" s="416">
        <v>423.0</v>
      </c>
      <c r="I44" s="418">
        <v>423.0</v>
      </c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</row>
    <row r="45" ht="18.0" customHeight="1">
      <c r="A45" s="415">
        <v>39.0</v>
      </c>
      <c r="B45" s="416">
        <v>1646.0</v>
      </c>
      <c r="C45" s="417">
        <v>1644.0</v>
      </c>
      <c r="D45" s="416">
        <v>1205.0</v>
      </c>
      <c r="E45" s="417">
        <v>1204.0</v>
      </c>
      <c r="F45" s="416">
        <v>942.0</v>
      </c>
      <c r="G45" s="417">
        <v>941.0</v>
      </c>
      <c r="H45" s="416">
        <v>424.0</v>
      </c>
      <c r="I45" s="418">
        <v>423.0</v>
      </c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</row>
    <row r="46" ht="18.0" customHeight="1">
      <c r="A46" s="419">
        <v>40.0</v>
      </c>
      <c r="B46" s="420">
        <v>1646.0</v>
      </c>
      <c r="C46" s="421">
        <v>1645.0</v>
      </c>
      <c r="D46" s="420">
        <v>1206.0</v>
      </c>
      <c r="E46" s="421">
        <v>1205.0</v>
      </c>
      <c r="F46" s="420">
        <v>943.0</v>
      </c>
      <c r="G46" s="421">
        <v>942.0</v>
      </c>
      <c r="H46" s="420">
        <v>424.0</v>
      </c>
      <c r="I46" s="422">
        <v>424.0</v>
      </c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</row>
    <row r="47" ht="18.0" customHeight="1">
      <c r="A47" s="415">
        <v>41.0</v>
      </c>
      <c r="B47" s="416">
        <v>1647.0</v>
      </c>
      <c r="C47" s="417">
        <v>1645.0</v>
      </c>
      <c r="D47" s="416">
        <v>1206.0</v>
      </c>
      <c r="E47" s="417">
        <v>1205.0</v>
      </c>
      <c r="F47" s="416">
        <v>943.0</v>
      </c>
      <c r="G47" s="417">
        <v>942.0</v>
      </c>
      <c r="H47" s="416">
        <v>425.0</v>
      </c>
      <c r="I47" s="418">
        <v>424.0</v>
      </c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</row>
    <row r="48" ht="18.0" customHeight="1">
      <c r="A48" s="415">
        <v>42.0</v>
      </c>
      <c r="B48" s="416">
        <v>1648.0</v>
      </c>
      <c r="C48" s="417">
        <v>1646.0</v>
      </c>
      <c r="D48" s="416">
        <v>1206.0</v>
      </c>
      <c r="E48" s="417">
        <v>1205.0</v>
      </c>
      <c r="F48" s="416">
        <v>943.0</v>
      </c>
      <c r="G48" s="417">
        <v>942.0</v>
      </c>
      <c r="H48" s="416">
        <v>425.0</v>
      </c>
      <c r="I48" s="418">
        <v>425.0</v>
      </c>
      <c r="J48" s="402"/>
      <c r="K48" s="402"/>
      <c r="L48" s="402"/>
      <c r="M48" s="402"/>
      <c r="N48" s="402"/>
      <c r="O48" s="40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</row>
    <row r="49" ht="18.0" customHeight="1">
      <c r="A49" s="415">
        <v>43.0</v>
      </c>
      <c r="B49" s="416">
        <v>1648.0</v>
      </c>
      <c r="C49" s="417">
        <v>1647.0</v>
      </c>
      <c r="D49" s="416">
        <v>1207.0</v>
      </c>
      <c r="E49" s="417">
        <v>1206.0</v>
      </c>
      <c r="F49" s="416">
        <v>944.0</v>
      </c>
      <c r="G49" s="417">
        <v>943.0</v>
      </c>
      <c r="H49" s="416">
        <v>427.0</v>
      </c>
      <c r="I49" s="418">
        <v>425.0</v>
      </c>
      <c r="J49" s="402"/>
      <c r="K49" s="402"/>
      <c r="L49" s="402"/>
      <c r="M49" s="402"/>
      <c r="N49" s="402"/>
      <c r="O49" s="402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</row>
    <row r="50" ht="18.0" customHeight="1">
      <c r="A50" s="415">
        <v>44.0</v>
      </c>
      <c r="B50" s="416">
        <v>1649.0</v>
      </c>
      <c r="C50" s="417">
        <v>1647.0</v>
      </c>
      <c r="D50" s="416">
        <v>1207.0</v>
      </c>
      <c r="E50" s="417">
        <v>1206.0</v>
      </c>
      <c r="F50" s="416">
        <v>944.0</v>
      </c>
      <c r="G50" s="417">
        <v>943.0</v>
      </c>
      <c r="H50" s="416">
        <v>427.0</v>
      </c>
      <c r="I50" s="418">
        <v>427.0</v>
      </c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</row>
    <row r="51" ht="18.0" customHeight="1">
      <c r="A51" s="419">
        <v>45.0</v>
      </c>
      <c r="B51" s="420">
        <v>1649.0</v>
      </c>
      <c r="C51" s="421">
        <v>1648.0</v>
      </c>
      <c r="D51" s="420">
        <v>1208.0</v>
      </c>
      <c r="E51" s="421">
        <v>1207.0</v>
      </c>
      <c r="F51" s="420">
        <v>944.0</v>
      </c>
      <c r="G51" s="421">
        <v>943.0</v>
      </c>
      <c r="H51" s="420">
        <v>427.0</v>
      </c>
      <c r="I51" s="422">
        <v>427.0</v>
      </c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</row>
    <row r="52" ht="18.0" customHeight="1">
      <c r="A52" s="415">
        <v>46.0</v>
      </c>
      <c r="B52" s="416">
        <v>1650.0</v>
      </c>
      <c r="C52" s="417">
        <v>1649.0</v>
      </c>
      <c r="D52" s="416">
        <v>1209.0</v>
      </c>
      <c r="E52" s="417">
        <v>1207.0</v>
      </c>
      <c r="F52" s="416">
        <v>945.0</v>
      </c>
      <c r="G52" s="417">
        <v>944.0</v>
      </c>
      <c r="H52" s="416">
        <v>428.0</v>
      </c>
      <c r="I52" s="418">
        <v>428.0</v>
      </c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</row>
    <row r="53" ht="18.0" customHeight="1">
      <c r="A53" s="415">
        <v>47.0</v>
      </c>
      <c r="B53" s="416">
        <v>1652.0</v>
      </c>
      <c r="C53" s="417">
        <v>1650.0</v>
      </c>
      <c r="D53" s="416">
        <v>1209.0</v>
      </c>
      <c r="E53" s="417">
        <v>1208.0</v>
      </c>
      <c r="F53" s="416">
        <v>946.0</v>
      </c>
      <c r="G53" s="417">
        <v>945.0</v>
      </c>
      <c r="H53" s="416">
        <v>429.0</v>
      </c>
      <c r="I53" s="418">
        <v>428.0</v>
      </c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</row>
    <row r="54" ht="18.0" customHeight="1">
      <c r="A54" s="415">
        <v>48.0</v>
      </c>
      <c r="B54" s="416">
        <v>1653.0</v>
      </c>
      <c r="C54" s="417">
        <v>1651.0</v>
      </c>
      <c r="D54" s="416">
        <v>1210.0</v>
      </c>
      <c r="E54" s="417">
        <v>1209.0</v>
      </c>
      <c r="F54" s="416">
        <v>947.0</v>
      </c>
      <c r="G54" s="417">
        <v>946.0</v>
      </c>
      <c r="H54" s="416">
        <v>430.0</v>
      </c>
      <c r="I54" s="418">
        <v>429.0</v>
      </c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</row>
    <row r="55" ht="18.0" customHeight="1">
      <c r="A55" s="415">
        <v>49.0</v>
      </c>
      <c r="B55" s="416">
        <v>1654.0</v>
      </c>
      <c r="C55" s="417">
        <v>1652.0</v>
      </c>
      <c r="D55" s="416">
        <v>1211.0</v>
      </c>
      <c r="E55" s="417">
        <v>1210.0</v>
      </c>
      <c r="F55" s="416">
        <v>948.0</v>
      </c>
      <c r="G55" s="417">
        <v>947.0</v>
      </c>
      <c r="H55" s="416">
        <v>430.0</v>
      </c>
      <c r="I55" s="418">
        <v>430.0</v>
      </c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</row>
    <row r="56" ht="18.0" customHeight="1">
      <c r="A56" s="419">
        <v>50.0</v>
      </c>
      <c r="B56" s="420">
        <v>1655.0</v>
      </c>
      <c r="C56" s="421">
        <v>1654.0</v>
      </c>
      <c r="D56" s="420">
        <v>1212.0</v>
      </c>
      <c r="E56" s="421">
        <v>1211.0</v>
      </c>
      <c r="F56" s="420">
        <v>949.0</v>
      </c>
      <c r="G56" s="421">
        <v>948.0</v>
      </c>
      <c r="H56" s="420">
        <v>431.0</v>
      </c>
      <c r="I56" s="422">
        <v>431.0</v>
      </c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</row>
    <row r="57" ht="18.0" customHeight="1">
      <c r="A57" s="415">
        <v>51.0</v>
      </c>
      <c r="B57" s="416">
        <v>1657.0</v>
      </c>
      <c r="C57" s="417">
        <v>1655.0</v>
      </c>
      <c r="D57" s="416">
        <v>1214.0</v>
      </c>
      <c r="E57" s="417">
        <v>1212.0</v>
      </c>
      <c r="F57" s="416">
        <v>950.0</v>
      </c>
      <c r="G57" s="417">
        <v>949.0</v>
      </c>
      <c r="H57" s="416">
        <v>432.0</v>
      </c>
      <c r="I57" s="418">
        <v>432.0</v>
      </c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</row>
    <row r="58" ht="18.0" customHeight="1">
      <c r="A58" s="415">
        <v>52.0</v>
      </c>
      <c r="B58" s="416">
        <v>1659.0</v>
      </c>
      <c r="C58" s="417">
        <v>1656.0</v>
      </c>
      <c r="D58" s="416">
        <v>1215.0</v>
      </c>
      <c r="E58" s="417">
        <v>1214.0</v>
      </c>
      <c r="F58" s="416">
        <v>951.0</v>
      </c>
      <c r="G58" s="417">
        <v>950.0</v>
      </c>
      <c r="H58" s="416">
        <v>433.0</v>
      </c>
      <c r="I58" s="418">
        <v>432.0</v>
      </c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</row>
    <row r="59" ht="18.0" customHeight="1">
      <c r="A59" s="415">
        <v>53.0</v>
      </c>
      <c r="B59" s="416">
        <v>1660.0</v>
      </c>
      <c r="C59" s="417">
        <v>1658.0</v>
      </c>
      <c r="D59" s="416">
        <v>1217.0</v>
      </c>
      <c r="E59" s="417">
        <v>1215.0</v>
      </c>
      <c r="F59" s="416">
        <v>953.0</v>
      </c>
      <c r="G59" s="417">
        <v>952.0</v>
      </c>
      <c r="H59" s="416">
        <v>434.0</v>
      </c>
      <c r="I59" s="418">
        <v>433.0</v>
      </c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</row>
    <row r="60" ht="18.0" customHeight="1">
      <c r="A60" s="415">
        <v>54.0</v>
      </c>
      <c r="B60" s="416">
        <v>1662.0</v>
      </c>
      <c r="C60" s="417">
        <v>1660.0</v>
      </c>
      <c r="D60" s="416">
        <v>1218.0</v>
      </c>
      <c r="E60" s="417">
        <v>1217.0</v>
      </c>
      <c r="F60" s="416">
        <v>954.0</v>
      </c>
      <c r="G60" s="417">
        <v>953.0</v>
      </c>
      <c r="H60" s="416">
        <v>435.0</v>
      </c>
      <c r="I60" s="418">
        <v>434.0</v>
      </c>
      <c r="J60" s="402"/>
      <c r="K60" s="402"/>
      <c r="L60" s="402"/>
      <c r="M60" s="402"/>
      <c r="N60" s="402"/>
      <c r="O60" s="402"/>
      <c r="P60" s="402"/>
      <c r="Q60" s="402"/>
      <c r="R60" s="402"/>
      <c r="S60" s="402"/>
      <c r="T60" s="402"/>
      <c r="U60" s="402"/>
      <c r="V60" s="402"/>
      <c r="W60" s="402"/>
      <c r="X60" s="402"/>
      <c r="Y60" s="402"/>
      <c r="Z60" s="402"/>
    </row>
    <row r="61" ht="18.0" customHeight="1">
      <c r="A61" s="419">
        <v>55.0</v>
      </c>
      <c r="B61" s="420">
        <v>1664.0</v>
      </c>
      <c r="C61" s="421">
        <v>1662.0</v>
      </c>
      <c r="D61" s="420">
        <v>1220.0</v>
      </c>
      <c r="E61" s="421">
        <v>1218.0</v>
      </c>
      <c r="F61" s="420">
        <v>955.0</v>
      </c>
      <c r="G61" s="421">
        <v>954.0</v>
      </c>
      <c r="H61" s="420">
        <v>436.0</v>
      </c>
      <c r="I61" s="422">
        <v>435.0</v>
      </c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</row>
    <row r="62" ht="18.0" customHeight="1">
      <c r="A62" s="415">
        <v>56.0</v>
      </c>
      <c r="B62" s="416">
        <v>1666.0</v>
      </c>
      <c r="C62" s="417">
        <v>1664.0</v>
      </c>
      <c r="D62" s="416">
        <v>1221.0</v>
      </c>
      <c r="E62" s="417">
        <v>1220.0</v>
      </c>
      <c r="F62" s="416">
        <v>957.0</v>
      </c>
      <c r="G62" s="417">
        <v>956.0</v>
      </c>
      <c r="H62" s="416">
        <v>437.0</v>
      </c>
      <c r="I62" s="418">
        <v>436.0</v>
      </c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</row>
    <row r="63" ht="18.0" customHeight="1">
      <c r="A63" s="415">
        <v>57.0</v>
      </c>
      <c r="B63" s="416">
        <v>1668.0</v>
      </c>
      <c r="C63" s="417">
        <v>1666.0</v>
      </c>
      <c r="D63" s="416">
        <v>1223.0</v>
      </c>
      <c r="E63" s="417">
        <v>1222.0</v>
      </c>
      <c r="F63" s="416">
        <v>958.0</v>
      </c>
      <c r="G63" s="417">
        <v>957.0</v>
      </c>
      <c r="H63" s="416">
        <v>438.0</v>
      </c>
      <c r="I63" s="418">
        <v>437.0</v>
      </c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</row>
    <row r="64" ht="18.0" customHeight="1">
      <c r="A64" s="415">
        <v>58.0</v>
      </c>
      <c r="B64" s="416">
        <v>1671.0</v>
      </c>
      <c r="C64" s="417">
        <v>1669.0</v>
      </c>
      <c r="D64" s="416">
        <v>1225.0</v>
      </c>
      <c r="E64" s="417">
        <v>1224.0</v>
      </c>
      <c r="F64" s="416">
        <v>960.0</v>
      </c>
      <c r="G64" s="417">
        <v>959.0</v>
      </c>
      <c r="H64" s="416">
        <v>439.0</v>
      </c>
      <c r="I64" s="418">
        <v>438.0</v>
      </c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</row>
    <row r="65" ht="18.0" customHeight="1">
      <c r="A65" s="415">
        <v>59.0</v>
      </c>
      <c r="B65" s="416">
        <v>1673.0</v>
      </c>
      <c r="C65" s="417">
        <v>1671.0</v>
      </c>
      <c r="D65" s="416">
        <v>1227.0</v>
      </c>
      <c r="E65" s="417">
        <v>1226.0</v>
      </c>
      <c r="F65" s="416">
        <v>962.0</v>
      </c>
      <c r="G65" s="417">
        <v>960.0</v>
      </c>
      <c r="H65" s="416">
        <v>440.0</v>
      </c>
      <c r="I65" s="418">
        <v>439.0</v>
      </c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</row>
    <row r="66" ht="18.0" customHeight="1">
      <c r="A66" s="419">
        <v>60.0</v>
      </c>
      <c r="B66" s="420">
        <v>1675.0</v>
      </c>
      <c r="C66" s="421">
        <v>1673.0</v>
      </c>
      <c r="D66" s="420">
        <v>1229.0</v>
      </c>
      <c r="E66" s="421">
        <v>1227.0</v>
      </c>
      <c r="F66" s="420">
        <v>963.0</v>
      </c>
      <c r="G66" s="421">
        <v>962.0</v>
      </c>
      <c r="H66" s="420">
        <v>441.0</v>
      </c>
      <c r="I66" s="422">
        <v>441.0</v>
      </c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</row>
    <row r="67" ht="18.0" customHeight="1">
      <c r="A67" s="415">
        <v>61.0</v>
      </c>
      <c r="B67" s="416">
        <v>1678.0</v>
      </c>
      <c r="C67" s="417">
        <v>1676.0</v>
      </c>
      <c r="D67" s="416">
        <v>1231.0</v>
      </c>
      <c r="E67" s="417">
        <v>1229.0</v>
      </c>
      <c r="F67" s="416">
        <v>965.0</v>
      </c>
      <c r="G67" s="417">
        <v>964.0</v>
      </c>
      <c r="H67" s="416">
        <v>442.0</v>
      </c>
      <c r="I67" s="418">
        <v>442.0</v>
      </c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</row>
    <row r="68" ht="18.0" customHeight="1">
      <c r="A68" s="415">
        <v>62.0</v>
      </c>
      <c r="B68" s="416">
        <v>1681.0</v>
      </c>
      <c r="C68" s="417">
        <v>1678.0</v>
      </c>
      <c r="D68" s="416">
        <v>1234.0</v>
      </c>
      <c r="E68" s="417">
        <v>1231.0</v>
      </c>
      <c r="F68" s="416">
        <v>967.0</v>
      </c>
      <c r="G68" s="417">
        <v>965.0</v>
      </c>
      <c r="H68" s="416">
        <v>443.0</v>
      </c>
      <c r="I68" s="418">
        <v>443.0</v>
      </c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</row>
    <row r="69" ht="18.0" customHeight="1">
      <c r="A69" s="415">
        <v>63.0</v>
      </c>
      <c r="B69" s="416">
        <v>1684.0</v>
      </c>
      <c r="C69" s="417">
        <v>1680.0</v>
      </c>
      <c r="D69" s="416">
        <v>1236.0</v>
      </c>
      <c r="E69" s="417">
        <v>1233.0</v>
      </c>
      <c r="F69" s="416">
        <v>969.0</v>
      </c>
      <c r="G69" s="417">
        <v>967.0</v>
      </c>
      <c r="H69" s="416">
        <v>446.0</v>
      </c>
      <c r="I69" s="418">
        <v>445.0</v>
      </c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</row>
    <row r="70" ht="18.0" customHeight="1">
      <c r="A70" s="415">
        <v>64.0</v>
      </c>
      <c r="B70" s="416">
        <v>1688.0</v>
      </c>
      <c r="C70" s="417">
        <v>1683.0</v>
      </c>
      <c r="D70" s="416">
        <v>1239.0</v>
      </c>
      <c r="E70" s="417">
        <v>1235.0</v>
      </c>
      <c r="F70" s="416">
        <v>971.0</v>
      </c>
      <c r="G70" s="417">
        <v>968.0</v>
      </c>
      <c r="H70" s="416">
        <v>450.0</v>
      </c>
      <c r="I70" s="418">
        <v>447.0</v>
      </c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</row>
    <row r="71" ht="18.0" customHeight="1">
      <c r="A71" s="419">
        <v>65.0</v>
      </c>
      <c r="B71" s="420">
        <v>1692.0</v>
      </c>
      <c r="C71" s="421">
        <v>1686.0</v>
      </c>
      <c r="D71" s="420">
        <v>1242.0</v>
      </c>
      <c r="E71" s="421">
        <v>1237.0</v>
      </c>
      <c r="F71" s="420">
        <v>974.0</v>
      </c>
      <c r="G71" s="421">
        <v>970.0</v>
      </c>
      <c r="H71" s="420">
        <v>453.0</v>
      </c>
      <c r="I71" s="422">
        <v>449.0</v>
      </c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</row>
    <row r="72" ht="18.0" customHeight="1">
      <c r="A72" s="415">
        <v>66.0</v>
      </c>
      <c r="B72" s="416">
        <v>1699.0</v>
      </c>
      <c r="C72" s="417">
        <v>1690.0</v>
      </c>
      <c r="D72" s="416">
        <v>1247.0</v>
      </c>
      <c r="E72" s="417">
        <v>1240.0</v>
      </c>
      <c r="F72" s="416">
        <v>978.0</v>
      </c>
      <c r="G72" s="417">
        <v>973.0</v>
      </c>
      <c r="H72" s="416"/>
      <c r="I72" s="418"/>
      <c r="J72" s="402"/>
      <c r="K72" s="402"/>
      <c r="L72" s="402"/>
      <c r="M72" s="402"/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</row>
    <row r="73" ht="18.0" customHeight="1">
      <c r="A73" s="415">
        <v>67.0</v>
      </c>
      <c r="B73" s="416">
        <v>1708.0</v>
      </c>
      <c r="C73" s="417">
        <v>1697.0</v>
      </c>
      <c r="D73" s="416">
        <v>1254.0</v>
      </c>
      <c r="E73" s="417">
        <v>1246.0</v>
      </c>
      <c r="F73" s="416">
        <v>983.0</v>
      </c>
      <c r="G73" s="417">
        <v>977.0</v>
      </c>
      <c r="H73" s="416"/>
      <c r="I73" s="418"/>
      <c r="J73" s="402"/>
      <c r="K73" s="402"/>
      <c r="L73" s="402"/>
      <c r="M73" s="402"/>
      <c r="N73" s="402"/>
      <c r="O73" s="402"/>
      <c r="P73" s="402"/>
      <c r="Q73" s="402"/>
      <c r="R73" s="402"/>
      <c r="S73" s="402"/>
      <c r="T73" s="402"/>
      <c r="U73" s="402"/>
      <c r="V73" s="402"/>
      <c r="W73" s="402"/>
      <c r="X73" s="402"/>
      <c r="Y73" s="402"/>
      <c r="Z73" s="402"/>
    </row>
    <row r="74" ht="18.0" customHeight="1">
      <c r="A74" s="415">
        <v>68.0</v>
      </c>
      <c r="B74" s="416">
        <v>1719.0</v>
      </c>
      <c r="C74" s="417">
        <v>1707.0</v>
      </c>
      <c r="D74" s="416">
        <v>1261.0</v>
      </c>
      <c r="E74" s="417">
        <v>1253.0</v>
      </c>
      <c r="F74" s="416">
        <v>990.0</v>
      </c>
      <c r="G74" s="417">
        <v>983.0</v>
      </c>
      <c r="H74" s="416"/>
      <c r="I74" s="418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</row>
    <row r="75" ht="18.0" customHeight="1">
      <c r="A75" s="415">
        <v>69.0</v>
      </c>
      <c r="B75" s="416">
        <v>1733.0</v>
      </c>
      <c r="C75" s="417">
        <v>1718.0</v>
      </c>
      <c r="D75" s="416">
        <v>1271.0</v>
      </c>
      <c r="E75" s="417">
        <v>1261.0</v>
      </c>
      <c r="F75" s="416">
        <v>997.0</v>
      </c>
      <c r="G75" s="417">
        <v>989.0</v>
      </c>
      <c r="H75" s="416"/>
      <c r="I75" s="418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</row>
    <row r="76" ht="18.0" customHeight="1">
      <c r="A76" s="419">
        <v>70.0</v>
      </c>
      <c r="B76" s="420">
        <v>1749.0</v>
      </c>
      <c r="C76" s="421">
        <v>1728.0</v>
      </c>
      <c r="D76" s="420">
        <v>1282.0</v>
      </c>
      <c r="E76" s="421">
        <v>1268.0</v>
      </c>
      <c r="F76" s="420">
        <v>1005.0</v>
      </c>
      <c r="G76" s="421">
        <v>995.0</v>
      </c>
      <c r="H76" s="420"/>
      <c r="I76" s="422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</row>
    <row r="77" ht="18.0" customHeight="1">
      <c r="A77" s="415">
        <v>71.0</v>
      </c>
      <c r="B77" s="416">
        <v>1769.0</v>
      </c>
      <c r="C77" s="417">
        <v>1739.0</v>
      </c>
      <c r="D77" s="416">
        <v>1295.0</v>
      </c>
      <c r="E77" s="417">
        <v>1276.0</v>
      </c>
      <c r="F77" s="416">
        <v>1015.0</v>
      </c>
      <c r="G77" s="417">
        <v>1001.0</v>
      </c>
      <c r="H77" s="416"/>
      <c r="I77" s="418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</row>
    <row r="78" ht="18.0" customHeight="1">
      <c r="A78" s="415">
        <v>72.0</v>
      </c>
      <c r="B78" s="416">
        <v>1786.0</v>
      </c>
      <c r="C78" s="417">
        <v>1752.0</v>
      </c>
      <c r="D78" s="416">
        <v>1306.0</v>
      </c>
      <c r="E78" s="417">
        <v>1285.0</v>
      </c>
      <c r="F78" s="416">
        <v>1023.0</v>
      </c>
      <c r="G78" s="417">
        <v>1008.0</v>
      </c>
      <c r="H78" s="416"/>
      <c r="I78" s="418"/>
      <c r="J78" s="402"/>
      <c r="K78" s="402"/>
      <c r="L78" s="402"/>
      <c r="M78" s="402"/>
      <c r="N78" s="402"/>
      <c r="O78" s="402"/>
      <c r="P78" s="402"/>
      <c r="Q78" s="402"/>
      <c r="R78" s="402"/>
      <c r="S78" s="402"/>
      <c r="T78" s="402"/>
      <c r="U78" s="402"/>
      <c r="V78" s="402"/>
      <c r="W78" s="402"/>
      <c r="X78" s="402"/>
      <c r="Y78" s="402"/>
      <c r="Z78" s="402"/>
    </row>
    <row r="79" ht="18.0" customHeight="1">
      <c r="A79" s="415">
        <v>73.0</v>
      </c>
      <c r="B79" s="416">
        <v>1804.0</v>
      </c>
      <c r="C79" s="417">
        <v>1766.0</v>
      </c>
      <c r="D79" s="416">
        <v>1318.0</v>
      </c>
      <c r="E79" s="417">
        <v>1294.0</v>
      </c>
      <c r="F79" s="416">
        <v>1031.0</v>
      </c>
      <c r="G79" s="417">
        <v>1015.0</v>
      </c>
      <c r="H79" s="416"/>
      <c r="I79" s="418"/>
      <c r="J79" s="402"/>
      <c r="K79" s="402"/>
      <c r="L79" s="402"/>
      <c r="M79" s="402"/>
      <c r="N79" s="402"/>
      <c r="O79" s="402"/>
      <c r="P79" s="402"/>
      <c r="Q79" s="402"/>
      <c r="R79" s="402"/>
      <c r="S79" s="402"/>
      <c r="T79" s="402"/>
      <c r="U79" s="402"/>
      <c r="V79" s="402"/>
      <c r="W79" s="402"/>
      <c r="X79" s="402"/>
      <c r="Y79" s="402"/>
      <c r="Z79" s="402"/>
    </row>
    <row r="80" ht="18.0" customHeight="1">
      <c r="A80" s="415">
        <v>74.0</v>
      </c>
      <c r="B80" s="416">
        <v>1823.0</v>
      </c>
      <c r="C80" s="417">
        <v>1780.0</v>
      </c>
      <c r="D80" s="416">
        <v>1330.0</v>
      </c>
      <c r="E80" s="417">
        <v>1304.0</v>
      </c>
      <c r="F80" s="416">
        <v>1040.0</v>
      </c>
      <c r="G80" s="417">
        <v>1022.0</v>
      </c>
      <c r="H80" s="416"/>
      <c r="I80" s="418"/>
      <c r="J80" s="402"/>
      <c r="K80" s="402"/>
      <c r="L80" s="402"/>
      <c r="M80" s="402"/>
      <c r="N80" s="402"/>
      <c r="O80" s="402"/>
      <c r="P80" s="402"/>
      <c r="Q80" s="402"/>
      <c r="R80" s="402"/>
      <c r="S80" s="402"/>
      <c r="T80" s="402"/>
      <c r="U80" s="402"/>
      <c r="V80" s="402"/>
      <c r="W80" s="402"/>
      <c r="X80" s="402"/>
      <c r="Y80" s="402"/>
      <c r="Z80" s="402"/>
    </row>
    <row r="81" ht="18.0" customHeight="1">
      <c r="A81" s="419">
        <v>75.0</v>
      </c>
      <c r="B81" s="420">
        <v>1847.0</v>
      </c>
      <c r="C81" s="421">
        <v>1796.0</v>
      </c>
      <c r="D81" s="420">
        <v>1344.0</v>
      </c>
      <c r="E81" s="421">
        <v>1315.0</v>
      </c>
      <c r="F81" s="420">
        <v>1050.0</v>
      </c>
      <c r="G81" s="421">
        <v>1030.0</v>
      </c>
      <c r="H81" s="420"/>
      <c r="I81" s="422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</row>
    <row r="82" ht="18.0" customHeight="1">
      <c r="A82" s="415">
        <v>76.0</v>
      </c>
      <c r="B82" s="416">
        <v>1874.0</v>
      </c>
      <c r="C82" s="417">
        <v>1813.0</v>
      </c>
      <c r="D82" s="416">
        <v>1361.0</v>
      </c>
      <c r="E82" s="417">
        <v>1326.0</v>
      </c>
      <c r="F82" s="416"/>
      <c r="G82" s="417"/>
      <c r="H82" s="416"/>
      <c r="I82" s="418"/>
      <c r="J82" s="402"/>
      <c r="K82" s="402"/>
      <c r="L82" s="402"/>
      <c r="M82" s="402"/>
      <c r="N82" s="402"/>
      <c r="O82" s="402"/>
      <c r="P82" s="402"/>
      <c r="Q82" s="402"/>
      <c r="R82" s="402"/>
      <c r="S82" s="402"/>
      <c r="T82" s="402"/>
      <c r="U82" s="402"/>
      <c r="V82" s="402"/>
      <c r="W82" s="402"/>
      <c r="X82" s="402"/>
      <c r="Y82" s="402"/>
      <c r="Z82" s="402"/>
    </row>
    <row r="83" ht="18.0" customHeight="1">
      <c r="A83" s="415">
        <v>77.0</v>
      </c>
      <c r="B83" s="416">
        <v>1908.0</v>
      </c>
      <c r="C83" s="417">
        <v>1831.0</v>
      </c>
      <c r="D83" s="416">
        <v>1381.0</v>
      </c>
      <c r="E83" s="417">
        <v>1337.0</v>
      </c>
      <c r="F83" s="416"/>
      <c r="G83" s="417"/>
      <c r="H83" s="416"/>
      <c r="I83" s="418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</row>
    <row r="84" ht="18.0" customHeight="1">
      <c r="A84" s="415">
        <v>78.0</v>
      </c>
      <c r="B84" s="416">
        <v>1959.0</v>
      </c>
      <c r="C84" s="417">
        <v>1852.0</v>
      </c>
      <c r="D84" s="416"/>
      <c r="E84" s="417"/>
      <c r="F84" s="416"/>
      <c r="G84" s="417"/>
      <c r="H84" s="416"/>
      <c r="I84" s="418"/>
      <c r="J84" s="402"/>
      <c r="K84" s="402"/>
      <c r="L84" s="402"/>
      <c r="M84" s="402"/>
      <c r="N84" s="402"/>
      <c r="O84" s="402"/>
      <c r="P84" s="402"/>
      <c r="Q84" s="402"/>
      <c r="R84" s="402"/>
      <c r="S84" s="402"/>
      <c r="T84" s="402"/>
      <c r="U84" s="402"/>
      <c r="V84" s="402"/>
      <c r="W84" s="402"/>
      <c r="X84" s="402"/>
      <c r="Y84" s="402"/>
      <c r="Z84" s="402"/>
    </row>
    <row r="85" ht="18.0" customHeight="1">
      <c r="A85" s="423">
        <v>79.0</v>
      </c>
      <c r="B85" s="424">
        <v>2052.0</v>
      </c>
      <c r="C85" s="425">
        <v>1877.0</v>
      </c>
      <c r="D85" s="424"/>
      <c r="E85" s="425"/>
      <c r="F85" s="424"/>
      <c r="G85" s="425"/>
      <c r="H85" s="424"/>
      <c r="I85" s="426"/>
      <c r="J85" s="402"/>
      <c r="K85" s="402"/>
      <c r="L85" s="402"/>
      <c r="M85" s="402"/>
      <c r="N85" s="402"/>
      <c r="O85" s="402"/>
      <c r="P85" s="402"/>
      <c r="Q85" s="402"/>
      <c r="R85" s="402"/>
      <c r="S85" s="402"/>
      <c r="T85" s="402"/>
      <c r="U85" s="402"/>
      <c r="V85" s="402"/>
      <c r="W85" s="402"/>
      <c r="X85" s="402"/>
      <c r="Y85" s="402"/>
      <c r="Z85" s="402"/>
    </row>
    <row r="86" ht="18.0" customHeight="1">
      <c r="A86" s="402"/>
      <c r="B86" s="402"/>
      <c r="C86" s="402"/>
      <c r="D86" s="402"/>
      <c r="E86" s="402"/>
      <c r="F86" s="402"/>
      <c r="G86" s="402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T86" s="402"/>
      <c r="U86" s="402"/>
      <c r="V86" s="402"/>
      <c r="W86" s="402"/>
      <c r="X86" s="402"/>
      <c r="Y86" s="402"/>
      <c r="Z86" s="402"/>
    </row>
    <row r="87" ht="18.0" customHeight="1">
      <c r="A87" s="402"/>
      <c r="B87" s="402"/>
      <c r="C87" s="402"/>
      <c r="D87" s="402"/>
      <c r="E87" s="402"/>
      <c r="F87" s="402"/>
      <c r="G87" s="402"/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T87" s="402"/>
      <c r="U87" s="402"/>
      <c r="V87" s="402"/>
      <c r="W87" s="402"/>
      <c r="X87" s="402"/>
      <c r="Y87" s="402"/>
      <c r="Z87" s="402"/>
    </row>
    <row r="88" ht="18.0" customHeight="1">
      <c r="A88" s="402"/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</row>
    <row r="89" ht="18.0" customHeight="1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02"/>
      <c r="N89" s="402"/>
      <c r="O89" s="402"/>
      <c r="P89" s="402"/>
      <c r="Q89" s="402"/>
      <c r="R89" s="402"/>
      <c r="S89" s="402"/>
      <c r="T89" s="402"/>
      <c r="U89" s="402"/>
      <c r="V89" s="402"/>
      <c r="W89" s="402"/>
      <c r="X89" s="402"/>
      <c r="Y89" s="402"/>
      <c r="Z89" s="402"/>
    </row>
    <row r="90" ht="18.0" customHeight="1">
      <c r="A90" s="402"/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2"/>
      <c r="M90" s="402"/>
      <c r="N90" s="402"/>
      <c r="O90" s="402"/>
      <c r="P90" s="402"/>
      <c r="Q90" s="402"/>
      <c r="R90" s="402"/>
      <c r="S90" s="402"/>
      <c r="T90" s="402"/>
      <c r="U90" s="402"/>
      <c r="V90" s="402"/>
      <c r="W90" s="402"/>
      <c r="X90" s="402"/>
      <c r="Y90" s="402"/>
      <c r="Z90" s="402"/>
    </row>
    <row r="91" ht="18.0" customHeight="1">
      <c r="A91" s="402"/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</row>
    <row r="92" ht="18.0" customHeight="1">
      <c r="A92" s="402"/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2"/>
      <c r="M92" s="402"/>
      <c r="N92" s="402"/>
      <c r="O92" s="402"/>
      <c r="P92" s="402"/>
      <c r="Q92" s="402"/>
      <c r="R92" s="402"/>
      <c r="S92" s="402"/>
      <c r="T92" s="402"/>
      <c r="U92" s="402"/>
      <c r="V92" s="402"/>
      <c r="W92" s="402"/>
      <c r="X92" s="402"/>
      <c r="Y92" s="402"/>
      <c r="Z92" s="402"/>
    </row>
    <row r="93" ht="18.0" customHeight="1">
      <c r="A93" s="402"/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</row>
    <row r="94" ht="18.0" customHeight="1">
      <c r="A94" s="402"/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  <c r="R94" s="402"/>
      <c r="S94" s="402"/>
      <c r="T94" s="402"/>
      <c r="U94" s="402"/>
      <c r="V94" s="402"/>
      <c r="W94" s="402"/>
      <c r="X94" s="402"/>
      <c r="Y94" s="402"/>
      <c r="Z94" s="402"/>
    </row>
    <row r="95" ht="18.0" customHeight="1">
      <c r="A95" s="402"/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</row>
    <row r="96" ht="18.0" customHeight="1">
      <c r="A96" s="402"/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2"/>
      <c r="T96" s="402"/>
      <c r="U96" s="402"/>
      <c r="V96" s="402"/>
      <c r="W96" s="402"/>
      <c r="X96" s="402"/>
      <c r="Y96" s="402"/>
      <c r="Z96" s="402"/>
    </row>
    <row r="97" ht="18.0" customHeight="1">
      <c r="A97" s="402"/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</row>
    <row r="98" ht="18.0" customHeight="1">
      <c r="A98" s="402"/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2"/>
      <c r="T98" s="402"/>
      <c r="U98" s="402"/>
      <c r="V98" s="402"/>
      <c r="W98" s="402"/>
      <c r="X98" s="402"/>
      <c r="Y98" s="402"/>
      <c r="Z98" s="402"/>
    </row>
    <row r="99" ht="18.0" customHeight="1">
      <c r="A99" s="402"/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2"/>
      <c r="M99" s="402"/>
      <c r="N99" s="402"/>
      <c r="O99" s="402"/>
      <c r="P99" s="402"/>
      <c r="Q99" s="402"/>
      <c r="R99" s="402"/>
      <c r="S99" s="402"/>
      <c r="T99" s="402"/>
      <c r="U99" s="402"/>
      <c r="V99" s="402"/>
      <c r="W99" s="402"/>
      <c r="X99" s="402"/>
      <c r="Y99" s="402"/>
      <c r="Z99" s="402"/>
    </row>
    <row r="100" ht="18.0" customHeight="1">
      <c r="A100" s="402"/>
      <c r="B100" s="402"/>
      <c r="C100" s="402"/>
      <c r="D100" s="402"/>
      <c r="E100" s="402"/>
      <c r="F100" s="402"/>
      <c r="G100" s="402"/>
      <c r="H100" s="402"/>
      <c r="I100" s="402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</row>
    <row r="101" ht="18.0" customHeight="1">
      <c r="A101" s="402"/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2"/>
      <c r="M101" s="402"/>
      <c r="N101" s="402"/>
      <c r="O101" s="402"/>
      <c r="P101" s="402"/>
      <c r="Q101" s="402"/>
      <c r="R101" s="402"/>
      <c r="S101" s="402"/>
      <c r="T101" s="402"/>
      <c r="U101" s="402"/>
      <c r="V101" s="402"/>
      <c r="W101" s="402"/>
      <c r="X101" s="402"/>
      <c r="Y101" s="402"/>
      <c r="Z101" s="402"/>
    </row>
    <row r="102" ht="18.0" customHeight="1">
      <c r="A102" s="402"/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</row>
    <row r="103" ht="18.0" customHeight="1">
      <c r="A103" s="402"/>
      <c r="B103" s="402"/>
      <c r="C103" s="402"/>
      <c r="D103" s="402"/>
      <c r="E103" s="402"/>
      <c r="F103" s="402"/>
      <c r="G103" s="402"/>
      <c r="H103" s="402"/>
      <c r="I103" s="402"/>
      <c r="J103" s="402"/>
      <c r="K103" s="402"/>
      <c r="L103" s="402"/>
      <c r="M103" s="402"/>
      <c r="N103" s="402"/>
      <c r="O103" s="402"/>
      <c r="P103" s="402"/>
      <c r="Q103" s="402"/>
      <c r="R103" s="402"/>
      <c r="S103" s="402"/>
      <c r="T103" s="402"/>
      <c r="U103" s="402"/>
      <c r="V103" s="402"/>
      <c r="W103" s="402"/>
      <c r="X103" s="402"/>
      <c r="Y103" s="402"/>
      <c r="Z103" s="402"/>
    </row>
    <row r="104" ht="18.0" customHeight="1">
      <c r="A104" s="402"/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</row>
    <row r="105" ht="18.0" customHeight="1">
      <c r="A105" s="402"/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</row>
    <row r="106" ht="18.0" customHeight="1">
      <c r="A106" s="402"/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</row>
    <row r="107" ht="18.0" customHeight="1">
      <c r="A107" s="402"/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2"/>
      <c r="M107" s="402"/>
      <c r="N107" s="402"/>
      <c r="O107" s="402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</row>
    <row r="108" ht="18.0" customHeight="1">
      <c r="A108" s="402"/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2"/>
      <c r="T108" s="402"/>
      <c r="U108" s="402"/>
      <c r="V108" s="402"/>
      <c r="W108" s="402"/>
      <c r="X108" s="402"/>
      <c r="Y108" s="402"/>
      <c r="Z108" s="402"/>
    </row>
    <row r="109" ht="18.0" customHeight="1">
      <c r="A109" s="402"/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  <c r="R109" s="402"/>
      <c r="S109" s="402"/>
      <c r="T109" s="402"/>
      <c r="U109" s="402"/>
      <c r="V109" s="402"/>
      <c r="W109" s="402"/>
      <c r="X109" s="402"/>
      <c r="Y109" s="402"/>
      <c r="Z109" s="402"/>
    </row>
    <row r="110" ht="18.0" customHeight="1">
      <c r="A110" s="402"/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</row>
    <row r="111" ht="18.0" customHeight="1">
      <c r="A111" s="402"/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</row>
    <row r="112" ht="18.0" customHeight="1">
      <c r="A112" s="402"/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2"/>
      <c r="M112" s="402"/>
      <c r="N112" s="402"/>
      <c r="O112" s="402"/>
      <c r="P112" s="402"/>
      <c r="Q112" s="402"/>
      <c r="R112" s="402"/>
      <c r="S112" s="402"/>
      <c r="T112" s="402"/>
      <c r="U112" s="402"/>
      <c r="V112" s="402"/>
      <c r="W112" s="402"/>
      <c r="X112" s="402"/>
      <c r="Y112" s="402"/>
      <c r="Z112" s="402"/>
    </row>
    <row r="113" ht="18.0" customHeight="1">
      <c r="A113" s="402"/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2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</row>
    <row r="114" ht="18.0" customHeight="1">
      <c r="A114" s="402"/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2"/>
      <c r="M114" s="402"/>
      <c r="N114" s="402"/>
      <c r="O114" s="402"/>
      <c r="P114" s="402"/>
      <c r="Q114" s="402"/>
      <c r="R114" s="402"/>
      <c r="S114" s="402"/>
      <c r="T114" s="402"/>
      <c r="U114" s="402"/>
      <c r="V114" s="402"/>
      <c r="W114" s="402"/>
      <c r="X114" s="402"/>
      <c r="Y114" s="402"/>
      <c r="Z114" s="402"/>
    </row>
    <row r="115" ht="18.0" customHeight="1">
      <c r="A115" s="402"/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02"/>
      <c r="X115" s="402"/>
      <c r="Y115" s="402"/>
      <c r="Z115" s="402"/>
    </row>
    <row r="116" ht="18.0" customHeight="1">
      <c r="A116" s="402"/>
      <c r="B116" s="402"/>
      <c r="C116" s="402"/>
      <c r="D116" s="402"/>
      <c r="E116" s="402"/>
      <c r="F116" s="402"/>
      <c r="G116" s="402"/>
      <c r="H116" s="402"/>
      <c r="I116" s="402"/>
      <c r="J116" s="402"/>
      <c r="K116" s="402"/>
      <c r="L116" s="402"/>
      <c r="M116" s="402"/>
      <c r="N116" s="402"/>
      <c r="O116" s="402"/>
      <c r="P116" s="402"/>
      <c r="Q116" s="402"/>
      <c r="R116" s="402"/>
      <c r="S116" s="402"/>
      <c r="T116" s="402"/>
      <c r="U116" s="402"/>
      <c r="V116" s="402"/>
      <c r="W116" s="402"/>
      <c r="X116" s="402"/>
      <c r="Y116" s="402"/>
      <c r="Z116" s="402"/>
    </row>
    <row r="117" ht="18.0" customHeight="1">
      <c r="A117" s="402"/>
      <c r="B117" s="402"/>
      <c r="C117" s="402"/>
      <c r="D117" s="402"/>
      <c r="E117" s="402"/>
      <c r="F117" s="402"/>
      <c r="G117" s="402"/>
      <c r="H117" s="402"/>
      <c r="I117" s="402"/>
      <c r="J117" s="402"/>
      <c r="K117" s="402"/>
      <c r="L117" s="402"/>
      <c r="M117" s="402"/>
      <c r="N117" s="402"/>
      <c r="O117" s="402"/>
      <c r="P117" s="402"/>
      <c r="Q117" s="402"/>
      <c r="R117" s="402"/>
      <c r="S117" s="402"/>
      <c r="T117" s="402"/>
      <c r="U117" s="402"/>
      <c r="V117" s="402"/>
      <c r="W117" s="402"/>
      <c r="X117" s="402"/>
      <c r="Y117" s="402"/>
      <c r="Z117" s="402"/>
    </row>
    <row r="118" ht="18.0" customHeight="1">
      <c r="A118" s="402"/>
      <c r="B118" s="402"/>
      <c r="C118" s="402"/>
      <c r="D118" s="402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2"/>
      <c r="T118" s="402"/>
      <c r="U118" s="402"/>
      <c r="V118" s="402"/>
      <c r="W118" s="402"/>
      <c r="X118" s="402"/>
      <c r="Y118" s="402"/>
      <c r="Z118" s="402"/>
    </row>
    <row r="119" ht="18.0" customHeight="1">
      <c r="A119" s="402"/>
      <c r="B119" s="402"/>
      <c r="C119" s="402"/>
      <c r="D119" s="402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  <c r="R119" s="402"/>
      <c r="S119" s="402"/>
      <c r="T119" s="402"/>
      <c r="U119" s="402"/>
      <c r="V119" s="402"/>
      <c r="W119" s="402"/>
      <c r="X119" s="402"/>
      <c r="Y119" s="402"/>
      <c r="Z119" s="402"/>
    </row>
    <row r="120" ht="18.0" customHeight="1">
      <c r="A120" s="402"/>
      <c r="B120" s="402"/>
      <c r="C120" s="402"/>
      <c r="D120" s="402"/>
      <c r="E120" s="402"/>
      <c r="F120" s="402"/>
      <c r="G120" s="402"/>
      <c r="H120" s="402"/>
      <c r="I120" s="402"/>
      <c r="J120" s="402"/>
      <c r="K120" s="402"/>
      <c r="L120" s="402"/>
      <c r="M120" s="402"/>
      <c r="N120" s="402"/>
      <c r="O120" s="402"/>
      <c r="P120" s="402"/>
      <c r="Q120" s="402"/>
      <c r="R120" s="402"/>
      <c r="S120" s="402"/>
      <c r="T120" s="402"/>
      <c r="U120" s="402"/>
      <c r="V120" s="402"/>
      <c r="W120" s="402"/>
      <c r="X120" s="402"/>
      <c r="Y120" s="402"/>
      <c r="Z120" s="402"/>
    </row>
    <row r="121" ht="18.0" customHeight="1">
      <c r="A121" s="402"/>
      <c r="B121" s="402"/>
      <c r="C121" s="402"/>
      <c r="D121" s="402"/>
      <c r="E121" s="402"/>
      <c r="F121" s="402"/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  <c r="R121" s="402"/>
      <c r="S121" s="402"/>
      <c r="T121" s="402"/>
      <c r="U121" s="402"/>
      <c r="V121" s="402"/>
      <c r="W121" s="402"/>
      <c r="X121" s="402"/>
      <c r="Y121" s="402"/>
      <c r="Z121" s="402"/>
    </row>
    <row r="122" ht="18.0" customHeight="1">
      <c r="A122" s="402"/>
      <c r="B122" s="402"/>
      <c r="C122" s="402"/>
      <c r="D122" s="402"/>
      <c r="E122" s="402"/>
      <c r="F122" s="402"/>
      <c r="G122" s="402"/>
      <c r="H122" s="402"/>
      <c r="I122" s="402"/>
      <c r="J122" s="402"/>
      <c r="K122" s="402"/>
      <c r="L122" s="402"/>
      <c r="M122" s="402"/>
      <c r="N122" s="402"/>
      <c r="O122" s="402"/>
      <c r="P122" s="402"/>
      <c r="Q122" s="402"/>
      <c r="R122" s="402"/>
      <c r="S122" s="402"/>
      <c r="T122" s="402"/>
      <c r="U122" s="402"/>
      <c r="V122" s="402"/>
      <c r="W122" s="402"/>
      <c r="X122" s="402"/>
      <c r="Y122" s="402"/>
      <c r="Z122" s="402"/>
    </row>
    <row r="123" ht="18.0" customHeight="1">
      <c r="A123" s="402"/>
      <c r="B123" s="402"/>
      <c r="C123" s="402"/>
      <c r="D123" s="402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  <c r="R123" s="402"/>
      <c r="S123" s="402"/>
      <c r="T123" s="402"/>
      <c r="U123" s="402"/>
      <c r="V123" s="402"/>
      <c r="W123" s="402"/>
      <c r="X123" s="402"/>
      <c r="Y123" s="402"/>
      <c r="Z123" s="402"/>
    </row>
    <row r="124" ht="18.0" customHeight="1">
      <c r="A124" s="402"/>
      <c r="B124" s="402"/>
      <c r="C124" s="402"/>
      <c r="D124" s="402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  <c r="R124" s="402"/>
      <c r="S124" s="402"/>
      <c r="T124" s="402"/>
      <c r="U124" s="402"/>
      <c r="V124" s="402"/>
      <c r="W124" s="402"/>
      <c r="X124" s="402"/>
      <c r="Y124" s="402"/>
      <c r="Z124" s="402"/>
    </row>
    <row r="125" ht="18.0" customHeight="1">
      <c r="A125" s="402"/>
      <c r="B125" s="402"/>
      <c r="C125" s="402"/>
      <c r="D125" s="402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</row>
    <row r="126" ht="18.0" customHeight="1">
      <c r="A126" s="402"/>
      <c r="B126" s="402"/>
      <c r="C126" s="402"/>
      <c r="D126" s="402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  <c r="R126" s="402"/>
      <c r="S126" s="402"/>
      <c r="T126" s="402"/>
      <c r="U126" s="402"/>
      <c r="V126" s="402"/>
      <c r="W126" s="402"/>
      <c r="X126" s="402"/>
      <c r="Y126" s="402"/>
      <c r="Z126" s="402"/>
    </row>
    <row r="127" ht="18.0" customHeight="1">
      <c r="A127" s="402"/>
      <c r="B127" s="402"/>
      <c r="C127" s="402"/>
      <c r="D127" s="402"/>
      <c r="E127" s="402"/>
      <c r="F127" s="402"/>
      <c r="G127" s="402"/>
      <c r="H127" s="402"/>
      <c r="I127" s="402"/>
      <c r="J127" s="402"/>
      <c r="K127" s="402"/>
      <c r="L127" s="402"/>
      <c r="M127" s="402"/>
      <c r="N127" s="402"/>
      <c r="O127" s="402"/>
      <c r="P127" s="402"/>
      <c r="Q127" s="402"/>
      <c r="R127" s="402"/>
      <c r="S127" s="402"/>
      <c r="T127" s="402"/>
      <c r="U127" s="402"/>
      <c r="V127" s="402"/>
      <c r="W127" s="402"/>
      <c r="X127" s="402"/>
      <c r="Y127" s="402"/>
      <c r="Z127" s="402"/>
    </row>
    <row r="128" ht="18.0" customHeight="1">
      <c r="A128" s="402"/>
      <c r="B128" s="402"/>
      <c r="C128" s="402"/>
      <c r="D128" s="402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2"/>
    </row>
    <row r="129" ht="18.0" customHeight="1">
      <c r="A129" s="402"/>
      <c r="B129" s="402"/>
      <c r="C129" s="402"/>
      <c r="D129" s="402"/>
      <c r="E129" s="402"/>
      <c r="F129" s="402"/>
      <c r="G129" s="402"/>
      <c r="H129" s="402"/>
      <c r="I129" s="402"/>
      <c r="J129" s="402"/>
      <c r="K129" s="402"/>
      <c r="L129" s="402"/>
      <c r="M129" s="402"/>
      <c r="N129" s="402"/>
      <c r="O129" s="402"/>
      <c r="P129" s="402"/>
      <c r="Q129" s="402"/>
      <c r="R129" s="402"/>
      <c r="S129" s="402"/>
      <c r="T129" s="402"/>
      <c r="U129" s="402"/>
      <c r="V129" s="402"/>
      <c r="W129" s="402"/>
      <c r="X129" s="402"/>
      <c r="Y129" s="402"/>
      <c r="Z129" s="402"/>
    </row>
    <row r="130" ht="18.0" customHeight="1">
      <c r="A130" s="402"/>
      <c r="B130" s="402"/>
      <c r="C130" s="402"/>
      <c r="D130" s="402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  <c r="R130" s="402"/>
      <c r="S130" s="402"/>
      <c r="T130" s="402"/>
      <c r="U130" s="402"/>
      <c r="V130" s="402"/>
      <c r="W130" s="402"/>
      <c r="X130" s="402"/>
      <c r="Y130" s="402"/>
      <c r="Z130" s="402"/>
    </row>
    <row r="131" ht="18.0" customHeight="1">
      <c r="A131" s="402"/>
      <c r="B131" s="402"/>
      <c r="C131" s="402"/>
      <c r="D131" s="402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  <c r="R131" s="402"/>
      <c r="S131" s="402"/>
      <c r="T131" s="402"/>
      <c r="U131" s="402"/>
      <c r="V131" s="402"/>
      <c r="W131" s="402"/>
      <c r="X131" s="402"/>
      <c r="Y131" s="402"/>
      <c r="Z131" s="402"/>
    </row>
    <row r="132" ht="18.0" customHeight="1">
      <c r="A132" s="402"/>
      <c r="B132" s="402"/>
      <c r="C132" s="402"/>
      <c r="D132" s="402"/>
      <c r="E132" s="402"/>
      <c r="F132" s="402"/>
      <c r="G132" s="402"/>
      <c r="H132" s="402"/>
      <c r="I132" s="402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</row>
    <row r="133" ht="18.0" customHeight="1">
      <c r="A133" s="402"/>
      <c r="B133" s="402"/>
      <c r="C133" s="402"/>
      <c r="D133" s="402"/>
      <c r="E133" s="402"/>
      <c r="F133" s="402"/>
      <c r="G133" s="402"/>
      <c r="H133" s="402"/>
      <c r="I133" s="402"/>
      <c r="J133" s="402"/>
      <c r="K133" s="402"/>
      <c r="L133" s="402"/>
      <c r="M133" s="402"/>
      <c r="N133" s="402"/>
      <c r="O133" s="402"/>
      <c r="P133" s="402"/>
      <c r="Q133" s="402"/>
      <c r="R133" s="402"/>
      <c r="S133" s="402"/>
      <c r="T133" s="402"/>
      <c r="U133" s="402"/>
      <c r="V133" s="402"/>
      <c r="W133" s="402"/>
      <c r="X133" s="402"/>
      <c r="Y133" s="402"/>
      <c r="Z133" s="402"/>
    </row>
    <row r="134" ht="18.0" customHeight="1">
      <c r="A134" s="402"/>
      <c r="B134" s="402"/>
      <c r="C134" s="402"/>
      <c r="D134" s="402"/>
      <c r="E134" s="402"/>
      <c r="F134" s="402"/>
      <c r="G134" s="402"/>
      <c r="H134" s="402"/>
      <c r="I134" s="402"/>
      <c r="J134" s="402"/>
      <c r="K134" s="402"/>
      <c r="L134" s="402"/>
      <c r="M134" s="402"/>
      <c r="N134" s="402"/>
      <c r="O134" s="402"/>
      <c r="P134" s="402"/>
      <c r="Q134" s="402"/>
      <c r="R134" s="402"/>
      <c r="S134" s="402"/>
      <c r="T134" s="402"/>
      <c r="U134" s="402"/>
      <c r="V134" s="402"/>
      <c r="W134" s="402"/>
      <c r="X134" s="402"/>
      <c r="Y134" s="402"/>
      <c r="Z134" s="402"/>
    </row>
    <row r="135" ht="18.0" customHeight="1">
      <c r="A135" s="402"/>
      <c r="B135" s="402"/>
      <c r="C135" s="402"/>
      <c r="D135" s="40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2"/>
      <c r="T135" s="402"/>
      <c r="U135" s="402"/>
      <c r="V135" s="402"/>
      <c r="W135" s="402"/>
      <c r="X135" s="402"/>
      <c r="Y135" s="402"/>
      <c r="Z135" s="402"/>
    </row>
    <row r="136" ht="18.0" customHeight="1">
      <c r="A136" s="402"/>
      <c r="B136" s="402"/>
      <c r="C136" s="402"/>
      <c r="D136" s="402"/>
      <c r="E136" s="402"/>
      <c r="F136" s="402"/>
      <c r="G136" s="402"/>
      <c r="H136" s="402"/>
      <c r="I136" s="402"/>
      <c r="J136" s="402"/>
      <c r="K136" s="402"/>
      <c r="L136" s="402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</row>
    <row r="137" ht="18.0" customHeight="1">
      <c r="A137" s="402"/>
      <c r="B137" s="402"/>
      <c r="C137" s="402"/>
      <c r="D137" s="402"/>
      <c r="E137" s="402"/>
      <c r="F137" s="402"/>
      <c r="G137" s="402"/>
      <c r="H137" s="402"/>
      <c r="I137" s="402"/>
      <c r="J137" s="402"/>
      <c r="K137" s="402"/>
      <c r="L137" s="40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</row>
    <row r="138" ht="18.0" customHeight="1">
      <c r="A138" s="402"/>
      <c r="B138" s="402"/>
      <c r="C138" s="402"/>
      <c r="D138" s="402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</row>
    <row r="139" ht="18.0" customHeight="1">
      <c r="A139" s="402"/>
      <c r="B139" s="402"/>
      <c r="C139" s="402"/>
      <c r="D139" s="402"/>
      <c r="E139" s="402"/>
      <c r="F139" s="402"/>
      <c r="G139" s="402"/>
      <c r="H139" s="402"/>
      <c r="I139" s="402"/>
      <c r="J139" s="402"/>
      <c r="K139" s="402"/>
      <c r="L139" s="402"/>
      <c r="M139" s="402"/>
      <c r="N139" s="402"/>
      <c r="O139" s="402"/>
      <c r="P139" s="402"/>
      <c r="Q139" s="402"/>
      <c r="R139" s="402"/>
      <c r="S139" s="402"/>
      <c r="T139" s="402"/>
      <c r="U139" s="402"/>
      <c r="V139" s="402"/>
      <c r="W139" s="402"/>
      <c r="X139" s="402"/>
      <c r="Y139" s="402"/>
      <c r="Z139" s="402"/>
    </row>
    <row r="140" ht="18.0" customHeight="1">
      <c r="A140" s="402"/>
      <c r="B140" s="402"/>
      <c r="C140" s="402"/>
      <c r="D140" s="402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</row>
    <row r="141" ht="18.0" customHeight="1">
      <c r="A141" s="402"/>
      <c r="B141" s="402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</row>
    <row r="142" ht="18.0" customHeight="1">
      <c r="A142" s="402"/>
      <c r="B142" s="402"/>
      <c r="C142" s="402"/>
      <c r="D142" s="402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</row>
    <row r="143" ht="18.0" customHeight="1">
      <c r="A143" s="402"/>
      <c r="B143" s="402"/>
      <c r="C143" s="402"/>
      <c r="D143" s="402"/>
      <c r="E143" s="402"/>
      <c r="F143" s="402"/>
      <c r="G143" s="402"/>
      <c r="H143" s="402"/>
      <c r="I143" s="402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</row>
    <row r="144" ht="18.0" customHeight="1">
      <c r="A144" s="402"/>
      <c r="B144" s="402"/>
      <c r="C144" s="402"/>
      <c r="D144" s="402"/>
      <c r="E144" s="402"/>
      <c r="F144" s="402"/>
      <c r="G144" s="402"/>
      <c r="H144" s="402"/>
      <c r="I144" s="402"/>
      <c r="J144" s="402"/>
      <c r="K144" s="402"/>
      <c r="L144" s="402"/>
      <c r="M144" s="402"/>
      <c r="N144" s="402"/>
      <c r="O144" s="402"/>
      <c r="P144" s="402"/>
      <c r="Q144" s="402"/>
      <c r="R144" s="402"/>
      <c r="S144" s="402"/>
      <c r="T144" s="402"/>
      <c r="U144" s="402"/>
      <c r="V144" s="402"/>
      <c r="W144" s="402"/>
      <c r="X144" s="402"/>
      <c r="Y144" s="402"/>
      <c r="Z144" s="402"/>
    </row>
    <row r="145" ht="18.0" customHeight="1">
      <c r="A145" s="402"/>
      <c r="B145" s="402"/>
      <c r="C145" s="402"/>
      <c r="D145" s="402"/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2"/>
      <c r="T145" s="402"/>
      <c r="U145" s="402"/>
      <c r="V145" s="402"/>
      <c r="W145" s="402"/>
      <c r="X145" s="402"/>
      <c r="Y145" s="402"/>
      <c r="Z145" s="402"/>
    </row>
    <row r="146" ht="18.0" customHeight="1">
      <c r="A146" s="402"/>
      <c r="B146" s="402"/>
      <c r="C146" s="402"/>
      <c r="D146" s="402"/>
      <c r="E146" s="402"/>
      <c r="F146" s="402"/>
      <c r="G146" s="402"/>
      <c r="H146" s="402"/>
      <c r="I146" s="402"/>
      <c r="J146" s="402"/>
      <c r="K146" s="402"/>
      <c r="L146" s="402"/>
      <c r="M146" s="402"/>
      <c r="N146" s="402"/>
      <c r="O146" s="402"/>
      <c r="P146" s="402"/>
      <c r="Q146" s="402"/>
      <c r="R146" s="402"/>
      <c r="S146" s="402"/>
      <c r="T146" s="402"/>
      <c r="U146" s="402"/>
      <c r="V146" s="402"/>
      <c r="W146" s="402"/>
      <c r="X146" s="402"/>
      <c r="Y146" s="402"/>
      <c r="Z146" s="402"/>
    </row>
    <row r="147" ht="18.0" customHeight="1">
      <c r="A147" s="402"/>
      <c r="B147" s="402"/>
      <c r="C147" s="402"/>
      <c r="D147" s="402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  <c r="R147" s="402"/>
      <c r="S147" s="402"/>
      <c r="T147" s="402"/>
      <c r="U147" s="402"/>
      <c r="V147" s="402"/>
      <c r="W147" s="402"/>
      <c r="X147" s="402"/>
      <c r="Y147" s="402"/>
      <c r="Z147" s="402"/>
    </row>
    <row r="148" ht="18.0" customHeight="1">
      <c r="A148" s="402"/>
      <c r="B148" s="402"/>
      <c r="C148" s="402"/>
      <c r="D148" s="402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2"/>
      <c r="T148" s="402"/>
      <c r="U148" s="402"/>
      <c r="V148" s="402"/>
      <c r="W148" s="402"/>
      <c r="X148" s="402"/>
      <c r="Y148" s="402"/>
      <c r="Z148" s="402"/>
    </row>
    <row r="149" ht="18.0" customHeight="1">
      <c r="A149" s="402"/>
      <c r="B149" s="402"/>
      <c r="C149" s="402"/>
      <c r="D149" s="402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</row>
    <row r="150" ht="18.0" customHeight="1">
      <c r="A150" s="402"/>
      <c r="B150" s="402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</row>
    <row r="151" ht="18.0" customHeight="1">
      <c r="A151" s="402"/>
      <c r="B151" s="402"/>
      <c r="C151" s="402"/>
      <c r="D151" s="402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  <c r="R151" s="402"/>
      <c r="S151" s="402"/>
      <c r="T151" s="402"/>
      <c r="U151" s="402"/>
      <c r="V151" s="402"/>
      <c r="W151" s="402"/>
      <c r="X151" s="402"/>
      <c r="Y151" s="402"/>
      <c r="Z151" s="402"/>
    </row>
    <row r="152" ht="18.0" customHeight="1">
      <c r="A152" s="402"/>
      <c r="B152" s="402"/>
      <c r="C152" s="402"/>
      <c r="D152" s="402"/>
      <c r="E152" s="402"/>
      <c r="F152" s="402"/>
      <c r="G152" s="402"/>
      <c r="H152" s="402"/>
      <c r="I152" s="402"/>
      <c r="J152" s="402"/>
      <c r="K152" s="402"/>
      <c r="L152" s="402"/>
      <c r="M152" s="402"/>
      <c r="N152" s="402"/>
      <c r="O152" s="402"/>
      <c r="P152" s="402"/>
      <c r="Q152" s="402"/>
      <c r="R152" s="402"/>
      <c r="S152" s="402"/>
      <c r="T152" s="402"/>
      <c r="U152" s="402"/>
      <c r="V152" s="402"/>
      <c r="W152" s="402"/>
      <c r="X152" s="402"/>
      <c r="Y152" s="402"/>
      <c r="Z152" s="402"/>
    </row>
    <row r="153" ht="18.0" customHeight="1">
      <c r="A153" s="402"/>
      <c r="B153" s="402"/>
      <c r="C153" s="402"/>
      <c r="D153" s="402"/>
      <c r="E153" s="402"/>
      <c r="F153" s="402"/>
      <c r="G153" s="402"/>
      <c r="H153" s="402"/>
      <c r="I153" s="402"/>
      <c r="J153" s="402"/>
      <c r="K153" s="402"/>
      <c r="L153" s="402"/>
      <c r="M153" s="402"/>
      <c r="N153" s="402"/>
      <c r="O153" s="402"/>
      <c r="P153" s="402"/>
      <c r="Q153" s="402"/>
      <c r="R153" s="402"/>
      <c r="S153" s="402"/>
      <c r="T153" s="402"/>
      <c r="U153" s="402"/>
      <c r="V153" s="402"/>
      <c r="W153" s="402"/>
      <c r="X153" s="402"/>
      <c r="Y153" s="402"/>
      <c r="Z153" s="402"/>
    </row>
    <row r="154" ht="18.0" customHeight="1">
      <c r="A154" s="402"/>
      <c r="B154" s="402"/>
      <c r="C154" s="402"/>
      <c r="D154" s="402"/>
      <c r="E154" s="402"/>
      <c r="F154" s="402"/>
      <c r="G154" s="402"/>
      <c r="H154" s="402"/>
      <c r="I154" s="402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</row>
    <row r="155" ht="18.0" customHeight="1">
      <c r="A155" s="402"/>
      <c r="B155" s="402"/>
      <c r="C155" s="402"/>
      <c r="D155" s="402"/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2"/>
      <c r="T155" s="402"/>
      <c r="U155" s="402"/>
      <c r="V155" s="402"/>
      <c r="W155" s="402"/>
      <c r="X155" s="402"/>
      <c r="Y155" s="402"/>
      <c r="Z155" s="402"/>
    </row>
    <row r="156" ht="18.0" customHeight="1">
      <c r="A156" s="402"/>
      <c r="B156" s="402"/>
      <c r="C156" s="402"/>
      <c r="D156" s="402"/>
      <c r="E156" s="402"/>
      <c r="F156" s="402"/>
      <c r="G156" s="402"/>
      <c r="H156" s="402"/>
      <c r="I156" s="402"/>
      <c r="J156" s="402"/>
      <c r="K156" s="402"/>
      <c r="L156" s="402"/>
      <c r="M156" s="402"/>
      <c r="N156" s="402"/>
      <c r="O156" s="402"/>
      <c r="P156" s="402"/>
      <c r="Q156" s="402"/>
      <c r="R156" s="402"/>
      <c r="S156" s="402"/>
      <c r="T156" s="402"/>
      <c r="U156" s="402"/>
      <c r="V156" s="402"/>
      <c r="W156" s="402"/>
      <c r="X156" s="402"/>
      <c r="Y156" s="402"/>
      <c r="Z156" s="402"/>
    </row>
    <row r="157" ht="18.0" customHeight="1">
      <c r="A157" s="402"/>
      <c r="B157" s="402"/>
      <c r="C157" s="402"/>
      <c r="D157" s="402"/>
      <c r="E157" s="402"/>
      <c r="F157" s="402"/>
      <c r="G157" s="402"/>
      <c r="H157" s="402"/>
      <c r="I157" s="402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</row>
    <row r="158" ht="18.0" customHeight="1">
      <c r="A158" s="402"/>
      <c r="B158" s="402"/>
      <c r="C158" s="402"/>
      <c r="D158" s="402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2"/>
      <c r="T158" s="402"/>
      <c r="U158" s="402"/>
      <c r="V158" s="402"/>
      <c r="W158" s="402"/>
      <c r="X158" s="402"/>
      <c r="Y158" s="402"/>
      <c r="Z158" s="402"/>
    </row>
    <row r="159" ht="18.0" customHeight="1">
      <c r="A159" s="402"/>
      <c r="B159" s="402"/>
      <c r="C159" s="402"/>
      <c r="D159" s="402"/>
      <c r="E159" s="402"/>
      <c r="F159" s="402"/>
      <c r="G159" s="402"/>
      <c r="H159" s="402"/>
      <c r="I159" s="402"/>
      <c r="J159" s="402"/>
      <c r="K159" s="402"/>
      <c r="L159" s="402"/>
      <c r="M159" s="402"/>
      <c r="N159" s="402"/>
      <c r="O159" s="402"/>
      <c r="P159" s="402"/>
      <c r="Q159" s="402"/>
      <c r="R159" s="402"/>
      <c r="S159" s="402"/>
      <c r="T159" s="402"/>
      <c r="U159" s="402"/>
      <c r="V159" s="402"/>
      <c r="W159" s="402"/>
      <c r="X159" s="402"/>
      <c r="Y159" s="402"/>
      <c r="Z159" s="402"/>
    </row>
    <row r="160" ht="18.0" customHeight="1">
      <c r="A160" s="402"/>
      <c r="B160" s="402"/>
      <c r="C160" s="402"/>
      <c r="D160" s="402"/>
      <c r="E160" s="402"/>
      <c r="F160" s="402"/>
      <c r="G160" s="402"/>
      <c r="H160" s="402"/>
      <c r="I160" s="402"/>
      <c r="J160" s="402"/>
      <c r="K160" s="402"/>
      <c r="L160" s="402"/>
      <c r="M160" s="402"/>
      <c r="N160" s="402"/>
      <c r="O160" s="402"/>
      <c r="P160" s="402"/>
      <c r="Q160" s="402"/>
      <c r="R160" s="402"/>
      <c r="S160" s="402"/>
      <c r="T160" s="402"/>
      <c r="U160" s="402"/>
      <c r="V160" s="402"/>
      <c r="W160" s="402"/>
      <c r="X160" s="402"/>
      <c r="Y160" s="402"/>
      <c r="Z160" s="402"/>
    </row>
    <row r="161" ht="18.0" customHeight="1">
      <c r="A161" s="402"/>
      <c r="B161" s="402"/>
      <c r="C161" s="402"/>
      <c r="D161" s="402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  <c r="R161" s="402"/>
      <c r="S161" s="402"/>
      <c r="T161" s="402"/>
      <c r="U161" s="402"/>
      <c r="V161" s="402"/>
      <c r="W161" s="402"/>
      <c r="X161" s="402"/>
      <c r="Y161" s="402"/>
      <c r="Z161" s="402"/>
    </row>
    <row r="162" ht="18.0" customHeight="1">
      <c r="A162" s="402"/>
      <c r="B162" s="402"/>
      <c r="C162" s="402"/>
      <c r="D162" s="402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</row>
    <row r="163" ht="18.0" customHeight="1">
      <c r="A163" s="402"/>
      <c r="B163" s="402"/>
      <c r="C163" s="402"/>
      <c r="D163" s="402"/>
      <c r="E163" s="402"/>
      <c r="F163" s="402"/>
      <c r="G163" s="402"/>
      <c r="H163" s="402"/>
      <c r="I163" s="402"/>
      <c r="J163" s="402"/>
      <c r="K163" s="402"/>
      <c r="L163" s="402"/>
      <c r="M163" s="402"/>
      <c r="N163" s="402"/>
      <c r="O163" s="402"/>
      <c r="P163" s="402"/>
      <c r="Q163" s="402"/>
      <c r="R163" s="402"/>
      <c r="S163" s="402"/>
      <c r="T163" s="402"/>
      <c r="U163" s="402"/>
      <c r="V163" s="402"/>
      <c r="W163" s="402"/>
      <c r="X163" s="402"/>
      <c r="Y163" s="402"/>
      <c r="Z163" s="402"/>
    </row>
    <row r="164" ht="18.0" customHeight="1">
      <c r="A164" s="402"/>
      <c r="B164" s="402"/>
      <c r="C164" s="402"/>
      <c r="D164" s="402"/>
      <c r="E164" s="402"/>
      <c r="F164" s="402"/>
      <c r="G164" s="402"/>
      <c r="H164" s="402"/>
      <c r="I164" s="402"/>
      <c r="J164" s="402"/>
      <c r="K164" s="402"/>
      <c r="L164" s="402"/>
      <c r="M164" s="402"/>
      <c r="N164" s="402"/>
      <c r="O164" s="402"/>
      <c r="P164" s="402"/>
      <c r="Q164" s="402"/>
      <c r="R164" s="402"/>
      <c r="S164" s="402"/>
      <c r="T164" s="402"/>
      <c r="U164" s="402"/>
      <c r="V164" s="402"/>
      <c r="W164" s="402"/>
      <c r="X164" s="402"/>
      <c r="Y164" s="402"/>
      <c r="Z164" s="402"/>
    </row>
    <row r="165" ht="18.0" customHeight="1">
      <c r="A165" s="402"/>
      <c r="B165" s="402"/>
      <c r="C165" s="402"/>
      <c r="D165" s="402"/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2"/>
      <c r="T165" s="402"/>
      <c r="U165" s="402"/>
      <c r="V165" s="402"/>
      <c r="W165" s="402"/>
      <c r="X165" s="402"/>
      <c r="Y165" s="402"/>
      <c r="Z165" s="402"/>
    </row>
    <row r="166" ht="18.0" customHeight="1">
      <c r="A166" s="402"/>
      <c r="B166" s="402"/>
      <c r="C166" s="402"/>
      <c r="D166" s="402"/>
      <c r="E166" s="402"/>
      <c r="F166" s="402"/>
      <c r="G166" s="402"/>
      <c r="H166" s="402"/>
      <c r="I166" s="402"/>
      <c r="J166" s="402"/>
      <c r="K166" s="402"/>
      <c r="L166" s="402"/>
      <c r="M166" s="402"/>
      <c r="N166" s="402"/>
      <c r="O166" s="402"/>
      <c r="P166" s="402"/>
      <c r="Q166" s="402"/>
      <c r="R166" s="402"/>
      <c r="S166" s="402"/>
      <c r="T166" s="402"/>
      <c r="U166" s="402"/>
      <c r="V166" s="402"/>
      <c r="W166" s="402"/>
      <c r="X166" s="402"/>
      <c r="Y166" s="402"/>
      <c r="Z166" s="402"/>
    </row>
    <row r="167" ht="18.0" customHeight="1">
      <c r="A167" s="402"/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  <c r="R167" s="402"/>
      <c r="S167" s="402"/>
      <c r="T167" s="402"/>
      <c r="U167" s="402"/>
      <c r="V167" s="402"/>
      <c r="W167" s="402"/>
      <c r="X167" s="402"/>
      <c r="Y167" s="402"/>
      <c r="Z167" s="402"/>
    </row>
    <row r="168" ht="18.0" customHeight="1">
      <c r="A168" s="402"/>
      <c r="B168" s="402"/>
      <c r="C168" s="402"/>
      <c r="D168" s="402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2"/>
      <c r="T168" s="402"/>
      <c r="U168" s="402"/>
      <c r="V168" s="402"/>
      <c r="W168" s="402"/>
      <c r="X168" s="402"/>
      <c r="Y168" s="402"/>
      <c r="Z168" s="402"/>
    </row>
    <row r="169" ht="18.0" customHeight="1">
      <c r="A169" s="402"/>
      <c r="B169" s="402"/>
      <c r="C169" s="402"/>
      <c r="D169" s="402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  <c r="R169" s="402"/>
      <c r="S169" s="402"/>
      <c r="T169" s="402"/>
      <c r="U169" s="402"/>
      <c r="V169" s="402"/>
      <c r="W169" s="402"/>
      <c r="X169" s="402"/>
      <c r="Y169" s="402"/>
      <c r="Z169" s="402"/>
    </row>
    <row r="170" ht="18.0" customHeight="1">
      <c r="A170" s="402"/>
      <c r="B170" s="402"/>
      <c r="C170" s="402"/>
      <c r="D170" s="402"/>
      <c r="E170" s="402"/>
      <c r="F170" s="402"/>
      <c r="G170" s="402"/>
      <c r="H170" s="402"/>
      <c r="I170" s="402"/>
      <c r="J170" s="402"/>
      <c r="K170" s="402"/>
      <c r="L170" s="402"/>
      <c r="M170" s="402"/>
      <c r="N170" s="402"/>
      <c r="O170" s="402"/>
      <c r="P170" s="402"/>
      <c r="Q170" s="402"/>
      <c r="R170" s="402"/>
      <c r="S170" s="402"/>
      <c r="T170" s="402"/>
      <c r="U170" s="402"/>
      <c r="V170" s="402"/>
      <c r="W170" s="402"/>
      <c r="X170" s="402"/>
      <c r="Y170" s="402"/>
      <c r="Z170" s="402"/>
    </row>
    <row r="171" ht="18.0" customHeight="1">
      <c r="A171" s="402"/>
      <c r="B171" s="402"/>
      <c r="C171" s="402"/>
      <c r="D171" s="402"/>
      <c r="E171" s="402"/>
      <c r="F171" s="402"/>
      <c r="G171" s="402"/>
      <c r="H171" s="402"/>
      <c r="I171" s="402"/>
      <c r="J171" s="402"/>
      <c r="K171" s="402"/>
      <c r="L171" s="402"/>
      <c r="M171" s="402"/>
      <c r="N171" s="402"/>
      <c r="O171" s="402"/>
      <c r="P171" s="402"/>
      <c r="Q171" s="402"/>
      <c r="R171" s="402"/>
      <c r="S171" s="402"/>
      <c r="T171" s="402"/>
      <c r="U171" s="402"/>
      <c r="V171" s="402"/>
      <c r="W171" s="402"/>
      <c r="X171" s="402"/>
      <c r="Y171" s="402"/>
      <c r="Z171" s="402"/>
    </row>
    <row r="172" ht="18.0" customHeight="1">
      <c r="A172" s="402"/>
      <c r="B172" s="402"/>
      <c r="C172" s="402"/>
      <c r="D172" s="402"/>
      <c r="E172" s="402"/>
      <c r="F172" s="402"/>
      <c r="G172" s="402"/>
      <c r="H172" s="402"/>
      <c r="I172" s="402"/>
      <c r="J172" s="402"/>
      <c r="K172" s="402"/>
      <c r="L172" s="402"/>
      <c r="M172" s="402"/>
      <c r="N172" s="402"/>
      <c r="O172" s="402"/>
      <c r="P172" s="402"/>
      <c r="Q172" s="402"/>
      <c r="R172" s="402"/>
      <c r="S172" s="402"/>
      <c r="T172" s="402"/>
      <c r="U172" s="402"/>
      <c r="V172" s="402"/>
      <c r="W172" s="402"/>
      <c r="X172" s="402"/>
      <c r="Y172" s="402"/>
      <c r="Z172" s="402"/>
    </row>
    <row r="173" ht="18.0" customHeight="1">
      <c r="A173" s="402"/>
      <c r="B173" s="402"/>
      <c r="C173" s="402"/>
      <c r="D173" s="402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</row>
    <row r="174" ht="18.0" customHeight="1">
      <c r="A174" s="402"/>
      <c r="B174" s="402"/>
      <c r="C174" s="402"/>
      <c r="D174" s="402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02"/>
      <c r="S174" s="402"/>
      <c r="T174" s="402"/>
      <c r="U174" s="402"/>
      <c r="V174" s="402"/>
      <c r="W174" s="402"/>
      <c r="X174" s="402"/>
      <c r="Y174" s="402"/>
      <c r="Z174" s="402"/>
    </row>
    <row r="175" ht="18.0" customHeight="1">
      <c r="A175" s="402"/>
      <c r="B175" s="402"/>
      <c r="C175" s="402"/>
      <c r="D175" s="402"/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2"/>
      <c r="T175" s="402"/>
      <c r="U175" s="402"/>
      <c r="V175" s="402"/>
      <c r="W175" s="402"/>
      <c r="X175" s="402"/>
      <c r="Y175" s="402"/>
      <c r="Z175" s="402"/>
    </row>
    <row r="176" ht="18.0" customHeight="1">
      <c r="A176" s="402"/>
      <c r="B176" s="402"/>
      <c r="C176" s="402"/>
      <c r="D176" s="402"/>
      <c r="E176" s="402"/>
      <c r="F176" s="402"/>
      <c r="G176" s="402"/>
      <c r="H176" s="402"/>
      <c r="I176" s="402"/>
      <c r="J176" s="402"/>
      <c r="K176" s="402"/>
      <c r="L176" s="402"/>
      <c r="M176" s="402"/>
      <c r="N176" s="402"/>
      <c r="O176" s="402"/>
      <c r="P176" s="402"/>
      <c r="Q176" s="402"/>
      <c r="R176" s="402"/>
      <c r="S176" s="402"/>
      <c r="T176" s="402"/>
      <c r="U176" s="402"/>
      <c r="V176" s="402"/>
      <c r="W176" s="402"/>
      <c r="X176" s="402"/>
      <c r="Y176" s="402"/>
      <c r="Z176" s="402"/>
    </row>
    <row r="177" ht="18.0" customHeight="1">
      <c r="A177" s="402"/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</row>
    <row r="178" ht="18.0" customHeight="1">
      <c r="A178" s="402"/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2"/>
      <c r="T178" s="402"/>
      <c r="U178" s="402"/>
      <c r="V178" s="402"/>
      <c r="W178" s="402"/>
      <c r="X178" s="402"/>
      <c r="Y178" s="402"/>
      <c r="Z178" s="402"/>
    </row>
    <row r="179" ht="18.0" customHeight="1">
      <c r="A179" s="402"/>
      <c r="B179" s="402"/>
      <c r="C179" s="402"/>
      <c r="D179" s="402"/>
      <c r="E179" s="402"/>
      <c r="F179" s="402"/>
      <c r="G179" s="402"/>
      <c r="H179" s="402"/>
      <c r="I179" s="402"/>
      <c r="J179" s="402"/>
      <c r="K179" s="402"/>
      <c r="L179" s="402"/>
      <c r="M179" s="402"/>
      <c r="N179" s="402"/>
      <c r="O179" s="402"/>
      <c r="P179" s="402"/>
      <c r="Q179" s="402"/>
      <c r="R179" s="402"/>
      <c r="S179" s="402"/>
      <c r="T179" s="402"/>
      <c r="U179" s="402"/>
      <c r="V179" s="402"/>
      <c r="W179" s="402"/>
      <c r="X179" s="402"/>
      <c r="Y179" s="402"/>
      <c r="Z179" s="402"/>
    </row>
    <row r="180" ht="18.0" customHeight="1">
      <c r="A180" s="402"/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</row>
    <row r="181" ht="18.0" customHeight="1">
      <c r="A181" s="402"/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02"/>
      <c r="S181" s="402"/>
      <c r="T181" s="402"/>
      <c r="U181" s="402"/>
      <c r="V181" s="402"/>
      <c r="W181" s="402"/>
      <c r="X181" s="402"/>
      <c r="Y181" s="402"/>
      <c r="Z181" s="402"/>
    </row>
    <row r="182" ht="18.0" customHeight="1">
      <c r="A182" s="402"/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  <c r="S182" s="402"/>
      <c r="T182" s="402"/>
      <c r="U182" s="402"/>
      <c r="V182" s="402"/>
      <c r="W182" s="402"/>
      <c r="X182" s="402"/>
      <c r="Y182" s="402"/>
      <c r="Z182" s="402"/>
    </row>
    <row r="183" ht="18.0" customHeight="1">
      <c r="A183" s="402"/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402"/>
      <c r="O183" s="402"/>
      <c r="P183" s="402"/>
      <c r="Q183" s="402"/>
      <c r="R183" s="402"/>
      <c r="S183" s="402"/>
      <c r="T183" s="402"/>
      <c r="U183" s="402"/>
      <c r="V183" s="402"/>
      <c r="W183" s="402"/>
      <c r="X183" s="402"/>
      <c r="Y183" s="402"/>
      <c r="Z183" s="402"/>
    </row>
    <row r="184" ht="18.0" customHeight="1">
      <c r="A184" s="402"/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402"/>
      <c r="O184" s="402"/>
      <c r="P184" s="402"/>
      <c r="Q184" s="402"/>
      <c r="R184" s="402"/>
      <c r="S184" s="402"/>
      <c r="T184" s="402"/>
      <c r="U184" s="402"/>
      <c r="V184" s="402"/>
      <c r="W184" s="402"/>
      <c r="X184" s="402"/>
      <c r="Y184" s="402"/>
      <c r="Z184" s="402"/>
    </row>
    <row r="185" ht="18.0" customHeight="1">
      <c r="A185" s="402"/>
      <c r="B185" s="402"/>
      <c r="C185" s="402"/>
      <c r="D185" s="402"/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2"/>
      <c r="T185" s="402"/>
      <c r="U185" s="402"/>
      <c r="V185" s="402"/>
      <c r="W185" s="402"/>
      <c r="X185" s="402"/>
      <c r="Y185" s="402"/>
      <c r="Z185" s="402"/>
    </row>
    <row r="186" ht="18.0" customHeight="1">
      <c r="A186" s="402"/>
      <c r="B186" s="402"/>
      <c r="C186" s="402"/>
      <c r="D186" s="402"/>
      <c r="E186" s="402"/>
      <c r="F186" s="402"/>
      <c r="G186" s="402"/>
      <c r="H186" s="402"/>
      <c r="I186" s="402"/>
      <c r="J186" s="402"/>
      <c r="K186" s="402"/>
      <c r="L186" s="402"/>
      <c r="M186" s="402"/>
      <c r="N186" s="402"/>
      <c r="O186" s="402"/>
      <c r="P186" s="402"/>
      <c r="Q186" s="402"/>
      <c r="R186" s="402"/>
      <c r="S186" s="402"/>
      <c r="T186" s="402"/>
      <c r="U186" s="402"/>
      <c r="V186" s="402"/>
      <c r="W186" s="402"/>
      <c r="X186" s="402"/>
      <c r="Y186" s="402"/>
      <c r="Z186" s="402"/>
    </row>
    <row r="187" ht="18.0" customHeight="1">
      <c r="A187" s="402"/>
      <c r="B187" s="402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</row>
    <row r="188" ht="18.0" customHeight="1">
      <c r="A188" s="402"/>
      <c r="B188" s="402"/>
      <c r="C188" s="402"/>
      <c r="D188" s="402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2"/>
      <c r="T188" s="402"/>
      <c r="U188" s="402"/>
      <c r="V188" s="402"/>
      <c r="W188" s="402"/>
      <c r="X188" s="402"/>
      <c r="Y188" s="402"/>
      <c r="Z188" s="402"/>
    </row>
    <row r="189" ht="18.0" customHeight="1">
      <c r="A189" s="402"/>
      <c r="B189" s="402"/>
      <c r="C189" s="402"/>
      <c r="D189" s="402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</row>
    <row r="190" ht="18.0" customHeight="1">
      <c r="A190" s="402"/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  <c r="S190" s="402"/>
      <c r="T190" s="402"/>
      <c r="U190" s="402"/>
      <c r="V190" s="402"/>
      <c r="W190" s="402"/>
      <c r="X190" s="402"/>
      <c r="Y190" s="402"/>
      <c r="Z190" s="402"/>
    </row>
    <row r="191" ht="18.0" customHeight="1">
      <c r="A191" s="402"/>
      <c r="B191" s="402"/>
      <c r="C191" s="402"/>
      <c r="D191" s="402"/>
      <c r="E191" s="402"/>
      <c r="F191" s="402"/>
      <c r="G191" s="402"/>
      <c r="H191" s="402"/>
      <c r="I191" s="402"/>
      <c r="J191" s="402"/>
      <c r="K191" s="402"/>
      <c r="L191" s="402"/>
      <c r="M191" s="402"/>
      <c r="N191" s="402"/>
      <c r="O191" s="402"/>
      <c r="P191" s="402"/>
      <c r="Q191" s="402"/>
      <c r="R191" s="402"/>
      <c r="S191" s="402"/>
      <c r="T191" s="402"/>
      <c r="U191" s="402"/>
      <c r="V191" s="402"/>
      <c r="W191" s="402"/>
      <c r="X191" s="402"/>
      <c r="Y191" s="402"/>
      <c r="Z191" s="402"/>
    </row>
    <row r="192" ht="18.0" customHeight="1">
      <c r="A192" s="402"/>
      <c r="B192" s="402"/>
      <c r="C192" s="402"/>
      <c r="D192" s="402"/>
      <c r="E192" s="402"/>
      <c r="F192" s="402"/>
      <c r="G192" s="402"/>
      <c r="H192" s="402"/>
      <c r="I192" s="402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</row>
    <row r="193" ht="18.0" customHeight="1">
      <c r="A193" s="402"/>
      <c r="B193" s="402"/>
      <c r="C193" s="402"/>
      <c r="D193" s="402"/>
      <c r="E193" s="402"/>
      <c r="F193" s="402"/>
      <c r="G193" s="402"/>
      <c r="H193" s="402"/>
      <c r="I193" s="402"/>
      <c r="J193" s="402"/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X193" s="402"/>
      <c r="Y193" s="402"/>
      <c r="Z193" s="402"/>
    </row>
    <row r="194" ht="18.0" customHeight="1">
      <c r="A194" s="402"/>
      <c r="B194" s="402"/>
      <c r="C194" s="402"/>
      <c r="D194" s="402"/>
      <c r="E194" s="402"/>
      <c r="F194" s="402"/>
      <c r="G194" s="402"/>
      <c r="H194" s="402"/>
      <c r="I194" s="402"/>
      <c r="J194" s="40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X194" s="402"/>
      <c r="Y194" s="402"/>
      <c r="Z194" s="402"/>
    </row>
    <row r="195" ht="18.0" customHeight="1">
      <c r="A195" s="402"/>
      <c r="B195" s="402"/>
      <c r="C195" s="402"/>
      <c r="D195" s="402"/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2"/>
      <c r="T195" s="402"/>
      <c r="U195" s="402"/>
      <c r="V195" s="402"/>
      <c r="W195" s="402"/>
      <c r="X195" s="402"/>
      <c r="Y195" s="402"/>
      <c r="Z195" s="402"/>
    </row>
    <row r="196" ht="18.0" customHeight="1">
      <c r="A196" s="402"/>
      <c r="B196" s="402"/>
      <c r="C196" s="402"/>
      <c r="D196" s="402"/>
      <c r="E196" s="402"/>
      <c r="F196" s="402"/>
      <c r="G196" s="402"/>
      <c r="H196" s="402"/>
      <c r="I196" s="402"/>
      <c r="J196" s="402"/>
      <c r="K196" s="402"/>
      <c r="L196" s="402"/>
      <c r="M196" s="402"/>
      <c r="N196" s="402"/>
      <c r="O196" s="402"/>
      <c r="P196" s="402"/>
      <c r="Q196" s="402"/>
      <c r="R196" s="402"/>
      <c r="S196" s="402"/>
      <c r="T196" s="402"/>
      <c r="U196" s="402"/>
      <c r="V196" s="402"/>
      <c r="W196" s="402"/>
      <c r="X196" s="402"/>
      <c r="Y196" s="402"/>
      <c r="Z196" s="402"/>
    </row>
    <row r="197" ht="18.0" customHeight="1">
      <c r="A197" s="402"/>
      <c r="B197" s="402"/>
      <c r="C197" s="402"/>
      <c r="D197" s="402"/>
      <c r="E197" s="402"/>
      <c r="F197" s="402"/>
      <c r="G197" s="402"/>
      <c r="H197" s="402"/>
      <c r="I197" s="402"/>
      <c r="J197" s="402"/>
      <c r="K197" s="402"/>
      <c r="L197" s="402"/>
      <c r="M197" s="402"/>
      <c r="N197" s="402"/>
      <c r="O197" s="402"/>
      <c r="P197" s="402"/>
      <c r="Q197" s="402"/>
      <c r="R197" s="402"/>
      <c r="S197" s="402"/>
      <c r="T197" s="402"/>
      <c r="U197" s="402"/>
      <c r="V197" s="402"/>
      <c r="W197" s="402"/>
      <c r="X197" s="402"/>
      <c r="Y197" s="402"/>
      <c r="Z197" s="402"/>
    </row>
    <row r="198" ht="18.0" customHeight="1">
      <c r="A198" s="402"/>
      <c r="B198" s="402"/>
      <c r="C198" s="402"/>
      <c r="D198" s="402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2"/>
      <c r="T198" s="402"/>
      <c r="U198" s="402"/>
      <c r="V198" s="402"/>
      <c r="W198" s="402"/>
      <c r="X198" s="402"/>
      <c r="Y198" s="402"/>
      <c r="Z198" s="402"/>
    </row>
    <row r="199" ht="18.0" customHeight="1">
      <c r="A199" s="402"/>
      <c r="B199" s="402"/>
      <c r="C199" s="402"/>
      <c r="D199" s="402"/>
      <c r="E199" s="402"/>
      <c r="F199" s="402"/>
      <c r="G199" s="402"/>
      <c r="H199" s="402"/>
      <c r="I199" s="402"/>
      <c r="J199" s="402"/>
      <c r="K199" s="402"/>
      <c r="L199" s="402"/>
      <c r="M199" s="402"/>
      <c r="N199" s="402"/>
      <c r="O199" s="402"/>
      <c r="P199" s="402"/>
      <c r="Q199" s="402"/>
      <c r="R199" s="402"/>
      <c r="S199" s="402"/>
      <c r="T199" s="402"/>
      <c r="U199" s="402"/>
      <c r="V199" s="402"/>
      <c r="W199" s="402"/>
      <c r="X199" s="402"/>
      <c r="Y199" s="402"/>
      <c r="Z199" s="402"/>
    </row>
    <row r="200" ht="18.0" customHeight="1">
      <c r="A200" s="402"/>
      <c r="B200" s="402"/>
      <c r="C200" s="402"/>
      <c r="D200" s="402"/>
      <c r="E200" s="402"/>
      <c r="F200" s="402"/>
      <c r="G200" s="402"/>
      <c r="H200" s="402"/>
      <c r="I200" s="402"/>
      <c r="J200" s="402"/>
      <c r="K200" s="402"/>
      <c r="L200" s="402"/>
      <c r="M200" s="402"/>
      <c r="N200" s="402"/>
      <c r="O200" s="402"/>
      <c r="P200" s="402"/>
      <c r="Q200" s="402"/>
      <c r="R200" s="402"/>
      <c r="S200" s="402"/>
      <c r="T200" s="402"/>
      <c r="U200" s="402"/>
      <c r="V200" s="402"/>
      <c r="W200" s="402"/>
      <c r="X200" s="402"/>
      <c r="Y200" s="402"/>
      <c r="Z200" s="402"/>
    </row>
    <row r="201" ht="18.0" customHeight="1">
      <c r="A201" s="402"/>
      <c r="B201" s="402"/>
      <c r="C201" s="402"/>
      <c r="D201" s="402"/>
      <c r="E201" s="402"/>
      <c r="F201" s="402"/>
      <c r="G201" s="402"/>
      <c r="H201" s="402"/>
      <c r="I201" s="402"/>
      <c r="J201" s="402"/>
      <c r="K201" s="402"/>
      <c r="L201" s="402"/>
      <c r="M201" s="402"/>
      <c r="N201" s="402"/>
      <c r="O201" s="402"/>
      <c r="P201" s="402"/>
      <c r="Q201" s="402"/>
      <c r="R201" s="402"/>
      <c r="S201" s="402"/>
      <c r="T201" s="402"/>
      <c r="U201" s="402"/>
      <c r="V201" s="402"/>
      <c r="W201" s="402"/>
      <c r="X201" s="402"/>
      <c r="Y201" s="402"/>
      <c r="Z201" s="402"/>
    </row>
    <row r="202" ht="18.0" customHeight="1">
      <c r="A202" s="402"/>
      <c r="B202" s="402"/>
      <c r="C202" s="402"/>
      <c r="D202" s="402"/>
      <c r="E202" s="402"/>
      <c r="F202" s="402"/>
      <c r="G202" s="402"/>
      <c r="H202" s="402"/>
      <c r="I202" s="402"/>
      <c r="J202" s="402"/>
      <c r="K202" s="402"/>
      <c r="L202" s="402"/>
      <c r="M202" s="402"/>
      <c r="N202" s="402"/>
      <c r="O202" s="402"/>
      <c r="P202" s="402"/>
      <c r="Q202" s="402"/>
      <c r="R202" s="402"/>
      <c r="S202" s="402"/>
      <c r="T202" s="402"/>
      <c r="U202" s="402"/>
      <c r="V202" s="402"/>
      <c r="W202" s="402"/>
      <c r="X202" s="402"/>
      <c r="Y202" s="402"/>
      <c r="Z202" s="402"/>
    </row>
    <row r="203" ht="18.0" customHeight="1">
      <c r="A203" s="402"/>
      <c r="B203" s="402"/>
      <c r="C203" s="402"/>
      <c r="D203" s="402"/>
      <c r="E203" s="402"/>
      <c r="F203" s="402"/>
      <c r="G203" s="402"/>
      <c r="H203" s="402"/>
      <c r="I203" s="402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</row>
    <row r="204" ht="18.0" customHeight="1">
      <c r="A204" s="402"/>
      <c r="B204" s="402"/>
      <c r="C204" s="402"/>
      <c r="D204" s="402"/>
      <c r="E204" s="402"/>
      <c r="F204" s="402"/>
      <c r="G204" s="402"/>
      <c r="H204" s="402"/>
      <c r="I204" s="402"/>
      <c r="J204" s="402"/>
      <c r="K204" s="402"/>
      <c r="L204" s="402"/>
      <c r="M204" s="402"/>
      <c r="N204" s="402"/>
      <c r="O204" s="402"/>
      <c r="P204" s="402"/>
      <c r="Q204" s="402"/>
      <c r="R204" s="402"/>
      <c r="S204" s="402"/>
      <c r="T204" s="402"/>
      <c r="U204" s="402"/>
      <c r="V204" s="402"/>
      <c r="W204" s="402"/>
      <c r="X204" s="402"/>
      <c r="Y204" s="402"/>
      <c r="Z204" s="402"/>
    </row>
    <row r="205" ht="18.0" customHeight="1">
      <c r="A205" s="402"/>
      <c r="B205" s="402"/>
      <c r="C205" s="402"/>
      <c r="D205" s="402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2"/>
      <c r="T205" s="402"/>
      <c r="U205" s="402"/>
      <c r="V205" s="402"/>
      <c r="W205" s="402"/>
      <c r="X205" s="402"/>
      <c r="Y205" s="402"/>
      <c r="Z205" s="402"/>
    </row>
    <row r="206" ht="18.0" customHeight="1">
      <c r="A206" s="402"/>
      <c r="B206" s="402"/>
      <c r="C206" s="402"/>
      <c r="D206" s="402"/>
      <c r="E206" s="402"/>
      <c r="F206" s="402"/>
      <c r="G206" s="402"/>
      <c r="H206" s="402"/>
      <c r="I206" s="402"/>
      <c r="J206" s="402"/>
      <c r="K206" s="402"/>
      <c r="L206" s="402"/>
      <c r="M206" s="402"/>
      <c r="N206" s="402"/>
      <c r="O206" s="402"/>
      <c r="P206" s="402"/>
      <c r="Q206" s="402"/>
      <c r="R206" s="402"/>
      <c r="S206" s="402"/>
      <c r="T206" s="402"/>
      <c r="U206" s="402"/>
      <c r="V206" s="402"/>
      <c r="W206" s="402"/>
      <c r="X206" s="402"/>
      <c r="Y206" s="402"/>
      <c r="Z206" s="402"/>
    </row>
    <row r="207" ht="18.0" customHeight="1">
      <c r="A207" s="402"/>
      <c r="B207" s="402"/>
      <c r="C207" s="402"/>
      <c r="D207" s="402"/>
      <c r="E207" s="402"/>
      <c r="F207" s="402"/>
      <c r="G207" s="402"/>
      <c r="H207" s="402"/>
      <c r="I207" s="402"/>
      <c r="J207" s="402"/>
      <c r="K207" s="402"/>
      <c r="L207" s="402"/>
      <c r="M207" s="402"/>
      <c r="N207" s="402"/>
      <c r="O207" s="402"/>
      <c r="P207" s="402"/>
      <c r="Q207" s="402"/>
      <c r="R207" s="402"/>
      <c r="S207" s="402"/>
      <c r="T207" s="402"/>
      <c r="U207" s="402"/>
      <c r="V207" s="402"/>
      <c r="W207" s="402"/>
      <c r="X207" s="402"/>
      <c r="Y207" s="402"/>
      <c r="Z207" s="402"/>
    </row>
    <row r="208" ht="18.0" customHeight="1">
      <c r="A208" s="402"/>
      <c r="B208" s="402"/>
      <c r="C208" s="402"/>
      <c r="D208" s="402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</row>
    <row r="209" ht="18.0" customHeight="1">
      <c r="A209" s="402"/>
      <c r="B209" s="402"/>
      <c r="C209" s="402"/>
      <c r="D209" s="402"/>
      <c r="E209" s="402"/>
      <c r="F209" s="402"/>
      <c r="G209" s="402"/>
      <c r="H209" s="402"/>
      <c r="I209" s="402"/>
      <c r="J209" s="402"/>
      <c r="K209" s="402"/>
      <c r="L209" s="402"/>
      <c r="M209" s="402"/>
      <c r="N209" s="402"/>
      <c r="O209" s="402"/>
      <c r="P209" s="402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</row>
    <row r="210" ht="18.0" customHeight="1">
      <c r="A210" s="402"/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  <c r="S210" s="402"/>
      <c r="T210" s="402"/>
      <c r="U210" s="402"/>
      <c r="V210" s="402"/>
      <c r="W210" s="402"/>
      <c r="X210" s="402"/>
      <c r="Y210" s="402"/>
      <c r="Z210" s="402"/>
    </row>
    <row r="211" ht="18.0" customHeight="1">
      <c r="A211" s="402"/>
      <c r="B211" s="402"/>
      <c r="C211" s="402"/>
      <c r="D211" s="402"/>
      <c r="E211" s="402"/>
      <c r="F211" s="402"/>
      <c r="G211" s="402"/>
      <c r="H211" s="402"/>
      <c r="I211" s="402"/>
      <c r="J211" s="402"/>
      <c r="K211" s="402"/>
      <c r="L211" s="402"/>
      <c r="M211" s="402"/>
      <c r="N211" s="402"/>
      <c r="O211" s="402"/>
      <c r="P211" s="402"/>
      <c r="Q211" s="402"/>
      <c r="R211" s="402"/>
      <c r="S211" s="402"/>
      <c r="T211" s="402"/>
      <c r="U211" s="402"/>
      <c r="V211" s="402"/>
      <c r="W211" s="402"/>
      <c r="X211" s="402"/>
      <c r="Y211" s="402"/>
      <c r="Z211" s="402"/>
    </row>
    <row r="212" ht="18.0" customHeight="1">
      <c r="A212" s="402"/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  <c r="S212" s="402"/>
      <c r="T212" s="402"/>
      <c r="U212" s="402"/>
      <c r="V212" s="402"/>
      <c r="W212" s="402"/>
      <c r="X212" s="402"/>
      <c r="Y212" s="402"/>
      <c r="Z212" s="402"/>
    </row>
    <row r="213" ht="18.0" customHeight="1">
      <c r="A213" s="402"/>
      <c r="B213" s="402"/>
      <c r="C213" s="402"/>
      <c r="D213" s="402"/>
      <c r="E213" s="402"/>
      <c r="F213" s="402"/>
      <c r="G213" s="402"/>
      <c r="H213" s="402"/>
      <c r="I213" s="402"/>
      <c r="J213" s="402"/>
      <c r="K213" s="402"/>
      <c r="L213" s="402"/>
      <c r="M213" s="402"/>
      <c r="N213" s="402"/>
      <c r="O213" s="402"/>
      <c r="P213" s="402"/>
      <c r="Q213" s="402"/>
      <c r="R213" s="402"/>
      <c r="S213" s="402"/>
      <c r="T213" s="402"/>
      <c r="U213" s="402"/>
      <c r="V213" s="402"/>
      <c r="W213" s="402"/>
      <c r="X213" s="402"/>
      <c r="Y213" s="402"/>
      <c r="Z213" s="402"/>
    </row>
    <row r="214" ht="18.0" customHeight="1">
      <c r="A214" s="402"/>
      <c r="B214" s="402"/>
      <c r="C214" s="402"/>
      <c r="D214" s="402"/>
      <c r="E214" s="402"/>
      <c r="F214" s="402"/>
      <c r="G214" s="402"/>
      <c r="H214" s="402"/>
      <c r="I214" s="402"/>
      <c r="J214" s="402"/>
      <c r="K214" s="402"/>
      <c r="L214" s="402"/>
      <c r="M214" s="402"/>
      <c r="N214" s="402"/>
      <c r="O214" s="402"/>
      <c r="P214" s="402"/>
      <c r="Q214" s="402"/>
      <c r="R214" s="402"/>
      <c r="S214" s="402"/>
      <c r="T214" s="402"/>
      <c r="U214" s="402"/>
      <c r="V214" s="402"/>
      <c r="W214" s="402"/>
      <c r="X214" s="402"/>
      <c r="Y214" s="402"/>
      <c r="Z214" s="402"/>
    </row>
    <row r="215" ht="18.0" customHeight="1">
      <c r="A215" s="402"/>
      <c r="B215" s="402"/>
      <c r="C215" s="402"/>
      <c r="D215" s="402"/>
      <c r="E215" s="402"/>
      <c r="F215" s="402"/>
      <c r="G215" s="402"/>
      <c r="H215" s="402"/>
      <c r="I215" s="402"/>
      <c r="J215" s="402"/>
      <c r="K215" s="402"/>
      <c r="L215" s="402"/>
      <c r="M215" s="402"/>
      <c r="N215" s="402"/>
      <c r="O215" s="402"/>
      <c r="P215" s="402"/>
      <c r="Q215" s="402"/>
      <c r="R215" s="402"/>
      <c r="S215" s="402"/>
      <c r="T215" s="402"/>
      <c r="U215" s="402"/>
      <c r="V215" s="402"/>
      <c r="W215" s="402"/>
      <c r="X215" s="402"/>
      <c r="Y215" s="402"/>
      <c r="Z215" s="402"/>
    </row>
    <row r="216" ht="18.0" customHeight="1">
      <c r="A216" s="402"/>
      <c r="B216" s="402"/>
      <c r="C216" s="402"/>
      <c r="D216" s="402"/>
      <c r="E216" s="402"/>
      <c r="F216" s="402"/>
      <c r="G216" s="402"/>
      <c r="H216" s="402"/>
      <c r="I216" s="402"/>
      <c r="J216" s="402"/>
      <c r="K216" s="402"/>
      <c r="L216" s="402"/>
      <c r="M216" s="402"/>
      <c r="N216" s="402"/>
      <c r="O216" s="402"/>
      <c r="P216" s="402"/>
      <c r="Q216" s="402"/>
      <c r="R216" s="402"/>
      <c r="S216" s="402"/>
      <c r="T216" s="402"/>
      <c r="U216" s="402"/>
      <c r="V216" s="402"/>
      <c r="W216" s="402"/>
      <c r="X216" s="402"/>
      <c r="Y216" s="402"/>
      <c r="Z216" s="402"/>
    </row>
    <row r="217" ht="18.0" customHeight="1">
      <c r="A217" s="402"/>
      <c r="B217" s="402"/>
      <c r="C217" s="402"/>
      <c r="D217" s="402"/>
      <c r="E217" s="402"/>
      <c r="F217" s="402"/>
      <c r="G217" s="402"/>
      <c r="H217" s="402"/>
      <c r="I217" s="402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</row>
    <row r="218" ht="18.0" customHeight="1">
      <c r="A218" s="402"/>
      <c r="B218" s="402"/>
      <c r="C218" s="402"/>
      <c r="D218" s="402"/>
      <c r="E218" s="402"/>
      <c r="F218" s="402"/>
      <c r="G218" s="402"/>
      <c r="H218" s="402"/>
      <c r="I218" s="402"/>
      <c r="J218" s="402"/>
      <c r="K218" s="402"/>
      <c r="L218" s="402"/>
      <c r="M218" s="402"/>
      <c r="N218" s="402"/>
      <c r="O218" s="402"/>
      <c r="P218" s="402"/>
      <c r="Q218" s="402"/>
      <c r="R218" s="402"/>
      <c r="S218" s="402"/>
      <c r="T218" s="402"/>
      <c r="U218" s="402"/>
      <c r="V218" s="402"/>
      <c r="W218" s="402"/>
      <c r="X218" s="402"/>
      <c r="Y218" s="402"/>
      <c r="Z218" s="402"/>
    </row>
    <row r="219" ht="18.0" customHeight="1">
      <c r="A219" s="402"/>
      <c r="B219" s="402"/>
      <c r="C219" s="402"/>
      <c r="D219" s="402"/>
      <c r="E219" s="402"/>
      <c r="F219" s="402"/>
      <c r="G219" s="402"/>
      <c r="H219" s="402"/>
      <c r="I219" s="402"/>
      <c r="J219" s="402"/>
      <c r="K219" s="402"/>
      <c r="L219" s="402"/>
      <c r="M219" s="402"/>
      <c r="N219" s="402"/>
      <c r="O219" s="402"/>
      <c r="P219" s="402"/>
      <c r="Q219" s="402"/>
      <c r="R219" s="402"/>
      <c r="S219" s="402"/>
      <c r="T219" s="402"/>
      <c r="U219" s="402"/>
      <c r="V219" s="402"/>
      <c r="W219" s="402"/>
      <c r="X219" s="402"/>
      <c r="Y219" s="402"/>
      <c r="Z219" s="402"/>
    </row>
    <row r="220" ht="18.0" customHeight="1">
      <c r="A220" s="402"/>
      <c r="B220" s="402"/>
      <c r="C220" s="402"/>
      <c r="D220" s="402"/>
      <c r="E220" s="402"/>
      <c r="F220" s="402"/>
      <c r="G220" s="402"/>
      <c r="H220" s="402"/>
      <c r="I220" s="402"/>
      <c r="J220" s="402"/>
      <c r="K220" s="402"/>
      <c r="L220" s="402"/>
      <c r="M220" s="402"/>
      <c r="N220" s="402"/>
      <c r="O220" s="402"/>
      <c r="P220" s="402"/>
      <c r="Q220" s="402"/>
      <c r="R220" s="402"/>
      <c r="S220" s="402"/>
      <c r="T220" s="402"/>
      <c r="U220" s="402"/>
      <c r="V220" s="402"/>
      <c r="W220" s="402"/>
      <c r="X220" s="402"/>
      <c r="Y220" s="402"/>
      <c r="Z220" s="402"/>
    </row>
    <row r="221" ht="18.0" customHeight="1">
      <c r="A221" s="402"/>
      <c r="B221" s="402"/>
      <c r="C221" s="402"/>
      <c r="D221" s="402"/>
      <c r="E221" s="402"/>
      <c r="F221" s="402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2"/>
      <c r="U221" s="402"/>
      <c r="V221" s="402"/>
      <c r="W221" s="402"/>
      <c r="X221" s="402"/>
      <c r="Y221" s="402"/>
      <c r="Z221" s="402"/>
    </row>
    <row r="222" ht="18.0" customHeight="1">
      <c r="A222" s="402"/>
      <c r="B222" s="402"/>
      <c r="C222" s="402"/>
      <c r="D222" s="402"/>
      <c r="E222" s="402"/>
      <c r="F222" s="402"/>
      <c r="G222" s="402"/>
      <c r="H222" s="402"/>
      <c r="I222" s="402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</row>
    <row r="223" ht="18.0" customHeight="1">
      <c r="A223" s="402"/>
      <c r="B223" s="402"/>
      <c r="C223" s="402"/>
      <c r="D223" s="402"/>
      <c r="E223" s="402"/>
      <c r="F223" s="402"/>
      <c r="G223" s="402"/>
      <c r="H223" s="402"/>
      <c r="I223" s="402"/>
      <c r="J223" s="402"/>
      <c r="K223" s="402"/>
      <c r="L223" s="402"/>
      <c r="M223" s="402"/>
      <c r="N223" s="402"/>
      <c r="O223" s="402"/>
      <c r="P223" s="402"/>
      <c r="Q223" s="402"/>
      <c r="R223" s="402"/>
      <c r="S223" s="402"/>
      <c r="T223" s="402"/>
      <c r="U223" s="402"/>
      <c r="V223" s="402"/>
      <c r="W223" s="402"/>
      <c r="X223" s="402"/>
      <c r="Y223" s="402"/>
      <c r="Z223" s="402"/>
    </row>
    <row r="224" ht="18.0" customHeight="1">
      <c r="A224" s="402"/>
      <c r="B224" s="402"/>
      <c r="C224" s="402"/>
      <c r="D224" s="402"/>
      <c r="E224" s="402"/>
      <c r="F224" s="402"/>
      <c r="G224" s="402"/>
      <c r="H224" s="402"/>
      <c r="I224" s="402"/>
      <c r="J224" s="402"/>
      <c r="K224" s="402"/>
      <c r="L224" s="402"/>
      <c r="M224" s="402"/>
      <c r="N224" s="402"/>
      <c r="O224" s="402"/>
      <c r="P224" s="402"/>
      <c r="Q224" s="402"/>
      <c r="R224" s="402"/>
      <c r="S224" s="402"/>
      <c r="T224" s="402"/>
      <c r="U224" s="402"/>
      <c r="V224" s="402"/>
      <c r="W224" s="402"/>
      <c r="X224" s="402"/>
      <c r="Y224" s="402"/>
      <c r="Z224" s="402"/>
    </row>
    <row r="225" ht="18.0" customHeight="1">
      <c r="A225" s="402"/>
      <c r="B225" s="402"/>
      <c r="C225" s="402"/>
      <c r="D225" s="402"/>
      <c r="E225" s="402"/>
      <c r="F225" s="402"/>
      <c r="G225" s="402"/>
      <c r="H225" s="402"/>
      <c r="I225" s="402"/>
      <c r="J225" s="402"/>
      <c r="K225" s="402"/>
      <c r="L225" s="402"/>
      <c r="M225" s="402"/>
      <c r="N225" s="402"/>
      <c r="O225" s="402"/>
      <c r="P225" s="402"/>
      <c r="Q225" s="402"/>
      <c r="R225" s="402"/>
      <c r="S225" s="402"/>
      <c r="T225" s="402"/>
      <c r="U225" s="402"/>
      <c r="V225" s="402"/>
      <c r="W225" s="402"/>
      <c r="X225" s="402"/>
      <c r="Y225" s="402"/>
      <c r="Z225" s="402"/>
    </row>
    <row r="226" ht="18.0" customHeight="1">
      <c r="A226" s="402"/>
      <c r="B226" s="402"/>
      <c r="C226" s="402"/>
      <c r="D226" s="402"/>
      <c r="E226" s="402"/>
      <c r="F226" s="402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2"/>
      <c r="R226" s="402"/>
      <c r="S226" s="402"/>
      <c r="T226" s="402"/>
      <c r="U226" s="402"/>
      <c r="V226" s="402"/>
      <c r="W226" s="402"/>
      <c r="X226" s="402"/>
      <c r="Y226" s="402"/>
      <c r="Z226" s="402"/>
    </row>
    <row r="227" ht="18.0" customHeight="1">
      <c r="A227" s="402"/>
      <c r="B227" s="402"/>
      <c r="C227" s="402"/>
      <c r="D227" s="402"/>
      <c r="E227" s="402"/>
      <c r="F227" s="402"/>
      <c r="G227" s="402"/>
      <c r="H227" s="402"/>
      <c r="I227" s="402"/>
      <c r="J227" s="402"/>
      <c r="K227" s="402"/>
      <c r="L227" s="402"/>
      <c r="M227" s="402"/>
      <c r="N227" s="402"/>
      <c r="O227" s="402"/>
      <c r="P227" s="402"/>
      <c r="Q227" s="402"/>
      <c r="R227" s="402"/>
      <c r="S227" s="402"/>
      <c r="T227" s="402"/>
      <c r="U227" s="402"/>
      <c r="V227" s="402"/>
      <c r="W227" s="402"/>
      <c r="X227" s="402"/>
      <c r="Y227" s="402"/>
      <c r="Z227" s="402"/>
    </row>
    <row r="228" ht="18.0" customHeight="1">
      <c r="A228" s="402"/>
      <c r="B228" s="402"/>
      <c r="C228" s="402"/>
      <c r="D228" s="402"/>
      <c r="E228" s="402"/>
      <c r="F228" s="402"/>
      <c r="G228" s="402"/>
      <c r="H228" s="402"/>
      <c r="I228" s="402"/>
      <c r="J228" s="402"/>
      <c r="K228" s="402"/>
      <c r="L228" s="402"/>
      <c r="M228" s="402"/>
      <c r="N228" s="402"/>
      <c r="O228" s="402"/>
      <c r="P228" s="402"/>
      <c r="Q228" s="402"/>
      <c r="R228" s="402"/>
      <c r="S228" s="402"/>
      <c r="T228" s="402"/>
      <c r="U228" s="402"/>
      <c r="V228" s="402"/>
      <c r="W228" s="402"/>
      <c r="X228" s="402"/>
      <c r="Y228" s="402"/>
      <c r="Z228" s="402"/>
    </row>
    <row r="229" ht="18.0" customHeight="1">
      <c r="A229" s="402"/>
      <c r="B229" s="402"/>
      <c r="C229" s="402"/>
      <c r="D229" s="402"/>
      <c r="E229" s="402"/>
      <c r="F229" s="402"/>
      <c r="G229" s="402"/>
      <c r="H229" s="402"/>
      <c r="I229" s="402"/>
      <c r="J229" s="402"/>
      <c r="K229" s="402"/>
      <c r="L229" s="402"/>
      <c r="M229" s="402"/>
      <c r="N229" s="402"/>
      <c r="O229" s="402"/>
      <c r="P229" s="402"/>
      <c r="Q229" s="402"/>
      <c r="R229" s="402"/>
      <c r="S229" s="402"/>
      <c r="T229" s="402"/>
      <c r="U229" s="402"/>
      <c r="V229" s="402"/>
      <c r="W229" s="402"/>
      <c r="X229" s="402"/>
      <c r="Y229" s="402"/>
      <c r="Z229" s="402"/>
    </row>
    <row r="230" ht="18.0" customHeight="1">
      <c r="A230" s="402"/>
      <c r="B230" s="402"/>
      <c r="C230" s="402"/>
      <c r="D230" s="402"/>
      <c r="E230" s="402"/>
      <c r="F230" s="402"/>
      <c r="G230" s="402"/>
      <c r="H230" s="402"/>
      <c r="I230" s="402"/>
      <c r="J230" s="402"/>
      <c r="K230" s="402"/>
      <c r="L230" s="402"/>
      <c r="M230" s="402"/>
      <c r="N230" s="402"/>
      <c r="O230" s="402"/>
      <c r="P230" s="402"/>
      <c r="Q230" s="402"/>
      <c r="R230" s="402"/>
      <c r="S230" s="402"/>
      <c r="T230" s="402"/>
      <c r="U230" s="402"/>
      <c r="V230" s="402"/>
      <c r="W230" s="402"/>
      <c r="X230" s="402"/>
      <c r="Y230" s="402"/>
      <c r="Z230" s="402"/>
    </row>
    <row r="231" ht="18.0" customHeight="1">
      <c r="A231" s="402"/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  <c r="L231" s="402"/>
      <c r="M231" s="402"/>
      <c r="N231" s="402"/>
      <c r="O231" s="402"/>
      <c r="P231" s="402"/>
      <c r="Q231" s="402"/>
      <c r="R231" s="402"/>
      <c r="S231" s="402"/>
      <c r="T231" s="402"/>
      <c r="U231" s="402"/>
      <c r="V231" s="402"/>
      <c r="W231" s="402"/>
      <c r="X231" s="402"/>
      <c r="Y231" s="402"/>
      <c r="Z231" s="402"/>
    </row>
    <row r="232" ht="18.0" customHeight="1">
      <c r="A232" s="402"/>
      <c r="B232" s="402"/>
      <c r="C232" s="402"/>
      <c r="D232" s="402"/>
      <c r="E232" s="402"/>
      <c r="F232" s="402"/>
      <c r="G232" s="402"/>
      <c r="H232" s="402"/>
      <c r="I232" s="402"/>
      <c r="J232" s="402"/>
      <c r="K232" s="402"/>
      <c r="L232" s="402"/>
      <c r="M232" s="402"/>
      <c r="N232" s="402"/>
      <c r="O232" s="402"/>
      <c r="P232" s="402"/>
      <c r="Q232" s="402"/>
      <c r="R232" s="402"/>
      <c r="S232" s="402"/>
      <c r="T232" s="402"/>
      <c r="U232" s="402"/>
      <c r="V232" s="402"/>
      <c r="W232" s="402"/>
      <c r="X232" s="402"/>
      <c r="Y232" s="402"/>
      <c r="Z232" s="402"/>
    </row>
    <row r="233" ht="18.0" customHeight="1">
      <c r="A233" s="402"/>
      <c r="B233" s="402"/>
      <c r="C233" s="402"/>
      <c r="D233" s="402"/>
      <c r="E233" s="402"/>
      <c r="F233" s="402"/>
      <c r="G233" s="402"/>
      <c r="H233" s="402"/>
      <c r="I233" s="402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</row>
    <row r="234" ht="18.0" customHeight="1">
      <c r="A234" s="402"/>
      <c r="B234" s="402"/>
      <c r="C234" s="402"/>
      <c r="D234" s="402"/>
      <c r="E234" s="402"/>
      <c r="F234" s="402"/>
      <c r="G234" s="402"/>
      <c r="H234" s="402"/>
      <c r="I234" s="402"/>
      <c r="J234" s="402"/>
      <c r="K234" s="402"/>
      <c r="L234" s="402"/>
      <c r="M234" s="402"/>
      <c r="N234" s="402"/>
      <c r="O234" s="402"/>
      <c r="P234" s="402"/>
      <c r="Q234" s="402"/>
      <c r="R234" s="402"/>
      <c r="S234" s="402"/>
      <c r="T234" s="402"/>
      <c r="U234" s="402"/>
      <c r="V234" s="402"/>
      <c r="W234" s="402"/>
      <c r="X234" s="402"/>
      <c r="Y234" s="402"/>
      <c r="Z234" s="402"/>
    </row>
    <row r="235" ht="18.0" customHeight="1">
      <c r="A235" s="402"/>
      <c r="B235" s="402"/>
      <c r="C235" s="402"/>
      <c r="D235" s="402"/>
      <c r="E235" s="402"/>
      <c r="F235" s="402"/>
      <c r="G235" s="402"/>
      <c r="H235" s="402"/>
      <c r="I235" s="402"/>
      <c r="J235" s="402"/>
      <c r="K235" s="402"/>
      <c r="L235" s="402"/>
      <c r="M235" s="402"/>
      <c r="N235" s="402"/>
      <c r="O235" s="402"/>
      <c r="P235" s="402"/>
      <c r="Q235" s="402"/>
      <c r="R235" s="402"/>
      <c r="S235" s="402"/>
      <c r="T235" s="402"/>
      <c r="U235" s="402"/>
      <c r="V235" s="402"/>
      <c r="W235" s="402"/>
      <c r="X235" s="402"/>
      <c r="Y235" s="402"/>
      <c r="Z235" s="402"/>
    </row>
    <row r="236" ht="18.0" customHeight="1">
      <c r="A236" s="402"/>
      <c r="B236" s="402"/>
      <c r="C236" s="402"/>
      <c r="D236" s="402"/>
      <c r="E236" s="402"/>
      <c r="F236" s="402"/>
      <c r="G236" s="402"/>
      <c r="H236" s="402"/>
      <c r="I236" s="402"/>
      <c r="J236" s="402"/>
      <c r="K236" s="402"/>
      <c r="L236" s="402"/>
      <c r="M236" s="402"/>
      <c r="N236" s="402"/>
      <c r="O236" s="402"/>
      <c r="P236" s="402"/>
      <c r="Q236" s="402"/>
      <c r="R236" s="402"/>
      <c r="S236" s="402"/>
      <c r="T236" s="402"/>
      <c r="U236" s="402"/>
      <c r="V236" s="402"/>
      <c r="W236" s="402"/>
      <c r="X236" s="402"/>
      <c r="Y236" s="402"/>
      <c r="Z236" s="402"/>
    </row>
    <row r="237" ht="18.0" customHeight="1">
      <c r="A237" s="402"/>
      <c r="B237" s="402"/>
      <c r="C237" s="402"/>
      <c r="D237" s="402"/>
      <c r="E237" s="402"/>
      <c r="F237" s="402"/>
      <c r="G237" s="402"/>
      <c r="H237" s="402"/>
      <c r="I237" s="402"/>
      <c r="J237" s="402"/>
      <c r="K237" s="402"/>
      <c r="L237" s="402"/>
      <c r="M237" s="402"/>
      <c r="N237" s="402"/>
      <c r="O237" s="402"/>
      <c r="P237" s="402"/>
      <c r="Q237" s="402"/>
      <c r="R237" s="402"/>
      <c r="S237" s="402"/>
      <c r="T237" s="402"/>
      <c r="U237" s="402"/>
      <c r="V237" s="402"/>
      <c r="W237" s="402"/>
      <c r="X237" s="402"/>
      <c r="Y237" s="402"/>
      <c r="Z237" s="402"/>
    </row>
    <row r="238" ht="18.0" customHeight="1">
      <c r="A238" s="402"/>
      <c r="B238" s="402"/>
      <c r="C238" s="402"/>
      <c r="D238" s="402"/>
      <c r="E238" s="402"/>
      <c r="F238" s="402"/>
      <c r="G238" s="402"/>
      <c r="H238" s="402"/>
      <c r="I238" s="402"/>
      <c r="J238" s="402"/>
      <c r="K238" s="402"/>
      <c r="L238" s="402"/>
      <c r="M238" s="402"/>
      <c r="N238" s="402"/>
      <c r="O238" s="402"/>
      <c r="P238" s="402"/>
      <c r="Q238" s="402"/>
      <c r="R238" s="402"/>
      <c r="S238" s="402"/>
      <c r="T238" s="402"/>
      <c r="U238" s="402"/>
      <c r="V238" s="402"/>
      <c r="W238" s="402"/>
      <c r="X238" s="402"/>
      <c r="Y238" s="402"/>
      <c r="Z238" s="402"/>
    </row>
    <row r="239" ht="18.0" customHeight="1">
      <c r="A239" s="402"/>
      <c r="B239" s="402"/>
      <c r="C239" s="402"/>
      <c r="D239" s="402"/>
      <c r="E239" s="402"/>
      <c r="F239" s="402"/>
      <c r="G239" s="402"/>
      <c r="H239" s="402"/>
      <c r="I239" s="402"/>
      <c r="J239" s="402"/>
      <c r="K239" s="402"/>
      <c r="L239" s="402"/>
      <c r="M239" s="402"/>
      <c r="N239" s="402"/>
      <c r="O239" s="402"/>
      <c r="P239" s="402"/>
      <c r="Q239" s="402"/>
      <c r="R239" s="402"/>
      <c r="S239" s="402"/>
      <c r="T239" s="402"/>
      <c r="U239" s="402"/>
      <c r="V239" s="402"/>
      <c r="W239" s="402"/>
      <c r="X239" s="402"/>
      <c r="Y239" s="402"/>
      <c r="Z239" s="402"/>
    </row>
    <row r="240" ht="18.0" customHeight="1">
      <c r="A240" s="402"/>
      <c r="B240" s="402"/>
      <c r="C240" s="402"/>
      <c r="D240" s="402"/>
      <c r="E240" s="402"/>
      <c r="F240" s="402"/>
      <c r="G240" s="402"/>
      <c r="H240" s="402"/>
      <c r="I240" s="402"/>
      <c r="J240" s="402"/>
      <c r="K240" s="402"/>
      <c r="L240" s="402"/>
      <c r="M240" s="402"/>
      <c r="N240" s="402"/>
      <c r="O240" s="402"/>
      <c r="P240" s="402"/>
      <c r="Q240" s="402"/>
      <c r="R240" s="402"/>
      <c r="S240" s="402"/>
      <c r="T240" s="402"/>
      <c r="U240" s="402"/>
      <c r="V240" s="402"/>
      <c r="W240" s="402"/>
      <c r="X240" s="402"/>
      <c r="Y240" s="402"/>
      <c r="Z240" s="402"/>
    </row>
    <row r="241" ht="18.0" customHeight="1">
      <c r="A241" s="402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  <c r="O241" s="402"/>
      <c r="P241" s="402"/>
      <c r="Q241" s="402"/>
      <c r="R241" s="402"/>
      <c r="S241" s="402"/>
      <c r="T241" s="402"/>
      <c r="U241" s="402"/>
      <c r="V241" s="402"/>
      <c r="W241" s="402"/>
      <c r="X241" s="402"/>
      <c r="Y241" s="402"/>
      <c r="Z241" s="402"/>
    </row>
    <row r="242" ht="18.0" customHeight="1">
      <c r="A242" s="402"/>
      <c r="B242" s="402"/>
      <c r="C242" s="402"/>
      <c r="D242" s="402"/>
      <c r="E242" s="402"/>
      <c r="F242" s="402"/>
      <c r="G242" s="402"/>
      <c r="H242" s="402"/>
      <c r="I242" s="402"/>
      <c r="J242" s="402"/>
      <c r="K242" s="402"/>
      <c r="L242" s="402"/>
      <c r="M242" s="402"/>
      <c r="N242" s="402"/>
      <c r="O242" s="402"/>
      <c r="P242" s="402"/>
      <c r="Q242" s="402"/>
      <c r="R242" s="402"/>
      <c r="S242" s="402"/>
      <c r="T242" s="402"/>
      <c r="U242" s="402"/>
      <c r="V242" s="402"/>
      <c r="W242" s="402"/>
      <c r="X242" s="402"/>
      <c r="Y242" s="402"/>
      <c r="Z242" s="402"/>
    </row>
    <row r="243" ht="18.0" customHeight="1">
      <c r="A243" s="402"/>
      <c r="B243" s="402"/>
      <c r="C243" s="402"/>
      <c r="D243" s="402"/>
      <c r="E243" s="402"/>
      <c r="F243" s="402"/>
      <c r="G243" s="402"/>
      <c r="H243" s="402"/>
      <c r="I243" s="402"/>
      <c r="J243" s="402"/>
      <c r="K243" s="402"/>
      <c r="L243" s="402"/>
      <c r="M243" s="402"/>
      <c r="N243" s="402"/>
      <c r="O243" s="402"/>
      <c r="P243" s="402"/>
      <c r="Q243" s="402"/>
      <c r="R243" s="402"/>
      <c r="S243" s="402"/>
      <c r="T243" s="402"/>
      <c r="U243" s="402"/>
      <c r="V243" s="402"/>
      <c r="W243" s="402"/>
      <c r="X243" s="402"/>
      <c r="Y243" s="402"/>
      <c r="Z243" s="402"/>
    </row>
    <row r="244" ht="18.0" customHeight="1">
      <c r="A244" s="402"/>
      <c r="B244" s="402"/>
      <c r="C244" s="402"/>
      <c r="D244" s="402"/>
      <c r="E244" s="402"/>
      <c r="F244" s="402"/>
      <c r="G244" s="402"/>
      <c r="H244" s="402"/>
      <c r="I244" s="402"/>
      <c r="J244" s="402"/>
      <c r="K244" s="402"/>
      <c r="L244" s="402"/>
      <c r="M244" s="402"/>
      <c r="N244" s="402"/>
      <c r="O244" s="402"/>
      <c r="P244" s="402"/>
      <c r="Q244" s="402"/>
      <c r="R244" s="402"/>
      <c r="S244" s="402"/>
      <c r="T244" s="402"/>
      <c r="U244" s="402"/>
      <c r="V244" s="402"/>
      <c r="W244" s="402"/>
      <c r="X244" s="402"/>
      <c r="Y244" s="402"/>
      <c r="Z244" s="402"/>
    </row>
    <row r="245" ht="18.0" customHeight="1">
      <c r="A245" s="402"/>
      <c r="B245" s="402"/>
      <c r="C245" s="402"/>
      <c r="D245" s="402"/>
      <c r="E245" s="402"/>
      <c r="F245" s="402"/>
      <c r="G245" s="402"/>
      <c r="H245" s="402"/>
      <c r="I245" s="402"/>
      <c r="J245" s="402"/>
      <c r="K245" s="402"/>
      <c r="L245" s="402"/>
      <c r="M245" s="402"/>
      <c r="N245" s="402"/>
      <c r="O245" s="402"/>
      <c r="P245" s="402"/>
      <c r="Q245" s="402"/>
      <c r="R245" s="402"/>
      <c r="S245" s="402"/>
      <c r="T245" s="402"/>
      <c r="U245" s="402"/>
      <c r="V245" s="402"/>
      <c r="W245" s="402"/>
      <c r="X245" s="402"/>
      <c r="Y245" s="402"/>
      <c r="Z245" s="402"/>
    </row>
    <row r="246" ht="18.0" customHeight="1">
      <c r="A246" s="402"/>
      <c r="B246" s="402"/>
      <c r="C246" s="402"/>
      <c r="D246" s="402"/>
      <c r="E246" s="402"/>
      <c r="F246" s="402"/>
      <c r="G246" s="402"/>
      <c r="H246" s="402"/>
      <c r="I246" s="402"/>
      <c r="J246" s="402"/>
      <c r="K246" s="402"/>
      <c r="L246" s="402"/>
      <c r="M246" s="402"/>
      <c r="N246" s="402"/>
      <c r="O246" s="402"/>
      <c r="P246" s="402"/>
      <c r="Q246" s="402"/>
      <c r="R246" s="402"/>
      <c r="S246" s="402"/>
      <c r="T246" s="402"/>
      <c r="U246" s="402"/>
      <c r="V246" s="402"/>
      <c r="W246" s="402"/>
      <c r="X246" s="402"/>
      <c r="Y246" s="402"/>
      <c r="Z246" s="402"/>
    </row>
    <row r="247" ht="18.0" customHeight="1">
      <c r="A247" s="402"/>
      <c r="B247" s="402"/>
      <c r="C247" s="402"/>
      <c r="D247" s="402"/>
      <c r="E247" s="402"/>
      <c r="F247" s="402"/>
      <c r="G247" s="402"/>
      <c r="H247" s="402"/>
      <c r="I247" s="402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</row>
    <row r="248" ht="18.0" customHeight="1">
      <c r="A248" s="402"/>
      <c r="B248" s="402"/>
      <c r="C248" s="402"/>
      <c r="D248" s="402"/>
      <c r="E248" s="402"/>
      <c r="F248" s="402"/>
      <c r="G248" s="402"/>
      <c r="H248" s="402"/>
      <c r="I248" s="402"/>
      <c r="J248" s="402"/>
      <c r="K248" s="402"/>
      <c r="L248" s="402"/>
      <c r="M248" s="402"/>
      <c r="N248" s="402"/>
      <c r="O248" s="402"/>
      <c r="P248" s="402"/>
      <c r="Q248" s="402"/>
      <c r="R248" s="402"/>
      <c r="S248" s="402"/>
      <c r="T248" s="402"/>
      <c r="U248" s="402"/>
      <c r="V248" s="402"/>
      <c r="W248" s="402"/>
      <c r="X248" s="402"/>
      <c r="Y248" s="402"/>
      <c r="Z248" s="402"/>
    </row>
    <row r="249" ht="18.0" customHeight="1">
      <c r="A249" s="402"/>
      <c r="B249" s="402"/>
      <c r="C249" s="402"/>
      <c r="D249" s="402"/>
      <c r="E249" s="402"/>
      <c r="F249" s="402"/>
      <c r="G249" s="402"/>
      <c r="H249" s="402"/>
      <c r="I249" s="402"/>
      <c r="J249" s="402"/>
      <c r="K249" s="402"/>
      <c r="L249" s="402"/>
      <c r="M249" s="402"/>
      <c r="N249" s="402"/>
      <c r="O249" s="402"/>
      <c r="P249" s="402"/>
      <c r="Q249" s="402"/>
      <c r="R249" s="402"/>
      <c r="S249" s="402"/>
      <c r="T249" s="402"/>
      <c r="U249" s="402"/>
      <c r="V249" s="402"/>
      <c r="W249" s="402"/>
      <c r="X249" s="402"/>
      <c r="Y249" s="402"/>
      <c r="Z249" s="402"/>
    </row>
    <row r="250" ht="18.0" customHeight="1">
      <c r="A250" s="402"/>
      <c r="B250" s="402"/>
      <c r="C250" s="402"/>
      <c r="D250" s="402"/>
      <c r="E250" s="402"/>
      <c r="F250" s="402"/>
      <c r="G250" s="402"/>
      <c r="H250" s="402"/>
      <c r="I250" s="402"/>
      <c r="J250" s="402"/>
      <c r="K250" s="402"/>
      <c r="L250" s="402"/>
      <c r="M250" s="402"/>
      <c r="N250" s="402"/>
      <c r="O250" s="402"/>
      <c r="P250" s="402"/>
      <c r="Q250" s="402"/>
      <c r="R250" s="402"/>
      <c r="S250" s="402"/>
      <c r="T250" s="402"/>
      <c r="U250" s="402"/>
      <c r="V250" s="402"/>
      <c r="W250" s="402"/>
      <c r="X250" s="402"/>
      <c r="Y250" s="402"/>
      <c r="Z250" s="402"/>
    </row>
    <row r="251" ht="18.0" customHeight="1">
      <c r="A251" s="402"/>
      <c r="B251" s="402"/>
      <c r="C251" s="402"/>
      <c r="D251" s="402"/>
      <c r="E251" s="402"/>
      <c r="F251" s="402"/>
      <c r="G251" s="402"/>
      <c r="H251" s="402"/>
      <c r="I251" s="402"/>
      <c r="J251" s="402"/>
      <c r="K251" s="402"/>
      <c r="L251" s="402"/>
      <c r="M251" s="402"/>
      <c r="N251" s="402"/>
      <c r="O251" s="402"/>
      <c r="P251" s="402"/>
      <c r="Q251" s="402"/>
      <c r="R251" s="402"/>
      <c r="S251" s="402"/>
      <c r="T251" s="402"/>
      <c r="U251" s="402"/>
      <c r="V251" s="402"/>
      <c r="W251" s="402"/>
      <c r="X251" s="402"/>
      <c r="Y251" s="402"/>
      <c r="Z251" s="402"/>
    </row>
    <row r="252" ht="18.0" customHeight="1">
      <c r="A252" s="402"/>
      <c r="B252" s="402"/>
      <c r="C252" s="402"/>
      <c r="D252" s="402"/>
      <c r="E252" s="402"/>
      <c r="F252" s="402"/>
      <c r="G252" s="402"/>
      <c r="H252" s="402"/>
      <c r="I252" s="402"/>
      <c r="J252" s="402"/>
      <c r="K252" s="402"/>
      <c r="L252" s="402"/>
      <c r="M252" s="402"/>
      <c r="N252" s="402"/>
      <c r="O252" s="402"/>
      <c r="P252" s="402"/>
      <c r="Q252" s="402"/>
      <c r="R252" s="402"/>
      <c r="S252" s="402"/>
      <c r="T252" s="402"/>
      <c r="U252" s="402"/>
      <c r="V252" s="402"/>
      <c r="W252" s="402"/>
      <c r="X252" s="402"/>
      <c r="Y252" s="402"/>
      <c r="Z252" s="402"/>
    </row>
    <row r="253" ht="18.0" customHeight="1">
      <c r="A253" s="402"/>
      <c r="B253" s="402"/>
      <c r="C253" s="402"/>
      <c r="D253" s="402"/>
      <c r="E253" s="402"/>
      <c r="F253" s="402"/>
      <c r="G253" s="402"/>
      <c r="H253" s="402"/>
      <c r="I253" s="402"/>
      <c r="J253" s="402"/>
      <c r="K253" s="402"/>
      <c r="L253" s="402"/>
      <c r="M253" s="402"/>
      <c r="N253" s="402"/>
      <c r="O253" s="402"/>
      <c r="P253" s="402"/>
      <c r="Q253" s="402"/>
      <c r="R253" s="402"/>
      <c r="S253" s="402"/>
      <c r="T253" s="402"/>
      <c r="U253" s="402"/>
      <c r="V253" s="402"/>
      <c r="W253" s="402"/>
      <c r="X253" s="402"/>
      <c r="Y253" s="402"/>
      <c r="Z253" s="402"/>
    </row>
    <row r="254" ht="18.0" customHeight="1">
      <c r="A254" s="402"/>
      <c r="B254" s="402"/>
      <c r="C254" s="402"/>
      <c r="D254" s="402"/>
      <c r="E254" s="402"/>
      <c r="F254" s="402"/>
      <c r="G254" s="402"/>
      <c r="H254" s="402"/>
      <c r="I254" s="402"/>
      <c r="J254" s="402"/>
      <c r="K254" s="402"/>
      <c r="L254" s="402"/>
      <c r="M254" s="402"/>
      <c r="N254" s="402"/>
      <c r="O254" s="402"/>
      <c r="P254" s="402"/>
      <c r="Q254" s="402"/>
      <c r="R254" s="402"/>
      <c r="S254" s="402"/>
      <c r="T254" s="402"/>
      <c r="U254" s="402"/>
      <c r="V254" s="402"/>
      <c r="W254" s="402"/>
      <c r="X254" s="402"/>
      <c r="Y254" s="402"/>
      <c r="Z254" s="402"/>
    </row>
    <row r="255" ht="18.0" customHeight="1">
      <c r="A255" s="402"/>
      <c r="B255" s="402"/>
      <c r="C255" s="402"/>
      <c r="D255" s="402"/>
      <c r="E255" s="402"/>
      <c r="F255" s="402"/>
      <c r="G255" s="402"/>
      <c r="H255" s="402"/>
      <c r="I255" s="402"/>
      <c r="J255" s="402"/>
      <c r="K255" s="402"/>
      <c r="L255" s="402"/>
      <c r="M255" s="402"/>
      <c r="N255" s="402"/>
      <c r="O255" s="402"/>
      <c r="P255" s="402"/>
      <c r="Q255" s="402"/>
      <c r="R255" s="402"/>
      <c r="S255" s="402"/>
      <c r="T255" s="402"/>
      <c r="U255" s="402"/>
      <c r="V255" s="402"/>
      <c r="W255" s="402"/>
      <c r="X255" s="402"/>
      <c r="Y255" s="402"/>
      <c r="Z255" s="402"/>
    </row>
    <row r="256" ht="18.0" customHeight="1">
      <c r="A256" s="402"/>
      <c r="B256" s="402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</row>
    <row r="257" ht="18.0" customHeight="1">
      <c r="A257" s="402"/>
      <c r="B257" s="402"/>
      <c r="C257" s="402"/>
      <c r="D257" s="402"/>
      <c r="E257" s="402"/>
      <c r="F257" s="402"/>
      <c r="G257" s="402"/>
      <c r="H257" s="402"/>
      <c r="I257" s="402"/>
      <c r="J257" s="402"/>
      <c r="K257" s="402"/>
      <c r="L257" s="402"/>
      <c r="M257" s="402"/>
      <c r="N257" s="402"/>
      <c r="O257" s="402"/>
      <c r="P257" s="402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</row>
    <row r="258" ht="18.0" customHeight="1">
      <c r="A258" s="402"/>
      <c r="B258" s="402"/>
      <c r="C258" s="402"/>
      <c r="D258" s="402"/>
      <c r="E258" s="402"/>
      <c r="F258" s="402"/>
      <c r="G258" s="402"/>
      <c r="H258" s="402"/>
      <c r="I258" s="402"/>
      <c r="J258" s="402"/>
      <c r="K258" s="402"/>
      <c r="L258" s="402"/>
      <c r="M258" s="402"/>
      <c r="N258" s="402"/>
      <c r="O258" s="402"/>
      <c r="P258" s="402"/>
      <c r="Q258" s="402"/>
      <c r="R258" s="402"/>
      <c r="S258" s="402"/>
      <c r="T258" s="402"/>
      <c r="U258" s="402"/>
      <c r="V258" s="402"/>
      <c r="W258" s="402"/>
      <c r="X258" s="402"/>
      <c r="Y258" s="402"/>
      <c r="Z258" s="402"/>
    </row>
    <row r="259" ht="18.0" customHeight="1">
      <c r="A259" s="402"/>
      <c r="B259" s="402"/>
      <c r="C259" s="402"/>
      <c r="D259" s="402"/>
      <c r="E259" s="402"/>
      <c r="F259" s="402"/>
      <c r="G259" s="402"/>
      <c r="H259" s="402"/>
      <c r="I259" s="402"/>
      <c r="J259" s="402"/>
      <c r="K259" s="402"/>
      <c r="L259" s="402"/>
      <c r="M259" s="402"/>
      <c r="N259" s="402"/>
      <c r="O259" s="402"/>
      <c r="P259" s="402"/>
      <c r="Q259" s="402"/>
      <c r="R259" s="402"/>
      <c r="S259" s="402"/>
      <c r="T259" s="402"/>
      <c r="U259" s="402"/>
      <c r="V259" s="402"/>
      <c r="W259" s="402"/>
      <c r="X259" s="402"/>
      <c r="Y259" s="402"/>
      <c r="Z259" s="402"/>
    </row>
    <row r="260" ht="18.0" customHeight="1">
      <c r="A260" s="402"/>
      <c r="B260" s="402"/>
      <c r="C260" s="402"/>
      <c r="D260" s="402"/>
      <c r="E260" s="402"/>
      <c r="F260" s="402"/>
      <c r="G260" s="402"/>
      <c r="H260" s="402"/>
      <c r="I260" s="402"/>
      <c r="J260" s="402"/>
      <c r="K260" s="402"/>
      <c r="L260" s="402"/>
      <c r="M260" s="402"/>
      <c r="N260" s="402"/>
      <c r="O260" s="402"/>
      <c r="P260" s="402"/>
      <c r="Q260" s="402"/>
      <c r="R260" s="402"/>
      <c r="S260" s="402"/>
      <c r="T260" s="402"/>
      <c r="U260" s="402"/>
      <c r="V260" s="402"/>
      <c r="W260" s="402"/>
      <c r="X260" s="402"/>
      <c r="Y260" s="402"/>
      <c r="Z260" s="402"/>
    </row>
    <row r="261" ht="18.0" customHeight="1">
      <c r="A261" s="402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  <c r="O261" s="402"/>
      <c r="P261" s="402"/>
      <c r="Q261" s="402"/>
      <c r="R261" s="402"/>
      <c r="S261" s="402"/>
      <c r="T261" s="402"/>
      <c r="U261" s="402"/>
      <c r="V261" s="402"/>
      <c r="W261" s="402"/>
      <c r="X261" s="402"/>
      <c r="Y261" s="402"/>
      <c r="Z261" s="402"/>
    </row>
    <row r="262" ht="18.0" customHeight="1">
      <c r="A262" s="402"/>
      <c r="B262" s="402"/>
      <c r="C262" s="402"/>
      <c r="D262" s="402"/>
      <c r="E262" s="402"/>
      <c r="F262" s="402"/>
      <c r="G262" s="402"/>
      <c r="H262" s="402"/>
      <c r="I262" s="402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</row>
    <row r="263" ht="18.0" customHeight="1">
      <c r="A263" s="402"/>
      <c r="B263" s="402"/>
      <c r="C263" s="402"/>
      <c r="D263" s="402"/>
      <c r="E263" s="402"/>
      <c r="F263" s="402"/>
      <c r="G263" s="402"/>
      <c r="H263" s="402"/>
      <c r="I263" s="402"/>
      <c r="J263" s="402"/>
      <c r="K263" s="402"/>
      <c r="L263" s="402"/>
      <c r="M263" s="402"/>
      <c r="N263" s="402"/>
      <c r="O263" s="402"/>
      <c r="P263" s="402"/>
      <c r="Q263" s="402"/>
      <c r="R263" s="402"/>
      <c r="S263" s="402"/>
      <c r="T263" s="402"/>
      <c r="U263" s="402"/>
      <c r="V263" s="402"/>
      <c r="W263" s="402"/>
      <c r="X263" s="402"/>
      <c r="Y263" s="402"/>
      <c r="Z263" s="402"/>
    </row>
    <row r="264" ht="18.0" customHeight="1">
      <c r="A264" s="402"/>
      <c r="B264" s="402"/>
      <c r="C264" s="402"/>
      <c r="D264" s="402"/>
      <c r="E264" s="402"/>
      <c r="F264" s="402"/>
      <c r="G264" s="402"/>
      <c r="H264" s="402"/>
      <c r="I264" s="402"/>
      <c r="J264" s="402"/>
      <c r="K264" s="402"/>
      <c r="L264" s="402"/>
      <c r="M264" s="402"/>
      <c r="N264" s="402"/>
      <c r="O264" s="402"/>
      <c r="P264" s="402"/>
      <c r="Q264" s="402"/>
      <c r="R264" s="402"/>
      <c r="S264" s="402"/>
      <c r="T264" s="402"/>
      <c r="U264" s="402"/>
      <c r="V264" s="402"/>
      <c r="W264" s="402"/>
      <c r="X264" s="402"/>
      <c r="Y264" s="402"/>
      <c r="Z264" s="402"/>
    </row>
    <row r="265" ht="18.0" customHeight="1">
      <c r="A265" s="402"/>
      <c r="B265" s="402"/>
      <c r="C265" s="402"/>
      <c r="D265" s="402"/>
      <c r="E265" s="402"/>
      <c r="F265" s="402"/>
      <c r="G265" s="402"/>
      <c r="H265" s="402"/>
      <c r="I265" s="402"/>
      <c r="J265" s="402"/>
      <c r="K265" s="402"/>
      <c r="L265" s="402"/>
      <c r="M265" s="402"/>
      <c r="N265" s="402"/>
      <c r="O265" s="402"/>
      <c r="P265" s="402"/>
      <c r="Q265" s="402"/>
      <c r="R265" s="402"/>
      <c r="S265" s="402"/>
      <c r="T265" s="402"/>
      <c r="U265" s="402"/>
      <c r="V265" s="402"/>
      <c r="W265" s="402"/>
      <c r="X265" s="402"/>
      <c r="Y265" s="402"/>
      <c r="Z265" s="402"/>
    </row>
    <row r="266" ht="18.0" customHeight="1">
      <c r="A266" s="402"/>
      <c r="B266" s="402"/>
      <c r="C266" s="402"/>
      <c r="D266" s="402"/>
      <c r="E266" s="402"/>
      <c r="F266" s="402"/>
      <c r="G266" s="402"/>
      <c r="H266" s="402"/>
      <c r="I266" s="402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  <c r="V266" s="402"/>
      <c r="W266" s="402"/>
      <c r="X266" s="402"/>
      <c r="Y266" s="402"/>
      <c r="Z266" s="402"/>
    </row>
    <row r="267" ht="18.0" customHeight="1">
      <c r="A267" s="402"/>
      <c r="B267" s="402"/>
      <c r="C267" s="402"/>
      <c r="D267" s="402"/>
      <c r="E267" s="402"/>
      <c r="F267" s="402"/>
      <c r="G267" s="402"/>
      <c r="H267" s="402"/>
      <c r="I267" s="402"/>
      <c r="J267" s="402"/>
      <c r="K267" s="402"/>
      <c r="L267" s="402"/>
      <c r="M267" s="402"/>
      <c r="N267" s="402"/>
      <c r="O267" s="402"/>
      <c r="P267" s="402"/>
      <c r="Q267" s="402"/>
      <c r="R267" s="402"/>
      <c r="S267" s="402"/>
      <c r="T267" s="402"/>
      <c r="U267" s="402"/>
      <c r="V267" s="402"/>
      <c r="W267" s="402"/>
      <c r="X267" s="402"/>
      <c r="Y267" s="402"/>
      <c r="Z267" s="402"/>
    </row>
    <row r="268" ht="18.0" customHeight="1">
      <c r="A268" s="402"/>
      <c r="B268" s="402"/>
      <c r="C268" s="402"/>
      <c r="D268" s="402"/>
      <c r="E268" s="402"/>
      <c r="F268" s="402"/>
      <c r="G268" s="402"/>
      <c r="H268" s="402"/>
      <c r="I268" s="402"/>
      <c r="J268" s="402"/>
      <c r="K268" s="402"/>
      <c r="L268" s="402"/>
      <c r="M268" s="402"/>
      <c r="N268" s="402"/>
      <c r="O268" s="402"/>
      <c r="P268" s="402"/>
      <c r="Q268" s="402"/>
      <c r="R268" s="402"/>
      <c r="S268" s="402"/>
      <c r="T268" s="402"/>
      <c r="U268" s="402"/>
      <c r="V268" s="402"/>
      <c r="W268" s="402"/>
      <c r="X268" s="402"/>
      <c r="Y268" s="402"/>
      <c r="Z268" s="402"/>
    </row>
    <row r="269" ht="18.0" customHeight="1">
      <c r="A269" s="402"/>
      <c r="B269" s="402"/>
      <c r="C269" s="402"/>
      <c r="D269" s="402"/>
      <c r="E269" s="402"/>
      <c r="F269" s="402"/>
      <c r="G269" s="402"/>
      <c r="H269" s="402"/>
      <c r="I269" s="402"/>
      <c r="J269" s="402"/>
      <c r="K269" s="402"/>
      <c r="L269" s="402"/>
      <c r="M269" s="402"/>
      <c r="N269" s="402"/>
      <c r="O269" s="402"/>
      <c r="P269" s="402"/>
      <c r="Q269" s="402"/>
      <c r="R269" s="402"/>
      <c r="S269" s="402"/>
      <c r="T269" s="402"/>
      <c r="U269" s="402"/>
      <c r="V269" s="402"/>
      <c r="W269" s="402"/>
      <c r="X269" s="402"/>
      <c r="Y269" s="402"/>
      <c r="Z269" s="402"/>
    </row>
    <row r="270" ht="18.0" customHeight="1">
      <c r="A270" s="402"/>
      <c r="B270" s="402"/>
      <c r="C270" s="402"/>
      <c r="D270" s="402"/>
      <c r="E270" s="402"/>
      <c r="F270" s="402"/>
      <c r="G270" s="402"/>
      <c r="H270" s="402"/>
      <c r="I270" s="402"/>
      <c r="J270" s="402"/>
      <c r="K270" s="402"/>
      <c r="L270" s="402"/>
      <c r="M270" s="402"/>
      <c r="N270" s="402"/>
      <c r="O270" s="402"/>
      <c r="P270" s="402"/>
      <c r="Q270" s="402"/>
      <c r="R270" s="402"/>
      <c r="S270" s="402"/>
      <c r="T270" s="402"/>
      <c r="U270" s="402"/>
      <c r="V270" s="402"/>
      <c r="W270" s="402"/>
      <c r="X270" s="402"/>
      <c r="Y270" s="402"/>
      <c r="Z270" s="402"/>
    </row>
    <row r="271" ht="18.0" customHeight="1">
      <c r="A271" s="402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  <c r="O271" s="402"/>
      <c r="P271" s="402"/>
      <c r="Q271" s="402"/>
      <c r="R271" s="402"/>
      <c r="S271" s="402"/>
      <c r="T271" s="402"/>
      <c r="U271" s="402"/>
      <c r="V271" s="402"/>
      <c r="W271" s="402"/>
      <c r="X271" s="402"/>
      <c r="Y271" s="402"/>
      <c r="Z271" s="402"/>
    </row>
    <row r="272" ht="18.0" customHeight="1">
      <c r="A272" s="402"/>
      <c r="B272" s="402"/>
      <c r="C272" s="402"/>
      <c r="D272" s="402"/>
      <c r="E272" s="402"/>
      <c r="F272" s="402"/>
      <c r="G272" s="402"/>
      <c r="H272" s="402"/>
      <c r="I272" s="402"/>
      <c r="J272" s="402"/>
      <c r="K272" s="402"/>
      <c r="L272" s="402"/>
      <c r="M272" s="402"/>
      <c r="N272" s="402"/>
      <c r="O272" s="402"/>
      <c r="P272" s="402"/>
      <c r="Q272" s="402"/>
      <c r="R272" s="402"/>
      <c r="S272" s="402"/>
      <c r="T272" s="402"/>
      <c r="U272" s="402"/>
      <c r="V272" s="402"/>
      <c r="W272" s="402"/>
      <c r="X272" s="402"/>
      <c r="Y272" s="402"/>
      <c r="Z272" s="402"/>
    </row>
    <row r="273" ht="18.0" customHeight="1">
      <c r="A273" s="402"/>
      <c r="B273" s="402"/>
      <c r="C273" s="402"/>
      <c r="D273" s="402"/>
      <c r="E273" s="402"/>
      <c r="F273" s="402"/>
      <c r="G273" s="402"/>
      <c r="H273" s="402"/>
      <c r="I273" s="402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</row>
    <row r="274" ht="18.0" customHeight="1">
      <c r="A274" s="402"/>
      <c r="B274" s="402"/>
      <c r="C274" s="402"/>
      <c r="D274" s="402"/>
      <c r="E274" s="402"/>
      <c r="F274" s="402"/>
      <c r="G274" s="402"/>
      <c r="H274" s="402"/>
      <c r="I274" s="402"/>
      <c r="J274" s="402"/>
      <c r="K274" s="402"/>
      <c r="L274" s="402"/>
      <c r="M274" s="402"/>
      <c r="N274" s="402"/>
      <c r="O274" s="402"/>
      <c r="P274" s="402"/>
      <c r="Q274" s="402"/>
      <c r="R274" s="402"/>
      <c r="S274" s="402"/>
      <c r="T274" s="402"/>
      <c r="U274" s="402"/>
      <c r="V274" s="402"/>
      <c r="W274" s="402"/>
      <c r="X274" s="402"/>
      <c r="Y274" s="402"/>
      <c r="Z274" s="402"/>
    </row>
    <row r="275" ht="18.0" customHeight="1">
      <c r="A275" s="402"/>
      <c r="B275" s="402"/>
      <c r="C275" s="402"/>
      <c r="D275" s="402"/>
      <c r="E275" s="402"/>
      <c r="F275" s="402"/>
      <c r="G275" s="402"/>
      <c r="H275" s="402"/>
      <c r="I275" s="402"/>
      <c r="J275" s="402"/>
      <c r="K275" s="402"/>
      <c r="L275" s="402"/>
      <c r="M275" s="402"/>
      <c r="N275" s="402"/>
      <c r="O275" s="402"/>
      <c r="P275" s="402"/>
      <c r="Q275" s="402"/>
      <c r="R275" s="402"/>
      <c r="S275" s="402"/>
      <c r="T275" s="402"/>
      <c r="U275" s="402"/>
      <c r="V275" s="402"/>
      <c r="W275" s="402"/>
      <c r="X275" s="402"/>
      <c r="Y275" s="402"/>
      <c r="Z275" s="402"/>
    </row>
    <row r="276" ht="18.0" customHeight="1">
      <c r="A276" s="402"/>
      <c r="B276" s="402"/>
      <c r="C276" s="402"/>
      <c r="D276" s="402"/>
      <c r="E276" s="402"/>
      <c r="F276" s="402"/>
      <c r="G276" s="402"/>
      <c r="H276" s="402"/>
      <c r="I276" s="402"/>
      <c r="J276" s="402"/>
      <c r="K276" s="402"/>
      <c r="L276" s="402"/>
      <c r="M276" s="402"/>
      <c r="N276" s="402"/>
      <c r="O276" s="402"/>
      <c r="P276" s="402"/>
      <c r="Q276" s="402"/>
      <c r="R276" s="402"/>
      <c r="S276" s="402"/>
      <c r="T276" s="402"/>
      <c r="U276" s="402"/>
      <c r="V276" s="402"/>
      <c r="W276" s="402"/>
      <c r="X276" s="402"/>
      <c r="Y276" s="402"/>
      <c r="Z276" s="402"/>
    </row>
    <row r="277" ht="18.0" customHeight="1">
      <c r="A277" s="402"/>
      <c r="B277" s="402"/>
      <c r="C277" s="402"/>
      <c r="D277" s="402"/>
      <c r="E277" s="402"/>
      <c r="F277" s="402"/>
      <c r="G277" s="402"/>
      <c r="H277" s="402"/>
      <c r="I277" s="402"/>
      <c r="J277" s="402"/>
      <c r="K277" s="402"/>
      <c r="L277" s="402"/>
      <c r="M277" s="402"/>
      <c r="N277" s="402"/>
      <c r="O277" s="402"/>
      <c r="P277" s="402"/>
      <c r="Q277" s="402"/>
      <c r="R277" s="402"/>
      <c r="S277" s="402"/>
      <c r="T277" s="402"/>
      <c r="U277" s="402"/>
      <c r="V277" s="402"/>
      <c r="W277" s="402"/>
      <c r="X277" s="402"/>
      <c r="Y277" s="402"/>
      <c r="Z277" s="402"/>
    </row>
    <row r="278" ht="18.0" customHeight="1">
      <c r="A278" s="402"/>
      <c r="B278" s="402"/>
      <c r="C278" s="402"/>
      <c r="D278" s="402"/>
      <c r="E278" s="402"/>
      <c r="F278" s="402"/>
      <c r="G278" s="402"/>
      <c r="H278" s="402"/>
      <c r="I278" s="402"/>
      <c r="J278" s="402"/>
      <c r="K278" s="402"/>
      <c r="L278" s="402"/>
      <c r="M278" s="402"/>
      <c r="N278" s="402"/>
      <c r="O278" s="402"/>
      <c r="P278" s="402"/>
      <c r="Q278" s="402"/>
      <c r="R278" s="402"/>
      <c r="S278" s="402"/>
      <c r="T278" s="402"/>
      <c r="U278" s="402"/>
      <c r="V278" s="402"/>
      <c r="W278" s="402"/>
      <c r="X278" s="402"/>
      <c r="Y278" s="402"/>
      <c r="Z278" s="402"/>
    </row>
    <row r="279" ht="18.0" customHeight="1">
      <c r="A279" s="402"/>
      <c r="B279" s="402"/>
      <c r="C279" s="402"/>
      <c r="D279" s="402"/>
      <c r="E279" s="402"/>
      <c r="F279" s="402"/>
      <c r="G279" s="402"/>
      <c r="H279" s="402"/>
      <c r="I279" s="402"/>
      <c r="J279" s="402"/>
      <c r="K279" s="402"/>
      <c r="L279" s="402"/>
      <c r="M279" s="402"/>
      <c r="N279" s="402"/>
      <c r="O279" s="402"/>
      <c r="P279" s="402"/>
      <c r="Q279" s="402"/>
      <c r="R279" s="402"/>
      <c r="S279" s="402"/>
      <c r="T279" s="402"/>
      <c r="U279" s="402"/>
      <c r="V279" s="402"/>
      <c r="W279" s="402"/>
      <c r="X279" s="402"/>
      <c r="Y279" s="402"/>
      <c r="Z279" s="402"/>
    </row>
    <row r="280" ht="18.0" customHeight="1">
      <c r="A280" s="402"/>
      <c r="B280" s="402"/>
      <c r="C280" s="402"/>
      <c r="D280" s="402"/>
      <c r="E280" s="402"/>
      <c r="F280" s="402"/>
      <c r="G280" s="402"/>
      <c r="H280" s="402"/>
      <c r="I280" s="402"/>
      <c r="J280" s="402"/>
      <c r="K280" s="402"/>
      <c r="L280" s="402"/>
      <c r="M280" s="402"/>
      <c r="N280" s="402"/>
      <c r="O280" s="402"/>
      <c r="P280" s="402"/>
      <c r="Q280" s="402"/>
      <c r="R280" s="402"/>
      <c r="S280" s="402"/>
      <c r="T280" s="402"/>
      <c r="U280" s="402"/>
      <c r="V280" s="402"/>
      <c r="W280" s="402"/>
      <c r="X280" s="402"/>
      <c r="Y280" s="402"/>
      <c r="Z280" s="402"/>
    </row>
    <row r="281" ht="18.0" customHeight="1">
      <c r="A281" s="402"/>
      <c r="B281" s="402"/>
      <c r="C281" s="402"/>
      <c r="D281" s="402"/>
      <c r="E281" s="402"/>
      <c r="F281" s="402"/>
      <c r="G281" s="402"/>
      <c r="H281" s="402"/>
      <c r="I281" s="402"/>
      <c r="J281" s="402"/>
      <c r="K281" s="402"/>
      <c r="L281" s="402"/>
      <c r="M281" s="402"/>
      <c r="N281" s="402"/>
      <c r="O281" s="402"/>
      <c r="P281" s="402"/>
      <c r="Q281" s="402"/>
      <c r="R281" s="402"/>
      <c r="S281" s="402"/>
      <c r="T281" s="402"/>
      <c r="U281" s="402"/>
      <c r="V281" s="402"/>
      <c r="W281" s="402"/>
      <c r="X281" s="402"/>
      <c r="Y281" s="402"/>
      <c r="Z281" s="402"/>
    </row>
    <row r="282" ht="18.0" customHeight="1">
      <c r="A282" s="402"/>
      <c r="B282" s="402"/>
      <c r="C282" s="402"/>
      <c r="D282" s="402"/>
      <c r="E282" s="402"/>
      <c r="F282" s="402"/>
      <c r="G282" s="402"/>
      <c r="H282" s="402"/>
      <c r="I282" s="402"/>
      <c r="J282" s="402"/>
      <c r="K282" s="402"/>
      <c r="L282" s="402"/>
      <c r="M282" s="402"/>
      <c r="N282" s="402"/>
      <c r="O282" s="402"/>
      <c r="P282" s="402"/>
      <c r="Q282" s="402"/>
      <c r="R282" s="402"/>
      <c r="S282" s="402"/>
      <c r="T282" s="402"/>
      <c r="U282" s="402"/>
      <c r="V282" s="402"/>
      <c r="W282" s="402"/>
      <c r="X282" s="402"/>
      <c r="Y282" s="402"/>
      <c r="Z282" s="402"/>
    </row>
    <row r="283" ht="18.0" customHeight="1">
      <c r="A283" s="402"/>
      <c r="B283" s="402"/>
      <c r="C283" s="402"/>
      <c r="D283" s="402"/>
      <c r="E283" s="402"/>
      <c r="F283" s="402"/>
      <c r="G283" s="402"/>
      <c r="H283" s="402"/>
      <c r="I283" s="402"/>
      <c r="J283" s="402"/>
      <c r="K283" s="402"/>
      <c r="L283" s="402"/>
      <c r="M283" s="402"/>
      <c r="N283" s="402"/>
      <c r="O283" s="402"/>
      <c r="P283" s="40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</row>
    <row r="284" ht="18.0" customHeight="1">
      <c r="A284" s="402"/>
      <c r="B284" s="402"/>
      <c r="C284" s="402"/>
      <c r="D284" s="402"/>
      <c r="E284" s="402"/>
      <c r="F284" s="402"/>
      <c r="G284" s="402"/>
      <c r="H284" s="402"/>
      <c r="I284" s="402"/>
      <c r="J284" s="402"/>
      <c r="K284" s="402"/>
      <c r="L284" s="402"/>
      <c r="M284" s="402"/>
      <c r="N284" s="402"/>
      <c r="O284" s="402"/>
      <c r="P284" s="402"/>
      <c r="Q284" s="402"/>
      <c r="R284" s="402"/>
      <c r="S284" s="402"/>
      <c r="T284" s="402"/>
      <c r="U284" s="402"/>
      <c r="V284" s="402"/>
      <c r="W284" s="402"/>
      <c r="X284" s="402"/>
      <c r="Y284" s="402"/>
      <c r="Z284" s="402"/>
    </row>
    <row r="285" ht="18.0" customHeight="1">
      <c r="A285" s="402"/>
      <c r="B285" s="402"/>
      <c r="C285" s="402"/>
      <c r="D285" s="402"/>
      <c r="E285" s="402"/>
      <c r="F285" s="402"/>
      <c r="G285" s="402"/>
      <c r="H285" s="402"/>
      <c r="I285" s="402"/>
      <c r="J285" s="402"/>
      <c r="K285" s="402"/>
      <c r="L285" s="402"/>
      <c r="M285" s="402"/>
      <c r="N285" s="402"/>
      <c r="O285" s="402"/>
      <c r="P285" s="402"/>
      <c r="Q285" s="402"/>
      <c r="R285" s="402"/>
      <c r="S285" s="402"/>
      <c r="T285" s="402"/>
      <c r="U285" s="402"/>
      <c r="V285" s="402"/>
      <c r="W285" s="402"/>
      <c r="X285" s="402"/>
      <c r="Y285" s="402"/>
      <c r="Z285" s="402"/>
    </row>
    <row r="286" ht="18.0" customHeight="1">
      <c r="A286" s="402"/>
      <c r="B286" s="402"/>
      <c r="C286" s="402"/>
      <c r="D286" s="402"/>
      <c r="E286" s="402"/>
      <c r="F286" s="402"/>
      <c r="G286" s="402"/>
      <c r="H286" s="402"/>
      <c r="I286" s="402"/>
      <c r="J286" s="402"/>
      <c r="K286" s="402"/>
      <c r="L286" s="402"/>
      <c r="M286" s="402"/>
      <c r="N286" s="402"/>
      <c r="O286" s="402"/>
      <c r="P286" s="402"/>
      <c r="Q286" s="402"/>
      <c r="R286" s="402"/>
      <c r="S286" s="402"/>
      <c r="T286" s="402"/>
      <c r="U286" s="402"/>
      <c r="V286" s="402"/>
      <c r="W286" s="402"/>
      <c r="X286" s="402"/>
      <c r="Y286" s="402"/>
      <c r="Z286" s="402"/>
    </row>
    <row r="287" ht="18.0" customHeight="1">
      <c r="A287" s="402"/>
      <c r="B287" s="402"/>
      <c r="C287" s="402"/>
      <c r="D287" s="402"/>
      <c r="E287" s="402"/>
      <c r="F287" s="402"/>
      <c r="G287" s="402"/>
      <c r="H287" s="402"/>
      <c r="I287" s="402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</row>
    <row r="288" ht="18.0" customHeight="1">
      <c r="A288" s="402"/>
      <c r="B288" s="402"/>
      <c r="C288" s="402"/>
      <c r="D288" s="402"/>
      <c r="E288" s="402"/>
      <c r="F288" s="402"/>
      <c r="G288" s="402"/>
      <c r="H288" s="402"/>
      <c r="I288" s="402"/>
      <c r="J288" s="402"/>
      <c r="K288" s="402"/>
      <c r="L288" s="402"/>
      <c r="M288" s="402"/>
      <c r="N288" s="402"/>
      <c r="O288" s="402"/>
      <c r="P288" s="402"/>
      <c r="Q288" s="402"/>
      <c r="R288" s="402"/>
      <c r="S288" s="402"/>
      <c r="T288" s="402"/>
      <c r="U288" s="402"/>
      <c r="V288" s="402"/>
      <c r="W288" s="402"/>
      <c r="X288" s="402"/>
      <c r="Y288" s="402"/>
      <c r="Z288" s="402"/>
    </row>
    <row r="289" ht="18.0" customHeight="1">
      <c r="A289" s="402"/>
      <c r="B289" s="402"/>
      <c r="C289" s="402"/>
      <c r="D289" s="402"/>
      <c r="E289" s="402"/>
      <c r="F289" s="402"/>
      <c r="G289" s="402"/>
      <c r="H289" s="402"/>
      <c r="I289" s="402"/>
      <c r="J289" s="402"/>
      <c r="K289" s="402"/>
      <c r="L289" s="402"/>
      <c r="M289" s="402"/>
      <c r="N289" s="402"/>
      <c r="O289" s="402"/>
      <c r="P289" s="402"/>
      <c r="Q289" s="402"/>
      <c r="R289" s="402"/>
      <c r="S289" s="402"/>
      <c r="T289" s="402"/>
      <c r="U289" s="402"/>
      <c r="V289" s="402"/>
      <c r="W289" s="402"/>
      <c r="X289" s="402"/>
      <c r="Y289" s="402"/>
      <c r="Z289" s="402"/>
    </row>
    <row r="290" ht="18.0" customHeight="1">
      <c r="A290" s="402"/>
      <c r="B290" s="402"/>
      <c r="C290" s="402"/>
      <c r="D290" s="402"/>
      <c r="E290" s="402"/>
      <c r="F290" s="402"/>
      <c r="G290" s="402"/>
      <c r="H290" s="402"/>
      <c r="I290" s="402"/>
      <c r="J290" s="402"/>
      <c r="K290" s="402"/>
      <c r="L290" s="402"/>
      <c r="M290" s="402"/>
      <c r="N290" s="402"/>
      <c r="O290" s="402"/>
      <c r="P290" s="402"/>
      <c r="Q290" s="402"/>
      <c r="R290" s="402"/>
      <c r="S290" s="402"/>
      <c r="T290" s="402"/>
      <c r="U290" s="402"/>
      <c r="V290" s="402"/>
      <c r="W290" s="402"/>
      <c r="X290" s="402"/>
      <c r="Y290" s="402"/>
      <c r="Z290" s="402"/>
    </row>
    <row r="291" ht="18.0" customHeight="1">
      <c r="A291" s="402"/>
      <c r="B291" s="402"/>
      <c r="C291" s="402"/>
      <c r="D291" s="402"/>
      <c r="E291" s="402"/>
      <c r="F291" s="402"/>
      <c r="G291" s="402"/>
      <c r="H291" s="402"/>
      <c r="I291" s="402"/>
      <c r="J291" s="402"/>
      <c r="K291" s="402"/>
      <c r="L291" s="402"/>
      <c r="M291" s="402"/>
      <c r="N291" s="402"/>
      <c r="O291" s="402"/>
      <c r="P291" s="402"/>
      <c r="Q291" s="402"/>
      <c r="R291" s="402"/>
      <c r="S291" s="402"/>
      <c r="T291" s="402"/>
      <c r="U291" s="402"/>
      <c r="V291" s="402"/>
      <c r="W291" s="402"/>
      <c r="X291" s="402"/>
      <c r="Y291" s="402"/>
      <c r="Z291" s="402"/>
    </row>
    <row r="292" ht="18.0" customHeight="1">
      <c r="A292" s="402"/>
      <c r="B292" s="402"/>
      <c r="C292" s="402"/>
      <c r="D292" s="402"/>
      <c r="E292" s="402"/>
      <c r="F292" s="402"/>
      <c r="G292" s="402"/>
      <c r="H292" s="402"/>
      <c r="I292" s="402"/>
      <c r="J292" s="402"/>
      <c r="K292" s="402"/>
      <c r="L292" s="402"/>
      <c r="M292" s="402"/>
      <c r="N292" s="402"/>
      <c r="O292" s="402"/>
      <c r="P292" s="402"/>
      <c r="Q292" s="402"/>
      <c r="R292" s="402"/>
      <c r="S292" s="402"/>
      <c r="T292" s="402"/>
      <c r="U292" s="402"/>
      <c r="V292" s="402"/>
      <c r="W292" s="402"/>
      <c r="X292" s="402"/>
      <c r="Y292" s="402"/>
      <c r="Z292" s="402"/>
    </row>
    <row r="293" ht="18.0" customHeight="1">
      <c r="A293" s="402"/>
      <c r="B293" s="402"/>
      <c r="C293" s="402"/>
      <c r="D293" s="402"/>
      <c r="E293" s="402"/>
      <c r="F293" s="402"/>
      <c r="G293" s="402"/>
      <c r="H293" s="402"/>
      <c r="I293" s="402"/>
      <c r="J293" s="402"/>
      <c r="K293" s="402"/>
      <c r="L293" s="402"/>
      <c r="M293" s="402"/>
      <c r="N293" s="402"/>
      <c r="O293" s="402"/>
      <c r="P293" s="402"/>
      <c r="Q293" s="402"/>
      <c r="R293" s="402"/>
      <c r="S293" s="402"/>
      <c r="T293" s="402"/>
      <c r="U293" s="402"/>
      <c r="V293" s="402"/>
      <c r="W293" s="402"/>
      <c r="X293" s="402"/>
      <c r="Y293" s="402"/>
      <c r="Z293" s="402"/>
    </row>
    <row r="294" ht="18.0" customHeight="1">
      <c r="A294" s="402"/>
      <c r="B294" s="402"/>
      <c r="C294" s="402"/>
      <c r="D294" s="402"/>
      <c r="E294" s="402"/>
      <c r="F294" s="402"/>
      <c r="G294" s="402"/>
      <c r="H294" s="402"/>
      <c r="I294" s="402"/>
      <c r="J294" s="402"/>
      <c r="K294" s="402"/>
      <c r="L294" s="402"/>
      <c r="M294" s="402"/>
      <c r="N294" s="402"/>
      <c r="O294" s="402"/>
      <c r="P294" s="402"/>
      <c r="Q294" s="402"/>
      <c r="R294" s="402"/>
      <c r="S294" s="402"/>
      <c r="T294" s="402"/>
      <c r="U294" s="402"/>
      <c r="V294" s="402"/>
      <c r="W294" s="402"/>
      <c r="X294" s="402"/>
      <c r="Y294" s="402"/>
      <c r="Z294" s="402"/>
    </row>
    <row r="295" ht="18.0" customHeight="1">
      <c r="A295" s="402"/>
      <c r="B295" s="402"/>
      <c r="C295" s="402"/>
      <c r="D295" s="402"/>
      <c r="E295" s="402"/>
      <c r="F295" s="402"/>
      <c r="G295" s="402"/>
      <c r="H295" s="402"/>
      <c r="I295" s="402"/>
      <c r="J295" s="402"/>
      <c r="K295" s="402"/>
      <c r="L295" s="402"/>
      <c r="M295" s="402"/>
      <c r="N295" s="402"/>
      <c r="O295" s="402"/>
      <c r="P295" s="402"/>
      <c r="Q295" s="402"/>
      <c r="R295" s="402"/>
      <c r="S295" s="402"/>
      <c r="T295" s="402"/>
      <c r="U295" s="402"/>
      <c r="V295" s="402"/>
      <c r="W295" s="402"/>
      <c r="X295" s="402"/>
      <c r="Y295" s="402"/>
      <c r="Z295" s="402"/>
    </row>
    <row r="296" ht="18.0" customHeight="1">
      <c r="A296" s="402"/>
      <c r="B296" s="402"/>
      <c r="C296" s="402"/>
      <c r="D296" s="402"/>
      <c r="E296" s="402"/>
      <c r="F296" s="402"/>
      <c r="G296" s="402"/>
      <c r="H296" s="402"/>
      <c r="I296" s="402"/>
      <c r="J296" s="402"/>
      <c r="K296" s="402"/>
      <c r="L296" s="402"/>
      <c r="M296" s="402"/>
      <c r="N296" s="402"/>
      <c r="O296" s="402"/>
      <c r="P296" s="402"/>
      <c r="Q296" s="402"/>
      <c r="R296" s="402"/>
      <c r="S296" s="402"/>
      <c r="T296" s="402"/>
      <c r="U296" s="402"/>
      <c r="V296" s="402"/>
      <c r="W296" s="402"/>
      <c r="X296" s="402"/>
      <c r="Y296" s="402"/>
      <c r="Z296" s="402"/>
    </row>
    <row r="297" ht="18.0" customHeight="1">
      <c r="A297" s="402"/>
      <c r="B297" s="402"/>
      <c r="C297" s="402"/>
      <c r="D297" s="402"/>
      <c r="E297" s="402"/>
      <c r="F297" s="402"/>
      <c r="G297" s="402"/>
      <c r="H297" s="402"/>
      <c r="I297" s="402"/>
      <c r="J297" s="402"/>
      <c r="K297" s="402"/>
      <c r="L297" s="402"/>
      <c r="M297" s="402"/>
      <c r="N297" s="402"/>
      <c r="O297" s="402"/>
      <c r="P297" s="402"/>
      <c r="Q297" s="402"/>
      <c r="R297" s="402"/>
      <c r="S297" s="402"/>
      <c r="T297" s="402"/>
      <c r="U297" s="402"/>
      <c r="V297" s="402"/>
      <c r="W297" s="402"/>
      <c r="X297" s="402"/>
      <c r="Y297" s="402"/>
      <c r="Z297" s="402"/>
    </row>
    <row r="298" ht="18.0" customHeight="1">
      <c r="A298" s="402"/>
      <c r="B298" s="402"/>
      <c r="C298" s="402"/>
      <c r="D298" s="402"/>
      <c r="E298" s="402"/>
      <c r="F298" s="402"/>
      <c r="G298" s="402"/>
      <c r="H298" s="402"/>
      <c r="I298" s="402"/>
      <c r="J298" s="402"/>
      <c r="K298" s="402"/>
      <c r="L298" s="402"/>
      <c r="M298" s="402"/>
      <c r="N298" s="402"/>
      <c r="O298" s="402"/>
      <c r="P298" s="402"/>
      <c r="Q298" s="402"/>
      <c r="R298" s="402"/>
      <c r="S298" s="402"/>
      <c r="T298" s="402"/>
      <c r="U298" s="402"/>
      <c r="V298" s="402"/>
      <c r="W298" s="402"/>
      <c r="X298" s="402"/>
      <c r="Y298" s="402"/>
      <c r="Z298" s="402"/>
    </row>
    <row r="299" ht="18.0" customHeight="1">
      <c r="A299" s="402"/>
      <c r="B299" s="402"/>
      <c r="C299" s="402"/>
      <c r="D299" s="402"/>
      <c r="E299" s="402"/>
      <c r="F299" s="402"/>
      <c r="G299" s="402"/>
      <c r="H299" s="402"/>
      <c r="I299" s="402"/>
      <c r="J299" s="402"/>
      <c r="K299" s="402"/>
      <c r="L299" s="402"/>
      <c r="M299" s="402"/>
      <c r="N299" s="402"/>
      <c r="O299" s="402"/>
      <c r="P299" s="402"/>
      <c r="Q299" s="402"/>
      <c r="R299" s="402"/>
      <c r="S299" s="402"/>
      <c r="T299" s="402"/>
      <c r="U299" s="402"/>
      <c r="V299" s="402"/>
      <c r="W299" s="402"/>
      <c r="X299" s="402"/>
      <c r="Y299" s="402"/>
      <c r="Z299" s="402"/>
    </row>
    <row r="300" ht="18.0" customHeight="1">
      <c r="A300" s="402"/>
      <c r="B300" s="402"/>
      <c r="C300" s="402"/>
      <c r="D300" s="402"/>
      <c r="E300" s="402"/>
      <c r="F300" s="402"/>
      <c r="G300" s="402"/>
      <c r="H300" s="402"/>
      <c r="I300" s="402"/>
      <c r="J300" s="402"/>
      <c r="K300" s="402"/>
      <c r="L300" s="402"/>
      <c r="M300" s="402"/>
      <c r="N300" s="402"/>
      <c r="O300" s="402"/>
      <c r="P300" s="402"/>
      <c r="Q300" s="402"/>
      <c r="R300" s="402"/>
      <c r="S300" s="402"/>
      <c r="T300" s="402"/>
      <c r="U300" s="402"/>
      <c r="V300" s="402"/>
      <c r="W300" s="402"/>
      <c r="X300" s="402"/>
      <c r="Y300" s="402"/>
      <c r="Z300" s="402"/>
    </row>
    <row r="301" ht="18.0" customHeight="1">
      <c r="A301" s="402"/>
      <c r="B301" s="402"/>
      <c r="C301" s="402"/>
      <c r="D301" s="402"/>
      <c r="E301" s="402"/>
      <c r="F301" s="402"/>
      <c r="G301" s="402"/>
      <c r="H301" s="402"/>
      <c r="I301" s="402"/>
      <c r="J301" s="402"/>
      <c r="K301" s="402"/>
      <c r="L301" s="402"/>
      <c r="M301" s="402"/>
      <c r="N301" s="402"/>
      <c r="O301" s="402"/>
      <c r="P301" s="402"/>
      <c r="Q301" s="402"/>
      <c r="R301" s="402"/>
      <c r="S301" s="402"/>
      <c r="T301" s="402"/>
      <c r="U301" s="402"/>
      <c r="V301" s="402"/>
      <c r="W301" s="402"/>
      <c r="X301" s="402"/>
      <c r="Y301" s="402"/>
      <c r="Z301" s="402"/>
    </row>
    <row r="302" ht="18.0" customHeight="1">
      <c r="A302" s="402"/>
      <c r="B302" s="402"/>
      <c r="C302" s="402"/>
      <c r="D302" s="402"/>
      <c r="E302" s="402"/>
      <c r="F302" s="402"/>
      <c r="G302" s="402"/>
      <c r="H302" s="402"/>
      <c r="I302" s="402"/>
      <c r="J302" s="402"/>
      <c r="K302" s="402"/>
      <c r="L302" s="402"/>
      <c r="M302" s="402"/>
      <c r="N302" s="402"/>
      <c r="O302" s="402"/>
      <c r="P302" s="402"/>
      <c r="Q302" s="402"/>
      <c r="R302" s="402"/>
      <c r="S302" s="402"/>
      <c r="T302" s="402"/>
      <c r="U302" s="402"/>
      <c r="V302" s="402"/>
      <c r="W302" s="402"/>
      <c r="X302" s="402"/>
      <c r="Y302" s="402"/>
      <c r="Z302" s="402"/>
    </row>
    <row r="303" ht="18.0" customHeight="1">
      <c r="A303" s="402"/>
      <c r="B303" s="402"/>
      <c r="C303" s="402"/>
      <c r="D303" s="402"/>
      <c r="E303" s="402"/>
      <c r="F303" s="402"/>
      <c r="G303" s="402"/>
      <c r="H303" s="402"/>
      <c r="I303" s="402"/>
      <c r="J303" s="402"/>
      <c r="K303" s="402"/>
      <c r="L303" s="402"/>
      <c r="M303" s="402"/>
      <c r="N303" s="402"/>
      <c r="O303" s="402"/>
      <c r="P303" s="402"/>
      <c r="Q303" s="402"/>
      <c r="R303" s="402"/>
      <c r="S303" s="402"/>
      <c r="T303" s="402"/>
      <c r="U303" s="402"/>
      <c r="V303" s="402"/>
      <c r="W303" s="402"/>
      <c r="X303" s="402"/>
      <c r="Y303" s="402"/>
      <c r="Z303" s="402"/>
    </row>
    <row r="304" ht="18.0" customHeight="1">
      <c r="A304" s="402"/>
      <c r="B304" s="402"/>
      <c r="C304" s="402"/>
      <c r="D304" s="402"/>
      <c r="E304" s="402"/>
      <c r="F304" s="402"/>
      <c r="G304" s="402"/>
      <c r="H304" s="402"/>
      <c r="I304" s="402"/>
      <c r="J304" s="402"/>
      <c r="K304" s="402"/>
      <c r="L304" s="402"/>
      <c r="M304" s="402"/>
      <c r="N304" s="402"/>
      <c r="O304" s="402"/>
      <c r="P304" s="402"/>
      <c r="Q304" s="402"/>
      <c r="R304" s="402"/>
      <c r="S304" s="402"/>
      <c r="T304" s="402"/>
      <c r="U304" s="402"/>
      <c r="V304" s="402"/>
      <c r="W304" s="402"/>
      <c r="X304" s="402"/>
      <c r="Y304" s="402"/>
      <c r="Z304" s="402"/>
    </row>
    <row r="305" ht="18.0" customHeight="1">
      <c r="A305" s="402"/>
      <c r="B305" s="402"/>
      <c r="C305" s="402"/>
      <c r="D305" s="402"/>
      <c r="E305" s="402"/>
      <c r="F305" s="402"/>
      <c r="G305" s="402"/>
      <c r="H305" s="402"/>
      <c r="I305" s="402"/>
      <c r="J305" s="402"/>
      <c r="K305" s="402"/>
      <c r="L305" s="402"/>
      <c r="M305" s="402"/>
      <c r="N305" s="402"/>
      <c r="O305" s="402"/>
      <c r="P305" s="402"/>
      <c r="Q305" s="402"/>
      <c r="R305" s="402"/>
      <c r="S305" s="402"/>
      <c r="T305" s="402"/>
      <c r="U305" s="402"/>
      <c r="V305" s="402"/>
      <c r="W305" s="402"/>
      <c r="X305" s="402"/>
      <c r="Y305" s="402"/>
      <c r="Z305" s="402"/>
    </row>
    <row r="306" ht="18.0" customHeight="1">
      <c r="A306" s="402"/>
      <c r="B306" s="402"/>
      <c r="C306" s="402"/>
      <c r="D306" s="402"/>
      <c r="E306" s="402"/>
      <c r="F306" s="402"/>
      <c r="G306" s="402"/>
      <c r="H306" s="402"/>
      <c r="I306" s="402"/>
      <c r="J306" s="402"/>
      <c r="K306" s="402"/>
      <c r="L306" s="402"/>
      <c r="M306" s="402"/>
      <c r="N306" s="402"/>
      <c r="O306" s="402"/>
      <c r="P306" s="402"/>
      <c r="Q306" s="402"/>
      <c r="R306" s="402"/>
      <c r="S306" s="402"/>
      <c r="T306" s="402"/>
      <c r="U306" s="402"/>
      <c r="V306" s="402"/>
      <c r="W306" s="402"/>
      <c r="X306" s="402"/>
      <c r="Y306" s="402"/>
      <c r="Z306" s="402"/>
    </row>
    <row r="307" ht="18.0" customHeight="1">
      <c r="A307" s="402"/>
      <c r="B307" s="402"/>
      <c r="C307" s="402"/>
      <c r="D307" s="402"/>
      <c r="E307" s="402"/>
      <c r="F307" s="402"/>
      <c r="G307" s="402"/>
      <c r="H307" s="402"/>
      <c r="I307" s="402"/>
      <c r="J307" s="402"/>
      <c r="K307" s="402"/>
      <c r="L307" s="402"/>
      <c r="M307" s="402"/>
      <c r="N307" s="402"/>
      <c r="O307" s="402"/>
      <c r="P307" s="402"/>
      <c r="Q307" s="402"/>
      <c r="R307" s="402"/>
      <c r="S307" s="402"/>
      <c r="T307" s="402"/>
      <c r="U307" s="402"/>
      <c r="V307" s="402"/>
      <c r="W307" s="402"/>
      <c r="X307" s="402"/>
      <c r="Y307" s="402"/>
      <c r="Z307" s="402"/>
    </row>
    <row r="308" ht="18.0" customHeight="1">
      <c r="A308" s="402"/>
      <c r="B308" s="402"/>
      <c r="C308" s="402"/>
      <c r="D308" s="402"/>
      <c r="E308" s="402"/>
      <c r="F308" s="402"/>
      <c r="G308" s="402"/>
      <c r="H308" s="402"/>
      <c r="I308" s="402"/>
      <c r="J308" s="402"/>
      <c r="K308" s="402"/>
      <c r="L308" s="402"/>
      <c r="M308" s="402"/>
      <c r="N308" s="402"/>
      <c r="O308" s="402"/>
      <c r="P308" s="402"/>
      <c r="Q308" s="402"/>
      <c r="R308" s="402"/>
      <c r="S308" s="402"/>
      <c r="T308" s="402"/>
      <c r="U308" s="402"/>
      <c r="V308" s="402"/>
      <c r="W308" s="402"/>
      <c r="X308" s="402"/>
      <c r="Y308" s="402"/>
      <c r="Z308" s="402"/>
    </row>
    <row r="309" ht="18.0" customHeight="1">
      <c r="A309" s="402"/>
      <c r="B309" s="402"/>
      <c r="C309" s="402"/>
      <c r="D309" s="402"/>
      <c r="E309" s="402"/>
      <c r="F309" s="402"/>
      <c r="G309" s="402"/>
      <c r="H309" s="402"/>
      <c r="I309" s="402"/>
      <c r="J309" s="402"/>
      <c r="K309" s="402"/>
      <c r="L309" s="402"/>
      <c r="M309" s="402"/>
      <c r="N309" s="402"/>
      <c r="O309" s="402"/>
      <c r="P309" s="402"/>
      <c r="Q309" s="402"/>
      <c r="R309" s="402"/>
      <c r="S309" s="402"/>
      <c r="T309" s="402"/>
      <c r="U309" s="402"/>
      <c r="V309" s="402"/>
      <c r="W309" s="402"/>
      <c r="X309" s="402"/>
      <c r="Y309" s="402"/>
      <c r="Z309" s="402"/>
    </row>
    <row r="310" ht="18.0" customHeight="1">
      <c r="A310" s="402"/>
      <c r="B310" s="402"/>
      <c r="C310" s="402"/>
      <c r="D310" s="402"/>
      <c r="E310" s="402"/>
      <c r="F310" s="402"/>
      <c r="G310" s="402"/>
      <c r="H310" s="402"/>
      <c r="I310" s="402"/>
      <c r="J310" s="402"/>
      <c r="K310" s="402"/>
      <c r="L310" s="402"/>
      <c r="M310" s="402"/>
      <c r="N310" s="402"/>
      <c r="O310" s="402"/>
      <c r="P310" s="402"/>
      <c r="Q310" s="402"/>
      <c r="R310" s="402"/>
      <c r="S310" s="402"/>
      <c r="T310" s="402"/>
      <c r="U310" s="402"/>
      <c r="V310" s="402"/>
      <c r="W310" s="402"/>
      <c r="X310" s="402"/>
      <c r="Y310" s="402"/>
      <c r="Z310" s="402"/>
    </row>
    <row r="311" ht="18.0" customHeight="1">
      <c r="A311" s="402"/>
      <c r="B311" s="402"/>
      <c r="C311" s="402"/>
      <c r="D311" s="402"/>
      <c r="E311" s="402"/>
      <c r="F311" s="402"/>
      <c r="G311" s="402"/>
      <c r="H311" s="402"/>
      <c r="I311" s="402"/>
      <c r="J311" s="402"/>
      <c r="K311" s="402"/>
      <c r="L311" s="402"/>
      <c r="M311" s="402"/>
      <c r="N311" s="402"/>
      <c r="O311" s="402"/>
      <c r="P311" s="402"/>
      <c r="Q311" s="402"/>
      <c r="R311" s="402"/>
      <c r="S311" s="402"/>
      <c r="T311" s="402"/>
      <c r="U311" s="402"/>
      <c r="V311" s="402"/>
      <c r="W311" s="402"/>
      <c r="X311" s="402"/>
      <c r="Y311" s="402"/>
      <c r="Z311" s="402"/>
    </row>
    <row r="312" ht="18.0" customHeight="1">
      <c r="A312" s="402"/>
      <c r="B312" s="402"/>
      <c r="C312" s="402"/>
      <c r="D312" s="402"/>
      <c r="E312" s="402"/>
      <c r="F312" s="402"/>
      <c r="G312" s="402"/>
      <c r="H312" s="402"/>
      <c r="I312" s="402"/>
      <c r="J312" s="402"/>
      <c r="K312" s="402"/>
      <c r="L312" s="402"/>
      <c r="M312" s="402"/>
      <c r="N312" s="402"/>
      <c r="O312" s="402"/>
      <c r="P312" s="402"/>
      <c r="Q312" s="402"/>
      <c r="R312" s="402"/>
      <c r="S312" s="402"/>
      <c r="T312" s="402"/>
      <c r="U312" s="402"/>
      <c r="V312" s="402"/>
      <c r="W312" s="402"/>
      <c r="X312" s="402"/>
      <c r="Y312" s="402"/>
      <c r="Z312" s="402"/>
    </row>
    <row r="313" ht="18.0" customHeight="1">
      <c r="A313" s="402"/>
      <c r="B313" s="402"/>
      <c r="C313" s="402"/>
      <c r="D313" s="402"/>
      <c r="E313" s="402"/>
      <c r="F313" s="402"/>
      <c r="G313" s="402"/>
      <c r="H313" s="402"/>
      <c r="I313" s="402"/>
      <c r="J313" s="402"/>
      <c r="K313" s="402"/>
      <c r="L313" s="402"/>
      <c r="M313" s="402"/>
      <c r="N313" s="402"/>
      <c r="O313" s="402"/>
      <c r="P313" s="402"/>
      <c r="Q313" s="402"/>
      <c r="R313" s="402"/>
      <c r="S313" s="402"/>
      <c r="T313" s="402"/>
      <c r="U313" s="402"/>
      <c r="V313" s="402"/>
      <c r="W313" s="402"/>
      <c r="X313" s="402"/>
      <c r="Y313" s="402"/>
      <c r="Z313" s="402"/>
    </row>
    <row r="314" ht="18.0" customHeight="1">
      <c r="A314" s="402"/>
      <c r="B314" s="402"/>
      <c r="C314" s="402"/>
      <c r="D314" s="402"/>
      <c r="E314" s="402"/>
      <c r="F314" s="402"/>
      <c r="G314" s="402"/>
      <c r="H314" s="402"/>
      <c r="I314" s="402"/>
      <c r="J314" s="402"/>
      <c r="K314" s="402"/>
      <c r="L314" s="402"/>
      <c r="M314" s="402"/>
      <c r="N314" s="402"/>
      <c r="O314" s="402"/>
      <c r="P314" s="402"/>
      <c r="Q314" s="402"/>
      <c r="R314" s="402"/>
      <c r="S314" s="402"/>
      <c r="T314" s="402"/>
      <c r="U314" s="402"/>
      <c r="V314" s="402"/>
      <c r="W314" s="402"/>
      <c r="X314" s="402"/>
      <c r="Y314" s="402"/>
      <c r="Z314" s="402"/>
    </row>
    <row r="315" ht="18.0" customHeight="1">
      <c r="A315" s="402"/>
      <c r="B315" s="402"/>
      <c r="C315" s="402"/>
      <c r="D315" s="402"/>
      <c r="E315" s="402"/>
      <c r="F315" s="402"/>
      <c r="G315" s="402"/>
      <c r="H315" s="402"/>
      <c r="I315" s="402"/>
      <c r="J315" s="402"/>
      <c r="K315" s="402"/>
      <c r="L315" s="402"/>
      <c r="M315" s="402"/>
      <c r="N315" s="402"/>
      <c r="O315" s="402"/>
      <c r="P315" s="402"/>
      <c r="Q315" s="402"/>
      <c r="R315" s="402"/>
      <c r="S315" s="402"/>
      <c r="T315" s="402"/>
      <c r="U315" s="402"/>
      <c r="V315" s="402"/>
      <c r="W315" s="402"/>
      <c r="X315" s="402"/>
      <c r="Y315" s="402"/>
      <c r="Z315" s="402"/>
    </row>
    <row r="316" ht="18.0" customHeight="1">
      <c r="A316" s="402"/>
      <c r="B316" s="402"/>
      <c r="C316" s="402"/>
      <c r="D316" s="402"/>
      <c r="E316" s="402"/>
      <c r="F316" s="402"/>
      <c r="G316" s="402"/>
      <c r="H316" s="402"/>
      <c r="I316" s="402"/>
      <c r="J316" s="402"/>
      <c r="K316" s="402"/>
      <c r="L316" s="402"/>
      <c r="M316" s="402"/>
      <c r="N316" s="402"/>
      <c r="O316" s="402"/>
      <c r="P316" s="402"/>
      <c r="Q316" s="402"/>
      <c r="R316" s="402"/>
      <c r="S316" s="402"/>
      <c r="T316" s="402"/>
      <c r="U316" s="402"/>
      <c r="V316" s="402"/>
      <c r="W316" s="402"/>
      <c r="X316" s="402"/>
      <c r="Y316" s="402"/>
      <c r="Z316" s="402"/>
    </row>
    <row r="317" ht="18.0" customHeight="1">
      <c r="A317" s="402"/>
      <c r="B317" s="402"/>
      <c r="C317" s="402"/>
      <c r="D317" s="402"/>
      <c r="E317" s="402"/>
      <c r="F317" s="402"/>
      <c r="G317" s="402"/>
      <c r="H317" s="402"/>
      <c r="I317" s="402"/>
      <c r="J317" s="402"/>
      <c r="K317" s="402"/>
      <c r="L317" s="402"/>
      <c r="M317" s="402"/>
      <c r="N317" s="402"/>
      <c r="O317" s="402"/>
      <c r="P317" s="402"/>
      <c r="Q317" s="402"/>
      <c r="R317" s="402"/>
      <c r="S317" s="402"/>
      <c r="T317" s="402"/>
      <c r="U317" s="402"/>
      <c r="V317" s="402"/>
      <c r="W317" s="402"/>
      <c r="X317" s="402"/>
      <c r="Y317" s="402"/>
      <c r="Z317" s="402"/>
    </row>
    <row r="318" ht="18.0" customHeight="1">
      <c r="A318" s="402"/>
      <c r="B318" s="402"/>
      <c r="C318" s="402"/>
      <c r="D318" s="402"/>
      <c r="E318" s="402"/>
      <c r="F318" s="402"/>
      <c r="G318" s="402"/>
      <c r="H318" s="402"/>
      <c r="I318" s="402"/>
      <c r="J318" s="402"/>
      <c r="K318" s="402"/>
      <c r="L318" s="402"/>
      <c r="M318" s="402"/>
      <c r="N318" s="402"/>
      <c r="O318" s="402"/>
      <c r="P318" s="402"/>
      <c r="Q318" s="402"/>
      <c r="R318" s="402"/>
      <c r="S318" s="402"/>
      <c r="T318" s="402"/>
      <c r="U318" s="402"/>
      <c r="V318" s="402"/>
      <c r="W318" s="402"/>
      <c r="X318" s="402"/>
      <c r="Y318" s="402"/>
      <c r="Z318" s="402"/>
    </row>
    <row r="319" ht="18.0" customHeight="1">
      <c r="A319" s="402"/>
      <c r="B319" s="402"/>
      <c r="C319" s="402"/>
      <c r="D319" s="402"/>
      <c r="E319" s="402"/>
      <c r="F319" s="402"/>
      <c r="G319" s="402"/>
      <c r="H319" s="402"/>
      <c r="I319" s="402"/>
      <c r="J319" s="402"/>
      <c r="K319" s="402"/>
      <c r="L319" s="402"/>
      <c r="M319" s="402"/>
      <c r="N319" s="402"/>
      <c r="O319" s="402"/>
      <c r="P319" s="402"/>
      <c r="Q319" s="402"/>
      <c r="R319" s="402"/>
      <c r="S319" s="402"/>
      <c r="T319" s="402"/>
      <c r="U319" s="402"/>
      <c r="V319" s="402"/>
      <c r="W319" s="402"/>
      <c r="X319" s="402"/>
      <c r="Y319" s="402"/>
      <c r="Z319" s="402"/>
    </row>
    <row r="320" ht="18.0" customHeight="1">
      <c r="A320" s="402"/>
      <c r="B320" s="402"/>
      <c r="C320" s="402"/>
      <c r="D320" s="402"/>
      <c r="E320" s="402"/>
      <c r="F320" s="402"/>
      <c r="G320" s="402"/>
      <c r="H320" s="402"/>
      <c r="I320" s="402"/>
      <c r="J320" s="402"/>
      <c r="K320" s="402"/>
      <c r="L320" s="402"/>
      <c r="M320" s="402"/>
      <c r="N320" s="402"/>
      <c r="O320" s="402"/>
      <c r="P320" s="402"/>
      <c r="Q320" s="402"/>
      <c r="R320" s="402"/>
      <c r="S320" s="402"/>
      <c r="T320" s="402"/>
      <c r="U320" s="402"/>
      <c r="V320" s="402"/>
      <c r="W320" s="402"/>
      <c r="X320" s="402"/>
      <c r="Y320" s="402"/>
      <c r="Z320" s="402"/>
    </row>
    <row r="321" ht="18.0" customHeight="1">
      <c r="A321" s="402"/>
      <c r="B321" s="402"/>
      <c r="C321" s="402"/>
      <c r="D321" s="402"/>
      <c r="E321" s="402"/>
      <c r="F321" s="402"/>
      <c r="G321" s="402"/>
      <c r="H321" s="402"/>
      <c r="I321" s="402"/>
      <c r="J321" s="402"/>
      <c r="K321" s="402"/>
      <c r="L321" s="402"/>
      <c r="M321" s="402"/>
      <c r="N321" s="402"/>
      <c r="O321" s="402"/>
      <c r="P321" s="402"/>
      <c r="Q321" s="402"/>
      <c r="R321" s="402"/>
      <c r="S321" s="402"/>
      <c r="T321" s="402"/>
      <c r="U321" s="402"/>
      <c r="V321" s="402"/>
      <c r="W321" s="402"/>
      <c r="X321" s="402"/>
      <c r="Y321" s="402"/>
      <c r="Z321" s="402"/>
    </row>
    <row r="322" ht="18.0" customHeight="1">
      <c r="A322" s="402"/>
      <c r="B322" s="402"/>
      <c r="C322" s="402"/>
      <c r="D322" s="402"/>
      <c r="E322" s="402"/>
      <c r="F322" s="402"/>
      <c r="G322" s="402"/>
      <c r="H322" s="402"/>
      <c r="I322" s="402"/>
      <c r="J322" s="402"/>
      <c r="K322" s="402"/>
      <c r="L322" s="402"/>
      <c r="M322" s="402"/>
      <c r="N322" s="402"/>
      <c r="O322" s="402"/>
      <c r="P322" s="402"/>
      <c r="Q322" s="402"/>
      <c r="R322" s="402"/>
      <c r="S322" s="402"/>
      <c r="T322" s="402"/>
      <c r="U322" s="402"/>
      <c r="V322" s="402"/>
      <c r="W322" s="402"/>
      <c r="X322" s="402"/>
      <c r="Y322" s="402"/>
      <c r="Z322" s="402"/>
    </row>
    <row r="323" ht="18.0" customHeight="1">
      <c r="A323" s="402"/>
      <c r="B323" s="402"/>
      <c r="C323" s="402"/>
      <c r="D323" s="402"/>
      <c r="E323" s="402"/>
      <c r="F323" s="402"/>
      <c r="G323" s="402"/>
      <c r="H323" s="402"/>
      <c r="I323" s="402"/>
      <c r="J323" s="402"/>
      <c r="K323" s="402"/>
      <c r="L323" s="402"/>
      <c r="M323" s="402"/>
      <c r="N323" s="402"/>
      <c r="O323" s="402"/>
      <c r="P323" s="402"/>
      <c r="Q323" s="402"/>
      <c r="R323" s="402"/>
      <c r="S323" s="402"/>
      <c r="T323" s="402"/>
      <c r="U323" s="402"/>
      <c r="V323" s="402"/>
      <c r="W323" s="402"/>
      <c r="X323" s="402"/>
      <c r="Y323" s="402"/>
      <c r="Z323" s="402"/>
    </row>
    <row r="324" ht="18.0" customHeight="1">
      <c r="A324" s="402"/>
      <c r="B324" s="402"/>
      <c r="C324" s="402"/>
      <c r="D324" s="402"/>
      <c r="E324" s="402"/>
      <c r="F324" s="402"/>
      <c r="G324" s="402"/>
      <c r="H324" s="402"/>
      <c r="I324" s="402"/>
      <c r="J324" s="402"/>
      <c r="K324" s="402"/>
      <c r="L324" s="402"/>
      <c r="M324" s="402"/>
      <c r="N324" s="402"/>
      <c r="O324" s="402"/>
      <c r="P324" s="402"/>
      <c r="Q324" s="402"/>
      <c r="R324" s="402"/>
      <c r="S324" s="402"/>
      <c r="T324" s="402"/>
      <c r="U324" s="402"/>
      <c r="V324" s="402"/>
      <c r="W324" s="402"/>
      <c r="X324" s="402"/>
      <c r="Y324" s="402"/>
      <c r="Z324" s="402"/>
    </row>
    <row r="325" ht="18.0" customHeight="1">
      <c r="A325" s="402"/>
      <c r="B325" s="402"/>
      <c r="C325" s="402"/>
      <c r="D325" s="402"/>
      <c r="E325" s="402"/>
      <c r="F325" s="402"/>
      <c r="G325" s="402"/>
      <c r="H325" s="402"/>
      <c r="I325" s="402"/>
      <c r="J325" s="402"/>
      <c r="K325" s="402"/>
      <c r="L325" s="402"/>
      <c r="M325" s="402"/>
      <c r="N325" s="402"/>
      <c r="O325" s="402"/>
      <c r="P325" s="402"/>
      <c r="Q325" s="402"/>
      <c r="R325" s="402"/>
      <c r="S325" s="402"/>
      <c r="T325" s="402"/>
      <c r="U325" s="402"/>
      <c r="V325" s="402"/>
      <c r="W325" s="402"/>
      <c r="X325" s="402"/>
      <c r="Y325" s="402"/>
      <c r="Z325" s="402"/>
    </row>
    <row r="326" ht="18.0" customHeight="1">
      <c r="A326" s="402"/>
      <c r="B326" s="402"/>
      <c r="C326" s="402"/>
      <c r="D326" s="402"/>
      <c r="E326" s="402"/>
      <c r="F326" s="402"/>
      <c r="G326" s="402"/>
      <c r="H326" s="402"/>
      <c r="I326" s="402"/>
      <c r="J326" s="402"/>
      <c r="K326" s="402"/>
      <c r="L326" s="402"/>
      <c r="M326" s="402"/>
      <c r="N326" s="402"/>
      <c r="O326" s="402"/>
      <c r="P326" s="402"/>
      <c r="Q326" s="402"/>
      <c r="R326" s="402"/>
      <c r="S326" s="402"/>
      <c r="T326" s="402"/>
      <c r="U326" s="402"/>
      <c r="V326" s="402"/>
      <c r="W326" s="402"/>
      <c r="X326" s="402"/>
      <c r="Y326" s="402"/>
      <c r="Z326" s="402"/>
    </row>
    <row r="327" ht="18.0" customHeight="1">
      <c r="A327" s="402"/>
      <c r="B327" s="402"/>
      <c r="C327" s="402"/>
      <c r="D327" s="402"/>
      <c r="E327" s="402"/>
      <c r="F327" s="402"/>
      <c r="G327" s="402"/>
      <c r="H327" s="402"/>
      <c r="I327" s="402"/>
      <c r="J327" s="402"/>
      <c r="K327" s="402"/>
      <c r="L327" s="402"/>
      <c r="M327" s="402"/>
      <c r="N327" s="402"/>
      <c r="O327" s="402"/>
      <c r="P327" s="402"/>
      <c r="Q327" s="402"/>
      <c r="R327" s="402"/>
      <c r="S327" s="402"/>
      <c r="T327" s="402"/>
      <c r="U327" s="402"/>
      <c r="V327" s="402"/>
      <c r="W327" s="402"/>
      <c r="X327" s="402"/>
      <c r="Y327" s="402"/>
      <c r="Z327" s="402"/>
    </row>
    <row r="328" ht="18.0" customHeight="1">
      <c r="A328" s="402"/>
      <c r="B328" s="402"/>
      <c r="C328" s="402"/>
      <c r="D328" s="402"/>
      <c r="E328" s="402"/>
      <c r="F328" s="402"/>
      <c r="G328" s="402"/>
      <c r="H328" s="402"/>
      <c r="I328" s="402"/>
      <c r="J328" s="402"/>
      <c r="K328" s="402"/>
      <c r="L328" s="402"/>
      <c r="M328" s="402"/>
      <c r="N328" s="402"/>
      <c r="O328" s="402"/>
      <c r="P328" s="402"/>
      <c r="Q328" s="402"/>
      <c r="R328" s="402"/>
      <c r="S328" s="402"/>
      <c r="T328" s="402"/>
      <c r="U328" s="402"/>
      <c r="V328" s="402"/>
      <c r="W328" s="402"/>
      <c r="X328" s="402"/>
      <c r="Y328" s="402"/>
      <c r="Z328" s="402"/>
    </row>
    <row r="329" ht="18.0" customHeight="1">
      <c r="A329" s="402"/>
      <c r="B329" s="402"/>
      <c r="C329" s="402"/>
      <c r="D329" s="402"/>
      <c r="E329" s="402"/>
      <c r="F329" s="402"/>
      <c r="G329" s="402"/>
      <c r="H329" s="402"/>
      <c r="I329" s="402"/>
      <c r="J329" s="402"/>
      <c r="K329" s="402"/>
      <c r="L329" s="402"/>
      <c r="M329" s="402"/>
      <c r="N329" s="402"/>
      <c r="O329" s="402"/>
      <c r="P329" s="402"/>
      <c r="Q329" s="402"/>
      <c r="R329" s="402"/>
      <c r="S329" s="402"/>
      <c r="T329" s="402"/>
      <c r="U329" s="402"/>
      <c r="V329" s="402"/>
      <c r="W329" s="402"/>
      <c r="X329" s="402"/>
      <c r="Y329" s="402"/>
      <c r="Z329" s="402"/>
    </row>
    <row r="330" ht="18.0" customHeight="1">
      <c r="A330" s="402"/>
      <c r="B330" s="402"/>
      <c r="C330" s="402"/>
      <c r="D330" s="402"/>
      <c r="E330" s="402"/>
      <c r="F330" s="402"/>
      <c r="G330" s="402"/>
      <c r="H330" s="402"/>
      <c r="I330" s="402"/>
      <c r="J330" s="402"/>
      <c r="K330" s="402"/>
      <c r="L330" s="402"/>
      <c r="M330" s="402"/>
      <c r="N330" s="402"/>
      <c r="O330" s="402"/>
      <c r="P330" s="402"/>
      <c r="Q330" s="402"/>
      <c r="R330" s="402"/>
      <c r="S330" s="402"/>
      <c r="T330" s="402"/>
      <c r="U330" s="402"/>
      <c r="V330" s="402"/>
      <c r="W330" s="402"/>
      <c r="X330" s="402"/>
      <c r="Y330" s="402"/>
      <c r="Z330" s="402"/>
    </row>
    <row r="331" ht="18.0" customHeight="1">
      <c r="A331" s="402"/>
      <c r="B331" s="402"/>
      <c r="C331" s="402"/>
      <c r="D331" s="402"/>
      <c r="E331" s="402"/>
      <c r="F331" s="402"/>
      <c r="G331" s="402"/>
      <c r="H331" s="402"/>
      <c r="I331" s="402"/>
      <c r="J331" s="402"/>
      <c r="K331" s="402"/>
      <c r="L331" s="402"/>
      <c r="M331" s="402"/>
      <c r="N331" s="402"/>
      <c r="O331" s="402"/>
      <c r="P331" s="402"/>
      <c r="Q331" s="402"/>
      <c r="R331" s="402"/>
      <c r="S331" s="402"/>
      <c r="T331" s="402"/>
      <c r="U331" s="402"/>
      <c r="V331" s="402"/>
      <c r="W331" s="402"/>
      <c r="X331" s="402"/>
      <c r="Y331" s="402"/>
      <c r="Z331" s="402"/>
    </row>
    <row r="332" ht="18.0" customHeight="1">
      <c r="A332" s="402"/>
      <c r="B332" s="402"/>
      <c r="C332" s="402"/>
      <c r="D332" s="402"/>
      <c r="E332" s="402"/>
      <c r="F332" s="402"/>
      <c r="G332" s="402"/>
      <c r="H332" s="402"/>
      <c r="I332" s="402"/>
      <c r="J332" s="402"/>
      <c r="K332" s="402"/>
      <c r="L332" s="402"/>
      <c r="M332" s="402"/>
      <c r="N332" s="402"/>
      <c r="O332" s="402"/>
      <c r="P332" s="402"/>
      <c r="Q332" s="402"/>
      <c r="R332" s="402"/>
      <c r="S332" s="402"/>
      <c r="T332" s="402"/>
      <c r="U332" s="402"/>
      <c r="V332" s="402"/>
      <c r="W332" s="402"/>
      <c r="X332" s="402"/>
      <c r="Y332" s="402"/>
      <c r="Z332" s="402"/>
    </row>
    <row r="333" ht="18.0" customHeight="1">
      <c r="A333" s="402"/>
      <c r="B333" s="402"/>
      <c r="C333" s="402"/>
      <c r="D333" s="402"/>
      <c r="E333" s="402"/>
      <c r="F333" s="402"/>
      <c r="G333" s="402"/>
      <c r="H333" s="402"/>
      <c r="I333" s="402"/>
      <c r="J333" s="402"/>
      <c r="K333" s="402"/>
      <c r="L333" s="402"/>
      <c r="M333" s="402"/>
      <c r="N333" s="402"/>
      <c r="O333" s="402"/>
      <c r="P333" s="402"/>
      <c r="Q333" s="402"/>
      <c r="R333" s="402"/>
      <c r="S333" s="402"/>
      <c r="T333" s="402"/>
      <c r="U333" s="402"/>
      <c r="V333" s="402"/>
      <c r="W333" s="402"/>
      <c r="X333" s="402"/>
      <c r="Y333" s="402"/>
      <c r="Z333" s="402"/>
    </row>
    <row r="334" ht="18.0" customHeight="1">
      <c r="A334" s="402"/>
      <c r="B334" s="402"/>
      <c r="C334" s="402"/>
      <c r="D334" s="402"/>
      <c r="E334" s="402"/>
      <c r="F334" s="402"/>
      <c r="G334" s="402"/>
      <c r="H334" s="402"/>
      <c r="I334" s="402"/>
      <c r="J334" s="402"/>
      <c r="K334" s="402"/>
      <c r="L334" s="402"/>
      <c r="M334" s="402"/>
      <c r="N334" s="402"/>
      <c r="O334" s="402"/>
      <c r="P334" s="402"/>
      <c r="Q334" s="402"/>
      <c r="R334" s="402"/>
      <c r="S334" s="402"/>
      <c r="T334" s="402"/>
      <c r="U334" s="402"/>
      <c r="V334" s="402"/>
      <c r="W334" s="402"/>
      <c r="X334" s="402"/>
      <c r="Y334" s="402"/>
      <c r="Z334" s="402"/>
    </row>
    <row r="335" ht="18.0" customHeight="1">
      <c r="A335" s="402"/>
      <c r="B335" s="402"/>
      <c r="C335" s="402"/>
      <c r="D335" s="402"/>
      <c r="E335" s="402"/>
      <c r="F335" s="402"/>
      <c r="G335" s="402"/>
      <c r="H335" s="402"/>
      <c r="I335" s="402"/>
      <c r="J335" s="402"/>
      <c r="K335" s="402"/>
      <c r="L335" s="402"/>
      <c r="M335" s="402"/>
      <c r="N335" s="402"/>
      <c r="O335" s="402"/>
      <c r="P335" s="402"/>
      <c r="Q335" s="402"/>
      <c r="R335" s="402"/>
      <c r="S335" s="402"/>
      <c r="T335" s="402"/>
      <c r="U335" s="402"/>
      <c r="V335" s="402"/>
      <c r="W335" s="402"/>
      <c r="X335" s="402"/>
      <c r="Y335" s="402"/>
      <c r="Z335" s="402"/>
    </row>
    <row r="336" ht="18.0" customHeight="1">
      <c r="A336" s="402"/>
      <c r="B336" s="402"/>
      <c r="C336" s="402"/>
      <c r="D336" s="402"/>
      <c r="E336" s="402"/>
      <c r="F336" s="402"/>
      <c r="G336" s="402"/>
      <c r="H336" s="402"/>
      <c r="I336" s="402"/>
      <c r="J336" s="402"/>
      <c r="K336" s="402"/>
      <c r="L336" s="402"/>
      <c r="M336" s="402"/>
      <c r="N336" s="402"/>
      <c r="O336" s="402"/>
      <c r="P336" s="402"/>
      <c r="Q336" s="402"/>
      <c r="R336" s="402"/>
      <c r="S336" s="402"/>
      <c r="T336" s="402"/>
      <c r="U336" s="402"/>
      <c r="V336" s="402"/>
      <c r="W336" s="402"/>
      <c r="X336" s="402"/>
      <c r="Y336" s="402"/>
      <c r="Z336" s="402"/>
    </row>
    <row r="337" ht="18.0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  <c r="N337" s="402"/>
      <c r="O337" s="402"/>
      <c r="P337" s="402"/>
      <c r="Q337" s="402"/>
      <c r="R337" s="402"/>
      <c r="S337" s="402"/>
      <c r="T337" s="402"/>
      <c r="U337" s="402"/>
      <c r="V337" s="402"/>
      <c r="W337" s="402"/>
      <c r="X337" s="402"/>
      <c r="Y337" s="402"/>
      <c r="Z337" s="402"/>
    </row>
    <row r="338" ht="18.0" customHeight="1">
      <c r="A338" s="402"/>
      <c r="B338" s="402"/>
      <c r="C338" s="402"/>
      <c r="D338" s="402"/>
      <c r="E338" s="402"/>
      <c r="F338" s="402"/>
      <c r="G338" s="402"/>
      <c r="H338" s="402"/>
      <c r="I338" s="402"/>
      <c r="J338" s="402"/>
      <c r="K338" s="402"/>
      <c r="L338" s="402"/>
      <c r="M338" s="402"/>
      <c r="N338" s="402"/>
      <c r="O338" s="402"/>
      <c r="P338" s="402"/>
      <c r="Q338" s="402"/>
      <c r="R338" s="402"/>
      <c r="S338" s="402"/>
      <c r="T338" s="402"/>
      <c r="U338" s="402"/>
      <c r="V338" s="402"/>
      <c r="W338" s="402"/>
      <c r="X338" s="402"/>
      <c r="Y338" s="402"/>
      <c r="Z338" s="402"/>
    </row>
    <row r="339" ht="18.0" customHeight="1">
      <c r="A339" s="402"/>
      <c r="B339" s="402"/>
      <c r="C339" s="402"/>
      <c r="D339" s="402"/>
      <c r="E339" s="402"/>
      <c r="F339" s="402"/>
      <c r="G339" s="402"/>
      <c r="H339" s="402"/>
      <c r="I339" s="402"/>
      <c r="J339" s="402"/>
      <c r="K339" s="402"/>
      <c r="L339" s="402"/>
      <c r="M339" s="402"/>
      <c r="N339" s="402"/>
      <c r="O339" s="402"/>
      <c r="P339" s="402"/>
      <c r="Q339" s="402"/>
      <c r="R339" s="402"/>
      <c r="S339" s="402"/>
      <c r="T339" s="402"/>
      <c r="U339" s="402"/>
      <c r="V339" s="402"/>
      <c r="W339" s="402"/>
      <c r="X339" s="402"/>
      <c r="Y339" s="402"/>
      <c r="Z339" s="402"/>
    </row>
    <row r="340" ht="18.0" customHeight="1">
      <c r="A340" s="402"/>
      <c r="B340" s="402"/>
      <c r="C340" s="402"/>
      <c r="D340" s="402"/>
      <c r="E340" s="402"/>
      <c r="F340" s="402"/>
      <c r="G340" s="402"/>
      <c r="H340" s="402"/>
      <c r="I340" s="402"/>
      <c r="J340" s="402"/>
      <c r="K340" s="402"/>
      <c r="L340" s="402"/>
      <c r="M340" s="402"/>
      <c r="N340" s="402"/>
      <c r="O340" s="402"/>
      <c r="P340" s="402"/>
      <c r="Q340" s="402"/>
      <c r="R340" s="402"/>
      <c r="S340" s="402"/>
      <c r="T340" s="402"/>
      <c r="U340" s="402"/>
      <c r="V340" s="402"/>
      <c r="W340" s="402"/>
      <c r="X340" s="402"/>
      <c r="Y340" s="402"/>
      <c r="Z340" s="402"/>
    </row>
    <row r="341" ht="18.0" customHeight="1">
      <c r="A341" s="402"/>
      <c r="B341" s="402"/>
      <c r="C341" s="402"/>
      <c r="D341" s="402"/>
      <c r="E341" s="402"/>
      <c r="F341" s="402"/>
      <c r="G341" s="402"/>
      <c r="H341" s="402"/>
      <c r="I341" s="402"/>
      <c r="J341" s="402"/>
      <c r="K341" s="402"/>
      <c r="L341" s="402"/>
      <c r="M341" s="402"/>
      <c r="N341" s="402"/>
      <c r="O341" s="402"/>
      <c r="P341" s="402"/>
      <c r="Q341" s="402"/>
      <c r="R341" s="402"/>
      <c r="S341" s="402"/>
      <c r="T341" s="402"/>
      <c r="U341" s="402"/>
      <c r="V341" s="402"/>
      <c r="W341" s="402"/>
      <c r="X341" s="402"/>
      <c r="Y341" s="402"/>
      <c r="Z341" s="402"/>
    </row>
    <row r="342" ht="18.0" customHeight="1">
      <c r="A342" s="402"/>
      <c r="B342" s="402"/>
      <c r="C342" s="402"/>
      <c r="D342" s="402"/>
      <c r="E342" s="402"/>
      <c r="F342" s="402"/>
      <c r="G342" s="402"/>
      <c r="H342" s="402"/>
      <c r="I342" s="402"/>
      <c r="J342" s="402"/>
      <c r="K342" s="402"/>
      <c r="L342" s="402"/>
      <c r="M342" s="402"/>
      <c r="N342" s="402"/>
      <c r="O342" s="402"/>
      <c r="P342" s="402"/>
      <c r="Q342" s="402"/>
      <c r="R342" s="402"/>
      <c r="S342" s="402"/>
      <c r="T342" s="402"/>
      <c r="U342" s="402"/>
      <c r="V342" s="402"/>
      <c r="W342" s="402"/>
      <c r="X342" s="402"/>
      <c r="Y342" s="402"/>
      <c r="Z342" s="402"/>
    </row>
    <row r="343" ht="18.0" customHeight="1">
      <c r="A343" s="402"/>
      <c r="B343" s="402"/>
      <c r="C343" s="402"/>
      <c r="D343" s="402"/>
      <c r="E343" s="402"/>
      <c r="F343" s="402"/>
      <c r="G343" s="402"/>
      <c r="H343" s="402"/>
      <c r="I343" s="402"/>
      <c r="J343" s="402"/>
      <c r="K343" s="402"/>
      <c r="L343" s="402"/>
      <c r="M343" s="402"/>
      <c r="N343" s="402"/>
      <c r="O343" s="402"/>
      <c r="P343" s="402"/>
      <c r="Q343" s="402"/>
      <c r="R343" s="402"/>
      <c r="S343" s="402"/>
      <c r="T343" s="402"/>
      <c r="U343" s="402"/>
      <c r="V343" s="402"/>
      <c r="W343" s="402"/>
      <c r="X343" s="402"/>
      <c r="Y343" s="402"/>
      <c r="Z343" s="402"/>
    </row>
    <row r="344" ht="18.0" customHeight="1">
      <c r="A344" s="402"/>
      <c r="B344" s="402"/>
      <c r="C344" s="402"/>
      <c r="D344" s="402"/>
      <c r="E344" s="402"/>
      <c r="F344" s="402"/>
      <c r="G344" s="402"/>
      <c r="H344" s="402"/>
      <c r="I344" s="402"/>
      <c r="J344" s="402"/>
      <c r="K344" s="402"/>
      <c r="L344" s="402"/>
      <c r="M344" s="402"/>
      <c r="N344" s="402"/>
      <c r="O344" s="402"/>
      <c r="P344" s="402"/>
      <c r="Q344" s="402"/>
      <c r="R344" s="402"/>
      <c r="S344" s="402"/>
      <c r="T344" s="402"/>
      <c r="U344" s="402"/>
      <c r="V344" s="402"/>
      <c r="W344" s="402"/>
      <c r="X344" s="402"/>
      <c r="Y344" s="402"/>
      <c r="Z344" s="402"/>
    </row>
    <row r="345" ht="18.0" customHeight="1">
      <c r="A345" s="402"/>
      <c r="B345" s="402"/>
      <c r="C345" s="402"/>
      <c r="D345" s="402"/>
      <c r="E345" s="402"/>
      <c r="F345" s="402"/>
      <c r="G345" s="402"/>
      <c r="H345" s="402"/>
      <c r="I345" s="402"/>
      <c r="J345" s="402"/>
      <c r="K345" s="402"/>
      <c r="L345" s="402"/>
      <c r="M345" s="402"/>
      <c r="N345" s="402"/>
      <c r="O345" s="402"/>
      <c r="P345" s="402"/>
      <c r="Q345" s="402"/>
      <c r="R345" s="402"/>
      <c r="S345" s="402"/>
      <c r="T345" s="402"/>
      <c r="U345" s="402"/>
      <c r="V345" s="402"/>
      <c r="W345" s="402"/>
      <c r="X345" s="402"/>
      <c r="Y345" s="402"/>
      <c r="Z345" s="402"/>
    </row>
    <row r="346" ht="18.0" customHeight="1">
      <c r="A346" s="402"/>
      <c r="B346" s="402"/>
      <c r="C346" s="402"/>
      <c r="D346" s="402"/>
      <c r="E346" s="402"/>
      <c r="F346" s="402"/>
      <c r="G346" s="402"/>
      <c r="H346" s="402"/>
      <c r="I346" s="402"/>
      <c r="J346" s="402"/>
      <c r="K346" s="402"/>
      <c r="L346" s="402"/>
      <c r="M346" s="402"/>
      <c r="N346" s="402"/>
      <c r="O346" s="402"/>
      <c r="P346" s="402"/>
      <c r="Q346" s="402"/>
      <c r="R346" s="402"/>
      <c r="S346" s="402"/>
      <c r="T346" s="402"/>
      <c r="U346" s="402"/>
      <c r="V346" s="402"/>
      <c r="W346" s="402"/>
      <c r="X346" s="402"/>
      <c r="Y346" s="402"/>
      <c r="Z346" s="402"/>
    </row>
    <row r="347" ht="18.0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  <c r="N347" s="402"/>
      <c r="O347" s="402"/>
      <c r="P347" s="402"/>
      <c r="Q347" s="402"/>
      <c r="R347" s="402"/>
      <c r="S347" s="402"/>
      <c r="T347" s="402"/>
      <c r="U347" s="402"/>
      <c r="V347" s="402"/>
      <c r="W347" s="402"/>
      <c r="X347" s="402"/>
      <c r="Y347" s="402"/>
      <c r="Z347" s="402"/>
    </row>
    <row r="348" ht="18.0" customHeight="1">
      <c r="A348" s="402"/>
      <c r="B348" s="402"/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402"/>
      <c r="Z348" s="402"/>
    </row>
    <row r="349" ht="18.0" customHeight="1">
      <c r="A349" s="402"/>
      <c r="B349" s="402"/>
      <c r="C349" s="402"/>
      <c r="D349" s="402"/>
      <c r="E349" s="402"/>
      <c r="F349" s="402"/>
      <c r="G349" s="402"/>
      <c r="H349" s="402"/>
      <c r="I349" s="402"/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402"/>
      <c r="Z349" s="402"/>
    </row>
    <row r="350" ht="18.0" customHeight="1">
      <c r="A350" s="402"/>
      <c r="B350" s="402"/>
      <c r="C350" s="402"/>
      <c r="D350" s="402"/>
      <c r="E350" s="402"/>
      <c r="F350" s="402"/>
      <c r="G350" s="402"/>
      <c r="H350" s="402"/>
      <c r="I350" s="402"/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402"/>
      <c r="Z350" s="402"/>
    </row>
    <row r="351" ht="18.0" customHeight="1">
      <c r="A351" s="402"/>
      <c r="B351" s="402"/>
      <c r="C351" s="402"/>
      <c r="D351" s="402"/>
      <c r="E351" s="402"/>
      <c r="F351" s="402"/>
      <c r="G351" s="402"/>
      <c r="H351" s="402"/>
      <c r="I351" s="402"/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402"/>
      <c r="Z351" s="402"/>
    </row>
    <row r="352" ht="18.0" customHeight="1">
      <c r="A352" s="402"/>
      <c r="B352" s="402"/>
      <c r="C352" s="402"/>
      <c r="D352" s="402"/>
      <c r="E352" s="402"/>
      <c r="F352" s="402"/>
      <c r="G352" s="402"/>
      <c r="H352" s="402"/>
      <c r="I352" s="402"/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402"/>
      <c r="Z352" s="402"/>
    </row>
    <row r="353" ht="18.0" customHeight="1">
      <c r="A353" s="402"/>
      <c r="B353" s="402"/>
      <c r="C353" s="402"/>
      <c r="D353" s="402"/>
      <c r="E353" s="402"/>
      <c r="F353" s="402"/>
      <c r="G353" s="402"/>
      <c r="H353" s="402"/>
      <c r="I353" s="402"/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402"/>
      <c r="Z353" s="402"/>
    </row>
    <row r="354" ht="18.0" customHeight="1">
      <c r="A354" s="402"/>
      <c r="B354" s="402"/>
      <c r="C354" s="402"/>
      <c r="D354" s="402"/>
      <c r="E354" s="402"/>
      <c r="F354" s="402"/>
      <c r="G354" s="402"/>
      <c r="H354" s="402"/>
      <c r="I354" s="402"/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402"/>
      <c r="Z354" s="402"/>
    </row>
    <row r="355" ht="18.0" customHeight="1">
      <c r="A355" s="402"/>
      <c r="B355" s="402"/>
      <c r="C355" s="402"/>
      <c r="D355" s="402"/>
      <c r="E355" s="402"/>
      <c r="F355" s="402"/>
      <c r="G355" s="402"/>
      <c r="H355" s="402"/>
      <c r="I355" s="402"/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402"/>
      <c r="Z355" s="402"/>
    </row>
    <row r="356" ht="18.0" customHeight="1">
      <c r="A356" s="402"/>
      <c r="B356" s="402"/>
      <c r="C356" s="402"/>
      <c r="D356" s="402"/>
      <c r="E356" s="402"/>
      <c r="F356" s="402"/>
      <c r="G356" s="402"/>
      <c r="H356" s="402"/>
      <c r="I356" s="402"/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402"/>
      <c r="Z356" s="402"/>
    </row>
    <row r="357" ht="18.0" customHeight="1">
      <c r="A357" s="402"/>
      <c r="B357" s="402"/>
      <c r="C357" s="402"/>
      <c r="D357" s="402"/>
      <c r="E357" s="402"/>
      <c r="F357" s="402"/>
      <c r="G357" s="402"/>
      <c r="H357" s="402"/>
      <c r="I357" s="402"/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402"/>
      <c r="Z357" s="402"/>
    </row>
    <row r="358" ht="18.0" customHeight="1">
      <c r="A358" s="402"/>
      <c r="B358" s="402"/>
      <c r="C358" s="402"/>
      <c r="D358" s="402"/>
      <c r="E358" s="402"/>
      <c r="F358" s="402"/>
      <c r="G358" s="402"/>
      <c r="H358" s="402"/>
      <c r="I358" s="402"/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402"/>
      <c r="Z358" s="402"/>
    </row>
    <row r="359" ht="18.0" customHeight="1">
      <c r="A359" s="402"/>
      <c r="B359" s="402"/>
      <c r="C359" s="402"/>
      <c r="D359" s="402"/>
      <c r="E359" s="402"/>
      <c r="F359" s="402"/>
      <c r="G359" s="402"/>
      <c r="H359" s="402"/>
      <c r="I359" s="402"/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402"/>
      <c r="Z359" s="402"/>
    </row>
    <row r="360" ht="18.0" customHeight="1">
      <c r="A360" s="402"/>
      <c r="B360" s="402"/>
      <c r="C360" s="402"/>
      <c r="D360" s="402"/>
      <c r="E360" s="402"/>
      <c r="F360" s="402"/>
      <c r="G360" s="402"/>
      <c r="H360" s="402"/>
      <c r="I360" s="402"/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402"/>
      <c r="Z360" s="402"/>
    </row>
    <row r="361" ht="18.0" customHeight="1">
      <c r="A361" s="402"/>
      <c r="B361" s="402"/>
      <c r="C361" s="402"/>
      <c r="D361" s="402"/>
      <c r="E361" s="402"/>
      <c r="F361" s="402"/>
      <c r="G361" s="402"/>
      <c r="H361" s="402"/>
      <c r="I361" s="402"/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402"/>
      <c r="Z361" s="402"/>
    </row>
    <row r="362" ht="18.0" customHeight="1">
      <c r="A362" s="402"/>
      <c r="B362" s="402"/>
      <c r="C362" s="402"/>
      <c r="D362" s="402"/>
      <c r="E362" s="402"/>
      <c r="F362" s="402"/>
      <c r="G362" s="402"/>
      <c r="H362" s="402"/>
      <c r="I362" s="402"/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402"/>
      <c r="Z362" s="402"/>
    </row>
    <row r="363" ht="18.0" customHeight="1">
      <c r="A363" s="402"/>
      <c r="B363" s="402"/>
      <c r="C363" s="402"/>
      <c r="D363" s="402"/>
      <c r="E363" s="402"/>
      <c r="F363" s="402"/>
      <c r="G363" s="402"/>
      <c r="H363" s="402"/>
      <c r="I363" s="402"/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402"/>
      <c r="Z363" s="402"/>
    </row>
    <row r="364" ht="18.0" customHeight="1">
      <c r="A364" s="402"/>
      <c r="B364" s="402"/>
      <c r="C364" s="402"/>
      <c r="D364" s="402"/>
      <c r="E364" s="402"/>
      <c r="F364" s="402"/>
      <c r="G364" s="402"/>
      <c r="H364" s="402"/>
      <c r="I364" s="402"/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402"/>
      <c r="Z364" s="402"/>
    </row>
    <row r="365" ht="18.0" customHeight="1">
      <c r="A365" s="402"/>
      <c r="B365" s="402"/>
      <c r="C365" s="402"/>
      <c r="D365" s="402"/>
      <c r="E365" s="402"/>
      <c r="F365" s="402"/>
      <c r="G365" s="402"/>
      <c r="H365" s="402"/>
      <c r="I365" s="402"/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402"/>
      <c r="Z365" s="402"/>
    </row>
    <row r="366" ht="18.0" customHeight="1">
      <c r="A366" s="402"/>
      <c r="B366" s="402"/>
      <c r="C366" s="402"/>
      <c r="D366" s="402"/>
      <c r="E366" s="402"/>
      <c r="F366" s="402"/>
      <c r="G366" s="402"/>
      <c r="H366" s="402"/>
      <c r="I366" s="402"/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402"/>
      <c r="Z366" s="402"/>
    </row>
    <row r="367" ht="18.0" customHeight="1">
      <c r="A367" s="402"/>
      <c r="B367" s="402"/>
      <c r="C367" s="402"/>
      <c r="D367" s="402"/>
      <c r="E367" s="402"/>
      <c r="F367" s="402"/>
      <c r="G367" s="402"/>
      <c r="H367" s="402"/>
      <c r="I367" s="402"/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402"/>
      <c r="Z367" s="402"/>
    </row>
    <row r="368" ht="18.0" customHeight="1">
      <c r="A368" s="402"/>
      <c r="B368" s="402"/>
      <c r="C368" s="402"/>
      <c r="D368" s="402"/>
      <c r="E368" s="402"/>
      <c r="F368" s="402"/>
      <c r="G368" s="402"/>
      <c r="H368" s="402"/>
      <c r="I368" s="402"/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402"/>
      <c r="Z368" s="402"/>
    </row>
    <row r="369" ht="18.0" customHeight="1">
      <c r="A369" s="402"/>
      <c r="B369" s="402"/>
      <c r="C369" s="402"/>
      <c r="D369" s="402"/>
      <c r="E369" s="402"/>
      <c r="F369" s="402"/>
      <c r="G369" s="402"/>
      <c r="H369" s="402"/>
      <c r="I369" s="402"/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402"/>
      <c r="Z369" s="402"/>
    </row>
    <row r="370" ht="18.0" customHeight="1">
      <c r="A370" s="402"/>
      <c r="B370" s="402"/>
      <c r="C370" s="402"/>
      <c r="D370" s="402"/>
      <c r="E370" s="402"/>
      <c r="F370" s="402"/>
      <c r="G370" s="402"/>
      <c r="H370" s="402"/>
      <c r="I370" s="402"/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402"/>
      <c r="Z370" s="402"/>
    </row>
    <row r="371" ht="18.0" customHeight="1">
      <c r="A371" s="402"/>
      <c r="B371" s="402"/>
      <c r="C371" s="402"/>
      <c r="D371" s="402"/>
      <c r="E371" s="402"/>
      <c r="F371" s="402"/>
      <c r="G371" s="402"/>
      <c r="H371" s="402"/>
      <c r="I371" s="402"/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402"/>
      <c r="Z371" s="402"/>
    </row>
    <row r="372" ht="18.0" customHeight="1">
      <c r="A372" s="402"/>
      <c r="B372" s="402"/>
      <c r="C372" s="402"/>
      <c r="D372" s="402"/>
      <c r="E372" s="402"/>
      <c r="F372" s="402"/>
      <c r="G372" s="402"/>
      <c r="H372" s="402"/>
      <c r="I372" s="402"/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402"/>
      <c r="Z372" s="402"/>
    </row>
    <row r="373" ht="18.0" customHeight="1">
      <c r="A373" s="402"/>
      <c r="B373" s="402"/>
      <c r="C373" s="402"/>
      <c r="D373" s="402"/>
      <c r="E373" s="402"/>
      <c r="F373" s="402"/>
      <c r="G373" s="402"/>
      <c r="H373" s="402"/>
      <c r="I373" s="402"/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402"/>
      <c r="Z373" s="402"/>
    </row>
    <row r="374" ht="18.0" customHeight="1">
      <c r="A374" s="402"/>
      <c r="B374" s="402"/>
      <c r="C374" s="402"/>
      <c r="D374" s="402"/>
      <c r="E374" s="402"/>
      <c r="F374" s="402"/>
      <c r="G374" s="402"/>
      <c r="H374" s="402"/>
      <c r="I374" s="402"/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402"/>
      <c r="Z374" s="402"/>
    </row>
    <row r="375" ht="18.0" customHeight="1">
      <c r="A375" s="402"/>
      <c r="B375" s="402"/>
      <c r="C375" s="402"/>
      <c r="D375" s="402"/>
      <c r="E375" s="402"/>
      <c r="F375" s="402"/>
      <c r="G375" s="402"/>
      <c r="H375" s="402"/>
      <c r="I375" s="402"/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402"/>
      <c r="Z375" s="402"/>
    </row>
    <row r="376" ht="18.0" customHeight="1">
      <c r="A376" s="402"/>
      <c r="B376" s="402"/>
      <c r="C376" s="402"/>
      <c r="D376" s="402"/>
      <c r="E376" s="402"/>
      <c r="F376" s="402"/>
      <c r="G376" s="402"/>
      <c r="H376" s="402"/>
      <c r="I376" s="402"/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402"/>
      <c r="Z376" s="402"/>
    </row>
    <row r="377" ht="18.0" customHeight="1">
      <c r="A377" s="402"/>
      <c r="B377" s="402"/>
      <c r="C377" s="402"/>
      <c r="D377" s="402"/>
      <c r="E377" s="402"/>
      <c r="F377" s="402"/>
      <c r="G377" s="402"/>
      <c r="H377" s="402"/>
      <c r="I377" s="402"/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402"/>
      <c r="Z377" s="402"/>
    </row>
    <row r="378" ht="18.0" customHeight="1">
      <c r="A378" s="402"/>
      <c r="B378" s="402"/>
      <c r="C378" s="402"/>
      <c r="D378" s="402"/>
      <c r="E378" s="402"/>
      <c r="F378" s="402"/>
      <c r="G378" s="402"/>
      <c r="H378" s="402"/>
      <c r="I378" s="402"/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402"/>
      <c r="Z378" s="402"/>
    </row>
    <row r="379" ht="18.0" customHeight="1">
      <c r="A379" s="402"/>
      <c r="B379" s="402"/>
      <c r="C379" s="402"/>
      <c r="D379" s="402"/>
      <c r="E379" s="402"/>
      <c r="F379" s="402"/>
      <c r="G379" s="402"/>
      <c r="H379" s="402"/>
      <c r="I379" s="402"/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402"/>
      <c r="Z379" s="402"/>
    </row>
    <row r="380" ht="18.0" customHeight="1">
      <c r="A380" s="402"/>
      <c r="B380" s="402"/>
      <c r="C380" s="402"/>
      <c r="D380" s="402"/>
      <c r="E380" s="402"/>
      <c r="F380" s="402"/>
      <c r="G380" s="402"/>
      <c r="H380" s="402"/>
      <c r="I380" s="402"/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402"/>
      <c r="Z380" s="402"/>
    </row>
    <row r="381" ht="18.0" customHeight="1">
      <c r="A381" s="402"/>
      <c r="B381" s="402"/>
      <c r="C381" s="402"/>
      <c r="D381" s="402"/>
      <c r="E381" s="402"/>
      <c r="F381" s="402"/>
      <c r="G381" s="402"/>
      <c r="H381" s="402"/>
      <c r="I381" s="402"/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402"/>
      <c r="Z381" s="402"/>
    </row>
    <row r="382" ht="18.0" customHeight="1">
      <c r="A382" s="402"/>
      <c r="B382" s="402"/>
      <c r="C382" s="402"/>
      <c r="D382" s="402"/>
      <c r="E382" s="402"/>
      <c r="F382" s="402"/>
      <c r="G382" s="402"/>
      <c r="H382" s="402"/>
      <c r="I382" s="402"/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402"/>
      <c r="Z382" s="402"/>
    </row>
    <row r="383" ht="18.0" customHeight="1">
      <c r="A383" s="402"/>
      <c r="B383" s="402"/>
      <c r="C383" s="402"/>
      <c r="D383" s="402"/>
      <c r="E383" s="402"/>
      <c r="F383" s="402"/>
      <c r="G383" s="402"/>
      <c r="H383" s="402"/>
      <c r="I383" s="402"/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402"/>
      <c r="Z383" s="402"/>
    </row>
    <row r="384" ht="18.0" customHeight="1">
      <c r="A384" s="402"/>
      <c r="B384" s="402"/>
      <c r="C384" s="402"/>
      <c r="D384" s="402"/>
      <c r="E384" s="402"/>
      <c r="F384" s="402"/>
      <c r="G384" s="402"/>
      <c r="H384" s="402"/>
      <c r="I384" s="402"/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402"/>
      <c r="Z384" s="402"/>
    </row>
    <row r="385" ht="18.0" customHeight="1">
      <c r="A385" s="402"/>
      <c r="B385" s="402"/>
      <c r="C385" s="402"/>
      <c r="D385" s="402"/>
      <c r="E385" s="402"/>
      <c r="F385" s="402"/>
      <c r="G385" s="402"/>
      <c r="H385" s="402"/>
      <c r="I385" s="402"/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402"/>
      <c r="Z385" s="402"/>
    </row>
    <row r="386" ht="18.0" customHeight="1">
      <c r="A386" s="402"/>
      <c r="B386" s="402"/>
      <c r="C386" s="402"/>
      <c r="D386" s="402"/>
      <c r="E386" s="402"/>
      <c r="F386" s="402"/>
      <c r="G386" s="402"/>
      <c r="H386" s="402"/>
      <c r="I386" s="402"/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402"/>
      <c r="Z386" s="402"/>
    </row>
    <row r="387" ht="18.0" customHeight="1">
      <c r="A387" s="402"/>
      <c r="B387" s="402"/>
      <c r="C387" s="402"/>
      <c r="D387" s="402"/>
      <c r="E387" s="402"/>
      <c r="F387" s="402"/>
      <c r="G387" s="402"/>
      <c r="H387" s="402"/>
      <c r="I387" s="402"/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402"/>
      <c r="Z387" s="402"/>
    </row>
    <row r="388" ht="18.0" customHeight="1">
      <c r="A388" s="402"/>
      <c r="B388" s="402"/>
      <c r="C388" s="402"/>
      <c r="D388" s="402"/>
      <c r="E388" s="402"/>
      <c r="F388" s="402"/>
      <c r="G388" s="402"/>
      <c r="H388" s="402"/>
      <c r="I388" s="402"/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</row>
    <row r="389" ht="18.0" customHeight="1">
      <c r="A389" s="402"/>
      <c r="B389" s="402"/>
      <c r="C389" s="402"/>
      <c r="D389" s="402"/>
      <c r="E389" s="402"/>
      <c r="F389" s="402"/>
      <c r="G389" s="402"/>
      <c r="H389" s="402"/>
      <c r="I389" s="402"/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402"/>
      <c r="Z389" s="402"/>
    </row>
    <row r="390" ht="18.0" customHeight="1">
      <c r="A390" s="402"/>
      <c r="B390" s="402"/>
      <c r="C390" s="402"/>
      <c r="D390" s="402"/>
      <c r="E390" s="402"/>
      <c r="F390" s="402"/>
      <c r="G390" s="402"/>
      <c r="H390" s="402"/>
      <c r="I390" s="402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</row>
    <row r="391" ht="18.0" customHeight="1">
      <c r="A391" s="402"/>
      <c r="B391" s="402"/>
      <c r="C391" s="402"/>
      <c r="D391" s="402"/>
      <c r="E391" s="402"/>
      <c r="F391" s="402"/>
      <c r="G391" s="402"/>
      <c r="H391" s="402"/>
      <c r="I391" s="402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</row>
    <row r="392" ht="18.0" customHeight="1">
      <c r="A392" s="402"/>
      <c r="B392" s="402"/>
      <c r="C392" s="402"/>
      <c r="D392" s="402"/>
      <c r="E392" s="402"/>
      <c r="F392" s="402"/>
      <c r="G392" s="402"/>
      <c r="H392" s="402"/>
      <c r="I392" s="402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</row>
    <row r="393" ht="18.0" customHeight="1">
      <c r="A393" s="402"/>
      <c r="B393" s="402"/>
      <c r="C393" s="402"/>
      <c r="D393" s="402"/>
      <c r="E393" s="402"/>
      <c r="F393" s="402"/>
      <c r="G393" s="402"/>
      <c r="H393" s="402"/>
      <c r="I393" s="402"/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402"/>
      <c r="Z393" s="402"/>
    </row>
    <row r="394" ht="18.0" customHeight="1">
      <c r="A394" s="402"/>
      <c r="B394" s="402"/>
      <c r="C394" s="402"/>
      <c r="D394" s="402"/>
      <c r="E394" s="402"/>
      <c r="F394" s="402"/>
      <c r="G394" s="402"/>
      <c r="H394" s="402"/>
      <c r="I394" s="402"/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</row>
    <row r="395" ht="18.0" customHeight="1">
      <c r="A395" s="402"/>
      <c r="B395" s="402"/>
      <c r="C395" s="402"/>
      <c r="D395" s="402"/>
      <c r="E395" s="402"/>
      <c r="F395" s="402"/>
      <c r="G395" s="402"/>
      <c r="H395" s="402"/>
      <c r="I395" s="402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</row>
    <row r="396" ht="18.0" customHeight="1">
      <c r="A396" s="402"/>
      <c r="B396" s="402"/>
      <c r="C396" s="402"/>
      <c r="D396" s="402"/>
      <c r="E396" s="402"/>
      <c r="F396" s="402"/>
      <c r="G396" s="402"/>
      <c r="H396" s="402"/>
      <c r="I396" s="402"/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</row>
    <row r="397" ht="18.0" customHeight="1">
      <c r="A397" s="402"/>
      <c r="B397" s="402"/>
      <c r="C397" s="402"/>
      <c r="D397" s="402"/>
      <c r="E397" s="402"/>
      <c r="F397" s="402"/>
      <c r="G397" s="402"/>
      <c r="H397" s="402"/>
      <c r="I397" s="402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</row>
    <row r="398" ht="18.0" customHeight="1">
      <c r="A398" s="402"/>
      <c r="B398" s="402"/>
      <c r="C398" s="402"/>
      <c r="D398" s="402"/>
      <c r="E398" s="402"/>
      <c r="F398" s="402"/>
      <c r="G398" s="402"/>
      <c r="H398" s="402"/>
      <c r="I398" s="402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</row>
    <row r="399" ht="18.0" customHeight="1">
      <c r="A399" s="402"/>
      <c r="B399" s="402"/>
      <c r="C399" s="402"/>
      <c r="D399" s="402"/>
      <c r="E399" s="402"/>
      <c r="F399" s="402"/>
      <c r="G399" s="402"/>
      <c r="H399" s="402"/>
      <c r="I399" s="402"/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402"/>
      <c r="Z399" s="402"/>
    </row>
    <row r="400" ht="18.0" customHeight="1">
      <c r="A400" s="402"/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</row>
    <row r="401" ht="18.0" customHeight="1">
      <c r="A401" s="402"/>
      <c r="B401" s="402"/>
      <c r="C401" s="402"/>
      <c r="D401" s="402"/>
      <c r="E401" s="402"/>
      <c r="F401" s="402"/>
      <c r="G401" s="402"/>
      <c r="H401" s="402"/>
      <c r="I401" s="402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</row>
    <row r="402" ht="18.0" customHeight="1">
      <c r="A402" s="402"/>
      <c r="B402" s="402"/>
      <c r="C402" s="402"/>
      <c r="D402" s="402"/>
      <c r="E402" s="402"/>
      <c r="F402" s="402"/>
      <c r="G402" s="402"/>
      <c r="H402" s="402"/>
      <c r="I402" s="402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</row>
    <row r="403" ht="18.0" customHeight="1">
      <c r="A403" s="402"/>
      <c r="B403" s="402"/>
      <c r="C403" s="402"/>
      <c r="D403" s="402"/>
      <c r="E403" s="402"/>
      <c r="F403" s="402"/>
      <c r="G403" s="402"/>
      <c r="H403" s="402"/>
      <c r="I403" s="402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</row>
    <row r="404" ht="18.0" customHeight="1">
      <c r="A404" s="402"/>
      <c r="B404" s="402"/>
      <c r="C404" s="402"/>
      <c r="D404" s="402"/>
      <c r="E404" s="402"/>
      <c r="F404" s="402"/>
      <c r="G404" s="402"/>
      <c r="H404" s="402"/>
      <c r="I404" s="402"/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402"/>
      <c r="Z404" s="402"/>
    </row>
    <row r="405" ht="18.0" customHeight="1">
      <c r="A405" s="402"/>
      <c r="B405" s="402"/>
      <c r="C405" s="402"/>
      <c r="D405" s="402"/>
      <c r="E405" s="402"/>
      <c r="F405" s="402"/>
      <c r="G405" s="402"/>
      <c r="H405" s="402"/>
      <c r="I405" s="402"/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402"/>
      <c r="Z405" s="402"/>
    </row>
    <row r="406" ht="18.0" customHeight="1">
      <c r="A406" s="402"/>
      <c r="B406" s="402"/>
      <c r="C406" s="402"/>
      <c r="D406" s="402"/>
      <c r="E406" s="402"/>
      <c r="F406" s="402"/>
      <c r="G406" s="402"/>
      <c r="H406" s="402"/>
      <c r="I406" s="402"/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402"/>
      <c r="Z406" s="402"/>
    </row>
    <row r="407" ht="18.0" customHeight="1">
      <c r="A407" s="402"/>
      <c r="B407" s="402"/>
      <c r="C407" s="402"/>
      <c r="D407" s="402"/>
      <c r="E407" s="402"/>
      <c r="F407" s="402"/>
      <c r="G407" s="402"/>
      <c r="H407" s="402"/>
      <c r="I407" s="402"/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402"/>
      <c r="Z407" s="402"/>
    </row>
    <row r="408" ht="18.0" customHeight="1">
      <c r="A408" s="402"/>
      <c r="B408" s="402"/>
      <c r="C408" s="402"/>
      <c r="D408" s="402"/>
      <c r="E408" s="402"/>
      <c r="F408" s="402"/>
      <c r="G408" s="402"/>
      <c r="H408" s="402"/>
      <c r="I408" s="402"/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402"/>
      <c r="Z408" s="402"/>
    </row>
    <row r="409" ht="18.0" customHeight="1">
      <c r="A409" s="402"/>
      <c r="B409" s="402"/>
      <c r="C409" s="402"/>
      <c r="D409" s="402"/>
      <c r="E409" s="402"/>
      <c r="F409" s="402"/>
      <c r="G409" s="402"/>
      <c r="H409" s="402"/>
      <c r="I409" s="402"/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402"/>
      <c r="Z409" s="402"/>
    </row>
    <row r="410" ht="18.0" customHeight="1">
      <c r="A410" s="402"/>
      <c r="B410" s="402"/>
      <c r="C410" s="402"/>
      <c r="D410" s="402"/>
      <c r="E410" s="402"/>
      <c r="F410" s="402"/>
      <c r="G410" s="402"/>
      <c r="H410" s="402"/>
      <c r="I410" s="402"/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402"/>
      <c r="Z410" s="402"/>
    </row>
    <row r="411" ht="18.0" customHeight="1">
      <c r="A411" s="402"/>
      <c r="B411" s="402"/>
      <c r="C411" s="402"/>
      <c r="D411" s="402"/>
      <c r="E411" s="402"/>
      <c r="F411" s="402"/>
      <c r="G411" s="402"/>
      <c r="H411" s="402"/>
      <c r="I411" s="402"/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402"/>
      <c r="Z411" s="402"/>
    </row>
    <row r="412" ht="18.0" customHeight="1">
      <c r="A412" s="402"/>
      <c r="B412" s="402"/>
      <c r="C412" s="402"/>
      <c r="D412" s="402"/>
      <c r="E412" s="402"/>
      <c r="F412" s="402"/>
      <c r="G412" s="402"/>
      <c r="H412" s="402"/>
      <c r="I412" s="402"/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402"/>
      <c r="Z412" s="402"/>
    </row>
    <row r="413" ht="18.0" customHeight="1">
      <c r="A413" s="402"/>
      <c r="B413" s="402"/>
      <c r="C413" s="402"/>
      <c r="D413" s="402"/>
      <c r="E413" s="402"/>
      <c r="F413" s="402"/>
      <c r="G413" s="402"/>
      <c r="H413" s="402"/>
      <c r="I413" s="402"/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402"/>
      <c r="Z413" s="402"/>
    </row>
    <row r="414" ht="18.0" customHeight="1">
      <c r="A414" s="402"/>
      <c r="B414" s="402"/>
      <c r="C414" s="402"/>
      <c r="D414" s="402"/>
      <c r="E414" s="402"/>
      <c r="F414" s="402"/>
      <c r="G414" s="402"/>
      <c r="H414" s="402"/>
      <c r="I414" s="402"/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402"/>
      <c r="Z414" s="402"/>
    </row>
    <row r="415" ht="18.0" customHeight="1">
      <c r="A415" s="402"/>
      <c r="B415" s="402"/>
      <c r="C415" s="402"/>
      <c r="D415" s="402"/>
      <c r="E415" s="402"/>
      <c r="F415" s="402"/>
      <c r="G415" s="402"/>
      <c r="H415" s="402"/>
      <c r="I415" s="402"/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402"/>
      <c r="Z415" s="402"/>
    </row>
    <row r="416" ht="18.0" customHeight="1">
      <c r="A416" s="402"/>
      <c r="B416" s="402"/>
      <c r="C416" s="402"/>
      <c r="D416" s="402"/>
      <c r="E416" s="402"/>
      <c r="F416" s="402"/>
      <c r="G416" s="402"/>
      <c r="H416" s="402"/>
      <c r="I416" s="402"/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402"/>
      <c r="Z416" s="402"/>
    </row>
    <row r="417" ht="18.0" customHeight="1">
      <c r="A417" s="402"/>
      <c r="B417" s="402"/>
      <c r="C417" s="402"/>
      <c r="D417" s="402"/>
      <c r="E417" s="402"/>
      <c r="F417" s="402"/>
      <c r="G417" s="402"/>
      <c r="H417" s="402"/>
      <c r="I417" s="402"/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402"/>
      <c r="Z417" s="402"/>
    </row>
    <row r="418" ht="18.0" customHeight="1">
      <c r="A418" s="402"/>
      <c r="B418" s="402"/>
      <c r="C418" s="402"/>
      <c r="D418" s="402"/>
      <c r="E418" s="402"/>
      <c r="F418" s="402"/>
      <c r="G418" s="402"/>
      <c r="H418" s="402"/>
      <c r="I418" s="402"/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402"/>
      <c r="Z418" s="402"/>
    </row>
    <row r="419" ht="18.0" customHeight="1">
      <c r="A419" s="402"/>
      <c r="B419" s="402"/>
      <c r="C419" s="402"/>
      <c r="D419" s="402"/>
      <c r="E419" s="402"/>
      <c r="F419" s="402"/>
      <c r="G419" s="402"/>
      <c r="H419" s="402"/>
      <c r="I419" s="402"/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402"/>
      <c r="Z419" s="402"/>
    </row>
    <row r="420" ht="18.0" customHeight="1">
      <c r="A420" s="402"/>
      <c r="B420" s="402"/>
      <c r="C420" s="402"/>
      <c r="D420" s="402"/>
      <c r="E420" s="402"/>
      <c r="F420" s="402"/>
      <c r="G420" s="402"/>
      <c r="H420" s="402"/>
      <c r="I420" s="402"/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402"/>
      <c r="Z420" s="402"/>
    </row>
    <row r="421" ht="18.0" customHeight="1">
      <c r="A421" s="402"/>
      <c r="B421" s="402"/>
      <c r="C421" s="402"/>
      <c r="D421" s="402"/>
      <c r="E421" s="402"/>
      <c r="F421" s="402"/>
      <c r="G421" s="402"/>
      <c r="H421" s="402"/>
      <c r="I421" s="402"/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402"/>
      <c r="Z421" s="402"/>
    </row>
    <row r="422" ht="18.0" customHeight="1">
      <c r="A422" s="402"/>
      <c r="B422" s="402"/>
      <c r="C422" s="402"/>
      <c r="D422" s="402"/>
      <c r="E422" s="402"/>
      <c r="F422" s="402"/>
      <c r="G422" s="402"/>
      <c r="H422" s="402"/>
      <c r="I422" s="402"/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402"/>
      <c r="Z422" s="402"/>
    </row>
    <row r="423" ht="18.0" customHeight="1">
      <c r="A423" s="402"/>
      <c r="B423" s="402"/>
      <c r="C423" s="402"/>
      <c r="D423" s="402"/>
      <c r="E423" s="402"/>
      <c r="F423" s="402"/>
      <c r="G423" s="402"/>
      <c r="H423" s="402"/>
      <c r="I423" s="402"/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402"/>
      <c r="Z423" s="402"/>
    </row>
    <row r="424" ht="18.0" customHeight="1">
      <c r="A424" s="402"/>
      <c r="B424" s="402"/>
      <c r="C424" s="402"/>
      <c r="D424" s="402"/>
      <c r="E424" s="402"/>
      <c r="F424" s="402"/>
      <c r="G424" s="402"/>
      <c r="H424" s="402"/>
      <c r="I424" s="402"/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402"/>
      <c r="Z424" s="402"/>
    </row>
    <row r="425" ht="18.0" customHeight="1">
      <c r="A425" s="402"/>
      <c r="B425" s="402"/>
      <c r="C425" s="402"/>
      <c r="D425" s="402"/>
      <c r="E425" s="402"/>
      <c r="F425" s="402"/>
      <c r="G425" s="402"/>
      <c r="H425" s="402"/>
      <c r="I425" s="402"/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402"/>
      <c r="Z425" s="402"/>
    </row>
    <row r="426" ht="18.0" customHeight="1">
      <c r="A426" s="402"/>
      <c r="B426" s="402"/>
      <c r="C426" s="402"/>
      <c r="D426" s="402"/>
      <c r="E426" s="402"/>
      <c r="F426" s="402"/>
      <c r="G426" s="402"/>
      <c r="H426" s="402"/>
      <c r="I426" s="402"/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402"/>
      <c r="Z426" s="402"/>
    </row>
    <row r="427" ht="18.0" customHeight="1">
      <c r="A427" s="402"/>
      <c r="B427" s="402"/>
      <c r="C427" s="402"/>
      <c r="D427" s="402"/>
      <c r="E427" s="402"/>
      <c r="F427" s="402"/>
      <c r="G427" s="402"/>
      <c r="H427" s="402"/>
      <c r="I427" s="402"/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402"/>
      <c r="Z427" s="402"/>
    </row>
    <row r="428" ht="18.0" customHeight="1">
      <c r="A428" s="402"/>
      <c r="B428" s="402"/>
      <c r="C428" s="402"/>
      <c r="D428" s="402"/>
      <c r="E428" s="402"/>
      <c r="F428" s="402"/>
      <c r="G428" s="402"/>
      <c r="H428" s="402"/>
      <c r="I428" s="402"/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402"/>
      <c r="Z428" s="402"/>
    </row>
    <row r="429" ht="18.0" customHeight="1">
      <c r="A429" s="402"/>
      <c r="B429" s="402"/>
      <c r="C429" s="402"/>
      <c r="D429" s="402"/>
      <c r="E429" s="402"/>
      <c r="F429" s="402"/>
      <c r="G429" s="402"/>
      <c r="H429" s="402"/>
      <c r="I429" s="402"/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402"/>
      <c r="Z429" s="402"/>
    </row>
    <row r="430" ht="18.0" customHeight="1">
      <c r="A430" s="402"/>
      <c r="B430" s="402"/>
      <c r="C430" s="402"/>
      <c r="D430" s="402"/>
      <c r="E430" s="402"/>
      <c r="F430" s="402"/>
      <c r="G430" s="402"/>
      <c r="H430" s="402"/>
      <c r="I430" s="402"/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402"/>
      <c r="Z430" s="402"/>
    </row>
    <row r="431" ht="18.0" customHeight="1">
      <c r="A431" s="402"/>
      <c r="B431" s="402"/>
      <c r="C431" s="402"/>
      <c r="D431" s="402"/>
      <c r="E431" s="402"/>
      <c r="F431" s="402"/>
      <c r="G431" s="402"/>
      <c r="H431" s="402"/>
      <c r="I431" s="402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402"/>
      <c r="Z431" s="402"/>
    </row>
    <row r="432" ht="18.0" customHeight="1">
      <c r="A432" s="402"/>
      <c r="B432" s="402"/>
      <c r="C432" s="402"/>
      <c r="D432" s="402"/>
      <c r="E432" s="402"/>
      <c r="F432" s="402"/>
      <c r="G432" s="402"/>
      <c r="H432" s="402"/>
      <c r="I432" s="402"/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402"/>
      <c r="Z432" s="402"/>
    </row>
    <row r="433" ht="18.0" customHeight="1">
      <c r="A433" s="402"/>
      <c r="B433" s="402"/>
      <c r="C433" s="402"/>
      <c r="D433" s="402"/>
      <c r="E433" s="402"/>
      <c r="F433" s="402"/>
      <c r="G433" s="402"/>
      <c r="H433" s="402"/>
      <c r="I433" s="402"/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402"/>
      <c r="Z433" s="402"/>
    </row>
    <row r="434" ht="18.0" customHeight="1">
      <c r="A434" s="402"/>
      <c r="B434" s="402"/>
      <c r="C434" s="402"/>
      <c r="D434" s="402"/>
      <c r="E434" s="402"/>
      <c r="F434" s="402"/>
      <c r="G434" s="402"/>
      <c r="H434" s="402"/>
      <c r="I434" s="402"/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402"/>
      <c r="Z434" s="402"/>
    </row>
    <row r="435" ht="18.0" customHeight="1">
      <c r="A435" s="402"/>
      <c r="B435" s="402"/>
      <c r="C435" s="402"/>
      <c r="D435" s="402"/>
      <c r="E435" s="402"/>
      <c r="F435" s="402"/>
      <c r="G435" s="402"/>
      <c r="H435" s="402"/>
      <c r="I435" s="402"/>
      <c r="J435" s="402"/>
      <c r="K435" s="402"/>
      <c r="L435" s="402"/>
      <c r="M435" s="402"/>
      <c r="N435" s="402"/>
      <c r="O435" s="402"/>
      <c r="P435" s="402"/>
      <c r="Q435" s="402"/>
      <c r="R435" s="402"/>
      <c r="S435" s="402"/>
      <c r="T435" s="402"/>
      <c r="U435" s="402"/>
      <c r="V435" s="402"/>
      <c r="W435" s="402"/>
      <c r="X435" s="402"/>
      <c r="Y435" s="402"/>
      <c r="Z435" s="402"/>
    </row>
    <row r="436" ht="18.0" customHeight="1">
      <c r="A436" s="402"/>
      <c r="B436" s="402"/>
      <c r="C436" s="402"/>
      <c r="D436" s="402"/>
      <c r="E436" s="402"/>
      <c r="F436" s="402"/>
      <c r="G436" s="402"/>
      <c r="H436" s="402"/>
      <c r="I436" s="402"/>
      <c r="J436" s="402"/>
      <c r="K436" s="402"/>
      <c r="L436" s="402"/>
      <c r="M436" s="402"/>
      <c r="N436" s="402"/>
      <c r="O436" s="402"/>
      <c r="P436" s="402"/>
      <c r="Q436" s="402"/>
      <c r="R436" s="402"/>
      <c r="S436" s="402"/>
      <c r="T436" s="402"/>
      <c r="U436" s="402"/>
      <c r="V436" s="402"/>
      <c r="W436" s="402"/>
      <c r="X436" s="402"/>
      <c r="Y436" s="402"/>
      <c r="Z436" s="402"/>
    </row>
    <row r="437" ht="18.0" customHeight="1">
      <c r="A437" s="402"/>
      <c r="B437" s="402"/>
      <c r="C437" s="402"/>
      <c r="D437" s="402"/>
      <c r="E437" s="402"/>
      <c r="F437" s="402"/>
      <c r="G437" s="402"/>
      <c r="H437" s="402"/>
      <c r="I437" s="402"/>
      <c r="J437" s="402"/>
      <c r="K437" s="402"/>
      <c r="L437" s="402"/>
      <c r="M437" s="402"/>
      <c r="N437" s="402"/>
      <c r="O437" s="402"/>
      <c r="P437" s="402"/>
      <c r="Q437" s="402"/>
      <c r="R437" s="402"/>
      <c r="S437" s="402"/>
      <c r="T437" s="402"/>
      <c r="U437" s="402"/>
      <c r="V437" s="402"/>
      <c r="W437" s="402"/>
      <c r="X437" s="402"/>
      <c r="Y437" s="402"/>
      <c r="Z437" s="402"/>
    </row>
    <row r="438" ht="18.0" customHeight="1">
      <c r="A438" s="402"/>
      <c r="B438" s="402"/>
      <c r="C438" s="402"/>
      <c r="D438" s="402"/>
      <c r="E438" s="402"/>
      <c r="F438" s="402"/>
      <c r="G438" s="402"/>
      <c r="H438" s="402"/>
      <c r="I438" s="402"/>
      <c r="J438" s="402"/>
      <c r="K438" s="402"/>
      <c r="L438" s="402"/>
      <c r="M438" s="402"/>
      <c r="N438" s="402"/>
      <c r="O438" s="402"/>
      <c r="P438" s="402"/>
      <c r="Q438" s="402"/>
      <c r="R438" s="402"/>
      <c r="S438" s="402"/>
      <c r="T438" s="402"/>
      <c r="U438" s="402"/>
      <c r="V438" s="402"/>
      <c r="W438" s="402"/>
      <c r="X438" s="402"/>
      <c r="Y438" s="402"/>
      <c r="Z438" s="402"/>
    </row>
    <row r="439" ht="18.0" customHeight="1">
      <c r="A439" s="402"/>
      <c r="B439" s="402"/>
      <c r="C439" s="402"/>
      <c r="D439" s="402"/>
      <c r="E439" s="402"/>
      <c r="F439" s="402"/>
      <c r="G439" s="402"/>
      <c r="H439" s="402"/>
      <c r="I439" s="402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02"/>
      <c r="U439" s="402"/>
      <c r="V439" s="402"/>
      <c r="W439" s="402"/>
      <c r="X439" s="402"/>
      <c r="Y439" s="402"/>
      <c r="Z439" s="402"/>
    </row>
    <row r="440" ht="18.0" customHeight="1">
      <c r="A440" s="402"/>
      <c r="B440" s="402"/>
      <c r="C440" s="402"/>
      <c r="D440" s="402"/>
      <c r="E440" s="402"/>
      <c r="F440" s="402"/>
      <c r="G440" s="402"/>
      <c r="H440" s="402"/>
      <c r="I440" s="402"/>
      <c r="J440" s="402"/>
      <c r="K440" s="402"/>
      <c r="L440" s="402"/>
      <c r="M440" s="402"/>
      <c r="N440" s="402"/>
      <c r="O440" s="402"/>
      <c r="P440" s="402"/>
      <c r="Q440" s="402"/>
      <c r="R440" s="402"/>
      <c r="S440" s="402"/>
      <c r="T440" s="402"/>
      <c r="U440" s="402"/>
      <c r="V440" s="402"/>
      <c r="W440" s="402"/>
      <c r="X440" s="402"/>
      <c r="Y440" s="402"/>
      <c r="Z440" s="402"/>
    </row>
    <row r="441" ht="18.0" customHeight="1">
      <c r="A441" s="402"/>
      <c r="B441" s="402"/>
      <c r="C441" s="402"/>
      <c r="D441" s="402"/>
      <c r="E441" s="402"/>
      <c r="F441" s="402"/>
      <c r="G441" s="402"/>
      <c r="H441" s="402"/>
      <c r="I441" s="402"/>
      <c r="J441" s="402"/>
      <c r="K441" s="402"/>
      <c r="L441" s="402"/>
      <c r="M441" s="402"/>
      <c r="N441" s="402"/>
      <c r="O441" s="402"/>
      <c r="P441" s="402"/>
      <c r="Q441" s="402"/>
      <c r="R441" s="402"/>
      <c r="S441" s="402"/>
      <c r="T441" s="402"/>
      <c r="U441" s="402"/>
      <c r="V441" s="402"/>
      <c r="W441" s="402"/>
      <c r="X441" s="402"/>
      <c r="Y441" s="402"/>
      <c r="Z441" s="402"/>
    </row>
    <row r="442" ht="18.0" customHeight="1">
      <c r="A442" s="402"/>
      <c r="B442" s="402"/>
      <c r="C442" s="402"/>
      <c r="D442" s="402"/>
      <c r="E442" s="402"/>
      <c r="F442" s="402"/>
      <c r="G442" s="402"/>
      <c r="H442" s="402"/>
      <c r="I442" s="402"/>
      <c r="J442" s="402"/>
      <c r="K442" s="402"/>
      <c r="L442" s="402"/>
      <c r="M442" s="402"/>
      <c r="N442" s="402"/>
      <c r="O442" s="402"/>
      <c r="P442" s="402"/>
      <c r="Q442" s="402"/>
      <c r="R442" s="402"/>
      <c r="S442" s="402"/>
      <c r="T442" s="402"/>
      <c r="U442" s="402"/>
      <c r="V442" s="402"/>
      <c r="W442" s="402"/>
      <c r="X442" s="402"/>
      <c r="Y442" s="402"/>
      <c r="Z442" s="402"/>
    </row>
    <row r="443" ht="18.0" customHeight="1">
      <c r="A443" s="402"/>
      <c r="B443" s="402"/>
      <c r="C443" s="402"/>
      <c r="D443" s="402"/>
      <c r="E443" s="402"/>
      <c r="F443" s="402"/>
      <c r="G443" s="402"/>
      <c r="H443" s="402"/>
      <c r="I443" s="402"/>
      <c r="J443" s="402"/>
      <c r="K443" s="402"/>
      <c r="L443" s="402"/>
      <c r="M443" s="402"/>
      <c r="N443" s="402"/>
      <c r="O443" s="402"/>
      <c r="P443" s="402"/>
      <c r="Q443" s="402"/>
      <c r="R443" s="402"/>
      <c r="S443" s="402"/>
      <c r="T443" s="402"/>
      <c r="U443" s="402"/>
      <c r="V443" s="402"/>
      <c r="W443" s="402"/>
      <c r="X443" s="402"/>
      <c r="Y443" s="402"/>
      <c r="Z443" s="402"/>
    </row>
    <row r="444" ht="18.0" customHeight="1">
      <c r="A444" s="402"/>
      <c r="B444" s="402"/>
      <c r="C444" s="402"/>
      <c r="D444" s="402"/>
      <c r="E444" s="402"/>
      <c r="F444" s="402"/>
      <c r="G444" s="402"/>
      <c r="H444" s="402"/>
      <c r="I444" s="402"/>
      <c r="J444" s="402"/>
      <c r="K444" s="402"/>
      <c r="L444" s="402"/>
      <c r="M444" s="402"/>
      <c r="N444" s="402"/>
      <c r="O444" s="402"/>
      <c r="P444" s="402"/>
      <c r="Q444" s="402"/>
      <c r="R444" s="402"/>
      <c r="S444" s="402"/>
      <c r="T444" s="402"/>
      <c r="U444" s="402"/>
      <c r="V444" s="402"/>
      <c r="W444" s="402"/>
      <c r="X444" s="402"/>
      <c r="Y444" s="402"/>
      <c r="Z444" s="402"/>
    </row>
    <row r="445" ht="18.0" customHeight="1">
      <c r="A445" s="402"/>
      <c r="B445" s="402"/>
      <c r="C445" s="402"/>
      <c r="D445" s="402"/>
      <c r="E445" s="402"/>
      <c r="F445" s="402"/>
      <c r="G445" s="402"/>
      <c r="H445" s="402"/>
      <c r="I445" s="402"/>
      <c r="J445" s="402"/>
      <c r="K445" s="402"/>
      <c r="L445" s="402"/>
      <c r="M445" s="402"/>
      <c r="N445" s="402"/>
      <c r="O445" s="402"/>
      <c r="P445" s="402"/>
      <c r="Q445" s="402"/>
      <c r="R445" s="402"/>
      <c r="S445" s="402"/>
      <c r="T445" s="402"/>
      <c r="U445" s="402"/>
      <c r="V445" s="402"/>
      <c r="W445" s="402"/>
      <c r="X445" s="402"/>
      <c r="Y445" s="402"/>
      <c r="Z445" s="402"/>
    </row>
    <row r="446" ht="18.0" customHeight="1">
      <c r="A446" s="402"/>
      <c r="B446" s="402"/>
      <c r="C446" s="402"/>
      <c r="D446" s="402"/>
      <c r="E446" s="402"/>
      <c r="F446" s="402"/>
      <c r="G446" s="402"/>
      <c r="H446" s="402"/>
      <c r="I446" s="402"/>
      <c r="J446" s="402"/>
      <c r="K446" s="402"/>
      <c r="L446" s="402"/>
      <c r="M446" s="402"/>
      <c r="N446" s="402"/>
      <c r="O446" s="402"/>
      <c r="P446" s="402"/>
      <c r="Q446" s="402"/>
      <c r="R446" s="402"/>
      <c r="S446" s="402"/>
      <c r="T446" s="402"/>
      <c r="U446" s="402"/>
      <c r="V446" s="402"/>
      <c r="W446" s="402"/>
      <c r="X446" s="402"/>
      <c r="Y446" s="402"/>
      <c r="Z446" s="402"/>
    </row>
    <row r="447" ht="18.0" customHeight="1">
      <c r="A447" s="402"/>
      <c r="B447" s="402"/>
      <c r="C447" s="402"/>
      <c r="D447" s="402"/>
      <c r="E447" s="402"/>
      <c r="F447" s="402"/>
      <c r="G447" s="402"/>
      <c r="H447" s="402"/>
      <c r="I447" s="402"/>
      <c r="J447" s="402"/>
      <c r="K447" s="402"/>
      <c r="L447" s="402"/>
      <c r="M447" s="402"/>
      <c r="N447" s="402"/>
      <c r="O447" s="402"/>
      <c r="P447" s="402"/>
      <c r="Q447" s="402"/>
      <c r="R447" s="402"/>
      <c r="S447" s="402"/>
      <c r="T447" s="402"/>
      <c r="U447" s="402"/>
      <c r="V447" s="402"/>
      <c r="W447" s="402"/>
      <c r="X447" s="402"/>
      <c r="Y447" s="402"/>
      <c r="Z447" s="402"/>
    </row>
    <row r="448" ht="18.0" customHeight="1">
      <c r="A448" s="402"/>
      <c r="B448" s="402"/>
      <c r="C448" s="402"/>
      <c r="D448" s="402"/>
      <c r="E448" s="402"/>
      <c r="F448" s="402"/>
      <c r="G448" s="402"/>
      <c r="H448" s="402"/>
      <c r="I448" s="402"/>
      <c r="J448" s="402"/>
      <c r="K448" s="402"/>
      <c r="L448" s="402"/>
      <c r="M448" s="402"/>
      <c r="N448" s="402"/>
      <c r="O448" s="402"/>
      <c r="P448" s="402"/>
      <c r="Q448" s="402"/>
      <c r="R448" s="402"/>
      <c r="S448" s="402"/>
      <c r="T448" s="402"/>
      <c r="U448" s="402"/>
      <c r="V448" s="402"/>
      <c r="W448" s="402"/>
      <c r="X448" s="402"/>
      <c r="Y448" s="402"/>
      <c r="Z448" s="402"/>
    </row>
    <row r="449" ht="18.0" customHeight="1">
      <c r="A449" s="402"/>
      <c r="B449" s="402"/>
      <c r="C449" s="402"/>
      <c r="D449" s="402"/>
      <c r="E449" s="402"/>
      <c r="F449" s="402"/>
      <c r="G449" s="402"/>
      <c r="H449" s="402"/>
      <c r="I449" s="402"/>
      <c r="J449" s="402"/>
      <c r="K449" s="402"/>
      <c r="L449" s="402"/>
      <c r="M449" s="402"/>
      <c r="N449" s="402"/>
      <c r="O449" s="402"/>
      <c r="P449" s="402"/>
      <c r="Q449" s="402"/>
      <c r="R449" s="402"/>
      <c r="S449" s="402"/>
      <c r="T449" s="402"/>
      <c r="U449" s="402"/>
      <c r="V449" s="402"/>
      <c r="W449" s="402"/>
      <c r="X449" s="402"/>
      <c r="Y449" s="402"/>
      <c r="Z449" s="402"/>
    </row>
    <row r="450" ht="18.0" customHeight="1">
      <c r="A450" s="402"/>
      <c r="B450" s="402"/>
      <c r="C450" s="402"/>
      <c r="D450" s="402"/>
      <c r="E450" s="402"/>
      <c r="F450" s="402"/>
      <c r="G450" s="402"/>
      <c r="H450" s="402"/>
      <c r="I450" s="402"/>
      <c r="J450" s="402"/>
      <c r="K450" s="402"/>
      <c r="L450" s="402"/>
      <c r="M450" s="402"/>
      <c r="N450" s="402"/>
      <c r="O450" s="402"/>
      <c r="P450" s="402"/>
      <c r="Q450" s="402"/>
      <c r="R450" s="402"/>
      <c r="S450" s="402"/>
      <c r="T450" s="402"/>
      <c r="U450" s="402"/>
      <c r="V450" s="402"/>
      <c r="W450" s="402"/>
      <c r="X450" s="402"/>
      <c r="Y450" s="402"/>
      <c r="Z450" s="402"/>
    </row>
    <row r="451" ht="18.0" customHeight="1">
      <c r="A451" s="402"/>
      <c r="B451" s="402"/>
      <c r="C451" s="402"/>
      <c r="D451" s="402"/>
      <c r="E451" s="402"/>
      <c r="F451" s="402"/>
      <c r="G451" s="402"/>
      <c r="H451" s="402"/>
      <c r="I451" s="402"/>
      <c r="J451" s="402"/>
      <c r="K451" s="402"/>
      <c r="L451" s="402"/>
      <c r="M451" s="402"/>
      <c r="N451" s="402"/>
      <c r="O451" s="402"/>
      <c r="P451" s="402"/>
      <c r="Q451" s="402"/>
      <c r="R451" s="402"/>
      <c r="S451" s="402"/>
      <c r="T451" s="402"/>
      <c r="U451" s="402"/>
      <c r="V451" s="402"/>
      <c r="W451" s="402"/>
      <c r="X451" s="402"/>
      <c r="Y451" s="402"/>
      <c r="Z451" s="402"/>
    </row>
    <row r="452" ht="18.0" customHeight="1">
      <c r="A452" s="402"/>
      <c r="B452" s="402"/>
      <c r="C452" s="402"/>
      <c r="D452" s="402"/>
      <c r="E452" s="402"/>
      <c r="F452" s="402"/>
      <c r="G452" s="402"/>
      <c r="H452" s="402"/>
      <c r="I452" s="402"/>
      <c r="J452" s="402"/>
      <c r="K452" s="402"/>
      <c r="L452" s="402"/>
      <c r="M452" s="402"/>
      <c r="N452" s="402"/>
      <c r="O452" s="402"/>
      <c r="P452" s="402"/>
      <c r="Q452" s="402"/>
      <c r="R452" s="402"/>
      <c r="S452" s="402"/>
      <c r="T452" s="402"/>
      <c r="U452" s="402"/>
      <c r="V452" s="402"/>
      <c r="W452" s="402"/>
      <c r="X452" s="402"/>
      <c r="Y452" s="402"/>
      <c r="Z452" s="402"/>
    </row>
    <row r="453" ht="18.0" customHeight="1">
      <c r="A453" s="402"/>
      <c r="B453" s="402"/>
      <c r="C453" s="402"/>
      <c r="D453" s="402"/>
      <c r="E453" s="402"/>
      <c r="F453" s="402"/>
      <c r="G453" s="402"/>
      <c r="H453" s="402"/>
      <c r="I453" s="402"/>
      <c r="J453" s="402"/>
      <c r="K453" s="402"/>
      <c r="L453" s="402"/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</row>
    <row r="454" ht="18.0" customHeight="1">
      <c r="A454" s="402"/>
      <c r="B454" s="402"/>
      <c r="C454" s="402"/>
      <c r="D454" s="402"/>
      <c r="E454" s="402"/>
      <c r="F454" s="402"/>
      <c r="G454" s="402"/>
      <c r="H454" s="402"/>
      <c r="I454" s="402"/>
      <c r="J454" s="402"/>
      <c r="K454" s="402"/>
      <c r="L454" s="402"/>
      <c r="M454" s="402"/>
      <c r="N454" s="402"/>
      <c r="O454" s="402"/>
      <c r="P454" s="402"/>
      <c r="Q454" s="402"/>
      <c r="R454" s="402"/>
      <c r="S454" s="402"/>
      <c r="T454" s="402"/>
      <c r="U454" s="402"/>
      <c r="V454" s="402"/>
      <c r="W454" s="402"/>
      <c r="X454" s="402"/>
      <c r="Y454" s="402"/>
      <c r="Z454" s="402"/>
    </row>
    <row r="455" ht="18.0" customHeight="1">
      <c r="A455" s="402"/>
      <c r="B455" s="402"/>
      <c r="C455" s="402"/>
      <c r="D455" s="402"/>
      <c r="E455" s="402"/>
      <c r="F455" s="402"/>
      <c r="G455" s="402"/>
      <c r="H455" s="402"/>
      <c r="I455" s="402"/>
      <c r="J455" s="402"/>
      <c r="K455" s="402"/>
      <c r="L455" s="402"/>
      <c r="M455" s="402"/>
      <c r="N455" s="402"/>
      <c r="O455" s="402"/>
      <c r="P455" s="402"/>
      <c r="Q455" s="402"/>
      <c r="R455" s="402"/>
      <c r="S455" s="402"/>
      <c r="T455" s="402"/>
      <c r="U455" s="402"/>
      <c r="V455" s="402"/>
      <c r="W455" s="402"/>
      <c r="X455" s="402"/>
      <c r="Y455" s="402"/>
      <c r="Z455" s="402"/>
    </row>
    <row r="456" ht="18.0" customHeight="1">
      <c r="A456" s="402"/>
      <c r="B456" s="402"/>
      <c r="C456" s="402"/>
      <c r="D456" s="402"/>
      <c r="E456" s="402"/>
      <c r="F456" s="402"/>
      <c r="G456" s="402"/>
      <c r="H456" s="402"/>
      <c r="I456" s="402"/>
      <c r="J456" s="402"/>
      <c r="K456" s="402"/>
      <c r="L456" s="402"/>
      <c r="M456" s="402"/>
      <c r="N456" s="402"/>
      <c r="O456" s="402"/>
      <c r="P456" s="402"/>
      <c r="Q456" s="402"/>
      <c r="R456" s="402"/>
      <c r="S456" s="402"/>
      <c r="T456" s="402"/>
      <c r="U456" s="402"/>
      <c r="V456" s="402"/>
      <c r="W456" s="402"/>
      <c r="X456" s="402"/>
      <c r="Y456" s="402"/>
      <c r="Z456" s="402"/>
    </row>
    <row r="457" ht="18.0" customHeight="1">
      <c r="A457" s="402"/>
      <c r="B457" s="402"/>
      <c r="C457" s="402"/>
      <c r="D457" s="402"/>
      <c r="E457" s="402"/>
      <c r="F457" s="402"/>
      <c r="G457" s="402"/>
      <c r="H457" s="402"/>
      <c r="I457" s="402"/>
      <c r="J457" s="402"/>
      <c r="K457" s="402"/>
      <c r="L457" s="402"/>
      <c r="M457" s="402"/>
      <c r="N457" s="402"/>
      <c r="O457" s="402"/>
      <c r="P457" s="402"/>
      <c r="Q457" s="402"/>
      <c r="R457" s="402"/>
      <c r="S457" s="402"/>
      <c r="T457" s="402"/>
      <c r="U457" s="402"/>
      <c r="V457" s="402"/>
      <c r="W457" s="402"/>
      <c r="X457" s="402"/>
      <c r="Y457" s="402"/>
      <c r="Z457" s="402"/>
    </row>
    <row r="458" ht="18.0" customHeight="1">
      <c r="A458" s="402"/>
      <c r="B458" s="402"/>
      <c r="C458" s="402"/>
      <c r="D458" s="402"/>
      <c r="E458" s="402"/>
      <c r="F458" s="402"/>
      <c r="G458" s="402"/>
      <c r="H458" s="402"/>
      <c r="I458" s="402"/>
      <c r="J458" s="402"/>
      <c r="K458" s="402"/>
      <c r="L458" s="402"/>
      <c r="M458" s="402"/>
      <c r="N458" s="402"/>
      <c r="O458" s="402"/>
      <c r="P458" s="402"/>
      <c r="Q458" s="402"/>
      <c r="R458" s="402"/>
      <c r="S458" s="402"/>
      <c r="T458" s="402"/>
      <c r="U458" s="402"/>
      <c r="V458" s="402"/>
      <c r="W458" s="402"/>
      <c r="X458" s="402"/>
      <c r="Y458" s="402"/>
      <c r="Z458" s="402"/>
    </row>
    <row r="459" ht="18.0" customHeight="1">
      <c r="A459" s="402"/>
      <c r="B459" s="402"/>
      <c r="C459" s="402"/>
      <c r="D459" s="402"/>
      <c r="E459" s="402"/>
      <c r="F459" s="402"/>
      <c r="G459" s="402"/>
      <c r="H459" s="402"/>
      <c r="I459" s="402"/>
      <c r="J459" s="402"/>
      <c r="K459" s="402"/>
      <c r="L459" s="402"/>
      <c r="M459" s="402"/>
      <c r="N459" s="402"/>
      <c r="O459" s="402"/>
      <c r="P459" s="402"/>
      <c r="Q459" s="402"/>
      <c r="R459" s="402"/>
      <c r="S459" s="402"/>
      <c r="T459" s="402"/>
      <c r="U459" s="402"/>
      <c r="V459" s="402"/>
      <c r="W459" s="402"/>
      <c r="X459" s="402"/>
      <c r="Y459" s="402"/>
      <c r="Z459" s="402"/>
    </row>
    <row r="460" ht="18.0" customHeight="1">
      <c r="A460" s="402"/>
      <c r="B460" s="402"/>
      <c r="C460" s="402"/>
      <c r="D460" s="402"/>
      <c r="E460" s="402"/>
      <c r="F460" s="402"/>
      <c r="G460" s="402"/>
      <c r="H460" s="402"/>
      <c r="I460" s="402"/>
      <c r="J460" s="402"/>
      <c r="K460" s="402"/>
      <c r="L460" s="402"/>
      <c r="M460" s="402"/>
      <c r="N460" s="402"/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2"/>
    </row>
    <row r="461" ht="18.0" customHeight="1">
      <c r="A461" s="402"/>
      <c r="B461" s="402"/>
      <c r="C461" s="402"/>
      <c r="D461" s="402"/>
      <c r="E461" s="402"/>
      <c r="F461" s="402"/>
      <c r="G461" s="402"/>
      <c r="H461" s="402"/>
      <c r="I461" s="402"/>
      <c r="J461" s="402"/>
      <c r="K461" s="402"/>
      <c r="L461" s="402"/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</row>
    <row r="462" ht="18.0" customHeight="1">
      <c r="A462" s="402"/>
      <c r="B462" s="402"/>
      <c r="C462" s="402"/>
      <c r="D462" s="402"/>
      <c r="E462" s="402"/>
      <c r="F462" s="402"/>
      <c r="G462" s="402"/>
      <c r="H462" s="402"/>
      <c r="I462" s="402"/>
      <c r="J462" s="402"/>
      <c r="K462" s="402"/>
      <c r="L462" s="402"/>
      <c r="M462" s="402"/>
      <c r="N462" s="402"/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2"/>
    </row>
    <row r="463" ht="18.0" customHeight="1">
      <c r="A463" s="402"/>
      <c r="B463" s="402"/>
      <c r="C463" s="402"/>
      <c r="D463" s="402"/>
      <c r="E463" s="402"/>
      <c r="F463" s="402"/>
      <c r="G463" s="402"/>
      <c r="H463" s="402"/>
      <c r="I463" s="402"/>
      <c r="J463" s="402"/>
      <c r="K463" s="402"/>
      <c r="L463" s="402"/>
      <c r="M463" s="402"/>
      <c r="N463" s="402"/>
      <c r="O463" s="402"/>
      <c r="P463" s="402"/>
      <c r="Q463" s="402"/>
      <c r="R463" s="402"/>
      <c r="S463" s="402"/>
      <c r="T463" s="402"/>
      <c r="U463" s="402"/>
      <c r="V463" s="402"/>
      <c r="W463" s="402"/>
      <c r="X463" s="402"/>
      <c r="Y463" s="402"/>
      <c r="Z463" s="402"/>
    </row>
    <row r="464" ht="18.0" customHeight="1">
      <c r="A464" s="402"/>
      <c r="B464" s="402"/>
      <c r="C464" s="402"/>
      <c r="D464" s="402"/>
      <c r="E464" s="402"/>
      <c r="F464" s="402"/>
      <c r="G464" s="402"/>
      <c r="H464" s="402"/>
      <c r="I464" s="402"/>
      <c r="J464" s="402"/>
      <c r="K464" s="402"/>
      <c r="L464" s="402"/>
      <c r="M464" s="402"/>
      <c r="N464" s="402"/>
      <c r="O464" s="402"/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</row>
    <row r="465" ht="18.0" customHeight="1">
      <c r="A465" s="402"/>
      <c r="B465" s="402"/>
      <c r="C465" s="402"/>
      <c r="D465" s="402"/>
      <c r="E465" s="402"/>
      <c r="F465" s="402"/>
      <c r="G465" s="402"/>
      <c r="H465" s="402"/>
      <c r="I465" s="402"/>
      <c r="J465" s="402"/>
      <c r="K465" s="402"/>
      <c r="L465" s="402"/>
      <c r="M465" s="402"/>
      <c r="N465" s="402"/>
      <c r="O465" s="402"/>
      <c r="P465" s="402"/>
      <c r="Q465" s="402"/>
      <c r="R465" s="402"/>
      <c r="S465" s="402"/>
      <c r="T465" s="402"/>
      <c r="U465" s="402"/>
      <c r="V465" s="402"/>
      <c r="W465" s="402"/>
      <c r="X465" s="402"/>
      <c r="Y465" s="402"/>
      <c r="Z465" s="402"/>
    </row>
    <row r="466" ht="18.0" customHeight="1">
      <c r="A466" s="402"/>
      <c r="B466" s="402"/>
      <c r="C466" s="402"/>
      <c r="D466" s="402"/>
      <c r="E466" s="402"/>
      <c r="F466" s="402"/>
      <c r="G466" s="402"/>
      <c r="H466" s="402"/>
      <c r="I466" s="402"/>
      <c r="J466" s="402"/>
      <c r="K466" s="402"/>
      <c r="L466" s="402"/>
      <c r="M466" s="402"/>
      <c r="N466" s="402"/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2"/>
    </row>
    <row r="467" ht="18.0" customHeight="1">
      <c r="A467" s="402"/>
      <c r="B467" s="402"/>
      <c r="C467" s="402"/>
      <c r="D467" s="402"/>
      <c r="E467" s="402"/>
      <c r="F467" s="402"/>
      <c r="G467" s="402"/>
      <c r="H467" s="402"/>
      <c r="I467" s="402"/>
      <c r="J467" s="402"/>
      <c r="K467" s="402"/>
      <c r="L467" s="402"/>
      <c r="M467" s="402"/>
      <c r="N467" s="402"/>
      <c r="O467" s="402"/>
      <c r="P467" s="402"/>
      <c r="Q467" s="402"/>
      <c r="R467" s="402"/>
      <c r="S467" s="402"/>
      <c r="T467" s="402"/>
      <c r="U467" s="402"/>
      <c r="V467" s="402"/>
      <c r="W467" s="402"/>
      <c r="X467" s="402"/>
      <c r="Y467" s="402"/>
      <c r="Z467" s="402"/>
    </row>
    <row r="468" ht="18.0" customHeight="1">
      <c r="A468" s="402"/>
      <c r="B468" s="402"/>
      <c r="C468" s="402"/>
      <c r="D468" s="402"/>
      <c r="E468" s="402"/>
      <c r="F468" s="402"/>
      <c r="G468" s="402"/>
      <c r="H468" s="402"/>
      <c r="I468" s="402"/>
      <c r="J468" s="402"/>
      <c r="K468" s="402"/>
      <c r="L468" s="402"/>
      <c r="M468" s="402"/>
      <c r="N468" s="402"/>
      <c r="O468" s="402"/>
      <c r="P468" s="402"/>
      <c r="Q468" s="402"/>
      <c r="R468" s="402"/>
      <c r="S468" s="402"/>
      <c r="T468" s="402"/>
      <c r="U468" s="402"/>
      <c r="V468" s="402"/>
      <c r="W468" s="402"/>
      <c r="X468" s="402"/>
      <c r="Y468" s="402"/>
      <c r="Z468" s="402"/>
    </row>
    <row r="469" ht="18.0" customHeight="1">
      <c r="A469" s="402"/>
      <c r="B469" s="402"/>
      <c r="C469" s="402"/>
      <c r="D469" s="402"/>
      <c r="E469" s="402"/>
      <c r="F469" s="402"/>
      <c r="G469" s="402"/>
      <c r="H469" s="402"/>
      <c r="I469" s="402"/>
      <c r="J469" s="402"/>
      <c r="K469" s="402"/>
      <c r="L469" s="402"/>
      <c r="M469" s="402"/>
      <c r="N469" s="402"/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2"/>
    </row>
    <row r="470" ht="18.0" customHeight="1">
      <c r="A470" s="402"/>
      <c r="B470" s="402"/>
      <c r="C470" s="402"/>
      <c r="D470" s="402"/>
      <c r="E470" s="402"/>
      <c r="F470" s="402"/>
      <c r="G470" s="402"/>
      <c r="H470" s="402"/>
      <c r="I470" s="402"/>
      <c r="J470" s="402"/>
      <c r="K470" s="402"/>
      <c r="L470" s="402"/>
      <c r="M470" s="402"/>
      <c r="N470" s="402"/>
      <c r="O470" s="402"/>
      <c r="P470" s="402"/>
      <c r="Q470" s="402"/>
      <c r="R470" s="402"/>
      <c r="S470" s="402"/>
      <c r="T470" s="402"/>
      <c r="U470" s="402"/>
      <c r="V470" s="402"/>
      <c r="W470" s="402"/>
      <c r="X470" s="402"/>
      <c r="Y470" s="402"/>
      <c r="Z470" s="402"/>
    </row>
    <row r="471" ht="18.0" customHeight="1">
      <c r="A471" s="402"/>
      <c r="B471" s="402"/>
      <c r="C471" s="402"/>
      <c r="D471" s="402"/>
      <c r="E471" s="402"/>
      <c r="F471" s="402"/>
      <c r="G471" s="402"/>
      <c r="H471" s="402"/>
      <c r="I471" s="402"/>
      <c r="J471" s="402"/>
      <c r="K471" s="402"/>
      <c r="L471" s="402"/>
      <c r="M471" s="402"/>
      <c r="N471" s="402"/>
      <c r="O471" s="402"/>
      <c r="P471" s="402"/>
      <c r="Q471" s="402"/>
      <c r="R471" s="402"/>
      <c r="S471" s="402"/>
      <c r="T471" s="402"/>
      <c r="U471" s="402"/>
      <c r="V471" s="402"/>
      <c r="W471" s="402"/>
      <c r="X471" s="402"/>
      <c r="Y471" s="402"/>
      <c r="Z471" s="402"/>
    </row>
    <row r="472" ht="18.0" customHeight="1">
      <c r="A472" s="402"/>
      <c r="B472" s="402"/>
      <c r="C472" s="402"/>
      <c r="D472" s="402"/>
      <c r="E472" s="402"/>
      <c r="F472" s="402"/>
      <c r="G472" s="402"/>
      <c r="H472" s="402"/>
      <c r="I472" s="402"/>
      <c r="J472" s="402"/>
      <c r="K472" s="402"/>
      <c r="L472" s="402"/>
      <c r="M472" s="402"/>
      <c r="N472" s="402"/>
      <c r="O472" s="402"/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</row>
    <row r="473" ht="18.0" customHeight="1">
      <c r="A473" s="402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402"/>
      <c r="M473" s="402"/>
      <c r="N473" s="402"/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2"/>
    </row>
    <row r="474" ht="18.0" customHeight="1">
      <c r="A474" s="402"/>
      <c r="B474" s="402"/>
      <c r="C474" s="402"/>
      <c r="D474" s="402"/>
      <c r="E474" s="402"/>
      <c r="F474" s="402"/>
      <c r="G474" s="402"/>
      <c r="H474" s="402"/>
      <c r="I474" s="402"/>
      <c r="J474" s="402"/>
      <c r="K474" s="402"/>
      <c r="L474" s="402"/>
      <c r="M474" s="402"/>
      <c r="N474" s="402"/>
      <c r="O474" s="402"/>
      <c r="P474" s="402"/>
      <c r="Q474" s="402"/>
      <c r="R474" s="402"/>
      <c r="S474" s="402"/>
      <c r="T474" s="402"/>
      <c r="U474" s="402"/>
      <c r="V474" s="402"/>
      <c r="W474" s="402"/>
      <c r="X474" s="402"/>
      <c r="Y474" s="402"/>
      <c r="Z474" s="402"/>
    </row>
    <row r="475" ht="18.0" customHeight="1">
      <c r="A475" s="402"/>
      <c r="B475" s="402"/>
      <c r="C475" s="402"/>
      <c r="D475" s="402"/>
      <c r="E475" s="402"/>
      <c r="F475" s="402"/>
      <c r="G475" s="402"/>
      <c r="H475" s="402"/>
      <c r="I475" s="402"/>
      <c r="J475" s="402"/>
      <c r="K475" s="402"/>
      <c r="L475" s="402"/>
      <c r="M475" s="402"/>
      <c r="N475" s="402"/>
      <c r="O475" s="402"/>
      <c r="P475" s="402"/>
      <c r="Q475" s="402"/>
      <c r="R475" s="402"/>
      <c r="S475" s="402"/>
      <c r="T475" s="402"/>
      <c r="U475" s="402"/>
      <c r="V475" s="402"/>
      <c r="W475" s="402"/>
      <c r="X475" s="402"/>
      <c r="Y475" s="402"/>
      <c r="Z475" s="402"/>
    </row>
    <row r="476" ht="18.0" customHeight="1">
      <c r="A476" s="402"/>
      <c r="B476" s="402"/>
      <c r="C476" s="402"/>
      <c r="D476" s="402"/>
      <c r="E476" s="402"/>
      <c r="F476" s="402"/>
      <c r="G476" s="402"/>
      <c r="H476" s="402"/>
      <c r="I476" s="402"/>
      <c r="J476" s="402"/>
      <c r="K476" s="402"/>
      <c r="L476" s="402"/>
      <c r="M476" s="402"/>
      <c r="N476" s="402"/>
      <c r="O476" s="402"/>
      <c r="P476" s="402"/>
      <c r="Q476" s="402"/>
      <c r="R476" s="402"/>
      <c r="S476" s="402"/>
      <c r="T476" s="402"/>
      <c r="U476" s="402"/>
      <c r="V476" s="402"/>
      <c r="W476" s="402"/>
      <c r="X476" s="402"/>
      <c r="Y476" s="402"/>
      <c r="Z476" s="402"/>
    </row>
    <row r="477" ht="18.0" customHeight="1">
      <c r="A477" s="402"/>
      <c r="B477" s="402"/>
      <c r="C477" s="402"/>
      <c r="D477" s="402"/>
      <c r="E477" s="402"/>
      <c r="F477" s="402"/>
      <c r="G477" s="402"/>
      <c r="H477" s="402"/>
      <c r="I477" s="402"/>
      <c r="J477" s="402"/>
      <c r="K477" s="402"/>
      <c r="L477" s="402"/>
      <c r="M477" s="402"/>
      <c r="N477" s="402"/>
      <c r="O477" s="402"/>
      <c r="P477" s="402"/>
      <c r="Q477" s="402"/>
      <c r="R477" s="402"/>
      <c r="S477" s="402"/>
      <c r="T477" s="402"/>
      <c r="U477" s="402"/>
      <c r="V477" s="402"/>
      <c r="W477" s="402"/>
      <c r="X477" s="402"/>
      <c r="Y477" s="402"/>
      <c r="Z477" s="402"/>
    </row>
    <row r="478" ht="18.0" customHeight="1">
      <c r="A478" s="402"/>
      <c r="B478" s="402"/>
      <c r="C478" s="402"/>
      <c r="D478" s="402"/>
      <c r="E478" s="402"/>
      <c r="F478" s="402"/>
      <c r="G478" s="402"/>
      <c r="H478" s="402"/>
      <c r="I478" s="402"/>
      <c r="J478" s="402"/>
      <c r="K478" s="402"/>
      <c r="L478" s="402"/>
      <c r="M478" s="402"/>
      <c r="N478" s="402"/>
      <c r="O478" s="402"/>
      <c r="P478" s="402"/>
      <c r="Q478" s="402"/>
      <c r="R478" s="402"/>
      <c r="S478" s="402"/>
      <c r="T478" s="402"/>
      <c r="U478" s="402"/>
      <c r="V478" s="402"/>
      <c r="W478" s="402"/>
      <c r="X478" s="402"/>
      <c r="Y478" s="402"/>
      <c r="Z478" s="402"/>
    </row>
    <row r="479" ht="18.0" customHeight="1">
      <c r="A479" s="402"/>
      <c r="B479" s="402"/>
      <c r="C479" s="402"/>
      <c r="D479" s="402"/>
      <c r="E479" s="402"/>
      <c r="F479" s="402"/>
      <c r="G479" s="402"/>
      <c r="H479" s="402"/>
      <c r="I479" s="402"/>
      <c r="J479" s="402"/>
      <c r="K479" s="402"/>
      <c r="L479" s="402"/>
      <c r="M479" s="402"/>
      <c r="N479" s="402"/>
      <c r="O479" s="402"/>
      <c r="P479" s="402"/>
      <c r="Q479" s="402"/>
      <c r="R479" s="402"/>
      <c r="S479" s="402"/>
      <c r="T479" s="402"/>
      <c r="U479" s="402"/>
      <c r="V479" s="402"/>
      <c r="W479" s="402"/>
      <c r="X479" s="402"/>
      <c r="Y479" s="402"/>
      <c r="Z479" s="402"/>
    </row>
    <row r="480" ht="18.0" customHeight="1">
      <c r="A480" s="402"/>
      <c r="B480" s="402"/>
      <c r="C480" s="402"/>
      <c r="D480" s="402"/>
      <c r="E480" s="402"/>
      <c r="F480" s="402"/>
      <c r="G480" s="402"/>
      <c r="H480" s="402"/>
      <c r="I480" s="402"/>
      <c r="J480" s="402"/>
      <c r="K480" s="402"/>
      <c r="L480" s="402"/>
      <c r="M480" s="402"/>
      <c r="N480" s="402"/>
      <c r="O480" s="402"/>
      <c r="P480" s="402"/>
      <c r="Q480" s="402"/>
      <c r="R480" s="402"/>
      <c r="S480" s="402"/>
      <c r="T480" s="402"/>
      <c r="U480" s="402"/>
      <c r="V480" s="402"/>
      <c r="W480" s="402"/>
      <c r="X480" s="402"/>
      <c r="Y480" s="402"/>
      <c r="Z480" s="402"/>
    </row>
    <row r="481" ht="18.0" customHeight="1">
      <c r="A481" s="402"/>
      <c r="B481" s="402"/>
      <c r="C481" s="402"/>
      <c r="D481" s="402"/>
      <c r="E481" s="402"/>
      <c r="F481" s="402"/>
      <c r="G481" s="402"/>
      <c r="H481" s="402"/>
      <c r="I481" s="402"/>
      <c r="J481" s="402"/>
      <c r="K481" s="402"/>
      <c r="L481" s="402"/>
      <c r="M481" s="402"/>
      <c r="N481" s="402"/>
      <c r="O481" s="402"/>
      <c r="P481" s="402"/>
      <c r="Q481" s="402"/>
      <c r="R481" s="402"/>
      <c r="S481" s="402"/>
      <c r="T481" s="402"/>
      <c r="U481" s="402"/>
      <c r="V481" s="402"/>
      <c r="W481" s="402"/>
      <c r="X481" s="402"/>
      <c r="Y481" s="402"/>
      <c r="Z481" s="402"/>
    </row>
    <row r="482" ht="18.0" customHeight="1">
      <c r="A482" s="402"/>
      <c r="B482" s="402"/>
      <c r="C482" s="402"/>
      <c r="D482" s="402"/>
      <c r="E482" s="402"/>
      <c r="F482" s="402"/>
      <c r="G482" s="402"/>
      <c r="H482" s="402"/>
      <c r="I482" s="402"/>
      <c r="J482" s="402"/>
      <c r="K482" s="402"/>
      <c r="L482" s="402"/>
      <c r="M482" s="402"/>
      <c r="N482" s="402"/>
      <c r="O482" s="402"/>
      <c r="P482" s="402"/>
      <c r="Q482" s="402"/>
      <c r="R482" s="402"/>
      <c r="S482" s="402"/>
      <c r="T482" s="402"/>
      <c r="U482" s="402"/>
      <c r="V482" s="402"/>
      <c r="W482" s="402"/>
      <c r="X482" s="402"/>
      <c r="Y482" s="402"/>
      <c r="Z482" s="402"/>
    </row>
    <row r="483" ht="18.0" customHeight="1">
      <c r="A483" s="402"/>
      <c r="B483" s="402"/>
      <c r="C483" s="402"/>
      <c r="D483" s="402"/>
      <c r="E483" s="402"/>
      <c r="F483" s="402"/>
      <c r="G483" s="402"/>
      <c r="H483" s="402"/>
      <c r="I483" s="402"/>
      <c r="J483" s="402"/>
      <c r="K483" s="402"/>
      <c r="L483" s="402"/>
      <c r="M483" s="402"/>
      <c r="N483" s="402"/>
      <c r="O483" s="402"/>
      <c r="P483" s="402"/>
      <c r="Q483" s="402"/>
      <c r="R483" s="402"/>
      <c r="S483" s="402"/>
      <c r="T483" s="402"/>
      <c r="U483" s="402"/>
      <c r="V483" s="402"/>
      <c r="W483" s="402"/>
      <c r="X483" s="402"/>
      <c r="Y483" s="402"/>
      <c r="Z483" s="402"/>
    </row>
    <row r="484" ht="18.0" customHeight="1">
      <c r="A484" s="402"/>
      <c r="B484" s="402"/>
      <c r="C484" s="402"/>
      <c r="D484" s="402"/>
      <c r="E484" s="402"/>
      <c r="F484" s="402"/>
      <c r="G484" s="402"/>
      <c r="H484" s="402"/>
      <c r="I484" s="402"/>
      <c r="J484" s="402"/>
      <c r="K484" s="402"/>
      <c r="L484" s="402"/>
      <c r="M484" s="402"/>
      <c r="N484" s="402"/>
      <c r="O484" s="402"/>
      <c r="P484" s="402"/>
      <c r="Q484" s="402"/>
      <c r="R484" s="402"/>
      <c r="S484" s="402"/>
      <c r="T484" s="402"/>
      <c r="U484" s="402"/>
      <c r="V484" s="402"/>
      <c r="W484" s="402"/>
      <c r="X484" s="402"/>
      <c r="Y484" s="402"/>
      <c r="Z484" s="402"/>
    </row>
    <row r="485" ht="18.0" customHeight="1">
      <c r="A485" s="402"/>
      <c r="B485" s="402"/>
      <c r="C485" s="402"/>
      <c r="D485" s="402"/>
      <c r="E485" s="402"/>
      <c r="F485" s="402"/>
      <c r="G485" s="402"/>
      <c r="H485" s="402"/>
      <c r="I485" s="402"/>
      <c r="J485" s="402"/>
      <c r="K485" s="402"/>
      <c r="L485" s="402"/>
      <c r="M485" s="402"/>
      <c r="N485" s="402"/>
      <c r="O485" s="402"/>
      <c r="P485" s="402"/>
      <c r="Q485" s="402"/>
      <c r="R485" s="402"/>
      <c r="S485" s="402"/>
      <c r="T485" s="402"/>
      <c r="U485" s="402"/>
      <c r="V485" s="402"/>
      <c r="W485" s="402"/>
      <c r="X485" s="402"/>
      <c r="Y485" s="402"/>
      <c r="Z485" s="402"/>
    </row>
    <row r="486" ht="18.0" customHeight="1">
      <c r="A486" s="402"/>
      <c r="B486" s="402"/>
      <c r="C486" s="402"/>
      <c r="D486" s="402"/>
      <c r="E486" s="402"/>
      <c r="F486" s="402"/>
      <c r="G486" s="402"/>
      <c r="H486" s="402"/>
      <c r="I486" s="402"/>
      <c r="J486" s="402"/>
      <c r="K486" s="402"/>
      <c r="L486" s="402"/>
      <c r="M486" s="402"/>
      <c r="N486" s="402"/>
      <c r="O486" s="402"/>
      <c r="P486" s="402"/>
      <c r="Q486" s="402"/>
      <c r="R486" s="402"/>
      <c r="S486" s="402"/>
      <c r="T486" s="402"/>
      <c r="U486" s="402"/>
      <c r="V486" s="402"/>
      <c r="W486" s="402"/>
      <c r="X486" s="402"/>
      <c r="Y486" s="402"/>
      <c r="Z486" s="402"/>
    </row>
    <row r="487" ht="18.0" customHeight="1">
      <c r="A487" s="402"/>
      <c r="B487" s="402"/>
      <c r="C487" s="402"/>
      <c r="D487" s="402"/>
      <c r="E487" s="402"/>
      <c r="F487" s="402"/>
      <c r="G487" s="402"/>
      <c r="H487" s="402"/>
      <c r="I487" s="402"/>
      <c r="J487" s="402"/>
      <c r="K487" s="402"/>
      <c r="L487" s="402"/>
      <c r="M487" s="402"/>
      <c r="N487" s="402"/>
      <c r="O487" s="402"/>
      <c r="P487" s="402"/>
      <c r="Q487" s="402"/>
      <c r="R487" s="402"/>
      <c r="S487" s="402"/>
      <c r="T487" s="402"/>
      <c r="U487" s="402"/>
      <c r="V487" s="402"/>
      <c r="W487" s="402"/>
      <c r="X487" s="402"/>
      <c r="Y487" s="402"/>
      <c r="Z487" s="402"/>
    </row>
    <row r="488" ht="18.0" customHeight="1">
      <c r="A488" s="402"/>
      <c r="B488" s="402"/>
      <c r="C488" s="402"/>
      <c r="D488" s="402"/>
      <c r="E488" s="402"/>
      <c r="F488" s="402"/>
      <c r="G488" s="402"/>
      <c r="H488" s="402"/>
      <c r="I488" s="402"/>
      <c r="J488" s="402"/>
      <c r="K488" s="402"/>
      <c r="L488" s="402"/>
      <c r="M488" s="402"/>
      <c r="N488" s="402"/>
      <c r="O488" s="402"/>
      <c r="P488" s="402"/>
      <c r="Q488" s="402"/>
      <c r="R488" s="402"/>
      <c r="S488" s="402"/>
      <c r="T488" s="402"/>
      <c r="U488" s="402"/>
      <c r="V488" s="402"/>
      <c r="W488" s="402"/>
      <c r="X488" s="402"/>
      <c r="Y488" s="402"/>
      <c r="Z488" s="402"/>
    </row>
    <row r="489" ht="18.0" customHeight="1">
      <c r="A489" s="402"/>
      <c r="B489" s="402"/>
      <c r="C489" s="402"/>
      <c r="D489" s="402"/>
      <c r="E489" s="402"/>
      <c r="F489" s="402"/>
      <c r="G489" s="402"/>
      <c r="H489" s="402"/>
      <c r="I489" s="402"/>
      <c r="J489" s="402"/>
      <c r="K489" s="402"/>
      <c r="L489" s="402"/>
      <c r="M489" s="402"/>
      <c r="N489" s="402"/>
      <c r="O489" s="402"/>
      <c r="P489" s="402"/>
      <c r="Q489" s="402"/>
      <c r="R489" s="402"/>
      <c r="S489" s="402"/>
      <c r="T489" s="402"/>
      <c r="U489" s="402"/>
      <c r="V489" s="402"/>
      <c r="W489" s="402"/>
      <c r="X489" s="402"/>
      <c r="Y489" s="402"/>
      <c r="Z489" s="402"/>
    </row>
    <row r="490" ht="18.0" customHeight="1">
      <c r="A490" s="402"/>
      <c r="B490" s="402"/>
      <c r="C490" s="402"/>
      <c r="D490" s="402"/>
      <c r="E490" s="402"/>
      <c r="F490" s="402"/>
      <c r="G490" s="402"/>
      <c r="H490" s="402"/>
      <c r="I490" s="402"/>
      <c r="J490" s="402"/>
      <c r="K490" s="402"/>
      <c r="L490" s="402"/>
      <c r="M490" s="402"/>
      <c r="N490" s="402"/>
      <c r="O490" s="402"/>
      <c r="P490" s="402"/>
      <c r="Q490" s="402"/>
      <c r="R490" s="402"/>
      <c r="S490" s="402"/>
      <c r="T490" s="402"/>
      <c r="U490" s="402"/>
      <c r="V490" s="402"/>
      <c r="W490" s="402"/>
      <c r="X490" s="402"/>
      <c r="Y490" s="402"/>
      <c r="Z490" s="402"/>
    </row>
    <row r="491" ht="18.0" customHeight="1">
      <c r="A491" s="402"/>
      <c r="B491" s="402"/>
      <c r="C491" s="402"/>
      <c r="D491" s="402"/>
      <c r="E491" s="402"/>
      <c r="F491" s="402"/>
      <c r="G491" s="402"/>
      <c r="H491" s="402"/>
      <c r="I491" s="402"/>
      <c r="J491" s="402"/>
      <c r="K491" s="402"/>
      <c r="L491" s="402"/>
      <c r="M491" s="402"/>
      <c r="N491" s="402"/>
      <c r="O491" s="402"/>
      <c r="P491" s="402"/>
      <c r="Q491" s="402"/>
      <c r="R491" s="402"/>
      <c r="S491" s="402"/>
      <c r="T491" s="402"/>
      <c r="U491" s="402"/>
      <c r="V491" s="402"/>
      <c r="W491" s="402"/>
      <c r="X491" s="402"/>
      <c r="Y491" s="402"/>
      <c r="Z491" s="402"/>
    </row>
    <row r="492" ht="18.0" customHeight="1">
      <c r="A492" s="402"/>
      <c r="B492" s="402"/>
      <c r="C492" s="402"/>
      <c r="D492" s="402"/>
      <c r="E492" s="402"/>
      <c r="F492" s="402"/>
      <c r="G492" s="402"/>
      <c r="H492" s="402"/>
      <c r="I492" s="402"/>
      <c r="J492" s="402"/>
      <c r="K492" s="402"/>
      <c r="L492" s="402"/>
      <c r="M492" s="402"/>
      <c r="N492" s="402"/>
      <c r="O492" s="402"/>
      <c r="P492" s="402"/>
      <c r="Q492" s="402"/>
      <c r="R492" s="402"/>
      <c r="S492" s="402"/>
      <c r="T492" s="402"/>
      <c r="U492" s="402"/>
      <c r="V492" s="402"/>
      <c r="W492" s="402"/>
      <c r="X492" s="402"/>
      <c r="Y492" s="402"/>
      <c r="Z492" s="402"/>
    </row>
    <row r="493" ht="18.0" customHeight="1">
      <c r="A493" s="402"/>
      <c r="B493" s="402"/>
      <c r="C493" s="402"/>
      <c r="D493" s="402"/>
      <c r="E493" s="402"/>
      <c r="F493" s="402"/>
      <c r="G493" s="402"/>
      <c r="H493" s="402"/>
      <c r="I493" s="402"/>
      <c r="J493" s="402"/>
      <c r="K493" s="402"/>
      <c r="L493" s="402"/>
      <c r="M493" s="402"/>
      <c r="N493" s="402"/>
      <c r="O493" s="402"/>
      <c r="P493" s="402"/>
      <c r="Q493" s="402"/>
      <c r="R493" s="402"/>
      <c r="S493" s="402"/>
      <c r="T493" s="402"/>
      <c r="U493" s="402"/>
      <c r="V493" s="402"/>
      <c r="W493" s="402"/>
      <c r="X493" s="402"/>
      <c r="Y493" s="402"/>
      <c r="Z493" s="402"/>
    </row>
    <row r="494" ht="18.0" customHeight="1">
      <c r="A494" s="402"/>
      <c r="B494" s="402"/>
      <c r="C494" s="402"/>
      <c r="D494" s="402"/>
      <c r="E494" s="402"/>
      <c r="F494" s="402"/>
      <c r="G494" s="402"/>
      <c r="H494" s="402"/>
      <c r="I494" s="402"/>
      <c r="J494" s="402"/>
      <c r="K494" s="402"/>
      <c r="L494" s="402"/>
      <c r="M494" s="402"/>
      <c r="N494" s="402"/>
      <c r="O494" s="402"/>
      <c r="P494" s="402"/>
      <c r="Q494" s="402"/>
      <c r="R494" s="402"/>
      <c r="S494" s="402"/>
      <c r="T494" s="402"/>
      <c r="U494" s="402"/>
      <c r="V494" s="402"/>
      <c r="W494" s="402"/>
      <c r="X494" s="402"/>
      <c r="Y494" s="402"/>
      <c r="Z494" s="402"/>
    </row>
    <row r="495" ht="18.0" customHeight="1">
      <c r="A495" s="402"/>
      <c r="B495" s="402"/>
      <c r="C495" s="402"/>
      <c r="D495" s="402"/>
      <c r="E495" s="402"/>
      <c r="F495" s="402"/>
      <c r="G495" s="402"/>
      <c r="H495" s="402"/>
      <c r="I495" s="402"/>
      <c r="J495" s="402"/>
      <c r="K495" s="402"/>
      <c r="L495" s="402"/>
      <c r="M495" s="402"/>
      <c r="N495" s="402"/>
      <c r="O495" s="402"/>
      <c r="P495" s="402"/>
      <c r="Q495" s="402"/>
      <c r="R495" s="402"/>
      <c r="S495" s="402"/>
      <c r="T495" s="402"/>
      <c r="U495" s="402"/>
      <c r="V495" s="402"/>
      <c r="W495" s="402"/>
      <c r="X495" s="402"/>
      <c r="Y495" s="402"/>
      <c r="Z495" s="402"/>
    </row>
    <row r="496" ht="18.0" customHeight="1">
      <c r="A496" s="402"/>
      <c r="B496" s="402"/>
      <c r="C496" s="402"/>
      <c r="D496" s="402"/>
      <c r="E496" s="402"/>
      <c r="F496" s="402"/>
      <c r="G496" s="402"/>
      <c r="H496" s="402"/>
      <c r="I496" s="402"/>
      <c r="J496" s="402"/>
      <c r="K496" s="402"/>
      <c r="L496" s="402"/>
      <c r="M496" s="402"/>
      <c r="N496" s="402"/>
      <c r="O496" s="402"/>
      <c r="P496" s="402"/>
      <c r="Q496" s="402"/>
      <c r="R496" s="402"/>
      <c r="S496" s="402"/>
      <c r="T496" s="402"/>
      <c r="U496" s="402"/>
      <c r="V496" s="402"/>
      <c r="W496" s="402"/>
      <c r="X496" s="402"/>
      <c r="Y496" s="402"/>
      <c r="Z496" s="402"/>
    </row>
    <row r="497" ht="18.0" customHeight="1">
      <c r="A497" s="402"/>
      <c r="B497" s="402"/>
      <c r="C497" s="402"/>
      <c r="D497" s="402"/>
      <c r="E497" s="402"/>
      <c r="F497" s="402"/>
      <c r="G497" s="402"/>
      <c r="H497" s="402"/>
      <c r="I497" s="402"/>
      <c r="J497" s="402"/>
      <c r="K497" s="402"/>
      <c r="L497" s="402"/>
      <c r="M497" s="402"/>
      <c r="N497" s="402"/>
      <c r="O497" s="402"/>
      <c r="P497" s="402"/>
      <c r="Q497" s="402"/>
      <c r="R497" s="402"/>
      <c r="S497" s="402"/>
      <c r="T497" s="402"/>
      <c r="U497" s="402"/>
      <c r="V497" s="402"/>
      <c r="W497" s="402"/>
      <c r="X497" s="402"/>
      <c r="Y497" s="402"/>
      <c r="Z497" s="402"/>
    </row>
    <row r="498" ht="18.0" customHeight="1">
      <c r="A498" s="402"/>
      <c r="B498" s="402"/>
      <c r="C498" s="402"/>
      <c r="D498" s="402"/>
      <c r="E498" s="402"/>
      <c r="F498" s="402"/>
      <c r="G498" s="402"/>
      <c r="H498" s="402"/>
      <c r="I498" s="402"/>
      <c r="J498" s="402"/>
      <c r="K498" s="402"/>
      <c r="L498" s="402"/>
      <c r="M498" s="402"/>
      <c r="N498" s="402"/>
      <c r="O498" s="402"/>
      <c r="P498" s="402"/>
      <c r="Q498" s="402"/>
      <c r="R498" s="402"/>
      <c r="S498" s="402"/>
      <c r="T498" s="402"/>
      <c r="U498" s="402"/>
      <c r="V498" s="402"/>
      <c r="W498" s="402"/>
      <c r="X498" s="402"/>
      <c r="Y498" s="402"/>
      <c r="Z498" s="402"/>
    </row>
    <row r="499" ht="18.0" customHeight="1">
      <c r="A499" s="402"/>
      <c r="B499" s="402"/>
      <c r="C499" s="402"/>
      <c r="D499" s="402"/>
      <c r="E499" s="402"/>
      <c r="F499" s="402"/>
      <c r="G499" s="402"/>
      <c r="H499" s="402"/>
      <c r="I499" s="402"/>
      <c r="J499" s="402"/>
      <c r="K499" s="402"/>
      <c r="L499" s="402"/>
      <c r="M499" s="402"/>
      <c r="N499" s="402"/>
      <c r="O499" s="402"/>
      <c r="P499" s="402"/>
      <c r="Q499" s="402"/>
      <c r="R499" s="402"/>
      <c r="S499" s="402"/>
      <c r="T499" s="402"/>
      <c r="U499" s="402"/>
      <c r="V499" s="402"/>
      <c r="W499" s="402"/>
      <c r="X499" s="402"/>
      <c r="Y499" s="402"/>
      <c r="Z499" s="402"/>
    </row>
    <row r="500" ht="18.0" customHeight="1">
      <c r="A500" s="402"/>
      <c r="B500" s="402"/>
      <c r="C500" s="402"/>
      <c r="D500" s="402"/>
      <c r="E500" s="402"/>
      <c r="F500" s="402"/>
      <c r="G500" s="402"/>
      <c r="H500" s="402"/>
      <c r="I500" s="402"/>
      <c r="J500" s="402"/>
      <c r="K500" s="402"/>
      <c r="L500" s="402"/>
      <c r="M500" s="402"/>
      <c r="N500" s="402"/>
      <c r="O500" s="402"/>
      <c r="P500" s="402"/>
      <c r="Q500" s="402"/>
      <c r="R500" s="402"/>
      <c r="S500" s="402"/>
      <c r="T500" s="402"/>
      <c r="U500" s="402"/>
      <c r="V500" s="402"/>
      <c r="W500" s="402"/>
      <c r="X500" s="402"/>
      <c r="Y500" s="402"/>
      <c r="Z500" s="402"/>
    </row>
    <row r="501" ht="18.0" customHeight="1">
      <c r="A501" s="402"/>
      <c r="B501" s="402"/>
      <c r="C501" s="402"/>
      <c r="D501" s="402"/>
      <c r="E501" s="402"/>
      <c r="F501" s="402"/>
      <c r="G501" s="402"/>
      <c r="H501" s="402"/>
      <c r="I501" s="402"/>
      <c r="J501" s="402"/>
      <c r="K501" s="402"/>
      <c r="L501" s="402"/>
      <c r="M501" s="402"/>
      <c r="N501" s="402"/>
      <c r="O501" s="402"/>
      <c r="P501" s="402"/>
      <c r="Q501" s="402"/>
      <c r="R501" s="402"/>
      <c r="S501" s="402"/>
      <c r="T501" s="402"/>
      <c r="U501" s="402"/>
      <c r="V501" s="402"/>
      <c r="W501" s="402"/>
      <c r="X501" s="402"/>
      <c r="Y501" s="402"/>
      <c r="Z501" s="402"/>
    </row>
    <row r="502" ht="18.0" customHeight="1">
      <c r="A502" s="402"/>
      <c r="B502" s="402"/>
      <c r="C502" s="402"/>
      <c r="D502" s="402"/>
      <c r="E502" s="402"/>
      <c r="F502" s="402"/>
      <c r="G502" s="402"/>
      <c r="H502" s="402"/>
      <c r="I502" s="402"/>
      <c r="J502" s="402"/>
      <c r="K502" s="402"/>
      <c r="L502" s="402"/>
      <c r="M502" s="402"/>
      <c r="N502" s="402"/>
      <c r="O502" s="402"/>
      <c r="P502" s="402"/>
      <c r="Q502" s="402"/>
      <c r="R502" s="402"/>
      <c r="S502" s="402"/>
      <c r="T502" s="402"/>
      <c r="U502" s="402"/>
      <c r="V502" s="402"/>
      <c r="W502" s="402"/>
      <c r="X502" s="402"/>
      <c r="Y502" s="402"/>
      <c r="Z502" s="402"/>
    </row>
    <row r="503" ht="18.0" customHeight="1">
      <c r="A503" s="402"/>
      <c r="B503" s="402"/>
      <c r="C503" s="402"/>
      <c r="D503" s="402"/>
      <c r="E503" s="402"/>
      <c r="F503" s="402"/>
      <c r="G503" s="402"/>
      <c r="H503" s="402"/>
      <c r="I503" s="402"/>
      <c r="J503" s="402"/>
      <c r="K503" s="402"/>
      <c r="L503" s="402"/>
      <c r="M503" s="402"/>
      <c r="N503" s="402"/>
      <c r="O503" s="402"/>
      <c r="P503" s="402"/>
      <c r="Q503" s="402"/>
      <c r="R503" s="402"/>
      <c r="S503" s="402"/>
      <c r="T503" s="402"/>
      <c r="U503" s="402"/>
      <c r="V503" s="402"/>
      <c r="W503" s="402"/>
      <c r="X503" s="402"/>
      <c r="Y503" s="402"/>
      <c r="Z503" s="402"/>
    </row>
    <row r="504" ht="18.0" customHeight="1">
      <c r="A504" s="402"/>
      <c r="B504" s="402"/>
      <c r="C504" s="402"/>
      <c r="D504" s="402"/>
      <c r="E504" s="402"/>
      <c r="F504" s="402"/>
      <c r="G504" s="402"/>
      <c r="H504" s="402"/>
      <c r="I504" s="402"/>
      <c r="J504" s="402"/>
      <c r="K504" s="402"/>
      <c r="L504" s="402"/>
      <c r="M504" s="402"/>
      <c r="N504" s="402"/>
      <c r="O504" s="402"/>
      <c r="P504" s="402"/>
      <c r="Q504" s="402"/>
      <c r="R504" s="402"/>
      <c r="S504" s="402"/>
      <c r="T504" s="402"/>
      <c r="U504" s="402"/>
      <c r="V504" s="402"/>
      <c r="W504" s="402"/>
      <c r="X504" s="402"/>
      <c r="Y504" s="402"/>
      <c r="Z504" s="402"/>
    </row>
    <row r="505" ht="18.0" customHeight="1">
      <c r="A505" s="402"/>
      <c r="B505" s="402"/>
      <c r="C505" s="402"/>
      <c r="D505" s="402"/>
      <c r="E505" s="402"/>
      <c r="F505" s="402"/>
      <c r="G505" s="402"/>
      <c r="H505" s="402"/>
      <c r="I505" s="402"/>
      <c r="J505" s="402"/>
      <c r="K505" s="402"/>
      <c r="L505" s="402"/>
      <c r="M505" s="402"/>
      <c r="N505" s="402"/>
      <c r="O505" s="402"/>
      <c r="P505" s="402"/>
      <c r="Q505" s="402"/>
      <c r="R505" s="402"/>
      <c r="S505" s="402"/>
      <c r="T505" s="402"/>
      <c r="U505" s="402"/>
      <c r="V505" s="402"/>
      <c r="W505" s="402"/>
      <c r="X505" s="402"/>
      <c r="Y505" s="402"/>
      <c r="Z505" s="402"/>
    </row>
    <row r="506" ht="18.0" customHeight="1">
      <c r="A506" s="402"/>
      <c r="B506" s="402"/>
      <c r="C506" s="402"/>
      <c r="D506" s="402"/>
      <c r="E506" s="402"/>
      <c r="F506" s="402"/>
      <c r="G506" s="402"/>
      <c r="H506" s="402"/>
      <c r="I506" s="402"/>
      <c r="J506" s="402"/>
      <c r="K506" s="402"/>
      <c r="L506" s="402"/>
      <c r="M506" s="402"/>
      <c r="N506" s="402"/>
      <c r="O506" s="402"/>
      <c r="P506" s="402"/>
      <c r="Q506" s="402"/>
      <c r="R506" s="402"/>
      <c r="S506" s="402"/>
      <c r="T506" s="402"/>
      <c r="U506" s="402"/>
      <c r="V506" s="402"/>
      <c r="W506" s="402"/>
      <c r="X506" s="402"/>
      <c r="Y506" s="402"/>
      <c r="Z506" s="402"/>
    </row>
    <row r="507" ht="18.0" customHeight="1">
      <c r="A507" s="402"/>
      <c r="B507" s="402"/>
      <c r="C507" s="402"/>
      <c r="D507" s="402"/>
      <c r="E507" s="402"/>
      <c r="F507" s="402"/>
      <c r="G507" s="402"/>
      <c r="H507" s="402"/>
      <c r="I507" s="402"/>
      <c r="J507" s="402"/>
      <c r="K507" s="402"/>
      <c r="L507" s="402"/>
      <c r="M507" s="402"/>
      <c r="N507" s="402"/>
      <c r="O507" s="402"/>
      <c r="P507" s="402"/>
      <c r="Q507" s="402"/>
      <c r="R507" s="402"/>
      <c r="S507" s="402"/>
      <c r="T507" s="402"/>
      <c r="U507" s="402"/>
      <c r="V507" s="402"/>
      <c r="W507" s="402"/>
      <c r="X507" s="402"/>
      <c r="Y507" s="402"/>
      <c r="Z507" s="402"/>
    </row>
    <row r="508" ht="18.0" customHeight="1">
      <c r="A508" s="402"/>
      <c r="B508" s="402"/>
      <c r="C508" s="402"/>
      <c r="D508" s="402"/>
      <c r="E508" s="402"/>
      <c r="F508" s="402"/>
      <c r="G508" s="402"/>
      <c r="H508" s="402"/>
      <c r="I508" s="402"/>
      <c r="J508" s="402"/>
      <c r="K508" s="402"/>
      <c r="L508" s="402"/>
      <c r="M508" s="402"/>
      <c r="N508" s="402"/>
      <c r="O508" s="402"/>
      <c r="P508" s="402"/>
      <c r="Q508" s="402"/>
      <c r="R508" s="402"/>
      <c r="S508" s="402"/>
      <c r="T508" s="402"/>
      <c r="U508" s="402"/>
      <c r="V508" s="402"/>
      <c r="W508" s="402"/>
      <c r="X508" s="402"/>
      <c r="Y508" s="402"/>
      <c r="Z508" s="402"/>
    </row>
    <row r="509" ht="18.0" customHeight="1">
      <c r="A509" s="402"/>
      <c r="B509" s="402"/>
      <c r="C509" s="402"/>
      <c r="D509" s="402"/>
      <c r="E509" s="402"/>
      <c r="F509" s="402"/>
      <c r="G509" s="402"/>
      <c r="H509" s="402"/>
      <c r="I509" s="402"/>
      <c r="J509" s="402"/>
      <c r="K509" s="402"/>
      <c r="L509" s="402"/>
      <c r="M509" s="402"/>
      <c r="N509" s="402"/>
      <c r="O509" s="402"/>
      <c r="P509" s="402"/>
      <c r="Q509" s="402"/>
      <c r="R509" s="402"/>
      <c r="S509" s="402"/>
      <c r="T509" s="402"/>
      <c r="U509" s="402"/>
      <c r="V509" s="402"/>
      <c r="W509" s="402"/>
      <c r="X509" s="402"/>
      <c r="Y509" s="402"/>
      <c r="Z509" s="402"/>
    </row>
    <row r="510" ht="18.0" customHeight="1">
      <c r="A510" s="402"/>
      <c r="B510" s="402"/>
      <c r="C510" s="402"/>
      <c r="D510" s="402"/>
      <c r="E510" s="402"/>
      <c r="F510" s="402"/>
      <c r="G510" s="402"/>
      <c r="H510" s="402"/>
      <c r="I510" s="402"/>
      <c r="J510" s="402"/>
      <c r="K510" s="402"/>
      <c r="L510" s="402"/>
      <c r="M510" s="402"/>
      <c r="N510" s="402"/>
      <c r="O510" s="402"/>
      <c r="P510" s="402"/>
      <c r="Q510" s="402"/>
      <c r="R510" s="402"/>
      <c r="S510" s="402"/>
      <c r="T510" s="402"/>
      <c r="U510" s="402"/>
      <c r="V510" s="402"/>
      <c r="W510" s="402"/>
      <c r="X510" s="402"/>
      <c r="Y510" s="402"/>
      <c r="Z510" s="402"/>
    </row>
    <row r="511" ht="18.0" customHeight="1">
      <c r="A511" s="402"/>
      <c r="B511" s="402"/>
      <c r="C511" s="402"/>
      <c r="D511" s="402"/>
      <c r="E511" s="402"/>
      <c r="F511" s="402"/>
      <c r="G511" s="402"/>
      <c r="H511" s="402"/>
      <c r="I511" s="402"/>
      <c r="J511" s="402"/>
      <c r="K511" s="402"/>
      <c r="L511" s="402"/>
      <c r="M511" s="402"/>
      <c r="N511" s="402"/>
      <c r="O511" s="402"/>
      <c r="P511" s="402"/>
      <c r="Q511" s="402"/>
      <c r="R511" s="402"/>
      <c r="S511" s="402"/>
      <c r="T511" s="402"/>
      <c r="U511" s="402"/>
      <c r="V511" s="402"/>
      <c r="W511" s="402"/>
      <c r="X511" s="402"/>
      <c r="Y511" s="402"/>
      <c r="Z511" s="402"/>
    </row>
    <row r="512" ht="18.0" customHeight="1">
      <c r="A512" s="402"/>
      <c r="B512" s="402"/>
      <c r="C512" s="402"/>
      <c r="D512" s="402"/>
      <c r="E512" s="402"/>
      <c r="F512" s="402"/>
      <c r="G512" s="402"/>
      <c r="H512" s="402"/>
      <c r="I512" s="402"/>
      <c r="J512" s="402"/>
      <c r="K512" s="402"/>
      <c r="L512" s="402"/>
      <c r="M512" s="402"/>
      <c r="N512" s="402"/>
      <c r="O512" s="402"/>
      <c r="P512" s="402"/>
      <c r="Q512" s="402"/>
      <c r="R512" s="402"/>
      <c r="S512" s="402"/>
      <c r="T512" s="402"/>
      <c r="U512" s="402"/>
      <c r="V512" s="402"/>
      <c r="W512" s="402"/>
      <c r="X512" s="402"/>
      <c r="Y512" s="402"/>
      <c r="Z512" s="402"/>
    </row>
    <row r="513" ht="18.0" customHeight="1">
      <c r="A513" s="402"/>
      <c r="B513" s="402"/>
      <c r="C513" s="402"/>
      <c r="D513" s="402"/>
      <c r="E513" s="402"/>
      <c r="F513" s="402"/>
      <c r="G513" s="402"/>
      <c r="H513" s="402"/>
      <c r="I513" s="402"/>
      <c r="J513" s="402"/>
      <c r="K513" s="402"/>
      <c r="L513" s="402"/>
      <c r="M513" s="402"/>
      <c r="N513" s="402"/>
      <c r="O513" s="402"/>
      <c r="P513" s="402"/>
      <c r="Q513" s="402"/>
      <c r="R513" s="402"/>
      <c r="S513" s="402"/>
      <c r="T513" s="402"/>
      <c r="U513" s="402"/>
      <c r="V513" s="402"/>
      <c r="W513" s="402"/>
      <c r="X513" s="402"/>
      <c r="Y513" s="402"/>
      <c r="Z513" s="402"/>
    </row>
    <row r="514" ht="18.0" customHeight="1">
      <c r="A514" s="402"/>
      <c r="B514" s="402"/>
      <c r="C514" s="402"/>
      <c r="D514" s="402"/>
      <c r="E514" s="402"/>
      <c r="F514" s="402"/>
      <c r="G514" s="402"/>
      <c r="H514" s="402"/>
      <c r="I514" s="402"/>
      <c r="J514" s="402"/>
      <c r="K514" s="402"/>
      <c r="L514" s="402"/>
      <c r="M514" s="402"/>
      <c r="N514" s="402"/>
      <c r="O514" s="402"/>
      <c r="P514" s="402"/>
      <c r="Q514" s="402"/>
      <c r="R514" s="402"/>
      <c r="S514" s="402"/>
      <c r="T514" s="402"/>
      <c r="U514" s="402"/>
      <c r="V514" s="402"/>
      <c r="W514" s="402"/>
      <c r="X514" s="402"/>
      <c r="Y514" s="402"/>
      <c r="Z514" s="402"/>
    </row>
    <row r="515" ht="18.0" customHeight="1">
      <c r="A515" s="402"/>
      <c r="B515" s="402"/>
      <c r="C515" s="402"/>
      <c r="D515" s="402"/>
      <c r="E515" s="402"/>
      <c r="F515" s="402"/>
      <c r="G515" s="402"/>
      <c r="H515" s="402"/>
      <c r="I515" s="402"/>
      <c r="J515" s="402"/>
      <c r="K515" s="402"/>
      <c r="L515" s="402"/>
      <c r="M515" s="402"/>
      <c r="N515" s="402"/>
      <c r="O515" s="402"/>
      <c r="P515" s="402"/>
      <c r="Q515" s="402"/>
      <c r="R515" s="402"/>
      <c r="S515" s="402"/>
      <c r="T515" s="402"/>
      <c r="U515" s="402"/>
      <c r="V515" s="402"/>
      <c r="W515" s="402"/>
      <c r="X515" s="402"/>
      <c r="Y515" s="402"/>
      <c r="Z515" s="402"/>
    </row>
    <row r="516" ht="18.0" customHeight="1">
      <c r="A516" s="402"/>
      <c r="B516" s="402"/>
      <c r="C516" s="402"/>
      <c r="D516" s="402"/>
      <c r="E516" s="402"/>
      <c r="F516" s="402"/>
      <c r="G516" s="402"/>
      <c r="H516" s="402"/>
      <c r="I516" s="402"/>
      <c r="J516" s="402"/>
      <c r="K516" s="402"/>
      <c r="L516" s="402"/>
      <c r="M516" s="402"/>
      <c r="N516" s="402"/>
      <c r="O516" s="402"/>
      <c r="P516" s="402"/>
      <c r="Q516" s="402"/>
      <c r="R516" s="402"/>
      <c r="S516" s="402"/>
      <c r="T516" s="402"/>
      <c r="U516" s="402"/>
      <c r="V516" s="402"/>
      <c r="W516" s="402"/>
      <c r="X516" s="402"/>
      <c r="Y516" s="402"/>
      <c r="Z516" s="402"/>
    </row>
    <row r="517" ht="18.0" customHeight="1">
      <c r="A517" s="402"/>
      <c r="B517" s="402"/>
      <c r="C517" s="402"/>
      <c r="D517" s="402"/>
      <c r="E517" s="402"/>
      <c r="F517" s="402"/>
      <c r="G517" s="402"/>
      <c r="H517" s="402"/>
      <c r="I517" s="402"/>
      <c r="J517" s="402"/>
      <c r="K517" s="402"/>
      <c r="L517" s="402"/>
      <c r="M517" s="402"/>
      <c r="N517" s="402"/>
      <c r="O517" s="402"/>
      <c r="P517" s="402"/>
      <c r="Q517" s="402"/>
      <c r="R517" s="402"/>
      <c r="S517" s="402"/>
      <c r="T517" s="402"/>
      <c r="U517" s="402"/>
      <c r="V517" s="402"/>
      <c r="W517" s="402"/>
      <c r="X517" s="402"/>
      <c r="Y517" s="402"/>
      <c r="Z517" s="402"/>
    </row>
    <row r="518" ht="18.0" customHeight="1">
      <c r="A518" s="402"/>
      <c r="B518" s="402"/>
      <c r="C518" s="402"/>
      <c r="D518" s="402"/>
      <c r="E518" s="402"/>
      <c r="F518" s="402"/>
      <c r="G518" s="402"/>
      <c r="H518" s="402"/>
      <c r="I518" s="402"/>
      <c r="J518" s="402"/>
      <c r="K518" s="402"/>
      <c r="L518" s="402"/>
      <c r="M518" s="402"/>
      <c r="N518" s="402"/>
      <c r="O518" s="402"/>
      <c r="P518" s="402"/>
      <c r="Q518" s="402"/>
      <c r="R518" s="402"/>
      <c r="S518" s="402"/>
      <c r="T518" s="402"/>
      <c r="U518" s="402"/>
      <c r="V518" s="402"/>
      <c r="W518" s="402"/>
      <c r="X518" s="402"/>
      <c r="Y518" s="402"/>
      <c r="Z518" s="402"/>
    </row>
    <row r="519" ht="18.0" customHeight="1">
      <c r="A519" s="402"/>
      <c r="B519" s="402"/>
      <c r="C519" s="402"/>
      <c r="D519" s="402"/>
      <c r="E519" s="402"/>
      <c r="F519" s="402"/>
      <c r="G519" s="402"/>
      <c r="H519" s="402"/>
      <c r="I519" s="402"/>
      <c r="J519" s="402"/>
      <c r="K519" s="402"/>
      <c r="L519" s="402"/>
      <c r="M519" s="402"/>
      <c r="N519" s="402"/>
      <c r="O519" s="402"/>
      <c r="P519" s="402"/>
      <c r="Q519" s="402"/>
      <c r="R519" s="402"/>
      <c r="S519" s="402"/>
      <c r="T519" s="402"/>
      <c r="U519" s="402"/>
      <c r="V519" s="402"/>
      <c r="W519" s="402"/>
      <c r="X519" s="402"/>
      <c r="Y519" s="402"/>
      <c r="Z519" s="402"/>
    </row>
    <row r="520" ht="18.0" customHeight="1">
      <c r="A520" s="402"/>
      <c r="B520" s="402"/>
      <c r="C520" s="402"/>
      <c r="D520" s="402"/>
      <c r="E520" s="402"/>
      <c r="F520" s="402"/>
      <c r="G520" s="402"/>
      <c r="H520" s="402"/>
      <c r="I520" s="402"/>
      <c r="J520" s="402"/>
      <c r="K520" s="402"/>
      <c r="L520" s="402"/>
      <c r="M520" s="402"/>
      <c r="N520" s="402"/>
      <c r="O520" s="402"/>
      <c r="P520" s="402"/>
      <c r="Q520" s="402"/>
      <c r="R520" s="402"/>
      <c r="S520" s="402"/>
      <c r="T520" s="402"/>
      <c r="U520" s="402"/>
      <c r="V520" s="402"/>
      <c r="W520" s="402"/>
      <c r="X520" s="402"/>
      <c r="Y520" s="402"/>
      <c r="Z520" s="402"/>
    </row>
    <row r="521" ht="18.0" customHeight="1">
      <c r="A521" s="402"/>
      <c r="B521" s="402"/>
      <c r="C521" s="402"/>
      <c r="D521" s="402"/>
      <c r="E521" s="402"/>
      <c r="F521" s="402"/>
      <c r="G521" s="402"/>
      <c r="H521" s="402"/>
      <c r="I521" s="402"/>
      <c r="J521" s="402"/>
      <c r="K521" s="402"/>
      <c r="L521" s="402"/>
      <c r="M521" s="402"/>
      <c r="N521" s="402"/>
      <c r="O521" s="402"/>
      <c r="P521" s="402"/>
      <c r="Q521" s="402"/>
      <c r="R521" s="402"/>
      <c r="S521" s="402"/>
      <c r="T521" s="402"/>
      <c r="U521" s="402"/>
      <c r="V521" s="402"/>
      <c r="W521" s="402"/>
      <c r="X521" s="402"/>
      <c r="Y521" s="402"/>
      <c r="Z521" s="402"/>
    </row>
    <row r="522" ht="18.0" customHeight="1">
      <c r="A522" s="402"/>
      <c r="B522" s="402"/>
      <c r="C522" s="402"/>
      <c r="D522" s="402"/>
      <c r="E522" s="402"/>
      <c r="F522" s="402"/>
      <c r="G522" s="402"/>
      <c r="H522" s="402"/>
      <c r="I522" s="402"/>
      <c r="J522" s="402"/>
      <c r="K522" s="402"/>
      <c r="L522" s="402"/>
      <c r="M522" s="402"/>
      <c r="N522" s="402"/>
      <c r="O522" s="402"/>
      <c r="P522" s="402"/>
      <c r="Q522" s="402"/>
      <c r="R522" s="402"/>
      <c r="S522" s="402"/>
      <c r="T522" s="402"/>
      <c r="U522" s="402"/>
      <c r="V522" s="402"/>
      <c r="W522" s="402"/>
      <c r="X522" s="402"/>
      <c r="Y522" s="402"/>
      <c r="Z522" s="402"/>
    </row>
    <row r="523" ht="18.0" customHeight="1">
      <c r="A523" s="402"/>
      <c r="B523" s="402"/>
      <c r="C523" s="402"/>
      <c r="D523" s="402"/>
      <c r="E523" s="402"/>
      <c r="F523" s="402"/>
      <c r="G523" s="402"/>
      <c r="H523" s="402"/>
      <c r="I523" s="402"/>
      <c r="J523" s="402"/>
      <c r="K523" s="402"/>
      <c r="L523" s="402"/>
      <c r="M523" s="402"/>
      <c r="N523" s="402"/>
      <c r="O523" s="402"/>
      <c r="P523" s="402"/>
      <c r="Q523" s="402"/>
      <c r="R523" s="402"/>
      <c r="S523" s="402"/>
      <c r="T523" s="402"/>
      <c r="U523" s="402"/>
      <c r="V523" s="402"/>
      <c r="W523" s="402"/>
      <c r="X523" s="402"/>
      <c r="Y523" s="402"/>
      <c r="Z523" s="402"/>
    </row>
    <row r="524" ht="18.0" customHeight="1">
      <c r="A524" s="402"/>
      <c r="B524" s="402"/>
      <c r="C524" s="402"/>
      <c r="D524" s="402"/>
      <c r="E524" s="402"/>
      <c r="F524" s="402"/>
      <c r="G524" s="402"/>
      <c r="H524" s="402"/>
      <c r="I524" s="402"/>
      <c r="J524" s="402"/>
      <c r="K524" s="402"/>
      <c r="L524" s="402"/>
      <c r="M524" s="402"/>
      <c r="N524" s="402"/>
      <c r="O524" s="402"/>
      <c r="P524" s="402"/>
      <c r="Q524" s="402"/>
      <c r="R524" s="402"/>
      <c r="S524" s="402"/>
      <c r="T524" s="402"/>
      <c r="U524" s="402"/>
      <c r="V524" s="402"/>
      <c r="W524" s="402"/>
      <c r="X524" s="402"/>
      <c r="Y524" s="402"/>
      <c r="Z524" s="402"/>
    </row>
    <row r="525" ht="18.0" customHeight="1">
      <c r="A525" s="402"/>
      <c r="B525" s="402"/>
      <c r="C525" s="402"/>
      <c r="D525" s="402"/>
      <c r="E525" s="402"/>
      <c r="F525" s="402"/>
      <c r="G525" s="402"/>
      <c r="H525" s="402"/>
      <c r="I525" s="402"/>
      <c r="J525" s="402"/>
      <c r="K525" s="402"/>
      <c r="L525" s="402"/>
      <c r="M525" s="402"/>
      <c r="N525" s="402"/>
      <c r="O525" s="402"/>
      <c r="P525" s="402"/>
      <c r="Q525" s="402"/>
      <c r="R525" s="402"/>
      <c r="S525" s="402"/>
      <c r="T525" s="402"/>
      <c r="U525" s="402"/>
      <c r="V525" s="402"/>
      <c r="W525" s="402"/>
      <c r="X525" s="402"/>
      <c r="Y525" s="402"/>
      <c r="Z525" s="402"/>
    </row>
    <row r="526" ht="18.0" customHeight="1">
      <c r="A526" s="402"/>
      <c r="B526" s="402"/>
      <c r="C526" s="402"/>
      <c r="D526" s="402"/>
      <c r="E526" s="402"/>
      <c r="F526" s="402"/>
      <c r="G526" s="402"/>
      <c r="H526" s="402"/>
      <c r="I526" s="402"/>
      <c r="J526" s="402"/>
      <c r="K526" s="402"/>
      <c r="L526" s="402"/>
      <c r="M526" s="402"/>
      <c r="N526" s="402"/>
      <c r="O526" s="402"/>
      <c r="P526" s="402"/>
      <c r="Q526" s="402"/>
      <c r="R526" s="402"/>
      <c r="S526" s="402"/>
      <c r="T526" s="402"/>
      <c r="U526" s="402"/>
      <c r="V526" s="402"/>
      <c r="W526" s="402"/>
      <c r="X526" s="402"/>
      <c r="Y526" s="402"/>
      <c r="Z526" s="402"/>
    </row>
    <row r="527" ht="18.0" customHeight="1">
      <c r="A527" s="402"/>
      <c r="B527" s="402"/>
      <c r="C527" s="402"/>
      <c r="D527" s="402"/>
      <c r="E527" s="402"/>
      <c r="F527" s="402"/>
      <c r="G527" s="402"/>
      <c r="H527" s="402"/>
      <c r="I527" s="402"/>
      <c r="J527" s="402"/>
      <c r="K527" s="402"/>
      <c r="L527" s="402"/>
      <c r="M527" s="402"/>
      <c r="N527" s="402"/>
      <c r="O527" s="402"/>
      <c r="P527" s="402"/>
      <c r="Q527" s="402"/>
      <c r="R527" s="402"/>
      <c r="S527" s="402"/>
      <c r="T527" s="402"/>
      <c r="U527" s="402"/>
      <c r="V527" s="402"/>
      <c r="W527" s="402"/>
      <c r="X527" s="402"/>
      <c r="Y527" s="402"/>
      <c r="Z527" s="402"/>
    </row>
    <row r="528" ht="18.0" customHeight="1">
      <c r="A528" s="402"/>
      <c r="B528" s="402"/>
      <c r="C528" s="402"/>
      <c r="D528" s="402"/>
      <c r="E528" s="402"/>
      <c r="F528" s="402"/>
      <c r="G528" s="402"/>
      <c r="H528" s="402"/>
      <c r="I528" s="402"/>
      <c r="J528" s="402"/>
      <c r="K528" s="402"/>
      <c r="L528" s="402"/>
      <c r="M528" s="402"/>
      <c r="N528" s="402"/>
      <c r="O528" s="402"/>
      <c r="P528" s="402"/>
      <c r="Q528" s="402"/>
      <c r="R528" s="402"/>
      <c r="S528" s="402"/>
      <c r="T528" s="402"/>
      <c r="U528" s="402"/>
      <c r="V528" s="402"/>
      <c r="W528" s="402"/>
      <c r="X528" s="402"/>
      <c r="Y528" s="402"/>
      <c r="Z528" s="402"/>
    </row>
    <row r="529" ht="18.0" customHeight="1">
      <c r="A529" s="402"/>
      <c r="B529" s="402"/>
      <c r="C529" s="402"/>
      <c r="D529" s="402"/>
      <c r="E529" s="402"/>
      <c r="F529" s="402"/>
      <c r="G529" s="402"/>
      <c r="H529" s="402"/>
      <c r="I529" s="402"/>
      <c r="J529" s="402"/>
      <c r="K529" s="402"/>
      <c r="L529" s="402"/>
      <c r="M529" s="402"/>
      <c r="N529" s="402"/>
      <c r="O529" s="402"/>
      <c r="P529" s="402"/>
      <c r="Q529" s="402"/>
      <c r="R529" s="402"/>
      <c r="S529" s="402"/>
      <c r="T529" s="402"/>
      <c r="U529" s="402"/>
      <c r="V529" s="402"/>
      <c r="W529" s="402"/>
      <c r="X529" s="402"/>
      <c r="Y529" s="402"/>
      <c r="Z529" s="402"/>
    </row>
    <row r="530" ht="18.0" customHeight="1">
      <c r="A530" s="402"/>
      <c r="B530" s="402"/>
      <c r="C530" s="402"/>
      <c r="D530" s="402"/>
      <c r="E530" s="402"/>
      <c r="F530" s="402"/>
      <c r="G530" s="402"/>
      <c r="H530" s="402"/>
      <c r="I530" s="402"/>
      <c r="J530" s="402"/>
      <c r="K530" s="402"/>
      <c r="L530" s="402"/>
      <c r="M530" s="402"/>
      <c r="N530" s="402"/>
      <c r="O530" s="402"/>
      <c r="P530" s="402"/>
      <c r="Q530" s="402"/>
      <c r="R530" s="402"/>
      <c r="S530" s="402"/>
      <c r="T530" s="402"/>
      <c r="U530" s="402"/>
      <c r="V530" s="402"/>
      <c r="W530" s="402"/>
      <c r="X530" s="402"/>
      <c r="Y530" s="402"/>
      <c r="Z530" s="402"/>
    </row>
    <row r="531" ht="18.0" customHeight="1">
      <c r="A531" s="402"/>
      <c r="B531" s="402"/>
      <c r="C531" s="402"/>
      <c r="D531" s="402"/>
      <c r="E531" s="402"/>
      <c r="F531" s="402"/>
      <c r="G531" s="402"/>
      <c r="H531" s="402"/>
      <c r="I531" s="402"/>
      <c r="J531" s="402"/>
      <c r="K531" s="402"/>
      <c r="L531" s="402"/>
      <c r="M531" s="402"/>
      <c r="N531" s="402"/>
      <c r="O531" s="402"/>
      <c r="P531" s="402"/>
      <c r="Q531" s="402"/>
      <c r="R531" s="402"/>
      <c r="S531" s="402"/>
      <c r="T531" s="402"/>
      <c r="U531" s="402"/>
      <c r="V531" s="402"/>
      <c r="W531" s="402"/>
      <c r="X531" s="402"/>
      <c r="Y531" s="402"/>
      <c r="Z531" s="402"/>
    </row>
    <row r="532" ht="18.0" customHeight="1">
      <c r="A532" s="402"/>
      <c r="B532" s="402"/>
      <c r="C532" s="402"/>
      <c r="D532" s="402"/>
      <c r="E532" s="402"/>
      <c r="F532" s="402"/>
      <c r="G532" s="402"/>
      <c r="H532" s="402"/>
      <c r="I532" s="402"/>
      <c r="J532" s="402"/>
      <c r="K532" s="402"/>
      <c r="L532" s="402"/>
      <c r="M532" s="402"/>
      <c r="N532" s="402"/>
      <c r="O532" s="402"/>
      <c r="P532" s="402"/>
      <c r="Q532" s="402"/>
      <c r="R532" s="402"/>
      <c r="S532" s="402"/>
      <c r="T532" s="402"/>
      <c r="U532" s="402"/>
      <c r="V532" s="402"/>
      <c r="W532" s="402"/>
      <c r="X532" s="402"/>
      <c r="Y532" s="402"/>
      <c r="Z532" s="402"/>
    </row>
    <row r="533" ht="18.0" customHeight="1">
      <c r="A533" s="402"/>
      <c r="B533" s="402"/>
      <c r="C533" s="402"/>
      <c r="D533" s="402"/>
      <c r="E533" s="402"/>
      <c r="F533" s="402"/>
      <c r="G533" s="402"/>
      <c r="H533" s="402"/>
      <c r="I533" s="402"/>
      <c r="J533" s="402"/>
      <c r="K533" s="402"/>
      <c r="L533" s="402"/>
      <c r="M533" s="402"/>
      <c r="N533" s="402"/>
      <c r="O533" s="402"/>
      <c r="P533" s="402"/>
      <c r="Q533" s="402"/>
      <c r="R533" s="402"/>
      <c r="S533" s="402"/>
      <c r="T533" s="402"/>
      <c r="U533" s="402"/>
      <c r="V533" s="402"/>
      <c r="W533" s="402"/>
      <c r="X533" s="402"/>
      <c r="Y533" s="402"/>
      <c r="Z533" s="402"/>
    </row>
    <row r="534" ht="18.0" customHeight="1">
      <c r="A534" s="402"/>
      <c r="B534" s="402"/>
      <c r="C534" s="402"/>
      <c r="D534" s="402"/>
      <c r="E534" s="402"/>
      <c r="F534" s="402"/>
      <c r="G534" s="402"/>
      <c r="H534" s="402"/>
      <c r="I534" s="402"/>
      <c r="J534" s="402"/>
      <c r="K534" s="402"/>
      <c r="L534" s="402"/>
      <c r="M534" s="402"/>
      <c r="N534" s="402"/>
      <c r="O534" s="402"/>
      <c r="P534" s="402"/>
      <c r="Q534" s="402"/>
      <c r="R534" s="402"/>
      <c r="S534" s="402"/>
      <c r="T534" s="402"/>
      <c r="U534" s="402"/>
      <c r="V534" s="402"/>
      <c r="W534" s="402"/>
      <c r="X534" s="402"/>
      <c r="Y534" s="402"/>
      <c r="Z534" s="402"/>
    </row>
    <row r="535" ht="18.0" customHeight="1">
      <c r="A535" s="402"/>
      <c r="B535" s="402"/>
      <c r="C535" s="402"/>
      <c r="D535" s="402"/>
      <c r="E535" s="402"/>
      <c r="F535" s="402"/>
      <c r="G535" s="402"/>
      <c r="H535" s="402"/>
      <c r="I535" s="402"/>
      <c r="J535" s="402"/>
      <c r="K535" s="402"/>
      <c r="L535" s="402"/>
      <c r="M535" s="402"/>
      <c r="N535" s="402"/>
      <c r="O535" s="402"/>
      <c r="P535" s="402"/>
      <c r="Q535" s="402"/>
      <c r="R535" s="402"/>
      <c r="S535" s="402"/>
      <c r="T535" s="402"/>
      <c r="U535" s="402"/>
      <c r="V535" s="402"/>
      <c r="W535" s="402"/>
      <c r="X535" s="402"/>
      <c r="Y535" s="402"/>
      <c r="Z535" s="402"/>
    </row>
    <row r="536" ht="18.0" customHeight="1">
      <c r="A536" s="402"/>
      <c r="B536" s="402"/>
      <c r="C536" s="402"/>
      <c r="D536" s="402"/>
      <c r="E536" s="402"/>
      <c r="F536" s="402"/>
      <c r="G536" s="402"/>
      <c r="H536" s="402"/>
      <c r="I536" s="402"/>
      <c r="J536" s="402"/>
      <c r="K536" s="402"/>
      <c r="L536" s="402"/>
      <c r="M536" s="402"/>
      <c r="N536" s="402"/>
      <c r="O536" s="402"/>
      <c r="P536" s="402"/>
      <c r="Q536" s="402"/>
      <c r="R536" s="402"/>
      <c r="S536" s="402"/>
      <c r="T536" s="402"/>
      <c r="U536" s="402"/>
      <c r="V536" s="402"/>
      <c r="W536" s="402"/>
      <c r="X536" s="402"/>
      <c r="Y536" s="402"/>
      <c r="Z536" s="402"/>
    </row>
    <row r="537" ht="18.0" customHeight="1">
      <c r="A537" s="402"/>
      <c r="B537" s="402"/>
      <c r="C537" s="402"/>
      <c r="D537" s="402"/>
      <c r="E537" s="402"/>
      <c r="F537" s="402"/>
      <c r="G537" s="402"/>
      <c r="H537" s="402"/>
      <c r="I537" s="402"/>
      <c r="J537" s="402"/>
      <c r="K537" s="402"/>
      <c r="L537" s="402"/>
      <c r="M537" s="402"/>
      <c r="N537" s="402"/>
      <c r="O537" s="402"/>
      <c r="P537" s="402"/>
      <c r="Q537" s="402"/>
      <c r="R537" s="402"/>
      <c r="S537" s="402"/>
      <c r="T537" s="402"/>
      <c r="U537" s="402"/>
      <c r="V537" s="402"/>
      <c r="W537" s="402"/>
      <c r="X537" s="402"/>
      <c r="Y537" s="402"/>
      <c r="Z537" s="402"/>
    </row>
    <row r="538" ht="18.0" customHeight="1">
      <c r="A538" s="402"/>
      <c r="B538" s="402"/>
      <c r="C538" s="402"/>
      <c r="D538" s="402"/>
      <c r="E538" s="402"/>
      <c r="F538" s="402"/>
      <c r="G538" s="402"/>
      <c r="H538" s="402"/>
      <c r="I538" s="402"/>
      <c r="J538" s="402"/>
      <c r="K538" s="402"/>
      <c r="L538" s="402"/>
      <c r="M538" s="402"/>
      <c r="N538" s="402"/>
      <c r="O538" s="402"/>
      <c r="P538" s="402"/>
      <c r="Q538" s="402"/>
      <c r="R538" s="402"/>
      <c r="S538" s="402"/>
      <c r="T538" s="402"/>
      <c r="U538" s="402"/>
      <c r="V538" s="402"/>
      <c r="W538" s="402"/>
      <c r="X538" s="402"/>
      <c r="Y538" s="402"/>
      <c r="Z538" s="402"/>
    </row>
    <row r="539" ht="18.0" customHeight="1">
      <c r="A539" s="402"/>
      <c r="B539" s="402"/>
      <c r="C539" s="402"/>
      <c r="D539" s="402"/>
      <c r="E539" s="402"/>
      <c r="F539" s="402"/>
      <c r="G539" s="402"/>
      <c r="H539" s="402"/>
      <c r="I539" s="402"/>
      <c r="J539" s="402"/>
      <c r="K539" s="402"/>
      <c r="L539" s="402"/>
      <c r="M539" s="402"/>
      <c r="N539" s="402"/>
      <c r="O539" s="402"/>
      <c r="P539" s="402"/>
      <c r="Q539" s="402"/>
      <c r="R539" s="402"/>
      <c r="S539" s="402"/>
      <c r="T539" s="402"/>
      <c r="U539" s="402"/>
      <c r="V539" s="402"/>
      <c r="W539" s="402"/>
      <c r="X539" s="402"/>
      <c r="Y539" s="402"/>
      <c r="Z539" s="402"/>
    </row>
    <row r="540" ht="18.0" customHeight="1">
      <c r="A540" s="402"/>
      <c r="B540" s="402"/>
      <c r="C540" s="402"/>
      <c r="D540" s="402"/>
      <c r="E540" s="402"/>
      <c r="F540" s="402"/>
      <c r="G540" s="402"/>
      <c r="H540" s="402"/>
      <c r="I540" s="402"/>
      <c r="J540" s="402"/>
      <c r="K540" s="402"/>
      <c r="L540" s="402"/>
      <c r="M540" s="402"/>
      <c r="N540" s="402"/>
      <c r="O540" s="402"/>
      <c r="P540" s="402"/>
      <c r="Q540" s="402"/>
      <c r="R540" s="402"/>
      <c r="S540" s="402"/>
      <c r="T540" s="402"/>
      <c r="U540" s="402"/>
      <c r="V540" s="402"/>
      <c r="W540" s="402"/>
      <c r="X540" s="402"/>
      <c r="Y540" s="402"/>
      <c r="Z540" s="402"/>
    </row>
    <row r="541" ht="18.0" customHeight="1">
      <c r="A541" s="402"/>
      <c r="B541" s="402"/>
      <c r="C541" s="402"/>
      <c r="D541" s="402"/>
      <c r="E541" s="402"/>
      <c r="F541" s="402"/>
      <c r="G541" s="402"/>
      <c r="H541" s="402"/>
      <c r="I541" s="402"/>
      <c r="J541" s="402"/>
      <c r="K541" s="402"/>
      <c r="L541" s="402"/>
      <c r="M541" s="402"/>
      <c r="N541" s="402"/>
      <c r="O541" s="402"/>
      <c r="P541" s="402"/>
      <c r="Q541" s="402"/>
      <c r="R541" s="402"/>
      <c r="S541" s="402"/>
      <c r="T541" s="402"/>
      <c r="U541" s="402"/>
      <c r="V541" s="402"/>
      <c r="W541" s="402"/>
      <c r="X541" s="402"/>
      <c r="Y541" s="402"/>
      <c r="Z541" s="402"/>
    </row>
    <row r="542" ht="18.0" customHeight="1">
      <c r="A542" s="402"/>
      <c r="B542" s="402"/>
      <c r="C542" s="402"/>
      <c r="D542" s="402"/>
      <c r="E542" s="402"/>
      <c r="F542" s="402"/>
      <c r="G542" s="402"/>
      <c r="H542" s="402"/>
      <c r="I542" s="402"/>
      <c r="J542" s="402"/>
      <c r="K542" s="402"/>
      <c r="L542" s="402"/>
      <c r="M542" s="402"/>
      <c r="N542" s="402"/>
      <c r="O542" s="402"/>
      <c r="P542" s="402"/>
      <c r="Q542" s="402"/>
      <c r="R542" s="402"/>
      <c r="S542" s="402"/>
      <c r="T542" s="402"/>
      <c r="U542" s="402"/>
      <c r="V542" s="402"/>
      <c r="W542" s="402"/>
      <c r="X542" s="402"/>
      <c r="Y542" s="402"/>
      <c r="Z542" s="402"/>
    </row>
    <row r="543" ht="18.0" customHeight="1">
      <c r="A543" s="402"/>
      <c r="B543" s="402"/>
      <c r="C543" s="402"/>
      <c r="D543" s="402"/>
      <c r="E543" s="402"/>
      <c r="F543" s="402"/>
      <c r="G543" s="402"/>
      <c r="H543" s="402"/>
      <c r="I543" s="402"/>
      <c r="J543" s="402"/>
      <c r="K543" s="402"/>
      <c r="L543" s="402"/>
      <c r="M543" s="402"/>
      <c r="N543" s="402"/>
      <c r="O543" s="402"/>
      <c r="P543" s="402"/>
      <c r="Q543" s="402"/>
      <c r="R543" s="402"/>
      <c r="S543" s="402"/>
      <c r="T543" s="402"/>
      <c r="U543" s="402"/>
      <c r="V543" s="402"/>
      <c r="W543" s="402"/>
      <c r="X543" s="402"/>
      <c r="Y543" s="402"/>
      <c r="Z543" s="402"/>
    </row>
    <row r="544" ht="18.0" customHeight="1">
      <c r="A544" s="402"/>
      <c r="B544" s="402"/>
      <c r="C544" s="402"/>
      <c r="D544" s="402"/>
      <c r="E544" s="402"/>
      <c r="F544" s="402"/>
      <c r="G544" s="402"/>
      <c r="H544" s="402"/>
      <c r="I544" s="402"/>
      <c r="J544" s="402"/>
      <c r="K544" s="402"/>
      <c r="L544" s="402"/>
      <c r="M544" s="402"/>
      <c r="N544" s="402"/>
      <c r="O544" s="402"/>
      <c r="P544" s="402"/>
      <c r="Q544" s="402"/>
      <c r="R544" s="402"/>
      <c r="S544" s="402"/>
      <c r="T544" s="402"/>
      <c r="U544" s="402"/>
      <c r="V544" s="402"/>
      <c r="W544" s="402"/>
      <c r="X544" s="402"/>
      <c r="Y544" s="402"/>
      <c r="Z544" s="402"/>
    </row>
    <row r="545" ht="18.0" customHeight="1">
      <c r="A545" s="402"/>
      <c r="B545" s="402"/>
      <c r="C545" s="402"/>
      <c r="D545" s="402"/>
      <c r="E545" s="402"/>
      <c r="F545" s="402"/>
      <c r="G545" s="402"/>
      <c r="H545" s="402"/>
      <c r="I545" s="402"/>
      <c r="J545" s="402"/>
      <c r="K545" s="402"/>
      <c r="L545" s="402"/>
      <c r="M545" s="402"/>
      <c r="N545" s="402"/>
      <c r="O545" s="402"/>
      <c r="P545" s="402"/>
      <c r="Q545" s="402"/>
      <c r="R545" s="402"/>
      <c r="S545" s="402"/>
      <c r="T545" s="402"/>
      <c r="U545" s="402"/>
      <c r="V545" s="402"/>
      <c r="W545" s="402"/>
      <c r="X545" s="402"/>
      <c r="Y545" s="402"/>
      <c r="Z545" s="402"/>
    </row>
    <row r="546" ht="18.0" customHeight="1">
      <c r="A546" s="402"/>
      <c r="B546" s="402"/>
      <c r="C546" s="402"/>
      <c r="D546" s="402"/>
      <c r="E546" s="402"/>
      <c r="F546" s="402"/>
      <c r="G546" s="402"/>
      <c r="H546" s="402"/>
      <c r="I546" s="402"/>
      <c r="J546" s="402"/>
      <c r="K546" s="402"/>
      <c r="L546" s="402"/>
      <c r="M546" s="402"/>
      <c r="N546" s="402"/>
      <c r="O546" s="402"/>
      <c r="P546" s="402"/>
      <c r="Q546" s="402"/>
      <c r="R546" s="402"/>
      <c r="S546" s="402"/>
      <c r="T546" s="402"/>
      <c r="U546" s="402"/>
      <c r="V546" s="402"/>
      <c r="W546" s="402"/>
      <c r="X546" s="402"/>
      <c r="Y546" s="402"/>
      <c r="Z546" s="402"/>
    </row>
    <row r="547" ht="18.0" customHeight="1">
      <c r="A547" s="402"/>
      <c r="B547" s="402"/>
      <c r="C547" s="402"/>
      <c r="D547" s="402"/>
      <c r="E547" s="402"/>
      <c r="F547" s="402"/>
      <c r="G547" s="402"/>
      <c r="H547" s="402"/>
      <c r="I547" s="402"/>
      <c r="J547" s="402"/>
      <c r="K547" s="402"/>
      <c r="L547" s="402"/>
      <c r="M547" s="402"/>
      <c r="N547" s="402"/>
      <c r="O547" s="402"/>
      <c r="P547" s="402"/>
      <c r="Q547" s="402"/>
      <c r="R547" s="402"/>
      <c r="S547" s="402"/>
      <c r="T547" s="402"/>
      <c r="U547" s="402"/>
      <c r="V547" s="402"/>
      <c r="W547" s="402"/>
      <c r="X547" s="402"/>
      <c r="Y547" s="402"/>
      <c r="Z547" s="402"/>
    </row>
    <row r="548" ht="18.0" customHeight="1">
      <c r="A548" s="402"/>
      <c r="B548" s="402"/>
      <c r="C548" s="402"/>
      <c r="D548" s="402"/>
      <c r="E548" s="402"/>
      <c r="F548" s="402"/>
      <c r="G548" s="402"/>
      <c r="H548" s="402"/>
      <c r="I548" s="402"/>
      <c r="J548" s="402"/>
      <c r="K548" s="402"/>
      <c r="L548" s="402"/>
      <c r="M548" s="402"/>
      <c r="N548" s="402"/>
      <c r="O548" s="402"/>
      <c r="P548" s="402"/>
      <c r="Q548" s="402"/>
      <c r="R548" s="402"/>
      <c r="S548" s="402"/>
      <c r="T548" s="402"/>
      <c r="U548" s="402"/>
      <c r="V548" s="402"/>
      <c r="W548" s="402"/>
      <c r="X548" s="402"/>
      <c r="Y548" s="402"/>
      <c r="Z548" s="402"/>
    </row>
    <row r="549" ht="18.0" customHeight="1">
      <c r="A549" s="402"/>
      <c r="B549" s="402"/>
      <c r="C549" s="402"/>
      <c r="D549" s="402"/>
      <c r="E549" s="402"/>
      <c r="F549" s="402"/>
      <c r="G549" s="402"/>
      <c r="H549" s="402"/>
      <c r="I549" s="402"/>
      <c r="J549" s="402"/>
      <c r="K549" s="402"/>
      <c r="L549" s="402"/>
      <c r="M549" s="402"/>
      <c r="N549" s="402"/>
      <c r="O549" s="402"/>
      <c r="P549" s="402"/>
      <c r="Q549" s="402"/>
      <c r="R549" s="402"/>
      <c r="S549" s="402"/>
      <c r="T549" s="402"/>
      <c r="U549" s="402"/>
      <c r="V549" s="402"/>
      <c r="W549" s="402"/>
      <c r="X549" s="402"/>
      <c r="Y549" s="402"/>
      <c r="Z549" s="402"/>
    </row>
    <row r="550" ht="18.0" customHeight="1">
      <c r="A550" s="402"/>
      <c r="B550" s="402"/>
      <c r="C550" s="402"/>
      <c r="D550" s="402"/>
      <c r="E550" s="402"/>
      <c r="F550" s="402"/>
      <c r="G550" s="402"/>
      <c r="H550" s="402"/>
      <c r="I550" s="402"/>
      <c r="J550" s="402"/>
      <c r="K550" s="402"/>
      <c r="L550" s="402"/>
      <c r="M550" s="402"/>
      <c r="N550" s="402"/>
      <c r="O550" s="402"/>
      <c r="P550" s="402"/>
      <c r="Q550" s="402"/>
      <c r="R550" s="402"/>
      <c r="S550" s="402"/>
      <c r="T550" s="402"/>
      <c r="U550" s="402"/>
      <c r="V550" s="402"/>
      <c r="W550" s="402"/>
      <c r="X550" s="402"/>
      <c r="Y550" s="402"/>
      <c r="Z550" s="402"/>
    </row>
    <row r="551" ht="18.0" customHeight="1">
      <c r="A551" s="402"/>
      <c r="B551" s="402"/>
      <c r="C551" s="402"/>
      <c r="D551" s="402"/>
      <c r="E551" s="402"/>
      <c r="F551" s="402"/>
      <c r="G551" s="402"/>
      <c r="H551" s="402"/>
      <c r="I551" s="402"/>
      <c r="J551" s="402"/>
      <c r="K551" s="402"/>
      <c r="L551" s="402"/>
      <c r="M551" s="402"/>
      <c r="N551" s="402"/>
      <c r="O551" s="402"/>
      <c r="P551" s="402"/>
      <c r="Q551" s="402"/>
      <c r="R551" s="402"/>
      <c r="S551" s="402"/>
      <c r="T551" s="402"/>
      <c r="U551" s="402"/>
      <c r="V551" s="402"/>
      <c r="W551" s="402"/>
      <c r="X551" s="402"/>
      <c r="Y551" s="402"/>
      <c r="Z551" s="402"/>
    </row>
    <row r="552" ht="18.0" customHeight="1">
      <c r="A552" s="402"/>
      <c r="B552" s="402"/>
      <c r="C552" s="402"/>
      <c r="D552" s="402"/>
      <c r="E552" s="402"/>
      <c r="F552" s="402"/>
      <c r="G552" s="402"/>
      <c r="H552" s="402"/>
      <c r="I552" s="402"/>
      <c r="J552" s="402"/>
      <c r="K552" s="402"/>
      <c r="L552" s="402"/>
      <c r="M552" s="402"/>
      <c r="N552" s="402"/>
      <c r="O552" s="402"/>
      <c r="P552" s="402"/>
      <c r="Q552" s="402"/>
      <c r="R552" s="402"/>
      <c r="S552" s="402"/>
      <c r="T552" s="402"/>
      <c r="U552" s="402"/>
      <c r="V552" s="402"/>
      <c r="W552" s="402"/>
      <c r="X552" s="402"/>
      <c r="Y552" s="402"/>
      <c r="Z552" s="402"/>
    </row>
    <row r="553" ht="18.0" customHeight="1">
      <c r="A553" s="402"/>
      <c r="B553" s="402"/>
      <c r="C553" s="402"/>
      <c r="D553" s="402"/>
      <c r="E553" s="402"/>
      <c r="F553" s="402"/>
      <c r="G553" s="402"/>
      <c r="H553" s="402"/>
      <c r="I553" s="402"/>
      <c r="J553" s="402"/>
      <c r="K553" s="402"/>
      <c r="L553" s="402"/>
      <c r="M553" s="402"/>
      <c r="N553" s="402"/>
      <c r="O553" s="402"/>
      <c r="P553" s="402"/>
      <c r="Q553" s="402"/>
      <c r="R553" s="402"/>
      <c r="S553" s="402"/>
      <c r="T553" s="402"/>
      <c r="U553" s="402"/>
      <c r="V553" s="402"/>
      <c r="W553" s="402"/>
      <c r="X553" s="402"/>
      <c r="Y553" s="402"/>
      <c r="Z553" s="402"/>
    </row>
    <row r="554" ht="18.0" customHeight="1">
      <c r="A554" s="402"/>
      <c r="B554" s="402"/>
      <c r="C554" s="402"/>
      <c r="D554" s="402"/>
      <c r="E554" s="402"/>
      <c r="F554" s="402"/>
      <c r="G554" s="402"/>
      <c r="H554" s="402"/>
      <c r="I554" s="402"/>
      <c r="J554" s="402"/>
      <c r="K554" s="402"/>
      <c r="L554" s="402"/>
      <c r="M554" s="402"/>
      <c r="N554" s="402"/>
      <c r="O554" s="402"/>
      <c r="P554" s="402"/>
      <c r="Q554" s="402"/>
      <c r="R554" s="402"/>
      <c r="S554" s="402"/>
      <c r="T554" s="402"/>
      <c r="U554" s="402"/>
      <c r="V554" s="402"/>
      <c r="W554" s="402"/>
      <c r="X554" s="402"/>
      <c r="Y554" s="402"/>
      <c r="Z554" s="402"/>
    </row>
    <row r="555" ht="18.0" customHeight="1">
      <c r="A555" s="402"/>
      <c r="B555" s="402"/>
      <c r="C555" s="402"/>
      <c r="D555" s="402"/>
      <c r="E555" s="402"/>
      <c r="F555" s="402"/>
      <c r="G555" s="402"/>
      <c r="H555" s="402"/>
      <c r="I555" s="402"/>
      <c r="J555" s="402"/>
      <c r="K555" s="402"/>
      <c r="L555" s="402"/>
      <c r="M555" s="402"/>
      <c r="N555" s="402"/>
      <c r="O555" s="402"/>
      <c r="P555" s="402"/>
      <c r="Q555" s="402"/>
      <c r="R555" s="402"/>
      <c r="S555" s="402"/>
      <c r="T555" s="402"/>
      <c r="U555" s="402"/>
      <c r="V555" s="402"/>
      <c r="W555" s="402"/>
      <c r="X555" s="402"/>
      <c r="Y555" s="402"/>
      <c r="Z555" s="402"/>
    </row>
    <row r="556" ht="18.0" customHeight="1">
      <c r="A556" s="402"/>
      <c r="B556" s="402"/>
      <c r="C556" s="402"/>
      <c r="D556" s="402"/>
      <c r="E556" s="402"/>
      <c r="F556" s="402"/>
      <c r="G556" s="402"/>
      <c r="H556" s="402"/>
      <c r="I556" s="402"/>
      <c r="J556" s="402"/>
      <c r="K556" s="402"/>
      <c r="L556" s="402"/>
      <c r="M556" s="402"/>
      <c r="N556" s="402"/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</row>
    <row r="557" ht="18.0" customHeight="1">
      <c r="A557" s="402"/>
      <c r="B557" s="402"/>
      <c r="C557" s="402"/>
      <c r="D557" s="402"/>
      <c r="E557" s="402"/>
      <c r="F557" s="402"/>
      <c r="G557" s="402"/>
      <c r="H557" s="402"/>
      <c r="I557" s="402"/>
      <c r="J557" s="402"/>
      <c r="K557" s="402"/>
      <c r="L557" s="402"/>
      <c r="M557" s="402"/>
      <c r="N557" s="402"/>
      <c r="O557" s="402"/>
      <c r="P557" s="402"/>
      <c r="Q557" s="402"/>
      <c r="R557" s="402"/>
      <c r="S557" s="402"/>
      <c r="T557" s="402"/>
      <c r="U557" s="402"/>
      <c r="V557" s="402"/>
      <c r="W557" s="402"/>
      <c r="X557" s="402"/>
      <c r="Y557" s="402"/>
      <c r="Z557" s="402"/>
    </row>
    <row r="558" ht="18.0" customHeight="1">
      <c r="A558" s="402"/>
      <c r="B558" s="402"/>
      <c r="C558" s="402"/>
      <c r="D558" s="402"/>
      <c r="E558" s="402"/>
      <c r="F558" s="402"/>
      <c r="G558" s="402"/>
      <c r="H558" s="402"/>
      <c r="I558" s="402"/>
      <c r="J558" s="402"/>
      <c r="K558" s="402"/>
      <c r="L558" s="402"/>
      <c r="M558" s="402"/>
      <c r="N558" s="402"/>
      <c r="O558" s="402"/>
      <c r="P558" s="402"/>
      <c r="Q558" s="402"/>
      <c r="R558" s="402"/>
      <c r="S558" s="402"/>
      <c r="T558" s="402"/>
      <c r="U558" s="402"/>
      <c r="V558" s="402"/>
      <c r="W558" s="402"/>
      <c r="X558" s="402"/>
      <c r="Y558" s="402"/>
      <c r="Z558" s="402"/>
    </row>
    <row r="559" ht="18.0" customHeight="1">
      <c r="A559" s="402"/>
      <c r="B559" s="402"/>
      <c r="C559" s="402"/>
      <c r="D559" s="402"/>
      <c r="E559" s="402"/>
      <c r="F559" s="402"/>
      <c r="G559" s="402"/>
      <c r="H559" s="402"/>
      <c r="I559" s="402"/>
      <c r="J559" s="402"/>
      <c r="K559" s="402"/>
      <c r="L559" s="402"/>
      <c r="M559" s="402"/>
      <c r="N559" s="402"/>
      <c r="O559" s="402"/>
      <c r="P559" s="402"/>
      <c r="Q559" s="402"/>
      <c r="R559" s="402"/>
      <c r="S559" s="402"/>
      <c r="T559" s="402"/>
      <c r="U559" s="402"/>
      <c r="V559" s="402"/>
      <c r="W559" s="402"/>
      <c r="X559" s="402"/>
      <c r="Y559" s="402"/>
      <c r="Z559" s="402"/>
    </row>
    <row r="560" ht="18.0" customHeight="1">
      <c r="A560" s="402"/>
      <c r="B560" s="402"/>
      <c r="C560" s="402"/>
      <c r="D560" s="402"/>
      <c r="E560" s="402"/>
      <c r="F560" s="402"/>
      <c r="G560" s="402"/>
      <c r="H560" s="402"/>
      <c r="I560" s="402"/>
      <c r="J560" s="402"/>
      <c r="K560" s="402"/>
      <c r="L560" s="402"/>
      <c r="M560" s="402"/>
      <c r="N560" s="402"/>
      <c r="O560" s="402"/>
      <c r="P560" s="402"/>
      <c r="Q560" s="402"/>
      <c r="R560" s="402"/>
      <c r="S560" s="402"/>
      <c r="T560" s="402"/>
      <c r="U560" s="402"/>
      <c r="V560" s="402"/>
      <c r="W560" s="402"/>
      <c r="X560" s="402"/>
      <c r="Y560" s="402"/>
      <c r="Z560" s="402"/>
    </row>
    <row r="561" ht="18.0" customHeight="1">
      <c r="A561" s="402"/>
      <c r="B561" s="402"/>
      <c r="C561" s="402"/>
      <c r="D561" s="402"/>
      <c r="E561" s="402"/>
      <c r="F561" s="402"/>
      <c r="G561" s="402"/>
      <c r="H561" s="402"/>
      <c r="I561" s="402"/>
      <c r="J561" s="402"/>
      <c r="K561" s="402"/>
      <c r="L561" s="402"/>
      <c r="M561" s="402"/>
      <c r="N561" s="402"/>
      <c r="O561" s="402"/>
      <c r="P561" s="402"/>
      <c r="Q561" s="402"/>
      <c r="R561" s="402"/>
      <c r="S561" s="402"/>
      <c r="T561" s="402"/>
      <c r="U561" s="402"/>
      <c r="V561" s="402"/>
      <c r="W561" s="402"/>
      <c r="X561" s="402"/>
      <c r="Y561" s="402"/>
      <c r="Z561" s="402"/>
    </row>
    <row r="562" ht="18.0" customHeight="1">
      <c r="A562" s="402"/>
      <c r="B562" s="402"/>
      <c r="C562" s="402"/>
      <c r="D562" s="402"/>
      <c r="E562" s="402"/>
      <c r="F562" s="402"/>
      <c r="G562" s="402"/>
      <c r="H562" s="402"/>
      <c r="I562" s="402"/>
      <c r="J562" s="402"/>
      <c r="K562" s="402"/>
      <c r="L562" s="402"/>
      <c r="M562" s="402"/>
      <c r="N562" s="402"/>
      <c r="O562" s="402"/>
      <c r="P562" s="402"/>
      <c r="Q562" s="402"/>
      <c r="R562" s="402"/>
      <c r="S562" s="402"/>
      <c r="T562" s="402"/>
      <c r="U562" s="402"/>
      <c r="V562" s="402"/>
      <c r="W562" s="402"/>
      <c r="X562" s="402"/>
      <c r="Y562" s="402"/>
      <c r="Z562" s="402"/>
    </row>
    <row r="563" ht="18.0" customHeight="1">
      <c r="A563" s="402"/>
      <c r="B563" s="402"/>
      <c r="C563" s="402"/>
      <c r="D563" s="402"/>
      <c r="E563" s="402"/>
      <c r="F563" s="402"/>
      <c r="G563" s="402"/>
      <c r="H563" s="402"/>
      <c r="I563" s="402"/>
      <c r="J563" s="402"/>
      <c r="K563" s="402"/>
      <c r="L563" s="402"/>
      <c r="M563" s="402"/>
      <c r="N563" s="402"/>
      <c r="O563" s="402"/>
      <c r="P563" s="402"/>
      <c r="Q563" s="402"/>
      <c r="R563" s="402"/>
      <c r="S563" s="402"/>
      <c r="T563" s="402"/>
      <c r="U563" s="402"/>
      <c r="V563" s="402"/>
      <c r="W563" s="402"/>
      <c r="X563" s="402"/>
      <c r="Y563" s="402"/>
      <c r="Z563" s="402"/>
    </row>
    <row r="564" ht="18.0" customHeight="1">
      <c r="A564" s="402"/>
      <c r="B564" s="402"/>
      <c r="C564" s="402"/>
      <c r="D564" s="402"/>
      <c r="E564" s="402"/>
      <c r="F564" s="402"/>
      <c r="G564" s="402"/>
      <c r="H564" s="402"/>
      <c r="I564" s="402"/>
      <c r="J564" s="402"/>
      <c r="K564" s="402"/>
      <c r="L564" s="402"/>
      <c r="M564" s="402"/>
      <c r="N564" s="402"/>
      <c r="O564" s="402"/>
      <c r="P564" s="402"/>
      <c r="Q564" s="402"/>
      <c r="R564" s="402"/>
      <c r="S564" s="402"/>
      <c r="T564" s="402"/>
      <c r="U564" s="402"/>
      <c r="V564" s="402"/>
      <c r="W564" s="402"/>
      <c r="X564" s="402"/>
      <c r="Y564" s="402"/>
      <c r="Z564" s="402"/>
    </row>
    <row r="565" ht="18.0" customHeight="1">
      <c r="A565" s="402"/>
      <c r="B565" s="402"/>
      <c r="C565" s="402"/>
      <c r="D565" s="402"/>
      <c r="E565" s="402"/>
      <c r="F565" s="402"/>
      <c r="G565" s="402"/>
      <c r="H565" s="402"/>
      <c r="I565" s="402"/>
      <c r="J565" s="402"/>
      <c r="K565" s="402"/>
      <c r="L565" s="402"/>
      <c r="M565" s="402"/>
      <c r="N565" s="402"/>
      <c r="O565" s="402"/>
      <c r="P565" s="402"/>
      <c r="Q565" s="402"/>
      <c r="R565" s="402"/>
      <c r="S565" s="402"/>
      <c r="T565" s="402"/>
      <c r="U565" s="402"/>
      <c r="V565" s="402"/>
      <c r="W565" s="402"/>
      <c r="X565" s="402"/>
      <c r="Y565" s="402"/>
      <c r="Z565" s="402"/>
    </row>
    <row r="566" ht="18.0" customHeight="1">
      <c r="A566" s="402"/>
      <c r="B566" s="402"/>
      <c r="C566" s="402"/>
      <c r="D566" s="402"/>
      <c r="E566" s="402"/>
      <c r="F566" s="402"/>
      <c r="G566" s="402"/>
      <c r="H566" s="402"/>
      <c r="I566" s="402"/>
      <c r="J566" s="402"/>
      <c r="K566" s="402"/>
      <c r="L566" s="402"/>
      <c r="M566" s="402"/>
      <c r="N566" s="402"/>
      <c r="O566" s="402"/>
      <c r="P566" s="402"/>
      <c r="Q566" s="402"/>
      <c r="R566" s="402"/>
      <c r="S566" s="402"/>
      <c r="T566" s="402"/>
      <c r="U566" s="402"/>
      <c r="V566" s="402"/>
      <c r="W566" s="402"/>
      <c r="X566" s="402"/>
      <c r="Y566" s="402"/>
      <c r="Z566" s="402"/>
    </row>
    <row r="567" ht="18.0" customHeight="1">
      <c r="A567" s="402"/>
      <c r="B567" s="402"/>
      <c r="C567" s="402"/>
      <c r="D567" s="402"/>
      <c r="E567" s="402"/>
      <c r="F567" s="402"/>
      <c r="G567" s="402"/>
      <c r="H567" s="402"/>
      <c r="I567" s="402"/>
      <c r="J567" s="402"/>
      <c r="K567" s="402"/>
      <c r="L567" s="402"/>
      <c r="M567" s="402"/>
      <c r="N567" s="402"/>
      <c r="O567" s="402"/>
      <c r="P567" s="402"/>
      <c r="Q567" s="402"/>
      <c r="R567" s="402"/>
      <c r="S567" s="402"/>
      <c r="T567" s="402"/>
      <c r="U567" s="402"/>
      <c r="V567" s="402"/>
      <c r="W567" s="402"/>
      <c r="X567" s="402"/>
      <c r="Y567" s="402"/>
      <c r="Z567" s="402"/>
    </row>
    <row r="568" ht="18.0" customHeight="1">
      <c r="A568" s="402"/>
      <c r="B568" s="402"/>
      <c r="C568" s="402"/>
      <c r="D568" s="402"/>
      <c r="E568" s="402"/>
      <c r="F568" s="402"/>
      <c r="G568" s="402"/>
      <c r="H568" s="402"/>
      <c r="I568" s="402"/>
      <c r="J568" s="402"/>
      <c r="K568" s="402"/>
      <c r="L568" s="402"/>
      <c r="M568" s="402"/>
      <c r="N568" s="402"/>
      <c r="O568" s="402"/>
      <c r="P568" s="402"/>
      <c r="Q568" s="402"/>
      <c r="R568" s="402"/>
      <c r="S568" s="402"/>
      <c r="T568" s="402"/>
      <c r="U568" s="402"/>
      <c r="V568" s="402"/>
      <c r="W568" s="402"/>
      <c r="X568" s="402"/>
      <c r="Y568" s="402"/>
      <c r="Z568" s="402"/>
    </row>
    <row r="569" ht="18.0" customHeight="1">
      <c r="A569" s="402"/>
      <c r="B569" s="402"/>
      <c r="C569" s="402"/>
      <c r="D569" s="402"/>
      <c r="E569" s="402"/>
      <c r="F569" s="402"/>
      <c r="G569" s="402"/>
      <c r="H569" s="402"/>
      <c r="I569" s="402"/>
      <c r="J569" s="402"/>
      <c r="K569" s="402"/>
      <c r="L569" s="402"/>
      <c r="M569" s="402"/>
      <c r="N569" s="402"/>
      <c r="O569" s="402"/>
      <c r="P569" s="402"/>
      <c r="Q569" s="402"/>
      <c r="R569" s="402"/>
      <c r="S569" s="402"/>
      <c r="T569" s="402"/>
      <c r="U569" s="402"/>
      <c r="V569" s="402"/>
      <c r="W569" s="402"/>
      <c r="X569" s="402"/>
      <c r="Y569" s="402"/>
      <c r="Z569" s="402"/>
    </row>
    <row r="570" ht="18.0" customHeight="1">
      <c r="A570" s="402"/>
      <c r="B570" s="402"/>
      <c r="C570" s="402"/>
      <c r="D570" s="402"/>
      <c r="E570" s="402"/>
      <c r="F570" s="402"/>
      <c r="G570" s="402"/>
      <c r="H570" s="402"/>
      <c r="I570" s="402"/>
      <c r="J570" s="402"/>
      <c r="K570" s="402"/>
      <c r="L570" s="402"/>
      <c r="M570" s="402"/>
      <c r="N570" s="402"/>
      <c r="O570" s="402"/>
      <c r="P570" s="402"/>
      <c r="Q570" s="402"/>
      <c r="R570" s="402"/>
      <c r="S570" s="402"/>
      <c r="T570" s="402"/>
      <c r="U570" s="402"/>
      <c r="V570" s="402"/>
      <c r="W570" s="402"/>
      <c r="X570" s="402"/>
      <c r="Y570" s="402"/>
      <c r="Z570" s="402"/>
    </row>
    <row r="571" ht="18.0" customHeight="1">
      <c r="A571" s="402"/>
      <c r="B571" s="402"/>
      <c r="C571" s="402"/>
      <c r="D571" s="402"/>
      <c r="E571" s="402"/>
      <c r="F571" s="402"/>
      <c r="G571" s="402"/>
      <c r="H571" s="402"/>
      <c r="I571" s="402"/>
      <c r="J571" s="402"/>
      <c r="K571" s="402"/>
      <c r="L571" s="402"/>
      <c r="M571" s="402"/>
      <c r="N571" s="402"/>
      <c r="O571" s="402"/>
      <c r="P571" s="402"/>
      <c r="Q571" s="402"/>
      <c r="R571" s="402"/>
      <c r="S571" s="402"/>
      <c r="T571" s="402"/>
      <c r="U571" s="402"/>
      <c r="V571" s="402"/>
      <c r="W571" s="402"/>
      <c r="X571" s="402"/>
      <c r="Y571" s="402"/>
      <c r="Z571" s="402"/>
    </row>
    <row r="572" ht="18.0" customHeight="1">
      <c r="A572" s="402"/>
      <c r="B572" s="402"/>
      <c r="C572" s="402"/>
      <c r="D572" s="402"/>
      <c r="E572" s="402"/>
      <c r="F572" s="402"/>
      <c r="G572" s="402"/>
      <c r="H572" s="402"/>
      <c r="I572" s="402"/>
      <c r="J572" s="402"/>
      <c r="K572" s="402"/>
      <c r="L572" s="402"/>
      <c r="M572" s="402"/>
      <c r="N572" s="402"/>
      <c r="O572" s="402"/>
      <c r="P572" s="402"/>
      <c r="Q572" s="402"/>
      <c r="R572" s="402"/>
      <c r="S572" s="402"/>
      <c r="T572" s="402"/>
      <c r="U572" s="402"/>
      <c r="V572" s="402"/>
      <c r="W572" s="402"/>
      <c r="X572" s="402"/>
      <c r="Y572" s="402"/>
      <c r="Z572" s="402"/>
    </row>
    <row r="573" ht="18.0" customHeight="1">
      <c r="A573" s="402"/>
      <c r="B573" s="402"/>
      <c r="C573" s="402"/>
      <c r="D573" s="402"/>
      <c r="E573" s="402"/>
      <c r="F573" s="402"/>
      <c r="G573" s="402"/>
      <c r="H573" s="402"/>
      <c r="I573" s="402"/>
      <c r="J573" s="402"/>
      <c r="K573" s="402"/>
      <c r="L573" s="402"/>
      <c r="M573" s="402"/>
      <c r="N573" s="402"/>
      <c r="O573" s="402"/>
      <c r="P573" s="402"/>
      <c r="Q573" s="402"/>
      <c r="R573" s="402"/>
      <c r="S573" s="402"/>
      <c r="T573" s="402"/>
      <c r="U573" s="402"/>
      <c r="V573" s="402"/>
      <c r="W573" s="402"/>
      <c r="X573" s="402"/>
      <c r="Y573" s="402"/>
      <c r="Z573" s="402"/>
    </row>
    <row r="574" ht="18.0" customHeight="1">
      <c r="A574" s="402"/>
      <c r="B574" s="402"/>
      <c r="C574" s="402"/>
      <c r="D574" s="402"/>
      <c r="E574" s="402"/>
      <c r="F574" s="402"/>
      <c r="G574" s="402"/>
      <c r="H574" s="402"/>
      <c r="I574" s="402"/>
      <c r="J574" s="402"/>
      <c r="K574" s="402"/>
      <c r="L574" s="402"/>
      <c r="M574" s="402"/>
      <c r="N574" s="402"/>
      <c r="O574" s="402"/>
      <c r="P574" s="402"/>
      <c r="Q574" s="402"/>
      <c r="R574" s="402"/>
      <c r="S574" s="402"/>
      <c r="T574" s="402"/>
      <c r="U574" s="402"/>
      <c r="V574" s="402"/>
      <c r="W574" s="402"/>
      <c r="X574" s="402"/>
      <c r="Y574" s="402"/>
      <c r="Z574" s="402"/>
    </row>
    <row r="575" ht="18.0" customHeight="1">
      <c r="A575" s="402"/>
      <c r="B575" s="402"/>
      <c r="C575" s="402"/>
      <c r="D575" s="402"/>
      <c r="E575" s="402"/>
      <c r="F575" s="402"/>
      <c r="G575" s="402"/>
      <c r="H575" s="402"/>
      <c r="I575" s="402"/>
      <c r="J575" s="402"/>
      <c r="K575" s="402"/>
      <c r="L575" s="402"/>
      <c r="M575" s="402"/>
      <c r="N575" s="402"/>
      <c r="O575" s="402"/>
      <c r="P575" s="402"/>
      <c r="Q575" s="402"/>
      <c r="R575" s="402"/>
      <c r="S575" s="402"/>
      <c r="T575" s="402"/>
      <c r="U575" s="402"/>
      <c r="V575" s="402"/>
      <c r="W575" s="402"/>
      <c r="X575" s="402"/>
      <c r="Y575" s="402"/>
      <c r="Z575" s="402"/>
    </row>
    <row r="576" ht="18.0" customHeight="1">
      <c r="A576" s="402"/>
      <c r="B576" s="402"/>
      <c r="C576" s="402"/>
      <c r="D576" s="402"/>
      <c r="E576" s="402"/>
      <c r="F576" s="402"/>
      <c r="G576" s="402"/>
      <c r="H576" s="402"/>
      <c r="I576" s="402"/>
      <c r="J576" s="402"/>
      <c r="K576" s="402"/>
      <c r="L576" s="402"/>
      <c r="M576" s="402"/>
      <c r="N576" s="402"/>
      <c r="O576" s="402"/>
      <c r="P576" s="402"/>
      <c r="Q576" s="402"/>
      <c r="R576" s="402"/>
      <c r="S576" s="402"/>
      <c r="T576" s="402"/>
      <c r="U576" s="402"/>
      <c r="V576" s="402"/>
      <c r="W576" s="402"/>
      <c r="X576" s="402"/>
      <c r="Y576" s="402"/>
      <c r="Z576" s="402"/>
    </row>
    <row r="577" ht="18.0" customHeight="1">
      <c r="A577" s="402"/>
      <c r="B577" s="402"/>
      <c r="C577" s="402"/>
      <c r="D577" s="402"/>
      <c r="E577" s="402"/>
      <c r="F577" s="402"/>
      <c r="G577" s="402"/>
      <c r="H577" s="402"/>
      <c r="I577" s="402"/>
      <c r="J577" s="402"/>
      <c r="K577" s="402"/>
      <c r="L577" s="402"/>
      <c r="M577" s="402"/>
      <c r="N577" s="402"/>
      <c r="O577" s="402"/>
      <c r="P577" s="402"/>
      <c r="Q577" s="402"/>
      <c r="R577" s="402"/>
      <c r="S577" s="402"/>
      <c r="T577" s="402"/>
      <c r="U577" s="402"/>
      <c r="V577" s="402"/>
      <c r="W577" s="402"/>
      <c r="X577" s="402"/>
      <c r="Y577" s="402"/>
      <c r="Z577" s="402"/>
    </row>
    <row r="578" ht="18.0" customHeight="1">
      <c r="A578" s="402"/>
      <c r="B578" s="402"/>
      <c r="C578" s="402"/>
      <c r="D578" s="402"/>
      <c r="E578" s="402"/>
      <c r="F578" s="402"/>
      <c r="G578" s="402"/>
      <c r="H578" s="402"/>
      <c r="I578" s="402"/>
      <c r="J578" s="402"/>
      <c r="K578" s="402"/>
      <c r="L578" s="402"/>
      <c r="M578" s="402"/>
      <c r="N578" s="402"/>
      <c r="O578" s="402"/>
      <c r="P578" s="402"/>
      <c r="Q578" s="402"/>
      <c r="R578" s="402"/>
      <c r="S578" s="402"/>
      <c r="T578" s="402"/>
      <c r="U578" s="402"/>
      <c r="V578" s="402"/>
      <c r="W578" s="402"/>
      <c r="X578" s="402"/>
      <c r="Y578" s="402"/>
      <c r="Z578" s="402"/>
    </row>
    <row r="579" ht="18.0" customHeight="1">
      <c r="A579" s="402"/>
      <c r="B579" s="402"/>
      <c r="C579" s="402"/>
      <c r="D579" s="402"/>
      <c r="E579" s="402"/>
      <c r="F579" s="402"/>
      <c r="G579" s="402"/>
      <c r="H579" s="402"/>
      <c r="I579" s="402"/>
      <c r="J579" s="402"/>
      <c r="K579" s="402"/>
      <c r="L579" s="402"/>
      <c r="M579" s="402"/>
      <c r="N579" s="402"/>
      <c r="O579" s="402"/>
      <c r="P579" s="402"/>
      <c r="Q579" s="402"/>
      <c r="R579" s="402"/>
      <c r="S579" s="402"/>
      <c r="T579" s="402"/>
      <c r="U579" s="402"/>
      <c r="V579" s="402"/>
      <c r="W579" s="402"/>
      <c r="X579" s="402"/>
      <c r="Y579" s="402"/>
      <c r="Z579" s="402"/>
    </row>
    <row r="580" ht="18.0" customHeight="1">
      <c r="A580" s="402"/>
      <c r="B580" s="402"/>
      <c r="C580" s="402"/>
      <c r="D580" s="402"/>
      <c r="E580" s="402"/>
      <c r="F580" s="402"/>
      <c r="G580" s="402"/>
      <c r="H580" s="402"/>
      <c r="I580" s="402"/>
      <c r="J580" s="402"/>
      <c r="K580" s="402"/>
      <c r="L580" s="402"/>
      <c r="M580" s="402"/>
      <c r="N580" s="402"/>
      <c r="O580" s="402"/>
      <c r="P580" s="402"/>
      <c r="Q580" s="402"/>
      <c r="R580" s="402"/>
      <c r="S580" s="402"/>
      <c r="T580" s="402"/>
      <c r="U580" s="402"/>
      <c r="V580" s="402"/>
      <c r="W580" s="402"/>
      <c r="X580" s="402"/>
      <c r="Y580" s="402"/>
      <c r="Z580" s="402"/>
    </row>
    <row r="581" ht="18.0" customHeight="1">
      <c r="A581" s="402"/>
      <c r="B581" s="402"/>
      <c r="C581" s="402"/>
      <c r="D581" s="402"/>
      <c r="E581" s="402"/>
      <c r="F581" s="402"/>
      <c r="G581" s="402"/>
      <c r="H581" s="402"/>
      <c r="I581" s="402"/>
      <c r="J581" s="402"/>
      <c r="K581" s="402"/>
      <c r="L581" s="402"/>
      <c r="M581" s="402"/>
      <c r="N581" s="402"/>
      <c r="O581" s="402"/>
      <c r="P581" s="402"/>
      <c r="Q581" s="402"/>
      <c r="R581" s="402"/>
      <c r="S581" s="402"/>
      <c r="T581" s="402"/>
      <c r="U581" s="402"/>
      <c r="V581" s="402"/>
      <c r="W581" s="402"/>
      <c r="X581" s="402"/>
      <c r="Y581" s="402"/>
      <c r="Z581" s="402"/>
    </row>
    <row r="582" ht="18.0" customHeight="1">
      <c r="A582" s="402"/>
      <c r="B582" s="402"/>
      <c r="C582" s="402"/>
      <c r="D582" s="402"/>
      <c r="E582" s="402"/>
      <c r="F582" s="402"/>
      <c r="G582" s="402"/>
      <c r="H582" s="402"/>
      <c r="I582" s="402"/>
      <c r="J582" s="402"/>
      <c r="K582" s="402"/>
      <c r="L582" s="402"/>
      <c r="M582" s="402"/>
      <c r="N582" s="402"/>
      <c r="O582" s="402"/>
      <c r="P582" s="402"/>
      <c r="Q582" s="402"/>
      <c r="R582" s="402"/>
      <c r="S582" s="402"/>
      <c r="T582" s="402"/>
      <c r="U582" s="402"/>
      <c r="V582" s="402"/>
      <c r="W582" s="402"/>
      <c r="X582" s="402"/>
      <c r="Y582" s="402"/>
      <c r="Z582" s="402"/>
    </row>
    <row r="583" ht="18.0" customHeight="1">
      <c r="A583" s="402"/>
      <c r="B583" s="402"/>
      <c r="C583" s="402"/>
      <c r="D583" s="402"/>
      <c r="E583" s="402"/>
      <c r="F583" s="402"/>
      <c r="G583" s="402"/>
      <c r="H583" s="402"/>
      <c r="I583" s="402"/>
      <c r="J583" s="402"/>
      <c r="K583" s="402"/>
      <c r="L583" s="402"/>
      <c r="M583" s="402"/>
      <c r="N583" s="402"/>
      <c r="O583" s="402"/>
      <c r="P583" s="402"/>
      <c r="Q583" s="402"/>
      <c r="R583" s="402"/>
      <c r="S583" s="402"/>
      <c r="T583" s="402"/>
      <c r="U583" s="402"/>
      <c r="V583" s="402"/>
      <c r="W583" s="402"/>
      <c r="X583" s="402"/>
      <c r="Y583" s="402"/>
      <c r="Z583" s="402"/>
    </row>
    <row r="584" ht="18.0" customHeight="1">
      <c r="A584" s="402"/>
      <c r="B584" s="402"/>
      <c r="C584" s="402"/>
      <c r="D584" s="402"/>
      <c r="E584" s="402"/>
      <c r="F584" s="402"/>
      <c r="G584" s="402"/>
      <c r="H584" s="402"/>
      <c r="I584" s="402"/>
      <c r="J584" s="402"/>
      <c r="K584" s="402"/>
      <c r="L584" s="402"/>
      <c r="M584" s="402"/>
      <c r="N584" s="402"/>
      <c r="O584" s="402"/>
      <c r="P584" s="402"/>
      <c r="Q584" s="402"/>
      <c r="R584" s="402"/>
      <c r="S584" s="402"/>
      <c r="T584" s="402"/>
      <c r="U584" s="402"/>
      <c r="V584" s="402"/>
      <c r="W584" s="402"/>
      <c r="X584" s="402"/>
      <c r="Y584" s="402"/>
      <c r="Z584" s="402"/>
    </row>
    <row r="585" ht="18.0" customHeight="1">
      <c r="A585" s="402"/>
      <c r="B585" s="402"/>
      <c r="C585" s="402"/>
      <c r="D585" s="402"/>
      <c r="E585" s="402"/>
      <c r="F585" s="402"/>
      <c r="G585" s="402"/>
      <c r="H585" s="402"/>
      <c r="I585" s="402"/>
      <c r="J585" s="402"/>
      <c r="K585" s="402"/>
      <c r="L585" s="402"/>
      <c r="M585" s="402"/>
      <c r="N585" s="402"/>
      <c r="O585" s="402"/>
      <c r="P585" s="402"/>
      <c r="Q585" s="402"/>
      <c r="R585" s="402"/>
      <c r="S585" s="402"/>
      <c r="T585" s="402"/>
      <c r="U585" s="402"/>
      <c r="V585" s="402"/>
      <c r="W585" s="402"/>
      <c r="X585" s="402"/>
      <c r="Y585" s="402"/>
      <c r="Z585" s="402"/>
    </row>
    <row r="586" ht="18.0" customHeight="1">
      <c r="A586" s="402"/>
      <c r="B586" s="402"/>
      <c r="C586" s="402"/>
      <c r="D586" s="402"/>
      <c r="E586" s="402"/>
      <c r="F586" s="402"/>
      <c r="G586" s="402"/>
      <c r="H586" s="402"/>
      <c r="I586" s="402"/>
      <c r="J586" s="402"/>
      <c r="K586" s="402"/>
      <c r="L586" s="402"/>
      <c r="M586" s="402"/>
      <c r="N586" s="402"/>
      <c r="O586" s="402"/>
      <c r="P586" s="402"/>
      <c r="Q586" s="402"/>
      <c r="R586" s="402"/>
      <c r="S586" s="402"/>
      <c r="T586" s="402"/>
      <c r="U586" s="402"/>
      <c r="V586" s="402"/>
      <c r="W586" s="402"/>
      <c r="X586" s="402"/>
      <c r="Y586" s="402"/>
      <c r="Z586" s="402"/>
    </row>
    <row r="587" ht="18.0" customHeight="1">
      <c r="A587" s="402"/>
      <c r="B587" s="402"/>
      <c r="C587" s="402"/>
      <c r="D587" s="402"/>
      <c r="E587" s="402"/>
      <c r="F587" s="402"/>
      <c r="G587" s="402"/>
      <c r="H587" s="402"/>
      <c r="I587" s="402"/>
      <c r="J587" s="402"/>
      <c r="K587" s="402"/>
      <c r="L587" s="402"/>
      <c r="M587" s="402"/>
      <c r="N587" s="402"/>
      <c r="O587" s="402"/>
      <c r="P587" s="402"/>
      <c r="Q587" s="402"/>
      <c r="R587" s="402"/>
      <c r="S587" s="402"/>
      <c r="T587" s="402"/>
      <c r="U587" s="402"/>
      <c r="V587" s="402"/>
      <c r="W587" s="402"/>
      <c r="X587" s="402"/>
      <c r="Y587" s="402"/>
      <c r="Z587" s="402"/>
    </row>
    <row r="588" ht="18.0" customHeight="1">
      <c r="A588" s="402"/>
      <c r="B588" s="402"/>
      <c r="C588" s="402"/>
      <c r="D588" s="402"/>
      <c r="E588" s="402"/>
      <c r="F588" s="402"/>
      <c r="G588" s="402"/>
      <c r="H588" s="402"/>
      <c r="I588" s="402"/>
      <c r="J588" s="402"/>
      <c r="K588" s="402"/>
      <c r="L588" s="402"/>
      <c r="M588" s="402"/>
      <c r="N588" s="402"/>
      <c r="O588" s="402"/>
      <c r="P588" s="402"/>
      <c r="Q588" s="402"/>
      <c r="R588" s="402"/>
      <c r="S588" s="402"/>
      <c r="T588" s="402"/>
      <c r="U588" s="402"/>
      <c r="V588" s="402"/>
      <c r="W588" s="402"/>
      <c r="X588" s="402"/>
      <c r="Y588" s="402"/>
      <c r="Z588" s="402"/>
    </row>
    <row r="589" ht="18.0" customHeight="1">
      <c r="A589" s="402"/>
      <c r="B589" s="402"/>
      <c r="C589" s="402"/>
      <c r="D589" s="402"/>
      <c r="E589" s="402"/>
      <c r="F589" s="402"/>
      <c r="G589" s="402"/>
      <c r="H589" s="402"/>
      <c r="I589" s="402"/>
      <c r="J589" s="402"/>
      <c r="K589" s="402"/>
      <c r="L589" s="402"/>
      <c r="M589" s="402"/>
      <c r="N589" s="402"/>
      <c r="O589" s="402"/>
      <c r="P589" s="402"/>
      <c r="Q589" s="402"/>
      <c r="R589" s="402"/>
      <c r="S589" s="402"/>
      <c r="T589" s="402"/>
      <c r="U589" s="402"/>
      <c r="V589" s="402"/>
      <c r="W589" s="402"/>
      <c r="X589" s="402"/>
      <c r="Y589" s="402"/>
      <c r="Z589" s="402"/>
    </row>
    <row r="590" ht="18.0" customHeight="1">
      <c r="A590" s="402"/>
      <c r="B590" s="402"/>
      <c r="C590" s="402"/>
      <c r="D590" s="402"/>
      <c r="E590" s="402"/>
      <c r="F590" s="402"/>
      <c r="G590" s="402"/>
      <c r="H590" s="402"/>
      <c r="I590" s="402"/>
      <c r="J590" s="402"/>
      <c r="K590" s="402"/>
      <c r="L590" s="402"/>
      <c r="M590" s="402"/>
      <c r="N590" s="402"/>
      <c r="O590" s="402"/>
      <c r="P590" s="402"/>
      <c r="Q590" s="402"/>
      <c r="R590" s="402"/>
      <c r="S590" s="402"/>
      <c r="T590" s="402"/>
      <c r="U590" s="402"/>
      <c r="V590" s="402"/>
      <c r="W590" s="402"/>
      <c r="X590" s="402"/>
      <c r="Y590" s="402"/>
      <c r="Z590" s="402"/>
    </row>
    <row r="591" ht="18.0" customHeight="1">
      <c r="A591" s="402"/>
      <c r="B591" s="402"/>
      <c r="C591" s="402"/>
      <c r="D591" s="402"/>
      <c r="E591" s="402"/>
      <c r="F591" s="402"/>
      <c r="G591" s="402"/>
      <c r="H591" s="402"/>
      <c r="I591" s="402"/>
      <c r="J591" s="402"/>
      <c r="K591" s="402"/>
      <c r="L591" s="402"/>
      <c r="M591" s="402"/>
      <c r="N591" s="402"/>
      <c r="O591" s="402"/>
      <c r="P591" s="402"/>
      <c r="Q591" s="402"/>
      <c r="R591" s="402"/>
      <c r="S591" s="402"/>
      <c r="T591" s="402"/>
      <c r="U591" s="402"/>
      <c r="V591" s="402"/>
      <c r="W591" s="402"/>
      <c r="X591" s="402"/>
      <c r="Y591" s="402"/>
      <c r="Z591" s="402"/>
    </row>
    <row r="592" ht="18.0" customHeight="1">
      <c r="A592" s="402"/>
      <c r="B592" s="402"/>
      <c r="C592" s="402"/>
      <c r="D592" s="402"/>
      <c r="E592" s="402"/>
      <c r="F592" s="402"/>
      <c r="G592" s="402"/>
      <c r="H592" s="402"/>
      <c r="I592" s="402"/>
      <c r="J592" s="402"/>
      <c r="K592" s="402"/>
      <c r="L592" s="402"/>
      <c r="M592" s="402"/>
      <c r="N592" s="402"/>
      <c r="O592" s="402"/>
      <c r="P592" s="402"/>
      <c r="Q592" s="402"/>
      <c r="R592" s="402"/>
      <c r="S592" s="402"/>
      <c r="T592" s="402"/>
      <c r="U592" s="402"/>
      <c r="V592" s="402"/>
      <c r="W592" s="402"/>
      <c r="X592" s="402"/>
      <c r="Y592" s="402"/>
      <c r="Z592" s="402"/>
    </row>
    <row r="593" ht="18.0" customHeight="1">
      <c r="A593" s="402"/>
      <c r="B593" s="402"/>
      <c r="C593" s="402"/>
      <c r="D593" s="402"/>
      <c r="E593" s="402"/>
      <c r="F593" s="402"/>
      <c r="G593" s="402"/>
      <c r="H593" s="402"/>
      <c r="I593" s="402"/>
      <c r="J593" s="402"/>
      <c r="K593" s="402"/>
      <c r="L593" s="402"/>
      <c r="M593" s="402"/>
      <c r="N593" s="402"/>
      <c r="O593" s="402"/>
      <c r="P593" s="402"/>
      <c r="Q593" s="402"/>
      <c r="R593" s="402"/>
      <c r="S593" s="402"/>
      <c r="T593" s="402"/>
      <c r="U593" s="402"/>
      <c r="V593" s="402"/>
      <c r="W593" s="402"/>
      <c r="X593" s="402"/>
      <c r="Y593" s="402"/>
      <c r="Z593" s="402"/>
    </row>
    <row r="594" ht="18.0" customHeight="1">
      <c r="A594" s="402"/>
      <c r="B594" s="402"/>
      <c r="C594" s="402"/>
      <c r="D594" s="402"/>
      <c r="E594" s="402"/>
      <c r="F594" s="402"/>
      <c r="G594" s="402"/>
      <c r="H594" s="402"/>
      <c r="I594" s="402"/>
      <c r="J594" s="402"/>
      <c r="K594" s="402"/>
      <c r="L594" s="402"/>
      <c r="M594" s="402"/>
      <c r="N594" s="402"/>
      <c r="O594" s="402"/>
      <c r="P594" s="402"/>
      <c r="Q594" s="402"/>
      <c r="R594" s="402"/>
      <c r="S594" s="402"/>
      <c r="T594" s="402"/>
      <c r="U594" s="402"/>
      <c r="V594" s="402"/>
      <c r="W594" s="402"/>
      <c r="X594" s="402"/>
      <c r="Y594" s="402"/>
      <c r="Z594" s="402"/>
    </row>
    <row r="595" ht="18.0" customHeight="1">
      <c r="A595" s="402"/>
      <c r="B595" s="402"/>
      <c r="C595" s="402"/>
      <c r="D595" s="402"/>
      <c r="E595" s="402"/>
      <c r="F595" s="402"/>
      <c r="G595" s="402"/>
      <c r="H595" s="402"/>
      <c r="I595" s="402"/>
      <c r="J595" s="402"/>
      <c r="K595" s="402"/>
      <c r="L595" s="402"/>
      <c r="M595" s="402"/>
      <c r="N595" s="402"/>
      <c r="O595" s="402"/>
      <c r="P595" s="402"/>
      <c r="Q595" s="402"/>
      <c r="R595" s="402"/>
      <c r="S595" s="402"/>
      <c r="T595" s="402"/>
      <c r="U595" s="402"/>
      <c r="V595" s="402"/>
      <c r="W595" s="402"/>
      <c r="X595" s="402"/>
      <c r="Y595" s="402"/>
      <c r="Z595" s="402"/>
    </row>
    <row r="596" ht="18.0" customHeight="1">
      <c r="A596" s="402"/>
      <c r="B596" s="402"/>
      <c r="C596" s="402"/>
      <c r="D596" s="402"/>
      <c r="E596" s="402"/>
      <c r="F596" s="402"/>
      <c r="G596" s="402"/>
      <c r="H596" s="402"/>
      <c r="I596" s="402"/>
      <c r="J596" s="402"/>
      <c r="K596" s="402"/>
      <c r="L596" s="402"/>
      <c r="M596" s="402"/>
      <c r="N596" s="402"/>
      <c r="O596" s="402"/>
      <c r="P596" s="402"/>
      <c r="Q596" s="402"/>
      <c r="R596" s="402"/>
      <c r="S596" s="402"/>
      <c r="T596" s="402"/>
      <c r="U596" s="402"/>
      <c r="V596" s="402"/>
      <c r="W596" s="402"/>
      <c r="X596" s="402"/>
      <c r="Y596" s="402"/>
      <c r="Z596" s="402"/>
    </row>
    <row r="597" ht="18.0" customHeight="1">
      <c r="A597" s="402"/>
      <c r="B597" s="402"/>
      <c r="C597" s="402"/>
      <c r="D597" s="402"/>
      <c r="E597" s="402"/>
      <c r="F597" s="402"/>
      <c r="G597" s="402"/>
      <c r="H597" s="402"/>
      <c r="I597" s="402"/>
      <c r="J597" s="402"/>
      <c r="K597" s="402"/>
      <c r="L597" s="402"/>
      <c r="M597" s="402"/>
      <c r="N597" s="402"/>
      <c r="O597" s="402"/>
      <c r="P597" s="402"/>
      <c r="Q597" s="402"/>
      <c r="R597" s="402"/>
      <c r="S597" s="402"/>
      <c r="T597" s="402"/>
      <c r="U597" s="402"/>
      <c r="V597" s="402"/>
      <c r="W597" s="402"/>
      <c r="X597" s="402"/>
      <c r="Y597" s="402"/>
      <c r="Z597" s="402"/>
    </row>
    <row r="598" ht="18.0" customHeight="1">
      <c r="A598" s="402"/>
      <c r="B598" s="402"/>
      <c r="C598" s="402"/>
      <c r="D598" s="402"/>
      <c r="E598" s="402"/>
      <c r="F598" s="402"/>
      <c r="G598" s="402"/>
      <c r="H598" s="402"/>
      <c r="I598" s="402"/>
      <c r="J598" s="402"/>
      <c r="K598" s="402"/>
      <c r="L598" s="402"/>
      <c r="M598" s="402"/>
      <c r="N598" s="402"/>
      <c r="O598" s="402"/>
      <c r="P598" s="402"/>
      <c r="Q598" s="402"/>
      <c r="R598" s="402"/>
      <c r="S598" s="402"/>
      <c r="T598" s="402"/>
      <c r="U598" s="402"/>
      <c r="V598" s="402"/>
      <c r="W598" s="402"/>
      <c r="X598" s="402"/>
      <c r="Y598" s="402"/>
      <c r="Z598" s="402"/>
    </row>
    <row r="599" ht="18.0" customHeight="1">
      <c r="A599" s="402"/>
      <c r="B599" s="402"/>
      <c r="C599" s="402"/>
      <c r="D599" s="402"/>
      <c r="E599" s="402"/>
      <c r="F599" s="402"/>
      <c r="G599" s="402"/>
      <c r="H599" s="402"/>
      <c r="I599" s="402"/>
      <c r="J599" s="402"/>
      <c r="K599" s="402"/>
      <c r="L599" s="402"/>
      <c r="M599" s="402"/>
      <c r="N599" s="402"/>
      <c r="O599" s="402"/>
      <c r="P599" s="402"/>
      <c r="Q599" s="402"/>
      <c r="R599" s="402"/>
      <c r="S599" s="402"/>
      <c r="T599" s="402"/>
      <c r="U599" s="402"/>
      <c r="V599" s="402"/>
      <c r="W599" s="402"/>
      <c r="X599" s="402"/>
      <c r="Y599" s="402"/>
      <c r="Z599" s="402"/>
    </row>
    <row r="600" ht="18.0" customHeight="1">
      <c r="A600" s="402"/>
      <c r="B600" s="402"/>
      <c r="C600" s="402"/>
      <c r="D600" s="402"/>
      <c r="E600" s="402"/>
      <c r="F600" s="402"/>
      <c r="G600" s="402"/>
      <c r="H600" s="402"/>
      <c r="I600" s="402"/>
      <c r="J600" s="402"/>
      <c r="K600" s="402"/>
      <c r="L600" s="402"/>
      <c r="M600" s="402"/>
      <c r="N600" s="402"/>
      <c r="O600" s="402"/>
      <c r="P600" s="402"/>
      <c r="Q600" s="402"/>
      <c r="R600" s="402"/>
      <c r="S600" s="402"/>
      <c r="T600" s="402"/>
      <c r="U600" s="402"/>
      <c r="V600" s="402"/>
      <c r="W600" s="402"/>
      <c r="X600" s="402"/>
      <c r="Y600" s="402"/>
      <c r="Z600" s="402"/>
    </row>
    <row r="601" ht="18.0" customHeight="1">
      <c r="A601" s="402"/>
      <c r="B601" s="402"/>
      <c r="C601" s="402"/>
      <c r="D601" s="402"/>
      <c r="E601" s="402"/>
      <c r="F601" s="402"/>
      <c r="G601" s="402"/>
      <c r="H601" s="402"/>
      <c r="I601" s="402"/>
      <c r="J601" s="402"/>
      <c r="K601" s="402"/>
      <c r="L601" s="402"/>
      <c r="M601" s="402"/>
      <c r="N601" s="402"/>
      <c r="O601" s="402"/>
      <c r="P601" s="402"/>
      <c r="Q601" s="402"/>
      <c r="R601" s="402"/>
      <c r="S601" s="402"/>
      <c r="T601" s="402"/>
      <c r="U601" s="402"/>
      <c r="V601" s="402"/>
      <c r="W601" s="402"/>
      <c r="X601" s="402"/>
      <c r="Y601" s="402"/>
      <c r="Z601" s="402"/>
    </row>
    <row r="602" ht="18.0" customHeight="1">
      <c r="A602" s="402"/>
      <c r="B602" s="402"/>
      <c r="C602" s="402"/>
      <c r="D602" s="402"/>
      <c r="E602" s="402"/>
      <c r="F602" s="402"/>
      <c r="G602" s="402"/>
      <c r="H602" s="402"/>
      <c r="I602" s="402"/>
      <c r="J602" s="402"/>
      <c r="K602" s="402"/>
      <c r="L602" s="402"/>
      <c r="M602" s="402"/>
      <c r="N602" s="402"/>
      <c r="O602" s="402"/>
      <c r="P602" s="402"/>
      <c r="Q602" s="402"/>
      <c r="R602" s="402"/>
      <c r="S602" s="402"/>
      <c r="T602" s="402"/>
      <c r="U602" s="402"/>
      <c r="V602" s="402"/>
      <c r="W602" s="402"/>
      <c r="X602" s="402"/>
      <c r="Y602" s="402"/>
      <c r="Z602" s="402"/>
    </row>
    <row r="603" ht="18.0" customHeight="1">
      <c r="A603" s="402"/>
      <c r="B603" s="402"/>
      <c r="C603" s="402"/>
      <c r="D603" s="402"/>
      <c r="E603" s="402"/>
      <c r="F603" s="402"/>
      <c r="G603" s="402"/>
      <c r="H603" s="402"/>
      <c r="I603" s="402"/>
      <c r="J603" s="402"/>
      <c r="K603" s="402"/>
      <c r="L603" s="402"/>
      <c r="M603" s="402"/>
      <c r="N603" s="402"/>
      <c r="O603" s="402"/>
      <c r="P603" s="402"/>
      <c r="Q603" s="402"/>
      <c r="R603" s="402"/>
      <c r="S603" s="402"/>
      <c r="T603" s="402"/>
      <c r="U603" s="402"/>
      <c r="V603" s="402"/>
      <c r="W603" s="402"/>
      <c r="X603" s="402"/>
      <c r="Y603" s="402"/>
      <c r="Z603" s="402"/>
    </row>
    <row r="604" ht="18.0" customHeight="1">
      <c r="A604" s="402"/>
      <c r="B604" s="402"/>
      <c r="C604" s="402"/>
      <c r="D604" s="402"/>
      <c r="E604" s="402"/>
      <c r="F604" s="402"/>
      <c r="G604" s="402"/>
      <c r="H604" s="402"/>
      <c r="I604" s="402"/>
      <c r="J604" s="402"/>
      <c r="K604" s="402"/>
      <c r="L604" s="402"/>
      <c r="M604" s="402"/>
      <c r="N604" s="402"/>
      <c r="O604" s="402"/>
      <c r="P604" s="402"/>
      <c r="Q604" s="402"/>
      <c r="R604" s="402"/>
      <c r="S604" s="402"/>
      <c r="T604" s="402"/>
      <c r="U604" s="402"/>
      <c r="V604" s="402"/>
      <c r="W604" s="402"/>
      <c r="X604" s="402"/>
      <c r="Y604" s="402"/>
      <c r="Z604" s="402"/>
    </row>
    <row r="605" ht="18.0" customHeight="1">
      <c r="A605" s="402"/>
      <c r="B605" s="402"/>
      <c r="C605" s="402"/>
      <c r="D605" s="402"/>
      <c r="E605" s="402"/>
      <c r="F605" s="402"/>
      <c r="G605" s="402"/>
      <c r="H605" s="402"/>
      <c r="I605" s="402"/>
      <c r="J605" s="402"/>
      <c r="K605" s="402"/>
      <c r="L605" s="402"/>
      <c r="M605" s="402"/>
      <c r="N605" s="402"/>
      <c r="O605" s="402"/>
      <c r="P605" s="402"/>
      <c r="Q605" s="402"/>
      <c r="R605" s="402"/>
      <c r="S605" s="402"/>
      <c r="T605" s="402"/>
      <c r="U605" s="402"/>
      <c r="V605" s="402"/>
      <c r="W605" s="402"/>
      <c r="X605" s="402"/>
      <c r="Y605" s="402"/>
      <c r="Z605" s="402"/>
    </row>
    <row r="606" ht="18.0" customHeight="1">
      <c r="A606" s="402"/>
      <c r="B606" s="402"/>
      <c r="C606" s="402"/>
      <c r="D606" s="402"/>
      <c r="E606" s="402"/>
      <c r="F606" s="402"/>
      <c r="G606" s="402"/>
      <c r="H606" s="402"/>
      <c r="I606" s="402"/>
      <c r="J606" s="402"/>
      <c r="K606" s="402"/>
      <c r="L606" s="402"/>
      <c r="M606" s="402"/>
      <c r="N606" s="402"/>
      <c r="O606" s="402"/>
      <c r="P606" s="402"/>
      <c r="Q606" s="402"/>
      <c r="R606" s="402"/>
      <c r="S606" s="402"/>
      <c r="T606" s="402"/>
      <c r="U606" s="402"/>
      <c r="V606" s="402"/>
      <c r="W606" s="402"/>
      <c r="X606" s="402"/>
      <c r="Y606" s="402"/>
      <c r="Z606" s="402"/>
    </row>
    <row r="607" ht="18.0" customHeight="1">
      <c r="A607" s="402"/>
      <c r="B607" s="402"/>
      <c r="C607" s="402"/>
      <c r="D607" s="402"/>
      <c r="E607" s="402"/>
      <c r="F607" s="402"/>
      <c r="G607" s="402"/>
      <c r="H607" s="402"/>
      <c r="I607" s="402"/>
      <c r="J607" s="402"/>
      <c r="K607" s="402"/>
      <c r="L607" s="402"/>
      <c r="M607" s="402"/>
      <c r="N607" s="402"/>
      <c r="O607" s="402"/>
      <c r="P607" s="402"/>
      <c r="Q607" s="402"/>
      <c r="R607" s="402"/>
      <c r="S607" s="402"/>
      <c r="T607" s="402"/>
      <c r="U607" s="402"/>
      <c r="V607" s="402"/>
      <c r="W607" s="402"/>
      <c r="X607" s="402"/>
      <c r="Y607" s="402"/>
      <c r="Z607" s="402"/>
    </row>
    <row r="608" ht="18.0" customHeight="1">
      <c r="A608" s="402"/>
      <c r="B608" s="402"/>
      <c r="C608" s="402"/>
      <c r="D608" s="402"/>
      <c r="E608" s="402"/>
      <c r="F608" s="402"/>
      <c r="G608" s="402"/>
      <c r="H608" s="402"/>
      <c r="I608" s="402"/>
      <c r="J608" s="402"/>
      <c r="K608" s="402"/>
      <c r="L608" s="402"/>
      <c r="M608" s="402"/>
      <c r="N608" s="402"/>
      <c r="O608" s="402"/>
      <c r="P608" s="402"/>
      <c r="Q608" s="402"/>
      <c r="R608" s="402"/>
      <c r="S608" s="402"/>
      <c r="T608" s="402"/>
      <c r="U608" s="402"/>
      <c r="V608" s="402"/>
      <c r="W608" s="402"/>
      <c r="X608" s="402"/>
      <c r="Y608" s="402"/>
      <c r="Z608" s="402"/>
    </row>
    <row r="609" ht="18.0" customHeight="1">
      <c r="A609" s="402"/>
      <c r="B609" s="402"/>
      <c r="C609" s="402"/>
      <c r="D609" s="402"/>
      <c r="E609" s="402"/>
      <c r="F609" s="402"/>
      <c r="G609" s="402"/>
      <c r="H609" s="402"/>
      <c r="I609" s="402"/>
      <c r="J609" s="402"/>
      <c r="K609" s="402"/>
      <c r="L609" s="402"/>
      <c r="M609" s="402"/>
      <c r="N609" s="402"/>
      <c r="O609" s="402"/>
      <c r="P609" s="402"/>
      <c r="Q609" s="402"/>
      <c r="R609" s="402"/>
      <c r="S609" s="402"/>
      <c r="T609" s="402"/>
      <c r="U609" s="402"/>
      <c r="V609" s="402"/>
      <c r="W609" s="402"/>
      <c r="X609" s="402"/>
      <c r="Y609" s="402"/>
      <c r="Z609" s="402"/>
    </row>
    <row r="610" ht="18.0" customHeight="1">
      <c r="A610" s="402"/>
      <c r="B610" s="402"/>
      <c r="C610" s="402"/>
      <c r="D610" s="402"/>
      <c r="E610" s="402"/>
      <c r="F610" s="402"/>
      <c r="G610" s="402"/>
      <c r="H610" s="402"/>
      <c r="I610" s="402"/>
      <c r="J610" s="402"/>
      <c r="K610" s="402"/>
      <c r="L610" s="402"/>
      <c r="M610" s="402"/>
      <c r="N610" s="402"/>
      <c r="O610" s="402"/>
      <c r="P610" s="402"/>
      <c r="Q610" s="402"/>
      <c r="R610" s="402"/>
      <c r="S610" s="402"/>
      <c r="T610" s="402"/>
      <c r="U610" s="402"/>
      <c r="V610" s="402"/>
      <c r="W610" s="402"/>
      <c r="X610" s="402"/>
      <c r="Y610" s="402"/>
      <c r="Z610" s="402"/>
    </row>
    <row r="611" ht="18.0" customHeight="1">
      <c r="A611" s="402"/>
      <c r="B611" s="402"/>
      <c r="C611" s="402"/>
      <c r="D611" s="402"/>
      <c r="E611" s="402"/>
      <c r="F611" s="402"/>
      <c r="G611" s="402"/>
      <c r="H611" s="402"/>
      <c r="I611" s="402"/>
      <c r="J611" s="402"/>
      <c r="K611" s="402"/>
      <c r="L611" s="402"/>
      <c r="M611" s="402"/>
      <c r="N611" s="402"/>
      <c r="O611" s="402"/>
      <c r="P611" s="402"/>
      <c r="Q611" s="402"/>
      <c r="R611" s="402"/>
      <c r="S611" s="402"/>
      <c r="T611" s="402"/>
      <c r="U611" s="402"/>
      <c r="V611" s="402"/>
      <c r="W611" s="402"/>
      <c r="X611" s="402"/>
      <c r="Y611" s="402"/>
      <c r="Z611" s="402"/>
    </row>
    <row r="612" ht="18.0" customHeight="1">
      <c r="A612" s="402"/>
      <c r="B612" s="402"/>
      <c r="C612" s="402"/>
      <c r="D612" s="402"/>
      <c r="E612" s="402"/>
      <c r="F612" s="402"/>
      <c r="G612" s="402"/>
      <c r="H612" s="402"/>
      <c r="I612" s="402"/>
      <c r="J612" s="402"/>
      <c r="K612" s="402"/>
      <c r="L612" s="402"/>
      <c r="M612" s="402"/>
      <c r="N612" s="402"/>
      <c r="O612" s="402"/>
      <c r="P612" s="402"/>
      <c r="Q612" s="402"/>
      <c r="R612" s="402"/>
      <c r="S612" s="402"/>
      <c r="T612" s="402"/>
      <c r="U612" s="402"/>
      <c r="V612" s="402"/>
      <c r="W612" s="402"/>
      <c r="X612" s="402"/>
      <c r="Y612" s="402"/>
      <c r="Z612" s="402"/>
    </row>
    <row r="613" ht="18.0" customHeight="1">
      <c r="A613" s="402"/>
      <c r="B613" s="402"/>
      <c r="C613" s="402"/>
      <c r="D613" s="402"/>
      <c r="E613" s="402"/>
      <c r="F613" s="402"/>
      <c r="G613" s="402"/>
      <c r="H613" s="402"/>
      <c r="I613" s="402"/>
      <c r="J613" s="402"/>
      <c r="K613" s="402"/>
      <c r="L613" s="402"/>
      <c r="M613" s="402"/>
      <c r="N613" s="402"/>
      <c r="O613" s="402"/>
      <c r="P613" s="402"/>
      <c r="Q613" s="402"/>
      <c r="R613" s="402"/>
      <c r="S613" s="402"/>
      <c r="T613" s="402"/>
      <c r="U613" s="402"/>
      <c r="V613" s="402"/>
      <c r="W613" s="402"/>
      <c r="X613" s="402"/>
      <c r="Y613" s="402"/>
      <c r="Z613" s="402"/>
    </row>
    <row r="614" ht="18.0" customHeight="1">
      <c r="A614" s="402"/>
      <c r="B614" s="402"/>
      <c r="C614" s="402"/>
      <c r="D614" s="402"/>
      <c r="E614" s="402"/>
      <c r="F614" s="402"/>
      <c r="G614" s="402"/>
      <c r="H614" s="402"/>
      <c r="I614" s="402"/>
      <c r="J614" s="402"/>
      <c r="K614" s="402"/>
      <c r="L614" s="402"/>
      <c r="M614" s="402"/>
      <c r="N614" s="402"/>
      <c r="O614" s="402"/>
      <c r="P614" s="402"/>
      <c r="Q614" s="402"/>
      <c r="R614" s="402"/>
      <c r="S614" s="402"/>
      <c r="T614" s="402"/>
      <c r="U614" s="402"/>
      <c r="V614" s="402"/>
      <c r="W614" s="402"/>
      <c r="X614" s="402"/>
      <c r="Y614" s="402"/>
      <c r="Z614" s="402"/>
    </row>
    <row r="615" ht="18.0" customHeight="1">
      <c r="A615" s="402"/>
      <c r="B615" s="402"/>
      <c r="C615" s="402"/>
      <c r="D615" s="402"/>
      <c r="E615" s="402"/>
      <c r="F615" s="402"/>
      <c r="G615" s="402"/>
      <c r="H615" s="402"/>
      <c r="I615" s="402"/>
      <c r="J615" s="402"/>
      <c r="K615" s="402"/>
      <c r="L615" s="402"/>
      <c r="M615" s="402"/>
      <c r="N615" s="402"/>
      <c r="O615" s="402"/>
      <c r="P615" s="402"/>
      <c r="Q615" s="402"/>
      <c r="R615" s="402"/>
      <c r="S615" s="402"/>
      <c r="T615" s="402"/>
      <c r="U615" s="402"/>
      <c r="V615" s="402"/>
      <c r="W615" s="402"/>
      <c r="X615" s="402"/>
      <c r="Y615" s="402"/>
      <c r="Z615" s="402"/>
    </row>
    <row r="616" ht="18.0" customHeight="1">
      <c r="A616" s="402"/>
      <c r="B616" s="402"/>
      <c r="C616" s="402"/>
      <c r="D616" s="402"/>
      <c r="E616" s="402"/>
      <c r="F616" s="402"/>
      <c r="G616" s="402"/>
      <c r="H616" s="402"/>
      <c r="I616" s="402"/>
      <c r="J616" s="402"/>
      <c r="K616" s="402"/>
      <c r="L616" s="402"/>
      <c r="M616" s="402"/>
      <c r="N616" s="402"/>
      <c r="O616" s="402"/>
      <c r="P616" s="402"/>
      <c r="Q616" s="402"/>
      <c r="R616" s="402"/>
      <c r="S616" s="402"/>
      <c r="T616" s="402"/>
      <c r="U616" s="402"/>
      <c r="V616" s="402"/>
      <c r="W616" s="402"/>
      <c r="X616" s="402"/>
      <c r="Y616" s="402"/>
      <c r="Z616" s="402"/>
    </row>
    <row r="617" ht="18.0" customHeight="1">
      <c r="A617" s="402"/>
      <c r="B617" s="402"/>
      <c r="C617" s="402"/>
      <c r="D617" s="402"/>
      <c r="E617" s="402"/>
      <c r="F617" s="402"/>
      <c r="G617" s="402"/>
      <c r="H617" s="402"/>
      <c r="I617" s="402"/>
      <c r="J617" s="402"/>
      <c r="K617" s="402"/>
      <c r="L617" s="402"/>
      <c r="M617" s="402"/>
      <c r="N617" s="402"/>
      <c r="O617" s="402"/>
      <c r="P617" s="402"/>
      <c r="Q617" s="402"/>
      <c r="R617" s="402"/>
      <c r="S617" s="402"/>
      <c r="T617" s="402"/>
      <c r="U617" s="402"/>
      <c r="V617" s="402"/>
      <c r="W617" s="402"/>
      <c r="X617" s="402"/>
      <c r="Y617" s="402"/>
      <c r="Z617" s="402"/>
    </row>
    <row r="618" ht="18.0" customHeight="1">
      <c r="A618" s="402"/>
      <c r="B618" s="402"/>
      <c r="C618" s="402"/>
      <c r="D618" s="402"/>
      <c r="E618" s="402"/>
      <c r="F618" s="402"/>
      <c r="G618" s="402"/>
      <c r="H618" s="402"/>
      <c r="I618" s="402"/>
      <c r="J618" s="402"/>
      <c r="K618" s="402"/>
      <c r="L618" s="402"/>
      <c r="M618" s="402"/>
      <c r="N618" s="402"/>
      <c r="O618" s="402"/>
      <c r="P618" s="402"/>
      <c r="Q618" s="402"/>
      <c r="R618" s="402"/>
      <c r="S618" s="402"/>
      <c r="T618" s="402"/>
      <c r="U618" s="402"/>
      <c r="V618" s="402"/>
      <c r="W618" s="402"/>
      <c r="X618" s="402"/>
      <c r="Y618" s="402"/>
      <c r="Z618" s="402"/>
    </row>
    <row r="619" ht="18.0" customHeight="1">
      <c r="A619" s="402"/>
      <c r="B619" s="402"/>
      <c r="C619" s="402"/>
      <c r="D619" s="402"/>
      <c r="E619" s="402"/>
      <c r="F619" s="402"/>
      <c r="G619" s="402"/>
      <c r="H619" s="402"/>
      <c r="I619" s="402"/>
      <c r="J619" s="402"/>
      <c r="K619" s="402"/>
      <c r="L619" s="402"/>
      <c r="M619" s="402"/>
      <c r="N619" s="402"/>
      <c r="O619" s="402"/>
      <c r="P619" s="402"/>
      <c r="Q619" s="402"/>
      <c r="R619" s="402"/>
      <c r="S619" s="402"/>
      <c r="T619" s="402"/>
      <c r="U619" s="402"/>
      <c r="V619" s="402"/>
      <c r="W619" s="402"/>
      <c r="X619" s="402"/>
      <c r="Y619" s="402"/>
      <c r="Z619" s="402"/>
    </row>
    <row r="620" ht="18.0" customHeight="1">
      <c r="A620" s="402"/>
      <c r="B620" s="402"/>
      <c r="C620" s="402"/>
      <c r="D620" s="402"/>
      <c r="E620" s="402"/>
      <c r="F620" s="402"/>
      <c r="G620" s="402"/>
      <c r="H620" s="402"/>
      <c r="I620" s="402"/>
      <c r="J620" s="402"/>
      <c r="K620" s="402"/>
      <c r="L620" s="402"/>
      <c r="M620" s="402"/>
      <c r="N620" s="402"/>
      <c r="O620" s="402"/>
      <c r="P620" s="402"/>
      <c r="Q620" s="402"/>
      <c r="R620" s="402"/>
      <c r="S620" s="402"/>
      <c r="T620" s="402"/>
      <c r="U620" s="402"/>
      <c r="V620" s="402"/>
      <c r="W620" s="402"/>
      <c r="X620" s="402"/>
      <c r="Y620" s="402"/>
      <c r="Z620" s="402"/>
    </row>
    <row r="621" ht="18.0" customHeight="1">
      <c r="A621" s="402"/>
      <c r="B621" s="402"/>
      <c r="C621" s="402"/>
      <c r="D621" s="402"/>
      <c r="E621" s="402"/>
      <c r="F621" s="402"/>
      <c r="G621" s="402"/>
      <c r="H621" s="402"/>
      <c r="I621" s="402"/>
      <c r="J621" s="402"/>
      <c r="K621" s="402"/>
      <c r="L621" s="402"/>
      <c r="M621" s="402"/>
      <c r="N621" s="402"/>
      <c r="O621" s="402"/>
      <c r="P621" s="402"/>
      <c r="Q621" s="402"/>
      <c r="R621" s="402"/>
      <c r="S621" s="402"/>
      <c r="T621" s="402"/>
      <c r="U621" s="402"/>
      <c r="V621" s="402"/>
      <c r="W621" s="402"/>
      <c r="X621" s="402"/>
      <c r="Y621" s="402"/>
      <c r="Z621" s="402"/>
    </row>
    <row r="622" ht="18.0" customHeight="1">
      <c r="A622" s="402"/>
      <c r="B622" s="402"/>
      <c r="C622" s="402"/>
      <c r="D622" s="402"/>
      <c r="E622" s="402"/>
      <c r="F622" s="402"/>
      <c r="G622" s="402"/>
      <c r="H622" s="402"/>
      <c r="I622" s="402"/>
      <c r="J622" s="402"/>
      <c r="K622" s="402"/>
      <c r="L622" s="402"/>
      <c r="M622" s="402"/>
      <c r="N622" s="402"/>
      <c r="O622" s="402"/>
      <c r="P622" s="402"/>
      <c r="Q622" s="402"/>
      <c r="R622" s="402"/>
      <c r="S622" s="402"/>
      <c r="T622" s="402"/>
      <c r="U622" s="402"/>
      <c r="V622" s="402"/>
      <c r="W622" s="402"/>
      <c r="X622" s="402"/>
      <c r="Y622" s="402"/>
      <c r="Z622" s="402"/>
    </row>
    <row r="623" ht="18.0" customHeight="1">
      <c r="A623" s="402"/>
      <c r="B623" s="402"/>
      <c r="C623" s="402"/>
      <c r="D623" s="402"/>
      <c r="E623" s="402"/>
      <c r="F623" s="402"/>
      <c r="G623" s="402"/>
      <c r="H623" s="402"/>
      <c r="I623" s="402"/>
      <c r="J623" s="402"/>
      <c r="K623" s="402"/>
      <c r="L623" s="402"/>
      <c r="M623" s="402"/>
      <c r="N623" s="402"/>
      <c r="O623" s="402"/>
      <c r="P623" s="402"/>
      <c r="Q623" s="402"/>
      <c r="R623" s="402"/>
      <c r="S623" s="402"/>
      <c r="T623" s="402"/>
      <c r="U623" s="402"/>
      <c r="V623" s="402"/>
      <c r="W623" s="402"/>
      <c r="X623" s="402"/>
      <c r="Y623" s="402"/>
      <c r="Z623" s="402"/>
    </row>
    <row r="624" ht="18.0" customHeight="1">
      <c r="A624" s="402"/>
      <c r="B624" s="402"/>
      <c r="C624" s="402"/>
      <c r="D624" s="402"/>
      <c r="E624" s="402"/>
      <c r="F624" s="402"/>
      <c r="G624" s="402"/>
      <c r="H624" s="402"/>
      <c r="I624" s="402"/>
      <c r="J624" s="402"/>
      <c r="K624" s="402"/>
      <c r="L624" s="402"/>
      <c r="M624" s="402"/>
      <c r="N624" s="402"/>
      <c r="O624" s="402"/>
      <c r="P624" s="402"/>
      <c r="Q624" s="402"/>
      <c r="R624" s="402"/>
      <c r="S624" s="402"/>
      <c r="T624" s="402"/>
      <c r="U624" s="402"/>
      <c r="V624" s="402"/>
      <c r="W624" s="402"/>
      <c r="X624" s="402"/>
      <c r="Y624" s="402"/>
      <c r="Z624" s="402"/>
    </row>
    <row r="625" ht="18.0" customHeight="1">
      <c r="A625" s="402"/>
      <c r="B625" s="402"/>
      <c r="C625" s="402"/>
      <c r="D625" s="402"/>
      <c r="E625" s="402"/>
      <c r="F625" s="402"/>
      <c r="G625" s="402"/>
      <c r="H625" s="402"/>
      <c r="I625" s="402"/>
      <c r="J625" s="402"/>
      <c r="K625" s="402"/>
      <c r="L625" s="402"/>
      <c r="M625" s="402"/>
      <c r="N625" s="402"/>
      <c r="O625" s="402"/>
      <c r="P625" s="402"/>
      <c r="Q625" s="402"/>
      <c r="R625" s="402"/>
      <c r="S625" s="402"/>
      <c r="T625" s="402"/>
      <c r="U625" s="402"/>
      <c r="V625" s="402"/>
      <c r="W625" s="402"/>
      <c r="X625" s="402"/>
      <c r="Y625" s="402"/>
      <c r="Z625" s="402"/>
    </row>
    <row r="626" ht="18.0" customHeight="1">
      <c r="A626" s="402"/>
      <c r="B626" s="402"/>
      <c r="C626" s="402"/>
      <c r="D626" s="402"/>
      <c r="E626" s="402"/>
      <c r="F626" s="402"/>
      <c r="G626" s="402"/>
      <c r="H626" s="402"/>
      <c r="I626" s="402"/>
      <c r="J626" s="402"/>
      <c r="K626" s="402"/>
      <c r="L626" s="402"/>
      <c r="M626" s="402"/>
      <c r="N626" s="402"/>
      <c r="O626" s="402"/>
      <c r="P626" s="402"/>
      <c r="Q626" s="402"/>
      <c r="R626" s="402"/>
      <c r="S626" s="402"/>
      <c r="T626" s="402"/>
      <c r="U626" s="402"/>
      <c r="V626" s="402"/>
      <c r="W626" s="402"/>
      <c r="X626" s="402"/>
      <c r="Y626" s="402"/>
      <c r="Z626" s="402"/>
    </row>
    <row r="627" ht="18.0" customHeight="1">
      <c r="A627" s="402"/>
      <c r="B627" s="402"/>
      <c r="C627" s="402"/>
      <c r="D627" s="402"/>
      <c r="E627" s="402"/>
      <c r="F627" s="402"/>
      <c r="G627" s="402"/>
      <c r="H627" s="402"/>
      <c r="I627" s="402"/>
      <c r="J627" s="402"/>
      <c r="K627" s="402"/>
      <c r="L627" s="402"/>
      <c r="M627" s="402"/>
      <c r="N627" s="402"/>
      <c r="O627" s="402"/>
      <c r="P627" s="402"/>
      <c r="Q627" s="402"/>
      <c r="R627" s="402"/>
      <c r="S627" s="402"/>
      <c r="T627" s="402"/>
      <c r="U627" s="402"/>
      <c r="V627" s="402"/>
      <c r="W627" s="402"/>
      <c r="X627" s="402"/>
      <c r="Y627" s="402"/>
      <c r="Z627" s="402"/>
    </row>
    <row r="628" ht="18.0" customHeight="1">
      <c r="A628" s="402"/>
      <c r="B628" s="402"/>
      <c r="C628" s="402"/>
      <c r="D628" s="402"/>
      <c r="E628" s="402"/>
      <c r="F628" s="402"/>
      <c r="G628" s="402"/>
      <c r="H628" s="402"/>
      <c r="I628" s="402"/>
      <c r="J628" s="402"/>
      <c r="K628" s="402"/>
      <c r="L628" s="402"/>
      <c r="M628" s="402"/>
      <c r="N628" s="402"/>
      <c r="O628" s="402"/>
      <c r="P628" s="402"/>
      <c r="Q628" s="402"/>
      <c r="R628" s="402"/>
      <c r="S628" s="402"/>
      <c r="T628" s="402"/>
      <c r="U628" s="402"/>
      <c r="V628" s="402"/>
      <c r="W628" s="402"/>
      <c r="X628" s="402"/>
      <c r="Y628" s="402"/>
      <c r="Z628" s="402"/>
    </row>
    <row r="629" ht="18.0" customHeight="1">
      <c r="A629" s="402"/>
      <c r="B629" s="402"/>
      <c r="C629" s="402"/>
      <c r="D629" s="402"/>
      <c r="E629" s="402"/>
      <c r="F629" s="402"/>
      <c r="G629" s="402"/>
      <c r="H629" s="402"/>
      <c r="I629" s="402"/>
      <c r="J629" s="402"/>
      <c r="K629" s="402"/>
      <c r="L629" s="402"/>
      <c r="M629" s="402"/>
      <c r="N629" s="402"/>
      <c r="O629" s="402"/>
      <c r="P629" s="402"/>
      <c r="Q629" s="402"/>
      <c r="R629" s="402"/>
      <c r="S629" s="402"/>
      <c r="T629" s="402"/>
      <c r="U629" s="402"/>
      <c r="V629" s="402"/>
      <c r="W629" s="402"/>
      <c r="X629" s="402"/>
      <c r="Y629" s="402"/>
      <c r="Z629" s="402"/>
    </row>
    <row r="630" ht="18.0" customHeight="1">
      <c r="A630" s="402"/>
      <c r="B630" s="402"/>
      <c r="C630" s="402"/>
      <c r="D630" s="402"/>
      <c r="E630" s="402"/>
      <c r="F630" s="402"/>
      <c r="G630" s="402"/>
      <c r="H630" s="402"/>
      <c r="I630" s="402"/>
      <c r="J630" s="402"/>
      <c r="K630" s="402"/>
      <c r="L630" s="402"/>
      <c r="M630" s="402"/>
      <c r="N630" s="402"/>
      <c r="O630" s="402"/>
      <c r="P630" s="402"/>
      <c r="Q630" s="402"/>
      <c r="R630" s="402"/>
      <c r="S630" s="402"/>
      <c r="T630" s="402"/>
      <c r="U630" s="402"/>
      <c r="V630" s="402"/>
      <c r="W630" s="402"/>
      <c r="X630" s="402"/>
      <c r="Y630" s="402"/>
      <c r="Z630" s="402"/>
    </row>
    <row r="631" ht="18.0" customHeight="1">
      <c r="A631" s="402"/>
      <c r="B631" s="402"/>
      <c r="C631" s="402"/>
      <c r="D631" s="402"/>
      <c r="E631" s="402"/>
      <c r="F631" s="402"/>
      <c r="G631" s="402"/>
      <c r="H631" s="402"/>
      <c r="I631" s="402"/>
      <c r="J631" s="402"/>
      <c r="K631" s="402"/>
      <c r="L631" s="402"/>
      <c r="M631" s="402"/>
      <c r="N631" s="402"/>
      <c r="O631" s="402"/>
      <c r="P631" s="402"/>
      <c r="Q631" s="402"/>
      <c r="R631" s="402"/>
      <c r="S631" s="402"/>
      <c r="T631" s="402"/>
      <c r="U631" s="402"/>
      <c r="V631" s="402"/>
      <c r="W631" s="402"/>
      <c r="X631" s="402"/>
      <c r="Y631" s="402"/>
      <c r="Z631" s="402"/>
    </row>
    <row r="632" ht="18.0" customHeight="1">
      <c r="A632" s="402"/>
      <c r="B632" s="402"/>
      <c r="C632" s="402"/>
      <c r="D632" s="402"/>
      <c r="E632" s="402"/>
      <c r="F632" s="402"/>
      <c r="G632" s="402"/>
      <c r="H632" s="402"/>
      <c r="I632" s="402"/>
      <c r="J632" s="402"/>
      <c r="K632" s="402"/>
      <c r="L632" s="402"/>
      <c r="M632" s="402"/>
      <c r="N632" s="402"/>
      <c r="O632" s="402"/>
      <c r="P632" s="402"/>
      <c r="Q632" s="402"/>
      <c r="R632" s="402"/>
      <c r="S632" s="402"/>
      <c r="T632" s="402"/>
      <c r="U632" s="402"/>
      <c r="V632" s="402"/>
      <c r="W632" s="402"/>
      <c r="X632" s="402"/>
      <c r="Y632" s="402"/>
      <c r="Z632" s="402"/>
    </row>
    <row r="633" ht="18.0" customHeight="1">
      <c r="A633" s="402"/>
      <c r="B633" s="402"/>
      <c r="C633" s="402"/>
      <c r="D633" s="402"/>
      <c r="E633" s="402"/>
      <c r="F633" s="402"/>
      <c r="G633" s="402"/>
      <c r="H633" s="402"/>
      <c r="I633" s="402"/>
      <c r="J633" s="402"/>
      <c r="K633" s="402"/>
      <c r="L633" s="402"/>
      <c r="M633" s="402"/>
      <c r="N633" s="402"/>
      <c r="O633" s="402"/>
      <c r="P633" s="402"/>
      <c r="Q633" s="402"/>
      <c r="R633" s="402"/>
      <c r="S633" s="402"/>
      <c r="T633" s="402"/>
      <c r="U633" s="402"/>
      <c r="V633" s="402"/>
      <c r="W633" s="402"/>
      <c r="X633" s="402"/>
      <c r="Y633" s="402"/>
      <c r="Z633" s="402"/>
    </row>
    <row r="634" ht="18.0" customHeight="1">
      <c r="A634" s="402"/>
      <c r="B634" s="402"/>
      <c r="C634" s="402"/>
      <c r="D634" s="402"/>
      <c r="E634" s="402"/>
      <c r="F634" s="402"/>
      <c r="G634" s="402"/>
      <c r="H634" s="402"/>
      <c r="I634" s="402"/>
      <c r="J634" s="402"/>
      <c r="K634" s="402"/>
      <c r="L634" s="402"/>
      <c r="M634" s="402"/>
      <c r="N634" s="402"/>
      <c r="O634" s="402"/>
      <c r="P634" s="402"/>
      <c r="Q634" s="402"/>
      <c r="R634" s="402"/>
      <c r="S634" s="402"/>
      <c r="T634" s="402"/>
      <c r="U634" s="402"/>
      <c r="V634" s="402"/>
      <c r="W634" s="402"/>
      <c r="X634" s="402"/>
      <c r="Y634" s="402"/>
      <c r="Z634" s="402"/>
    </row>
    <row r="635" ht="18.0" customHeight="1">
      <c r="A635" s="402"/>
      <c r="B635" s="402"/>
      <c r="C635" s="402"/>
      <c r="D635" s="402"/>
      <c r="E635" s="402"/>
      <c r="F635" s="402"/>
      <c r="G635" s="402"/>
      <c r="H635" s="402"/>
      <c r="I635" s="402"/>
      <c r="J635" s="402"/>
      <c r="K635" s="402"/>
      <c r="L635" s="402"/>
      <c r="M635" s="402"/>
      <c r="N635" s="402"/>
      <c r="O635" s="402"/>
      <c r="P635" s="402"/>
      <c r="Q635" s="402"/>
      <c r="R635" s="402"/>
      <c r="S635" s="402"/>
      <c r="T635" s="402"/>
      <c r="U635" s="402"/>
      <c r="V635" s="402"/>
      <c r="W635" s="402"/>
      <c r="X635" s="402"/>
      <c r="Y635" s="402"/>
      <c r="Z635" s="402"/>
    </row>
    <row r="636" ht="18.0" customHeight="1">
      <c r="A636" s="402"/>
      <c r="B636" s="402"/>
      <c r="C636" s="402"/>
      <c r="D636" s="402"/>
      <c r="E636" s="402"/>
      <c r="F636" s="402"/>
      <c r="G636" s="402"/>
      <c r="H636" s="402"/>
      <c r="I636" s="402"/>
      <c r="J636" s="402"/>
      <c r="K636" s="402"/>
      <c r="L636" s="402"/>
      <c r="M636" s="402"/>
      <c r="N636" s="402"/>
      <c r="O636" s="402"/>
      <c r="P636" s="402"/>
      <c r="Q636" s="402"/>
      <c r="R636" s="402"/>
      <c r="S636" s="402"/>
      <c r="T636" s="402"/>
      <c r="U636" s="402"/>
      <c r="V636" s="402"/>
      <c r="W636" s="402"/>
      <c r="X636" s="402"/>
      <c r="Y636" s="402"/>
      <c r="Z636" s="402"/>
    </row>
    <row r="637" ht="18.0" customHeight="1">
      <c r="A637" s="402"/>
      <c r="B637" s="402"/>
      <c r="C637" s="402"/>
      <c r="D637" s="402"/>
      <c r="E637" s="402"/>
      <c r="F637" s="402"/>
      <c r="G637" s="402"/>
      <c r="H637" s="402"/>
      <c r="I637" s="402"/>
      <c r="J637" s="402"/>
      <c r="K637" s="402"/>
      <c r="L637" s="402"/>
      <c r="M637" s="402"/>
      <c r="N637" s="402"/>
      <c r="O637" s="402"/>
      <c r="P637" s="402"/>
      <c r="Q637" s="402"/>
      <c r="R637" s="402"/>
      <c r="S637" s="402"/>
      <c r="T637" s="402"/>
      <c r="U637" s="402"/>
      <c r="V637" s="402"/>
      <c r="W637" s="402"/>
      <c r="X637" s="402"/>
      <c r="Y637" s="402"/>
      <c r="Z637" s="402"/>
    </row>
    <row r="638" ht="18.0" customHeight="1">
      <c r="A638" s="402"/>
      <c r="B638" s="402"/>
      <c r="C638" s="402"/>
      <c r="D638" s="402"/>
      <c r="E638" s="402"/>
      <c r="F638" s="402"/>
      <c r="G638" s="402"/>
      <c r="H638" s="402"/>
      <c r="I638" s="402"/>
      <c r="J638" s="402"/>
      <c r="K638" s="402"/>
      <c r="L638" s="402"/>
      <c r="M638" s="402"/>
      <c r="N638" s="402"/>
      <c r="O638" s="402"/>
      <c r="P638" s="402"/>
      <c r="Q638" s="402"/>
      <c r="R638" s="402"/>
      <c r="S638" s="402"/>
      <c r="T638" s="402"/>
      <c r="U638" s="402"/>
      <c r="V638" s="402"/>
      <c r="W638" s="402"/>
      <c r="X638" s="402"/>
      <c r="Y638" s="402"/>
      <c r="Z638" s="402"/>
    </row>
    <row r="639" ht="18.0" customHeight="1">
      <c r="A639" s="402"/>
      <c r="B639" s="402"/>
      <c r="C639" s="402"/>
      <c r="D639" s="402"/>
      <c r="E639" s="402"/>
      <c r="F639" s="402"/>
      <c r="G639" s="402"/>
      <c r="H639" s="402"/>
      <c r="I639" s="402"/>
      <c r="J639" s="402"/>
      <c r="K639" s="402"/>
      <c r="L639" s="402"/>
      <c r="M639" s="402"/>
      <c r="N639" s="402"/>
      <c r="O639" s="402"/>
      <c r="P639" s="402"/>
      <c r="Q639" s="402"/>
      <c r="R639" s="402"/>
      <c r="S639" s="402"/>
      <c r="T639" s="402"/>
      <c r="U639" s="402"/>
      <c r="V639" s="402"/>
      <c r="W639" s="402"/>
      <c r="X639" s="402"/>
      <c r="Y639" s="402"/>
      <c r="Z639" s="402"/>
    </row>
    <row r="640" ht="18.0" customHeight="1">
      <c r="A640" s="402"/>
      <c r="B640" s="402"/>
      <c r="C640" s="402"/>
      <c r="D640" s="402"/>
      <c r="E640" s="402"/>
      <c r="F640" s="402"/>
      <c r="G640" s="402"/>
      <c r="H640" s="402"/>
      <c r="I640" s="402"/>
      <c r="J640" s="402"/>
      <c r="K640" s="402"/>
      <c r="L640" s="402"/>
      <c r="M640" s="402"/>
      <c r="N640" s="402"/>
      <c r="O640" s="402"/>
      <c r="P640" s="402"/>
      <c r="Q640" s="402"/>
      <c r="R640" s="402"/>
      <c r="S640" s="402"/>
      <c r="T640" s="402"/>
      <c r="U640" s="402"/>
      <c r="V640" s="402"/>
      <c r="W640" s="402"/>
      <c r="X640" s="402"/>
      <c r="Y640" s="402"/>
      <c r="Z640" s="402"/>
    </row>
    <row r="641" ht="18.0" customHeight="1">
      <c r="A641" s="402"/>
      <c r="B641" s="402"/>
      <c r="C641" s="402"/>
      <c r="D641" s="402"/>
      <c r="E641" s="402"/>
      <c r="F641" s="402"/>
      <c r="G641" s="402"/>
      <c r="H641" s="402"/>
      <c r="I641" s="402"/>
      <c r="J641" s="402"/>
      <c r="K641" s="402"/>
      <c r="L641" s="402"/>
      <c r="M641" s="402"/>
      <c r="N641" s="402"/>
      <c r="O641" s="402"/>
      <c r="P641" s="402"/>
      <c r="Q641" s="402"/>
      <c r="R641" s="402"/>
      <c r="S641" s="402"/>
      <c r="T641" s="402"/>
      <c r="U641" s="402"/>
      <c r="V641" s="402"/>
      <c r="W641" s="402"/>
      <c r="X641" s="402"/>
      <c r="Y641" s="402"/>
      <c r="Z641" s="402"/>
    </row>
    <row r="642" ht="18.0" customHeight="1">
      <c r="A642" s="402"/>
      <c r="B642" s="402"/>
      <c r="C642" s="402"/>
      <c r="D642" s="402"/>
      <c r="E642" s="402"/>
      <c r="F642" s="402"/>
      <c r="G642" s="402"/>
      <c r="H642" s="402"/>
      <c r="I642" s="402"/>
      <c r="J642" s="402"/>
      <c r="K642" s="402"/>
      <c r="L642" s="402"/>
      <c r="M642" s="402"/>
      <c r="N642" s="402"/>
      <c r="O642" s="402"/>
      <c r="P642" s="402"/>
      <c r="Q642" s="402"/>
      <c r="R642" s="402"/>
      <c r="S642" s="402"/>
      <c r="T642" s="402"/>
      <c r="U642" s="402"/>
      <c r="V642" s="402"/>
      <c r="W642" s="402"/>
      <c r="X642" s="402"/>
      <c r="Y642" s="402"/>
      <c r="Z642" s="402"/>
    </row>
    <row r="643" ht="18.0" customHeight="1">
      <c r="A643" s="402"/>
      <c r="B643" s="402"/>
      <c r="C643" s="402"/>
      <c r="D643" s="402"/>
      <c r="E643" s="402"/>
      <c r="F643" s="402"/>
      <c r="G643" s="402"/>
      <c r="H643" s="402"/>
      <c r="I643" s="402"/>
      <c r="J643" s="402"/>
      <c r="K643" s="402"/>
      <c r="L643" s="402"/>
      <c r="M643" s="402"/>
      <c r="N643" s="402"/>
      <c r="O643" s="402"/>
      <c r="P643" s="402"/>
      <c r="Q643" s="402"/>
      <c r="R643" s="402"/>
      <c r="S643" s="402"/>
      <c r="T643" s="402"/>
      <c r="U643" s="402"/>
      <c r="V643" s="402"/>
      <c r="W643" s="402"/>
      <c r="X643" s="402"/>
      <c r="Y643" s="402"/>
      <c r="Z643" s="402"/>
    </row>
    <row r="644" ht="18.0" customHeight="1">
      <c r="A644" s="402"/>
      <c r="B644" s="402"/>
      <c r="C644" s="402"/>
      <c r="D644" s="402"/>
      <c r="E644" s="402"/>
      <c r="F644" s="402"/>
      <c r="G644" s="402"/>
      <c r="H644" s="402"/>
      <c r="I644" s="402"/>
      <c r="J644" s="402"/>
      <c r="K644" s="402"/>
      <c r="L644" s="402"/>
      <c r="M644" s="402"/>
      <c r="N644" s="402"/>
      <c r="O644" s="402"/>
      <c r="P644" s="402"/>
      <c r="Q644" s="402"/>
      <c r="R644" s="402"/>
      <c r="S644" s="402"/>
      <c r="T644" s="402"/>
      <c r="U644" s="402"/>
      <c r="V644" s="402"/>
      <c r="W644" s="402"/>
      <c r="X644" s="402"/>
      <c r="Y644" s="402"/>
      <c r="Z644" s="402"/>
    </row>
    <row r="645" ht="18.0" customHeight="1">
      <c r="A645" s="402"/>
      <c r="B645" s="402"/>
      <c r="C645" s="402"/>
      <c r="D645" s="402"/>
      <c r="E645" s="402"/>
      <c r="F645" s="402"/>
      <c r="G645" s="402"/>
      <c r="H645" s="402"/>
      <c r="I645" s="402"/>
      <c r="J645" s="402"/>
      <c r="K645" s="402"/>
      <c r="L645" s="402"/>
      <c r="M645" s="402"/>
      <c r="N645" s="402"/>
      <c r="O645" s="402"/>
      <c r="P645" s="402"/>
      <c r="Q645" s="402"/>
      <c r="R645" s="402"/>
      <c r="S645" s="402"/>
      <c r="T645" s="402"/>
      <c r="U645" s="402"/>
      <c r="V645" s="402"/>
      <c r="W645" s="402"/>
      <c r="X645" s="402"/>
      <c r="Y645" s="402"/>
      <c r="Z645" s="402"/>
    </row>
    <row r="646" ht="18.0" customHeight="1">
      <c r="A646" s="402"/>
      <c r="B646" s="402"/>
      <c r="C646" s="402"/>
      <c r="D646" s="402"/>
      <c r="E646" s="402"/>
      <c r="F646" s="402"/>
      <c r="G646" s="402"/>
      <c r="H646" s="402"/>
      <c r="I646" s="402"/>
      <c r="J646" s="402"/>
      <c r="K646" s="402"/>
      <c r="L646" s="402"/>
      <c r="M646" s="402"/>
      <c r="N646" s="402"/>
      <c r="O646" s="402"/>
      <c r="P646" s="402"/>
      <c r="Q646" s="402"/>
      <c r="R646" s="402"/>
      <c r="S646" s="402"/>
      <c r="T646" s="402"/>
      <c r="U646" s="402"/>
      <c r="V646" s="402"/>
      <c r="W646" s="402"/>
      <c r="X646" s="402"/>
      <c r="Y646" s="402"/>
      <c r="Z646" s="402"/>
    </row>
    <row r="647" ht="18.0" customHeight="1">
      <c r="A647" s="402"/>
      <c r="B647" s="402"/>
      <c r="C647" s="402"/>
      <c r="D647" s="402"/>
      <c r="E647" s="402"/>
      <c r="F647" s="402"/>
      <c r="G647" s="402"/>
      <c r="H647" s="402"/>
      <c r="I647" s="402"/>
      <c r="J647" s="402"/>
      <c r="K647" s="402"/>
      <c r="L647" s="402"/>
      <c r="M647" s="402"/>
      <c r="N647" s="402"/>
      <c r="O647" s="402"/>
      <c r="P647" s="402"/>
      <c r="Q647" s="402"/>
      <c r="R647" s="402"/>
      <c r="S647" s="402"/>
      <c r="T647" s="402"/>
      <c r="U647" s="402"/>
      <c r="V647" s="402"/>
      <c r="W647" s="402"/>
      <c r="X647" s="402"/>
      <c r="Y647" s="402"/>
      <c r="Z647" s="402"/>
    </row>
    <row r="648" ht="18.0" customHeight="1">
      <c r="A648" s="402"/>
      <c r="B648" s="402"/>
      <c r="C648" s="402"/>
      <c r="D648" s="402"/>
      <c r="E648" s="402"/>
      <c r="F648" s="402"/>
      <c r="G648" s="402"/>
      <c r="H648" s="402"/>
      <c r="I648" s="402"/>
      <c r="J648" s="402"/>
      <c r="K648" s="402"/>
      <c r="L648" s="402"/>
      <c r="M648" s="402"/>
      <c r="N648" s="402"/>
      <c r="O648" s="402"/>
      <c r="P648" s="402"/>
      <c r="Q648" s="402"/>
      <c r="R648" s="402"/>
      <c r="S648" s="402"/>
      <c r="T648" s="402"/>
      <c r="U648" s="402"/>
      <c r="V648" s="402"/>
      <c r="W648" s="402"/>
      <c r="X648" s="402"/>
      <c r="Y648" s="402"/>
      <c r="Z648" s="402"/>
    </row>
    <row r="649" ht="18.0" customHeight="1">
      <c r="A649" s="402"/>
      <c r="B649" s="402"/>
      <c r="C649" s="402"/>
      <c r="D649" s="402"/>
      <c r="E649" s="402"/>
      <c r="F649" s="402"/>
      <c r="G649" s="402"/>
      <c r="H649" s="402"/>
      <c r="I649" s="402"/>
      <c r="J649" s="402"/>
      <c r="K649" s="402"/>
      <c r="L649" s="402"/>
      <c r="M649" s="402"/>
      <c r="N649" s="402"/>
      <c r="O649" s="402"/>
      <c r="P649" s="402"/>
      <c r="Q649" s="402"/>
      <c r="R649" s="402"/>
      <c r="S649" s="402"/>
      <c r="T649" s="402"/>
      <c r="U649" s="402"/>
      <c r="V649" s="402"/>
      <c r="W649" s="402"/>
      <c r="X649" s="402"/>
      <c r="Y649" s="402"/>
      <c r="Z649" s="402"/>
    </row>
    <row r="650" ht="18.0" customHeight="1">
      <c r="A650" s="402"/>
      <c r="B650" s="402"/>
      <c r="C650" s="402"/>
      <c r="D650" s="402"/>
      <c r="E650" s="402"/>
      <c r="F650" s="402"/>
      <c r="G650" s="402"/>
      <c r="H650" s="402"/>
      <c r="I650" s="402"/>
      <c r="J650" s="402"/>
      <c r="K650" s="402"/>
      <c r="L650" s="402"/>
      <c r="M650" s="402"/>
      <c r="N650" s="402"/>
      <c r="O650" s="402"/>
      <c r="P650" s="402"/>
      <c r="Q650" s="402"/>
      <c r="R650" s="402"/>
      <c r="S650" s="402"/>
      <c r="T650" s="402"/>
      <c r="U650" s="402"/>
      <c r="V650" s="402"/>
      <c r="W650" s="402"/>
      <c r="X650" s="402"/>
      <c r="Y650" s="402"/>
      <c r="Z650" s="402"/>
    </row>
    <row r="651" ht="18.0" customHeight="1">
      <c r="A651" s="402"/>
      <c r="B651" s="402"/>
      <c r="C651" s="402"/>
      <c r="D651" s="402"/>
      <c r="E651" s="402"/>
      <c r="F651" s="402"/>
      <c r="G651" s="402"/>
      <c r="H651" s="402"/>
      <c r="I651" s="402"/>
      <c r="J651" s="402"/>
      <c r="K651" s="402"/>
      <c r="L651" s="402"/>
      <c r="M651" s="402"/>
      <c r="N651" s="402"/>
      <c r="O651" s="402"/>
      <c r="P651" s="402"/>
      <c r="Q651" s="402"/>
      <c r="R651" s="402"/>
      <c r="S651" s="402"/>
      <c r="T651" s="402"/>
      <c r="U651" s="402"/>
      <c r="V651" s="402"/>
      <c r="W651" s="402"/>
      <c r="X651" s="402"/>
      <c r="Y651" s="402"/>
      <c r="Z651" s="402"/>
    </row>
    <row r="652" ht="18.0" customHeight="1">
      <c r="A652" s="402"/>
      <c r="B652" s="402"/>
      <c r="C652" s="402"/>
      <c r="D652" s="402"/>
      <c r="E652" s="402"/>
      <c r="F652" s="402"/>
      <c r="G652" s="402"/>
      <c r="H652" s="402"/>
      <c r="I652" s="402"/>
      <c r="J652" s="402"/>
      <c r="K652" s="402"/>
      <c r="L652" s="402"/>
      <c r="M652" s="402"/>
      <c r="N652" s="402"/>
      <c r="O652" s="402"/>
      <c r="P652" s="402"/>
      <c r="Q652" s="402"/>
      <c r="R652" s="402"/>
      <c r="S652" s="402"/>
      <c r="T652" s="402"/>
      <c r="U652" s="402"/>
      <c r="V652" s="402"/>
      <c r="W652" s="402"/>
      <c r="X652" s="402"/>
      <c r="Y652" s="402"/>
      <c r="Z652" s="402"/>
    </row>
    <row r="653" ht="18.0" customHeight="1">
      <c r="A653" s="402"/>
      <c r="B653" s="402"/>
      <c r="C653" s="402"/>
      <c r="D653" s="402"/>
      <c r="E653" s="402"/>
      <c r="F653" s="402"/>
      <c r="G653" s="402"/>
      <c r="H653" s="402"/>
      <c r="I653" s="402"/>
      <c r="J653" s="402"/>
      <c r="K653" s="402"/>
      <c r="L653" s="402"/>
      <c r="M653" s="402"/>
      <c r="N653" s="402"/>
      <c r="O653" s="402"/>
      <c r="P653" s="402"/>
      <c r="Q653" s="402"/>
      <c r="R653" s="402"/>
      <c r="S653" s="402"/>
      <c r="T653" s="402"/>
      <c r="U653" s="402"/>
      <c r="V653" s="402"/>
      <c r="W653" s="402"/>
      <c r="X653" s="402"/>
      <c r="Y653" s="402"/>
      <c r="Z653" s="402"/>
    </row>
    <row r="654" ht="18.0" customHeight="1">
      <c r="A654" s="402"/>
      <c r="B654" s="402"/>
      <c r="C654" s="402"/>
      <c r="D654" s="402"/>
      <c r="E654" s="402"/>
      <c r="F654" s="402"/>
      <c r="G654" s="402"/>
      <c r="H654" s="402"/>
      <c r="I654" s="402"/>
      <c r="J654" s="402"/>
      <c r="K654" s="402"/>
      <c r="L654" s="402"/>
      <c r="M654" s="402"/>
      <c r="N654" s="402"/>
      <c r="O654" s="402"/>
      <c r="P654" s="402"/>
      <c r="Q654" s="402"/>
      <c r="R654" s="402"/>
      <c r="S654" s="402"/>
      <c r="T654" s="402"/>
      <c r="U654" s="402"/>
      <c r="V654" s="402"/>
      <c r="W654" s="402"/>
      <c r="X654" s="402"/>
      <c r="Y654" s="402"/>
      <c r="Z654" s="402"/>
    </row>
    <row r="655" ht="18.0" customHeight="1">
      <c r="A655" s="402"/>
      <c r="B655" s="402"/>
      <c r="C655" s="402"/>
      <c r="D655" s="402"/>
      <c r="E655" s="402"/>
      <c r="F655" s="402"/>
      <c r="G655" s="402"/>
      <c r="H655" s="402"/>
      <c r="I655" s="402"/>
      <c r="J655" s="402"/>
      <c r="K655" s="402"/>
      <c r="L655" s="402"/>
      <c r="M655" s="402"/>
      <c r="N655" s="402"/>
      <c r="O655" s="402"/>
      <c r="P655" s="402"/>
      <c r="Q655" s="402"/>
      <c r="R655" s="402"/>
      <c r="S655" s="402"/>
      <c r="T655" s="402"/>
      <c r="U655" s="402"/>
      <c r="V655" s="402"/>
      <c r="W655" s="402"/>
      <c r="X655" s="402"/>
      <c r="Y655" s="402"/>
      <c r="Z655" s="402"/>
    </row>
    <row r="656" ht="18.0" customHeight="1">
      <c r="A656" s="402"/>
      <c r="B656" s="402"/>
      <c r="C656" s="402"/>
      <c r="D656" s="402"/>
      <c r="E656" s="402"/>
      <c r="F656" s="402"/>
      <c r="G656" s="402"/>
      <c r="H656" s="402"/>
      <c r="I656" s="402"/>
      <c r="J656" s="402"/>
      <c r="K656" s="402"/>
      <c r="L656" s="402"/>
      <c r="M656" s="402"/>
      <c r="N656" s="402"/>
      <c r="O656" s="402"/>
      <c r="P656" s="402"/>
      <c r="Q656" s="402"/>
      <c r="R656" s="402"/>
      <c r="S656" s="402"/>
      <c r="T656" s="402"/>
      <c r="U656" s="402"/>
      <c r="V656" s="402"/>
      <c r="W656" s="402"/>
      <c r="X656" s="402"/>
      <c r="Y656" s="402"/>
      <c r="Z656" s="402"/>
    </row>
    <row r="657" ht="18.0" customHeight="1">
      <c r="A657" s="402"/>
      <c r="B657" s="402"/>
      <c r="C657" s="402"/>
      <c r="D657" s="402"/>
      <c r="E657" s="402"/>
      <c r="F657" s="402"/>
      <c r="G657" s="402"/>
      <c r="H657" s="402"/>
      <c r="I657" s="402"/>
      <c r="J657" s="402"/>
      <c r="K657" s="402"/>
      <c r="L657" s="402"/>
      <c r="M657" s="402"/>
      <c r="N657" s="402"/>
      <c r="O657" s="402"/>
      <c r="P657" s="402"/>
      <c r="Q657" s="402"/>
      <c r="R657" s="402"/>
      <c r="S657" s="402"/>
      <c r="T657" s="402"/>
      <c r="U657" s="402"/>
      <c r="V657" s="402"/>
      <c r="W657" s="402"/>
      <c r="X657" s="402"/>
      <c r="Y657" s="402"/>
      <c r="Z657" s="402"/>
    </row>
    <row r="658" ht="18.0" customHeight="1">
      <c r="A658" s="402"/>
      <c r="B658" s="402"/>
      <c r="C658" s="402"/>
      <c r="D658" s="402"/>
      <c r="E658" s="402"/>
      <c r="F658" s="402"/>
      <c r="G658" s="402"/>
      <c r="H658" s="402"/>
      <c r="I658" s="402"/>
      <c r="J658" s="402"/>
      <c r="K658" s="402"/>
      <c r="L658" s="402"/>
      <c r="M658" s="402"/>
      <c r="N658" s="402"/>
      <c r="O658" s="402"/>
      <c r="P658" s="402"/>
      <c r="Q658" s="402"/>
      <c r="R658" s="402"/>
      <c r="S658" s="402"/>
      <c r="T658" s="402"/>
      <c r="U658" s="402"/>
      <c r="V658" s="402"/>
      <c r="W658" s="402"/>
      <c r="X658" s="402"/>
      <c r="Y658" s="402"/>
      <c r="Z658" s="402"/>
    </row>
    <row r="659" ht="18.0" customHeight="1">
      <c r="A659" s="402"/>
      <c r="B659" s="402"/>
      <c r="C659" s="402"/>
      <c r="D659" s="402"/>
      <c r="E659" s="402"/>
      <c r="F659" s="402"/>
      <c r="G659" s="402"/>
      <c r="H659" s="402"/>
      <c r="I659" s="402"/>
      <c r="J659" s="402"/>
      <c r="K659" s="402"/>
      <c r="L659" s="402"/>
      <c r="M659" s="402"/>
      <c r="N659" s="402"/>
      <c r="O659" s="402"/>
      <c r="P659" s="402"/>
      <c r="Q659" s="402"/>
      <c r="R659" s="402"/>
      <c r="S659" s="402"/>
      <c r="T659" s="402"/>
      <c r="U659" s="402"/>
      <c r="V659" s="402"/>
      <c r="W659" s="402"/>
      <c r="X659" s="402"/>
      <c r="Y659" s="402"/>
      <c r="Z659" s="402"/>
    </row>
    <row r="660" ht="18.0" customHeight="1">
      <c r="A660" s="402"/>
      <c r="B660" s="402"/>
      <c r="C660" s="402"/>
      <c r="D660" s="402"/>
      <c r="E660" s="402"/>
      <c r="F660" s="402"/>
      <c r="G660" s="402"/>
      <c r="H660" s="402"/>
      <c r="I660" s="402"/>
      <c r="J660" s="402"/>
      <c r="K660" s="402"/>
      <c r="L660" s="402"/>
      <c r="M660" s="402"/>
      <c r="N660" s="402"/>
      <c r="O660" s="402"/>
      <c r="P660" s="402"/>
      <c r="Q660" s="402"/>
      <c r="R660" s="402"/>
      <c r="S660" s="402"/>
      <c r="T660" s="402"/>
      <c r="U660" s="402"/>
      <c r="V660" s="402"/>
      <c r="W660" s="402"/>
      <c r="X660" s="402"/>
      <c r="Y660" s="402"/>
      <c r="Z660" s="402"/>
    </row>
    <row r="661" ht="18.0" customHeight="1">
      <c r="A661" s="402"/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  <c r="M661" s="402"/>
      <c r="N661" s="402"/>
      <c r="O661" s="402"/>
      <c r="P661" s="402"/>
      <c r="Q661" s="402"/>
      <c r="R661" s="402"/>
      <c r="S661" s="402"/>
      <c r="T661" s="402"/>
      <c r="U661" s="402"/>
      <c r="V661" s="402"/>
      <c r="W661" s="402"/>
      <c r="X661" s="402"/>
      <c r="Y661" s="402"/>
      <c r="Z661" s="402"/>
    </row>
    <row r="662" ht="18.0" customHeight="1">
      <c r="A662" s="402"/>
      <c r="B662" s="402"/>
      <c r="C662" s="402"/>
      <c r="D662" s="402"/>
      <c r="E662" s="402"/>
      <c r="F662" s="402"/>
      <c r="G662" s="402"/>
      <c r="H662" s="402"/>
      <c r="I662" s="402"/>
      <c r="J662" s="402"/>
      <c r="K662" s="402"/>
      <c r="L662" s="402"/>
      <c r="M662" s="402"/>
      <c r="N662" s="402"/>
      <c r="O662" s="402"/>
      <c r="P662" s="402"/>
      <c r="Q662" s="402"/>
      <c r="R662" s="402"/>
      <c r="S662" s="402"/>
      <c r="T662" s="402"/>
      <c r="U662" s="402"/>
      <c r="V662" s="402"/>
      <c r="W662" s="402"/>
      <c r="X662" s="402"/>
      <c r="Y662" s="402"/>
      <c r="Z662" s="402"/>
    </row>
    <row r="663" ht="18.0" customHeight="1">
      <c r="A663" s="402"/>
      <c r="B663" s="402"/>
      <c r="C663" s="402"/>
      <c r="D663" s="402"/>
      <c r="E663" s="402"/>
      <c r="F663" s="402"/>
      <c r="G663" s="402"/>
      <c r="H663" s="402"/>
      <c r="I663" s="402"/>
      <c r="J663" s="402"/>
      <c r="K663" s="402"/>
      <c r="L663" s="402"/>
      <c r="M663" s="402"/>
      <c r="N663" s="402"/>
      <c r="O663" s="402"/>
      <c r="P663" s="402"/>
      <c r="Q663" s="402"/>
      <c r="R663" s="402"/>
      <c r="S663" s="402"/>
      <c r="T663" s="402"/>
      <c r="U663" s="402"/>
      <c r="V663" s="402"/>
      <c r="W663" s="402"/>
      <c r="X663" s="402"/>
      <c r="Y663" s="402"/>
      <c r="Z663" s="402"/>
    </row>
    <row r="664" ht="18.0" customHeight="1">
      <c r="A664" s="402"/>
      <c r="B664" s="402"/>
      <c r="C664" s="402"/>
      <c r="D664" s="402"/>
      <c r="E664" s="402"/>
      <c r="F664" s="402"/>
      <c r="G664" s="402"/>
      <c r="H664" s="402"/>
      <c r="I664" s="402"/>
      <c r="J664" s="402"/>
      <c r="K664" s="402"/>
      <c r="L664" s="402"/>
      <c r="M664" s="402"/>
      <c r="N664" s="402"/>
      <c r="O664" s="402"/>
      <c r="P664" s="402"/>
      <c r="Q664" s="402"/>
      <c r="R664" s="402"/>
      <c r="S664" s="402"/>
      <c r="T664" s="402"/>
      <c r="U664" s="402"/>
      <c r="V664" s="402"/>
      <c r="W664" s="402"/>
      <c r="X664" s="402"/>
      <c r="Y664" s="402"/>
      <c r="Z664" s="402"/>
    </row>
    <row r="665" ht="18.0" customHeight="1">
      <c r="A665" s="402"/>
      <c r="B665" s="402"/>
      <c r="C665" s="402"/>
      <c r="D665" s="402"/>
      <c r="E665" s="402"/>
      <c r="F665" s="402"/>
      <c r="G665" s="402"/>
      <c r="H665" s="402"/>
      <c r="I665" s="402"/>
      <c r="J665" s="402"/>
      <c r="K665" s="402"/>
      <c r="L665" s="402"/>
      <c r="M665" s="402"/>
      <c r="N665" s="402"/>
      <c r="O665" s="402"/>
      <c r="P665" s="402"/>
      <c r="Q665" s="402"/>
      <c r="R665" s="402"/>
      <c r="S665" s="402"/>
      <c r="T665" s="402"/>
      <c r="U665" s="402"/>
      <c r="V665" s="402"/>
      <c r="W665" s="402"/>
      <c r="X665" s="402"/>
      <c r="Y665" s="402"/>
      <c r="Z665" s="402"/>
    </row>
    <row r="666" ht="18.0" customHeight="1">
      <c r="A666" s="402"/>
      <c r="B666" s="402"/>
      <c r="C666" s="402"/>
      <c r="D666" s="402"/>
      <c r="E666" s="402"/>
      <c r="F666" s="402"/>
      <c r="G666" s="402"/>
      <c r="H666" s="402"/>
      <c r="I666" s="402"/>
      <c r="J666" s="402"/>
      <c r="K666" s="402"/>
      <c r="L666" s="402"/>
      <c r="M666" s="402"/>
      <c r="N666" s="402"/>
      <c r="O666" s="402"/>
      <c r="P666" s="402"/>
      <c r="Q666" s="402"/>
      <c r="R666" s="402"/>
      <c r="S666" s="402"/>
      <c r="T666" s="402"/>
      <c r="U666" s="402"/>
      <c r="V666" s="402"/>
      <c r="W666" s="402"/>
      <c r="X666" s="402"/>
      <c r="Y666" s="402"/>
      <c r="Z666" s="402"/>
    </row>
    <row r="667" ht="18.0" customHeight="1">
      <c r="A667" s="402"/>
      <c r="B667" s="402"/>
      <c r="C667" s="402"/>
      <c r="D667" s="402"/>
      <c r="E667" s="402"/>
      <c r="F667" s="402"/>
      <c r="G667" s="402"/>
      <c r="H667" s="402"/>
      <c r="I667" s="402"/>
      <c r="J667" s="402"/>
      <c r="K667" s="402"/>
      <c r="L667" s="402"/>
      <c r="M667" s="402"/>
      <c r="N667" s="402"/>
      <c r="O667" s="402"/>
      <c r="P667" s="402"/>
      <c r="Q667" s="402"/>
      <c r="R667" s="402"/>
      <c r="S667" s="402"/>
      <c r="T667" s="402"/>
      <c r="U667" s="402"/>
      <c r="V667" s="402"/>
      <c r="W667" s="402"/>
      <c r="X667" s="402"/>
      <c r="Y667" s="402"/>
      <c r="Z667" s="402"/>
    </row>
    <row r="668" ht="18.0" customHeight="1">
      <c r="A668" s="402"/>
      <c r="B668" s="402"/>
      <c r="C668" s="402"/>
      <c r="D668" s="402"/>
      <c r="E668" s="402"/>
      <c r="F668" s="402"/>
      <c r="G668" s="402"/>
      <c r="H668" s="402"/>
      <c r="I668" s="402"/>
      <c r="J668" s="402"/>
      <c r="K668" s="402"/>
      <c r="L668" s="402"/>
      <c r="M668" s="402"/>
      <c r="N668" s="402"/>
      <c r="O668" s="402"/>
      <c r="P668" s="402"/>
      <c r="Q668" s="402"/>
      <c r="R668" s="402"/>
      <c r="S668" s="402"/>
      <c r="T668" s="402"/>
      <c r="U668" s="402"/>
      <c r="V668" s="402"/>
      <c r="W668" s="402"/>
      <c r="X668" s="402"/>
      <c r="Y668" s="402"/>
      <c r="Z668" s="402"/>
    </row>
    <row r="669" ht="18.0" customHeight="1">
      <c r="A669" s="402"/>
      <c r="B669" s="402"/>
      <c r="C669" s="402"/>
      <c r="D669" s="402"/>
      <c r="E669" s="402"/>
      <c r="F669" s="402"/>
      <c r="G669" s="402"/>
      <c r="H669" s="402"/>
      <c r="I669" s="402"/>
      <c r="J669" s="402"/>
      <c r="K669" s="402"/>
      <c r="L669" s="402"/>
      <c r="M669" s="402"/>
      <c r="N669" s="402"/>
      <c r="O669" s="402"/>
      <c r="P669" s="402"/>
      <c r="Q669" s="402"/>
      <c r="R669" s="402"/>
      <c r="S669" s="402"/>
      <c r="T669" s="402"/>
      <c r="U669" s="402"/>
      <c r="V669" s="402"/>
      <c r="W669" s="402"/>
      <c r="X669" s="402"/>
      <c r="Y669" s="402"/>
      <c r="Z669" s="402"/>
    </row>
    <row r="670" ht="18.0" customHeight="1">
      <c r="A670" s="402"/>
      <c r="B670" s="402"/>
      <c r="C670" s="402"/>
      <c r="D670" s="402"/>
      <c r="E670" s="402"/>
      <c r="F670" s="402"/>
      <c r="G670" s="402"/>
      <c r="H670" s="402"/>
      <c r="I670" s="402"/>
      <c r="J670" s="402"/>
      <c r="K670" s="402"/>
      <c r="L670" s="402"/>
      <c r="M670" s="402"/>
      <c r="N670" s="402"/>
      <c r="O670" s="402"/>
      <c r="P670" s="402"/>
      <c r="Q670" s="402"/>
      <c r="R670" s="402"/>
      <c r="S670" s="402"/>
      <c r="T670" s="402"/>
      <c r="U670" s="402"/>
      <c r="V670" s="402"/>
      <c r="W670" s="402"/>
      <c r="X670" s="402"/>
      <c r="Y670" s="402"/>
      <c r="Z670" s="402"/>
    </row>
    <row r="671" ht="18.0" customHeight="1">
      <c r="A671" s="402"/>
      <c r="B671" s="402"/>
      <c r="C671" s="402"/>
      <c r="D671" s="402"/>
      <c r="E671" s="402"/>
      <c r="F671" s="402"/>
      <c r="G671" s="402"/>
      <c r="H671" s="402"/>
      <c r="I671" s="402"/>
      <c r="J671" s="402"/>
      <c r="K671" s="402"/>
      <c r="L671" s="402"/>
      <c r="M671" s="402"/>
      <c r="N671" s="402"/>
      <c r="O671" s="402"/>
      <c r="P671" s="402"/>
      <c r="Q671" s="402"/>
      <c r="R671" s="402"/>
      <c r="S671" s="402"/>
      <c r="T671" s="402"/>
      <c r="U671" s="402"/>
      <c r="V671" s="402"/>
      <c r="W671" s="402"/>
      <c r="X671" s="402"/>
      <c r="Y671" s="402"/>
      <c r="Z671" s="402"/>
    </row>
    <row r="672" ht="18.0" customHeight="1">
      <c r="A672" s="402"/>
      <c r="B672" s="402"/>
      <c r="C672" s="402"/>
      <c r="D672" s="402"/>
      <c r="E672" s="402"/>
      <c r="F672" s="402"/>
      <c r="G672" s="402"/>
      <c r="H672" s="402"/>
      <c r="I672" s="402"/>
      <c r="J672" s="402"/>
      <c r="K672" s="402"/>
      <c r="L672" s="402"/>
      <c r="M672" s="402"/>
      <c r="N672" s="402"/>
      <c r="O672" s="402"/>
      <c r="P672" s="402"/>
      <c r="Q672" s="402"/>
      <c r="R672" s="402"/>
      <c r="S672" s="402"/>
      <c r="T672" s="402"/>
      <c r="U672" s="402"/>
      <c r="V672" s="402"/>
      <c r="W672" s="402"/>
      <c r="X672" s="402"/>
      <c r="Y672" s="402"/>
      <c r="Z672" s="402"/>
    </row>
    <row r="673" ht="18.0" customHeight="1">
      <c r="A673" s="402"/>
      <c r="B673" s="402"/>
      <c r="C673" s="402"/>
      <c r="D673" s="402"/>
      <c r="E673" s="402"/>
      <c r="F673" s="402"/>
      <c r="G673" s="402"/>
      <c r="H673" s="402"/>
      <c r="I673" s="402"/>
      <c r="J673" s="402"/>
      <c r="K673" s="402"/>
      <c r="L673" s="402"/>
      <c r="M673" s="402"/>
      <c r="N673" s="402"/>
      <c r="O673" s="402"/>
      <c r="P673" s="402"/>
      <c r="Q673" s="402"/>
      <c r="R673" s="402"/>
      <c r="S673" s="402"/>
      <c r="T673" s="402"/>
      <c r="U673" s="402"/>
      <c r="V673" s="402"/>
      <c r="W673" s="402"/>
      <c r="X673" s="402"/>
      <c r="Y673" s="402"/>
      <c r="Z673" s="402"/>
    </row>
    <row r="674" ht="18.0" customHeight="1">
      <c r="A674" s="402"/>
      <c r="B674" s="402"/>
      <c r="C674" s="402"/>
      <c r="D674" s="402"/>
      <c r="E674" s="402"/>
      <c r="F674" s="402"/>
      <c r="G674" s="402"/>
      <c r="H674" s="402"/>
      <c r="I674" s="402"/>
      <c r="J674" s="402"/>
      <c r="K674" s="402"/>
      <c r="L674" s="402"/>
      <c r="M674" s="402"/>
      <c r="N674" s="402"/>
      <c r="O674" s="402"/>
      <c r="P674" s="402"/>
      <c r="Q674" s="402"/>
      <c r="R674" s="402"/>
      <c r="S674" s="402"/>
      <c r="T674" s="402"/>
      <c r="U674" s="402"/>
      <c r="V674" s="402"/>
      <c r="W674" s="402"/>
      <c r="X674" s="402"/>
      <c r="Y674" s="402"/>
      <c r="Z674" s="402"/>
    </row>
    <row r="675" ht="18.0" customHeight="1">
      <c r="A675" s="402"/>
      <c r="B675" s="402"/>
      <c r="C675" s="402"/>
      <c r="D675" s="402"/>
      <c r="E675" s="402"/>
      <c r="F675" s="402"/>
      <c r="G675" s="402"/>
      <c r="H675" s="402"/>
      <c r="I675" s="402"/>
      <c r="J675" s="402"/>
      <c r="K675" s="402"/>
      <c r="L675" s="402"/>
      <c r="M675" s="402"/>
      <c r="N675" s="402"/>
      <c r="O675" s="402"/>
      <c r="P675" s="402"/>
      <c r="Q675" s="402"/>
      <c r="R675" s="402"/>
      <c r="S675" s="402"/>
      <c r="T675" s="402"/>
      <c r="U675" s="402"/>
      <c r="V675" s="402"/>
      <c r="W675" s="402"/>
      <c r="X675" s="402"/>
      <c r="Y675" s="402"/>
      <c r="Z675" s="402"/>
    </row>
    <row r="676" ht="18.0" customHeight="1">
      <c r="A676" s="402"/>
      <c r="B676" s="402"/>
      <c r="C676" s="402"/>
      <c r="D676" s="402"/>
      <c r="E676" s="402"/>
      <c r="F676" s="402"/>
      <c r="G676" s="402"/>
      <c r="H676" s="402"/>
      <c r="I676" s="402"/>
      <c r="J676" s="402"/>
      <c r="K676" s="402"/>
      <c r="L676" s="402"/>
      <c r="M676" s="402"/>
      <c r="N676" s="402"/>
      <c r="O676" s="402"/>
      <c r="P676" s="402"/>
      <c r="Q676" s="402"/>
      <c r="R676" s="402"/>
      <c r="S676" s="402"/>
      <c r="T676" s="402"/>
      <c r="U676" s="402"/>
      <c r="V676" s="402"/>
      <c r="W676" s="402"/>
      <c r="X676" s="402"/>
      <c r="Y676" s="402"/>
      <c r="Z676" s="402"/>
    </row>
    <row r="677" ht="18.0" customHeight="1">
      <c r="A677" s="402"/>
      <c r="B677" s="402"/>
      <c r="C677" s="402"/>
      <c r="D677" s="402"/>
      <c r="E677" s="402"/>
      <c r="F677" s="402"/>
      <c r="G677" s="402"/>
      <c r="H677" s="402"/>
      <c r="I677" s="402"/>
      <c r="J677" s="402"/>
      <c r="K677" s="402"/>
      <c r="L677" s="402"/>
      <c r="M677" s="402"/>
      <c r="N677" s="402"/>
      <c r="O677" s="402"/>
      <c r="P677" s="402"/>
      <c r="Q677" s="402"/>
      <c r="R677" s="402"/>
      <c r="S677" s="402"/>
      <c r="T677" s="402"/>
      <c r="U677" s="402"/>
      <c r="V677" s="402"/>
      <c r="W677" s="402"/>
      <c r="X677" s="402"/>
      <c r="Y677" s="402"/>
      <c r="Z677" s="402"/>
    </row>
    <row r="678" ht="18.0" customHeight="1">
      <c r="A678" s="402"/>
      <c r="B678" s="402"/>
      <c r="C678" s="402"/>
      <c r="D678" s="402"/>
      <c r="E678" s="402"/>
      <c r="F678" s="402"/>
      <c r="G678" s="402"/>
      <c r="H678" s="402"/>
      <c r="I678" s="402"/>
      <c r="J678" s="402"/>
      <c r="K678" s="402"/>
      <c r="L678" s="402"/>
      <c r="M678" s="402"/>
      <c r="N678" s="402"/>
      <c r="O678" s="402"/>
      <c r="P678" s="402"/>
      <c r="Q678" s="402"/>
      <c r="R678" s="402"/>
      <c r="S678" s="402"/>
      <c r="T678" s="402"/>
      <c r="U678" s="402"/>
      <c r="V678" s="402"/>
      <c r="W678" s="402"/>
      <c r="X678" s="402"/>
      <c r="Y678" s="402"/>
      <c r="Z678" s="402"/>
    </row>
    <row r="679" ht="18.0" customHeight="1">
      <c r="A679" s="402"/>
      <c r="B679" s="402"/>
      <c r="C679" s="402"/>
      <c r="D679" s="402"/>
      <c r="E679" s="402"/>
      <c r="F679" s="402"/>
      <c r="G679" s="402"/>
      <c r="H679" s="402"/>
      <c r="I679" s="402"/>
      <c r="J679" s="402"/>
      <c r="K679" s="402"/>
      <c r="L679" s="402"/>
      <c r="M679" s="402"/>
      <c r="N679" s="402"/>
      <c r="O679" s="402"/>
      <c r="P679" s="402"/>
      <c r="Q679" s="402"/>
      <c r="R679" s="402"/>
      <c r="S679" s="402"/>
      <c r="T679" s="402"/>
      <c r="U679" s="402"/>
      <c r="V679" s="402"/>
      <c r="W679" s="402"/>
      <c r="X679" s="402"/>
      <c r="Y679" s="402"/>
      <c r="Z679" s="402"/>
    </row>
    <row r="680" ht="18.0" customHeight="1">
      <c r="A680" s="402"/>
      <c r="B680" s="402"/>
      <c r="C680" s="402"/>
      <c r="D680" s="402"/>
      <c r="E680" s="402"/>
      <c r="F680" s="402"/>
      <c r="G680" s="402"/>
      <c r="H680" s="402"/>
      <c r="I680" s="402"/>
      <c r="J680" s="402"/>
      <c r="K680" s="402"/>
      <c r="L680" s="402"/>
      <c r="M680" s="402"/>
      <c r="N680" s="402"/>
      <c r="O680" s="402"/>
      <c r="P680" s="402"/>
      <c r="Q680" s="402"/>
      <c r="R680" s="402"/>
      <c r="S680" s="402"/>
      <c r="T680" s="402"/>
      <c r="U680" s="402"/>
      <c r="V680" s="402"/>
      <c r="W680" s="402"/>
      <c r="X680" s="402"/>
      <c r="Y680" s="402"/>
      <c r="Z680" s="402"/>
    </row>
    <row r="681" ht="18.0" customHeight="1">
      <c r="A681" s="402"/>
      <c r="B681" s="402"/>
      <c r="C681" s="402"/>
      <c r="D681" s="402"/>
      <c r="E681" s="402"/>
      <c r="F681" s="402"/>
      <c r="G681" s="402"/>
      <c r="H681" s="402"/>
      <c r="I681" s="402"/>
      <c r="J681" s="402"/>
      <c r="K681" s="402"/>
      <c r="L681" s="402"/>
      <c r="M681" s="402"/>
      <c r="N681" s="402"/>
      <c r="O681" s="402"/>
      <c r="P681" s="402"/>
      <c r="Q681" s="402"/>
      <c r="R681" s="402"/>
      <c r="S681" s="402"/>
      <c r="T681" s="402"/>
      <c r="U681" s="402"/>
      <c r="V681" s="402"/>
      <c r="W681" s="402"/>
      <c r="X681" s="402"/>
      <c r="Y681" s="402"/>
      <c r="Z681" s="402"/>
    </row>
    <row r="682" ht="18.0" customHeight="1">
      <c r="A682" s="402"/>
      <c r="B682" s="402"/>
      <c r="C682" s="402"/>
      <c r="D682" s="402"/>
      <c r="E682" s="402"/>
      <c r="F682" s="402"/>
      <c r="G682" s="402"/>
      <c r="H682" s="402"/>
      <c r="I682" s="402"/>
      <c r="J682" s="402"/>
      <c r="K682" s="402"/>
      <c r="L682" s="402"/>
      <c r="M682" s="402"/>
      <c r="N682" s="402"/>
      <c r="O682" s="402"/>
      <c r="P682" s="402"/>
      <c r="Q682" s="402"/>
      <c r="R682" s="402"/>
      <c r="S682" s="402"/>
      <c r="T682" s="402"/>
      <c r="U682" s="402"/>
      <c r="V682" s="402"/>
      <c r="W682" s="402"/>
      <c r="X682" s="402"/>
      <c r="Y682" s="402"/>
      <c r="Z682" s="402"/>
    </row>
    <row r="683" ht="18.0" customHeight="1">
      <c r="A683" s="402"/>
      <c r="B683" s="402"/>
      <c r="C683" s="402"/>
      <c r="D683" s="402"/>
      <c r="E683" s="402"/>
      <c r="F683" s="402"/>
      <c r="G683" s="402"/>
      <c r="H683" s="402"/>
      <c r="I683" s="402"/>
      <c r="J683" s="402"/>
      <c r="K683" s="402"/>
      <c r="L683" s="402"/>
      <c r="M683" s="402"/>
      <c r="N683" s="402"/>
      <c r="O683" s="402"/>
      <c r="P683" s="402"/>
      <c r="Q683" s="402"/>
      <c r="R683" s="402"/>
      <c r="S683" s="402"/>
      <c r="T683" s="402"/>
      <c r="U683" s="402"/>
      <c r="V683" s="402"/>
      <c r="W683" s="402"/>
      <c r="X683" s="402"/>
      <c r="Y683" s="402"/>
      <c r="Z683" s="402"/>
    </row>
    <row r="684" ht="18.0" customHeight="1">
      <c r="A684" s="402"/>
      <c r="B684" s="402"/>
      <c r="C684" s="402"/>
      <c r="D684" s="402"/>
      <c r="E684" s="402"/>
      <c r="F684" s="402"/>
      <c r="G684" s="402"/>
      <c r="H684" s="402"/>
      <c r="I684" s="402"/>
      <c r="J684" s="402"/>
      <c r="K684" s="402"/>
      <c r="L684" s="402"/>
      <c r="M684" s="402"/>
      <c r="N684" s="402"/>
      <c r="O684" s="402"/>
      <c r="P684" s="402"/>
      <c r="Q684" s="402"/>
      <c r="R684" s="402"/>
      <c r="S684" s="402"/>
      <c r="T684" s="402"/>
      <c r="U684" s="402"/>
      <c r="V684" s="402"/>
      <c r="W684" s="402"/>
      <c r="X684" s="402"/>
      <c r="Y684" s="402"/>
      <c r="Z684" s="402"/>
    </row>
    <row r="685" ht="18.0" customHeight="1">
      <c r="A685" s="402"/>
      <c r="B685" s="402"/>
      <c r="C685" s="402"/>
      <c r="D685" s="402"/>
      <c r="E685" s="402"/>
      <c r="F685" s="402"/>
      <c r="G685" s="402"/>
      <c r="H685" s="402"/>
      <c r="I685" s="402"/>
      <c r="J685" s="402"/>
      <c r="K685" s="402"/>
      <c r="L685" s="402"/>
      <c r="M685" s="402"/>
      <c r="N685" s="402"/>
      <c r="O685" s="402"/>
      <c r="P685" s="402"/>
      <c r="Q685" s="402"/>
      <c r="R685" s="402"/>
      <c r="S685" s="402"/>
      <c r="T685" s="402"/>
      <c r="U685" s="402"/>
      <c r="V685" s="402"/>
      <c r="W685" s="402"/>
      <c r="X685" s="402"/>
      <c r="Y685" s="402"/>
      <c r="Z685" s="402"/>
    </row>
    <row r="686" ht="18.0" customHeight="1">
      <c r="A686" s="402"/>
      <c r="B686" s="402"/>
      <c r="C686" s="402"/>
      <c r="D686" s="402"/>
      <c r="E686" s="402"/>
      <c r="F686" s="402"/>
      <c r="G686" s="402"/>
      <c r="H686" s="402"/>
      <c r="I686" s="402"/>
      <c r="J686" s="402"/>
      <c r="K686" s="402"/>
      <c r="L686" s="402"/>
      <c r="M686" s="402"/>
      <c r="N686" s="402"/>
      <c r="O686" s="402"/>
      <c r="P686" s="402"/>
      <c r="Q686" s="402"/>
      <c r="R686" s="402"/>
      <c r="S686" s="402"/>
      <c r="T686" s="402"/>
      <c r="U686" s="402"/>
      <c r="V686" s="402"/>
      <c r="W686" s="402"/>
      <c r="X686" s="402"/>
      <c r="Y686" s="402"/>
      <c r="Z686" s="402"/>
    </row>
    <row r="687" ht="18.0" customHeight="1">
      <c r="A687" s="402"/>
      <c r="B687" s="402"/>
      <c r="C687" s="402"/>
      <c r="D687" s="402"/>
      <c r="E687" s="402"/>
      <c r="F687" s="402"/>
      <c r="G687" s="402"/>
      <c r="H687" s="402"/>
      <c r="I687" s="402"/>
      <c r="J687" s="402"/>
      <c r="K687" s="402"/>
      <c r="L687" s="402"/>
      <c r="M687" s="402"/>
      <c r="N687" s="402"/>
      <c r="O687" s="402"/>
      <c r="P687" s="402"/>
      <c r="Q687" s="402"/>
      <c r="R687" s="402"/>
      <c r="S687" s="402"/>
      <c r="T687" s="402"/>
      <c r="U687" s="402"/>
      <c r="V687" s="402"/>
      <c r="W687" s="402"/>
      <c r="X687" s="402"/>
      <c r="Y687" s="402"/>
      <c r="Z687" s="402"/>
    </row>
    <row r="688" ht="18.0" customHeight="1">
      <c r="A688" s="402"/>
      <c r="B688" s="402"/>
      <c r="C688" s="402"/>
      <c r="D688" s="402"/>
      <c r="E688" s="402"/>
      <c r="F688" s="402"/>
      <c r="G688" s="402"/>
      <c r="H688" s="402"/>
      <c r="I688" s="402"/>
      <c r="J688" s="402"/>
      <c r="K688" s="402"/>
      <c r="L688" s="402"/>
      <c r="M688" s="402"/>
      <c r="N688" s="402"/>
      <c r="O688" s="402"/>
      <c r="P688" s="402"/>
      <c r="Q688" s="402"/>
      <c r="R688" s="402"/>
      <c r="S688" s="402"/>
      <c r="T688" s="402"/>
      <c r="U688" s="402"/>
      <c r="V688" s="402"/>
      <c r="W688" s="402"/>
      <c r="X688" s="402"/>
      <c r="Y688" s="402"/>
      <c r="Z688" s="402"/>
    </row>
    <row r="689" ht="18.0" customHeight="1">
      <c r="A689" s="402"/>
      <c r="B689" s="402"/>
      <c r="C689" s="402"/>
      <c r="D689" s="402"/>
      <c r="E689" s="402"/>
      <c r="F689" s="402"/>
      <c r="G689" s="402"/>
      <c r="H689" s="402"/>
      <c r="I689" s="402"/>
      <c r="J689" s="402"/>
      <c r="K689" s="402"/>
      <c r="L689" s="402"/>
      <c r="M689" s="402"/>
      <c r="N689" s="402"/>
      <c r="O689" s="402"/>
      <c r="P689" s="402"/>
      <c r="Q689" s="402"/>
      <c r="R689" s="402"/>
      <c r="S689" s="402"/>
      <c r="T689" s="402"/>
      <c r="U689" s="402"/>
      <c r="V689" s="402"/>
      <c r="W689" s="402"/>
      <c r="X689" s="402"/>
      <c r="Y689" s="402"/>
      <c r="Z689" s="402"/>
    </row>
    <row r="690" ht="18.0" customHeight="1">
      <c r="A690" s="402"/>
      <c r="B690" s="402"/>
      <c r="C690" s="402"/>
      <c r="D690" s="402"/>
      <c r="E690" s="402"/>
      <c r="F690" s="402"/>
      <c r="G690" s="402"/>
      <c r="H690" s="402"/>
      <c r="I690" s="402"/>
      <c r="J690" s="402"/>
      <c r="K690" s="402"/>
      <c r="L690" s="402"/>
      <c r="M690" s="402"/>
      <c r="N690" s="402"/>
      <c r="O690" s="402"/>
      <c r="P690" s="402"/>
      <c r="Q690" s="402"/>
      <c r="R690" s="402"/>
      <c r="S690" s="402"/>
      <c r="T690" s="402"/>
      <c r="U690" s="402"/>
      <c r="V690" s="402"/>
      <c r="W690" s="402"/>
      <c r="X690" s="402"/>
      <c r="Y690" s="402"/>
      <c r="Z690" s="402"/>
    </row>
    <row r="691" ht="18.0" customHeight="1">
      <c r="A691" s="402"/>
      <c r="B691" s="402"/>
      <c r="C691" s="402"/>
      <c r="D691" s="402"/>
      <c r="E691" s="402"/>
      <c r="F691" s="402"/>
      <c r="G691" s="402"/>
      <c r="H691" s="402"/>
      <c r="I691" s="402"/>
      <c r="J691" s="402"/>
      <c r="K691" s="402"/>
      <c r="L691" s="402"/>
      <c r="M691" s="402"/>
      <c r="N691" s="402"/>
      <c r="O691" s="402"/>
      <c r="P691" s="402"/>
      <c r="Q691" s="402"/>
      <c r="R691" s="402"/>
      <c r="S691" s="402"/>
      <c r="T691" s="402"/>
      <c r="U691" s="402"/>
      <c r="V691" s="402"/>
      <c r="W691" s="402"/>
      <c r="X691" s="402"/>
      <c r="Y691" s="402"/>
      <c r="Z691" s="402"/>
    </row>
    <row r="692" ht="18.0" customHeight="1">
      <c r="A692" s="402"/>
      <c r="B692" s="402"/>
      <c r="C692" s="402"/>
      <c r="D692" s="402"/>
      <c r="E692" s="402"/>
      <c r="F692" s="402"/>
      <c r="G692" s="402"/>
      <c r="H692" s="402"/>
      <c r="I692" s="402"/>
      <c r="J692" s="402"/>
      <c r="K692" s="402"/>
      <c r="L692" s="402"/>
      <c r="M692" s="402"/>
      <c r="N692" s="402"/>
      <c r="O692" s="402"/>
      <c r="P692" s="402"/>
      <c r="Q692" s="402"/>
      <c r="R692" s="402"/>
      <c r="S692" s="402"/>
      <c r="T692" s="402"/>
      <c r="U692" s="402"/>
      <c r="V692" s="402"/>
      <c r="W692" s="402"/>
      <c r="X692" s="402"/>
      <c r="Y692" s="402"/>
      <c r="Z692" s="402"/>
    </row>
    <row r="693" ht="18.0" customHeight="1">
      <c r="A693" s="402"/>
      <c r="B693" s="402"/>
      <c r="C693" s="402"/>
      <c r="D693" s="402"/>
      <c r="E693" s="402"/>
      <c r="F693" s="402"/>
      <c r="G693" s="402"/>
      <c r="H693" s="402"/>
      <c r="I693" s="402"/>
      <c r="J693" s="402"/>
      <c r="K693" s="402"/>
      <c r="L693" s="402"/>
      <c r="M693" s="402"/>
      <c r="N693" s="402"/>
      <c r="O693" s="402"/>
      <c r="P693" s="402"/>
      <c r="Q693" s="402"/>
      <c r="R693" s="402"/>
      <c r="S693" s="402"/>
      <c r="T693" s="402"/>
      <c r="U693" s="402"/>
      <c r="V693" s="402"/>
      <c r="W693" s="402"/>
      <c r="X693" s="402"/>
      <c r="Y693" s="402"/>
      <c r="Z693" s="402"/>
    </row>
    <row r="694" ht="18.0" customHeight="1">
      <c r="A694" s="402"/>
      <c r="B694" s="402"/>
      <c r="C694" s="402"/>
      <c r="D694" s="402"/>
      <c r="E694" s="402"/>
      <c r="F694" s="402"/>
      <c r="G694" s="402"/>
      <c r="H694" s="402"/>
      <c r="I694" s="402"/>
      <c r="J694" s="402"/>
      <c r="K694" s="402"/>
      <c r="L694" s="402"/>
      <c r="M694" s="402"/>
      <c r="N694" s="402"/>
      <c r="O694" s="402"/>
      <c r="P694" s="402"/>
      <c r="Q694" s="402"/>
      <c r="R694" s="402"/>
      <c r="S694" s="402"/>
      <c r="T694" s="402"/>
      <c r="U694" s="402"/>
      <c r="V694" s="402"/>
      <c r="W694" s="402"/>
      <c r="X694" s="402"/>
      <c r="Y694" s="402"/>
      <c r="Z694" s="402"/>
    </row>
    <row r="695" ht="18.0" customHeight="1">
      <c r="A695" s="402"/>
      <c r="B695" s="402"/>
      <c r="C695" s="402"/>
      <c r="D695" s="402"/>
      <c r="E695" s="402"/>
      <c r="F695" s="402"/>
      <c r="G695" s="402"/>
      <c r="H695" s="402"/>
      <c r="I695" s="402"/>
      <c r="J695" s="402"/>
      <c r="K695" s="402"/>
      <c r="L695" s="402"/>
      <c r="M695" s="402"/>
      <c r="N695" s="402"/>
      <c r="O695" s="402"/>
      <c r="P695" s="402"/>
      <c r="Q695" s="402"/>
      <c r="R695" s="402"/>
      <c r="S695" s="402"/>
      <c r="T695" s="402"/>
      <c r="U695" s="402"/>
      <c r="V695" s="402"/>
      <c r="W695" s="402"/>
      <c r="X695" s="402"/>
      <c r="Y695" s="402"/>
      <c r="Z695" s="402"/>
    </row>
    <row r="696" ht="18.0" customHeight="1">
      <c r="A696" s="402"/>
      <c r="B696" s="402"/>
      <c r="C696" s="402"/>
      <c r="D696" s="402"/>
      <c r="E696" s="402"/>
      <c r="F696" s="402"/>
      <c r="G696" s="402"/>
      <c r="H696" s="402"/>
      <c r="I696" s="402"/>
      <c r="J696" s="402"/>
      <c r="K696" s="402"/>
      <c r="L696" s="402"/>
      <c r="M696" s="402"/>
      <c r="N696" s="402"/>
      <c r="O696" s="402"/>
      <c r="P696" s="402"/>
      <c r="Q696" s="402"/>
      <c r="R696" s="402"/>
      <c r="S696" s="402"/>
      <c r="T696" s="402"/>
      <c r="U696" s="402"/>
      <c r="V696" s="402"/>
      <c r="W696" s="402"/>
      <c r="X696" s="402"/>
      <c r="Y696" s="402"/>
      <c r="Z696" s="402"/>
    </row>
    <row r="697" ht="18.0" customHeight="1">
      <c r="A697" s="402"/>
      <c r="B697" s="402"/>
      <c r="C697" s="402"/>
      <c r="D697" s="402"/>
      <c r="E697" s="402"/>
      <c r="F697" s="402"/>
      <c r="G697" s="402"/>
      <c r="H697" s="402"/>
      <c r="I697" s="402"/>
      <c r="J697" s="402"/>
      <c r="K697" s="402"/>
      <c r="L697" s="402"/>
      <c r="M697" s="402"/>
      <c r="N697" s="402"/>
      <c r="O697" s="402"/>
      <c r="P697" s="402"/>
      <c r="Q697" s="402"/>
      <c r="R697" s="402"/>
      <c r="S697" s="402"/>
      <c r="T697" s="402"/>
      <c r="U697" s="402"/>
      <c r="V697" s="402"/>
      <c r="W697" s="402"/>
      <c r="X697" s="402"/>
      <c r="Y697" s="402"/>
      <c r="Z697" s="402"/>
    </row>
    <row r="698" ht="18.0" customHeight="1">
      <c r="A698" s="402"/>
      <c r="B698" s="402"/>
      <c r="C698" s="402"/>
      <c r="D698" s="402"/>
      <c r="E698" s="402"/>
      <c r="F698" s="402"/>
      <c r="G698" s="402"/>
      <c r="H698" s="402"/>
      <c r="I698" s="402"/>
      <c r="J698" s="402"/>
      <c r="K698" s="402"/>
      <c r="L698" s="402"/>
      <c r="M698" s="402"/>
      <c r="N698" s="402"/>
      <c r="O698" s="402"/>
      <c r="P698" s="402"/>
      <c r="Q698" s="402"/>
      <c r="R698" s="402"/>
      <c r="S698" s="402"/>
      <c r="T698" s="402"/>
      <c r="U698" s="402"/>
      <c r="V698" s="402"/>
      <c r="W698" s="402"/>
      <c r="X698" s="402"/>
      <c r="Y698" s="402"/>
      <c r="Z698" s="402"/>
    </row>
    <row r="699" ht="18.0" customHeight="1">
      <c r="A699" s="402"/>
      <c r="B699" s="402"/>
      <c r="C699" s="402"/>
      <c r="D699" s="402"/>
      <c r="E699" s="402"/>
      <c r="F699" s="402"/>
      <c r="G699" s="402"/>
      <c r="H699" s="402"/>
      <c r="I699" s="402"/>
      <c r="J699" s="402"/>
      <c r="K699" s="402"/>
      <c r="L699" s="402"/>
      <c r="M699" s="402"/>
      <c r="N699" s="402"/>
      <c r="O699" s="402"/>
      <c r="P699" s="402"/>
      <c r="Q699" s="402"/>
      <c r="R699" s="402"/>
      <c r="S699" s="402"/>
      <c r="T699" s="402"/>
      <c r="U699" s="402"/>
      <c r="V699" s="402"/>
      <c r="W699" s="402"/>
      <c r="X699" s="402"/>
      <c r="Y699" s="402"/>
      <c r="Z699" s="402"/>
    </row>
    <row r="700" ht="18.0" customHeight="1">
      <c r="A700" s="402"/>
      <c r="B700" s="402"/>
      <c r="C700" s="402"/>
      <c r="D700" s="402"/>
      <c r="E700" s="402"/>
      <c r="F700" s="402"/>
      <c r="G700" s="402"/>
      <c r="H700" s="402"/>
      <c r="I700" s="402"/>
      <c r="J700" s="402"/>
      <c r="K700" s="402"/>
      <c r="L700" s="402"/>
      <c r="M700" s="402"/>
      <c r="N700" s="402"/>
      <c r="O700" s="402"/>
      <c r="P700" s="402"/>
      <c r="Q700" s="402"/>
      <c r="R700" s="402"/>
      <c r="S700" s="402"/>
      <c r="T700" s="402"/>
      <c r="U700" s="402"/>
      <c r="V700" s="402"/>
      <c r="W700" s="402"/>
      <c r="X700" s="402"/>
      <c r="Y700" s="402"/>
      <c r="Z700" s="402"/>
    </row>
    <row r="701" ht="18.0" customHeight="1">
      <c r="A701" s="402"/>
      <c r="B701" s="402"/>
      <c r="C701" s="402"/>
      <c r="D701" s="402"/>
      <c r="E701" s="402"/>
      <c r="F701" s="402"/>
      <c r="G701" s="402"/>
      <c r="H701" s="402"/>
      <c r="I701" s="402"/>
      <c r="J701" s="402"/>
      <c r="K701" s="402"/>
      <c r="L701" s="402"/>
      <c r="M701" s="402"/>
      <c r="N701" s="402"/>
      <c r="O701" s="402"/>
      <c r="P701" s="402"/>
      <c r="Q701" s="402"/>
      <c r="R701" s="402"/>
      <c r="S701" s="402"/>
      <c r="T701" s="402"/>
      <c r="U701" s="402"/>
      <c r="V701" s="402"/>
      <c r="W701" s="402"/>
      <c r="X701" s="402"/>
      <c r="Y701" s="402"/>
      <c r="Z701" s="402"/>
    </row>
    <row r="702" ht="18.0" customHeight="1">
      <c r="A702" s="402"/>
      <c r="B702" s="402"/>
      <c r="C702" s="402"/>
      <c r="D702" s="402"/>
      <c r="E702" s="402"/>
      <c r="F702" s="402"/>
      <c r="G702" s="402"/>
      <c r="H702" s="402"/>
      <c r="I702" s="402"/>
      <c r="J702" s="402"/>
      <c r="K702" s="402"/>
      <c r="L702" s="402"/>
      <c r="M702" s="402"/>
      <c r="N702" s="402"/>
      <c r="O702" s="402"/>
      <c r="P702" s="402"/>
      <c r="Q702" s="402"/>
      <c r="R702" s="402"/>
      <c r="S702" s="402"/>
      <c r="T702" s="402"/>
      <c r="U702" s="402"/>
      <c r="V702" s="402"/>
      <c r="W702" s="402"/>
      <c r="X702" s="402"/>
      <c r="Y702" s="402"/>
      <c r="Z702" s="402"/>
    </row>
    <row r="703" ht="18.0" customHeight="1">
      <c r="A703" s="402"/>
      <c r="B703" s="402"/>
      <c r="C703" s="402"/>
      <c r="D703" s="402"/>
      <c r="E703" s="402"/>
      <c r="F703" s="402"/>
      <c r="G703" s="402"/>
      <c r="H703" s="402"/>
      <c r="I703" s="402"/>
      <c r="J703" s="402"/>
      <c r="K703" s="402"/>
      <c r="L703" s="402"/>
      <c r="M703" s="402"/>
      <c r="N703" s="402"/>
      <c r="O703" s="402"/>
      <c r="P703" s="402"/>
      <c r="Q703" s="402"/>
      <c r="R703" s="402"/>
      <c r="S703" s="402"/>
      <c r="T703" s="402"/>
      <c r="U703" s="402"/>
      <c r="V703" s="402"/>
      <c r="W703" s="402"/>
      <c r="X703" s="402"/>
      <c r="Y703" s="402"/>
      <c r="Z703" s="402"/>
    </row>
    <row r="704" ht="18.0" customHeight="1">
      <c r="A704" s="402"/>
      <c r="B704" s="402"/>
      <c r="C704" s="402"/>
      <c r="D704" s="402"/>
      <c r="E704" s="402"/>
      <c r="F704" s="402"/>
      <c r="G704" s="402"/>
      <c r="H704" s="402"/>
      <c r="I704" s="402"/>
      <c r="J704" s="402"/>
      <c r="K704" s="402"/>
      <c r="L704" s="402"/>
      <c r="M704" s="402"/>
      <c r="N704" s="402"/>
      <c r="O704" s="402"/>
      <c r="P704" s="402"/>
      <c r="Q704" s="402"/>
      <c r="R704" s="402"/>
      <c r="S704" s="402"/>
      <c r="T704" s="402"/>
      <c r="U704" s="402"/>
      <c r="V704" s="402"/>
      <c r="W704" s="402"/>
      <c r="X704" s="402"/>
      <c r="Y704" s="402"/>
      <c r="Z704" s="402"/>
    </row>
    <row r="705" ht="18.0" customHeight="1">
      <c r="A705" s="402"/>
      <c r="B705" s="402"/>
      <c r="C705" s="402"/>
      <c r="D705" s="402"/>
      <c r="E705" s="402"/>
      <c r="F705" s="402"/>
      <c r="G705" s="402"/>
      <c r="H705" s="402"/>
      <c r="I705" s="402"/>
      <c r="J705" s="402"/>
      <c r="K705" s="402"/>
      <c r="L705" s="402"/>
      <c r="M705" s="402"/>
      <c r="N705" s="402"/>
      <c r="O705" s="402"/>
      <c r="P705" s="402"/>
      <c r="Q705" s="402"/>
      <c r="R705" s="402"/>
      <c r="S705" s="402"/>
      <c r="T705" s="402"/>
      <c r="U705" s="402"/>
      <c r="V705" s="402"/>
      <c r="W705" s="402"/>
      <c r="X705" s="402"/>
      <c r="Y705" s="402"/>
      <c r="Z705" s="402"/>
    </row>
    <row r="706" ht="18.0" customHeight="1">
      <c r="A706" s="402"/>
      <c r="B706" s="402"/>
      <c r="C706" s="402"/>
      <c r="D706" s="402"/>
      <c r="E706" s="402"/>
      <c r="F706" s="402"/>
      <c r="G706" s="402"/>
      <c r="H706" s="402"/>
      <c r="I706" s="402"/>
      <c r="J706" s="402"/>
      <c r="K706" s="402"/>
      <c r="L706" s="402"/>
      <c r="M706" s="402"/>
      <c r="N706" s="402"/>
      <c r="O706" s="402"/>
      <c r="P706" s="402"/>
      <c r="Q706" s="402"/>
      <c r="R706" s="402"/>
      <c r="S706" s="402"/>
      <c r="T706" s="402"/>
      <c r="U706" s="402"/>
      <c r="V706" s="402"/>
      <c r="W706" s="402"/>
      <c r="X706" s="402"/>
      <c r="Y706" s="402"/>
      <c r="Z706" s="402"/>
    </row>
    <row r="707" ht="18.0" customHeight="1">
      <c r="A707" s="402"/>
      <c r="B707" s="402"/>
      <c r="C707" s="402"/>
      <c r="D707" s="402"/>
      <c r="E707" s="402"/>
      <c r="F707" s="402"/>
      <c r="G707" s="402"/>
      <c r="H707" s="402"/>
      <c r="I707" s="402"/>
      <c r="J707" s="402"/>
      <c r="K707" s="402"/>
      <c r="L707" s="402"/>
      <c r="M707" s="402"/>
      <c r="N707" s="402"/>
      <c r="O707" s="402"/>
      <c r="P707" s="402"/>
      <c r="Q707" s="402"/>
      <c r="R707" s="402"/>
      <c r="S707" s="402"/>
      <c r="T707" s="402"/>
      <c r="U707" s="402"/>
      <c r="V707" s="402"/>
      <c r="W707" s="402"/>
      <c r="X707" s="402"/>
      <c r="Y707" s="402"/>
      <c r="Z707" s="402"/>
    </row>
    <row r="708" ht="18.0" customHeight="1">
      <c r="A708" s="402"/>
      <c r="B708" s="402"/>
      <c r="C708" s="402"/>
      <c r="D708" s="402"/>
      <c r="E708" s="402"/>
      <c r="F708" s="402"/>
      <c r="G708" s="402"/>
      <c r="H708" s="402"/>
      <c r="I708" s="402"/>
      <c r="J708" s="402"/>
      <c r="K708" s="402"/>
      <c r="L708" s="402"/>
      <c r="M708" s="402"/>
      <c r="N708" s="402"/>
      <c r="O708" s="402"/>
      <c r="P708" s="402"/>
      <c r="Q708" s="402"/>
      <c r="R708" s="402"/>
      <c r="S708" s="402"/>
      <c r="T708" s="402"/>
      <c r="U708" s="402"/>
      <c r="V708" s="402"/>
      <c r="W708" s="402"/>
      <c r="X708" s="402"/>
      <c r="Y708" s="402"/>
      <c r="Z708" s="402"/>
    </row>
    <row r="709" ht="18.0" customHeight="1">
      <c r="A709" s="402"/>
      <c r="B709" s="402"/>
      <c r="C709" s="402"/>
      <c r="D709" s="402"/>
      <c r="E709" s="402"/>
      <c r="F709" s="402"/>
      <c r="G709" s="402"/>
      <c r="H709" s="402"/>
      <c r="I709" s="402"/>
      <c r="J709" s="402"/>
      <c r="K709" s="402"/>
      <c r="L709" s="402"/>
      <c r="M709" s="402"/>
      <c r="N709" s="402"/>
      <c r="O709" s="402"/>
      <c r="P709" s="402"/>
      <c r="Q709" s="402"/>
      <c r="R709" s="402"/>
      <c r="S709" s="402"/>
      <c r="T709" s="402"/>
      <c r="U709" s="402"/>
      <c r="V709" s="402"/>
      <c r="W709" s="402"/>
      <c r="X709" s="402"/>
      <c r="Y709" s="402"/>
      <c r="Z709" s="402"/>
    </row>
    <row r="710" ht="18.0" customHeight="1">
      <c r="A710" s="402"/>
      <c r="B710" s="402"/>
      <c r="C710" s="402"/>
      <c r="D710" s="402"/>
      <c r="E710" s="402"/>
      <c r="F710" s="402"/>
      <c r="G710" s="402"/>
      <c r="H710" s="402"/>
      <c r="I710" s="402"/>
      <c r="J710" s="402"/>
      <c r="K710" s="402"/>
      <c r="L710" s="402"/>
      <c r="M710" s="402"/>
      <c r="N710" s="402"/>
      <c r="O710" s="402"/>
      <c r="P710" s="402"/>
      <c r="Q710" s="402"/>
      <c r="R710" s="402"/>
      <c r="S710" s="402"/>
      <c r="T710" s="402"/>
      <c r="U710" s="402"/>
      <c r="V710" s="402"/>
      <c r="W710" s="402"/>
      <c r="X710" s="402"/>
      <c r="Y710" s="402"/>
      <c r="Z710" s="402"/>
    </row>
    <row r="711" ht="18.0" customHeight="1">
      <c r="A711" s="402"/>
      <c r="B711" s="402"/>
      <c r="C711" s="402"/>
      <c r="D711" s="402"/>
      <c r="E711" s="402"/>
      <c r="F711" s="402"/>
      <c r="G711" s="402"/>
      <c r="H711" s="402"/>
      <c r="I711" s="402"/>
      <c r="J711" s="402"/>
      <c r="K711" s="402"/>
      <c r="L711" s="402"/>
      <c r="M711" s="402"/>
      <c r="N711" s="402"/>
      <c r="O711" s="402"/>
      <c r="P711" s="402"/>
      <c r="Q711" s="402"/>
      <c r="R711" s="402"/>
      <c r="S711" s="402"/>
      <c r="T711" s="402"/>
      <c r="U711" s="402"/>
      <c r="V711" s="402"/>
      <c r="W711" s="402"/>
      <c r="X711" s="402"/>
      <c r="Y711" s="402"/>
      <c r="Z711" s="402"/>
    </row>
    <row r="712" ht="18.0" customHeight="1">
      <c r="A712" s="402"/>
      <c r="B712" s="402"/>
      <c r="C712" s="402"/>
      <c r="D712" s="402"/>
      <c r="E712" s="402"/>
      <c r="F712" s="402"/>
      <c r="G712" s="402"/>
      <c r="H712" s="402"/>
      <c r="I712" s="402"/>
      <c r="J712" s="402"/>
      <c r="K712" s="402"/>
      <c r="L712" s="402"/>
      <c r="M712" s="402"/>
      <c r="N712" s="402"/>
      <c r="O712" s="402"/>
      <c r="P712" s="402"/>
      <c r="Q712" s="402"/>
      <c r="R712" s="402"/>
      <c r="S712" s="402"/>
      <c r="T712" s="402"/>
      <c r="U712" s="402"/>
      <c r="V712" s="402"/>
      <c r="W712" s="402"/>
      <c r="X712" s="402"/>
      <c r="Y712" s="402"/>
      <c r="Z712" s="402"/>
    </row>
    <row r="713" ht="18.0" customHeight="1">
      <c r="A713" s="402"/>
      <c r="B713" s="402"/>
      <c r="C713" s="402"/>
      <c r="D713" s="402"/>
      <c r="E713" s="402"/>
      <c r="F713" s="402"/>
      <c r="G713" s="402"/>
      <c r="H713" s="402"/>
      <c r="I713" s="402"/>
      <c r="J713" s="402"/>
      <c r="K713" s="402"/>
      <c r="L713" s="402"/>
      <c r="M713" s="402"/>
      <c r="N713" s="402"/>
      <c r="O713" s="402"/>
      <c r="P713" s="402"/>
      <c r="Q713" s="402"/>
      <c r="R713" s="402"/>
      <c r="S713" s="402"/>
      <c r="T713" s="402"/>
      <c r="U713" s="402"/>
      <c r="V713" s="402"/>
      <c r="W713" s="402"/>
      <c r="X713" s="402"/>
      <c r="Y713" s="402"/>
      <c r="Z713" s="402"/>
    </row>
    <row r="714" ht="18.0" customHeight="1">
      <c r="A714" s="402"/>
      <c r="B714" s="402"/>
      <c r="C714" s="402"/>
      <c r="D714" s="402"/>
      <c r="E714" s="402"/>
      <c r="F714" s="402"/>
      <c r="G714" s="402"/>
      <c r="H714" s="402"/>
      <c r="I714" s="402"/>
      <c r="J714" s="402"/>
      <c r="K714" s="402"/>
      <c r="L714" s="402"/>
      <c r="M714" s="402"/>
      <c r="N714" s="402"/>
      <c r="O714" s="402"/>
      <c r="P714" s="402"/>
      <c r="Q714" s="402"/>
      <c r="R714" s="402"/>
      <c r="S714" s="402"/>
      <c r="T714" s="402"/>
      <c r="U714" s="402"/>
      <c r="V714" s="402"/>
      <c r="W714" s="402"/>
      <c r="X714" s="402"/>
      <c r="Y714" s="402"/>
      <c r="Z714" s="402"/>
    </row>
    <row r="715" ht="18.0" customHeight="1">
      <c r="A715" s="402"/>
      <c r="B715" s="402"/>
      <c r="C715" s="402"/>
      <c r="D715" s="402"/>
      <c r="E715" s="402"/>
      <c r="F715" s="402"/>
      <c r="G715" s="402"/>
      <c r="H715" s="402"/>
      <c r="I715" s="402"/>
      <c r="J715" s="402"/>
      <c r="K715" s="402"/>
      <c r="L715" s="402"/>
      <c r="M715" s="402"/>
      <c r="N715" s="402"/>
      <c r="O715" s="402"/>
      <c r="P715" s="402"/>
      <c r="Q715" s="402"/>
      <c r="R715" s="402"/>
      <c r="S715" s="402"/>
      <c r="T715" s="402"/>
      <c r="U715" s="402"/>
      <c r="V715" s="402"/>
      <c r="W715" s="402"/>
      <c r="X715" s="402"/>
      <c r="Y715" s="402"/>
      <c r="Z715" s="402"/>
    </row>
    <row r="716" ht="18.0" customHeight="1">
      <c r="A716" s="402"/>
      <c r="B716" s="402"/>
      <c r="C716" s="402"/>
      <c r="D716" s="402"/>
      <c r="E716" s="402"/>
      <c r="F716" s="402"/>
      <c r="G716" s="402"/>
      <c r="H716" s="402"/>
      <c r="I716" s="402"/>
      <c r="J716" s="402"/>
      <c r="K716" s="402"/>
      <c r="L716" s="402"/>
      <c r="M716" s="402"/>
      <c r="N716" s="402"/>
      <c r="O716" s="402"/>
      <c r="P716" s="402"/>
      <c r="Q716" s="402"/>
      <c r="R716" s="402"/>
      <c r="S716" s="402"/>
      <c r="T716" s="402"/>
      <c r="U716" s="402"/>
      <c r="V716" s="402"/>
      <c r="W716" s="402"/>
      <c r="X716" s="402"/>
      <c r="Y716" s="402"/>
      <c r="Z716" s="402"/>
    </row>
    <row r="717" ht="18.0" customHeight="1">
      <c r="A717" s="402"/>
      <c r="B717" s="402"/>
      <c r="C717" s="402"/>
      <c r="D717" s="402"/>
      <c r="E717" s="402"/>
      <c r="F717" s="402"/>
      <c r="G717" s="402"/>
      <c r="H717" s="402"/>
      <c r="I717" s="402"/>
      <c r="J717" s="402"/>
      <c r="K717" s="402"/>
      <c r="L717" s="402"/>
      <c r="M717" s="402"/>
      <c r="N717" s="402"/>
      <c r="O717" s="402"/>
      <c r="P717" s="402"/>
      <c r="Q717" s="402"/>
      <c r="R717" s="402"/>
      <c r="S717" s="402"/>
      <c r="T717" s="402"/>
      <c r="U717" s="402"/>
      <c r="V717" s="402"/>
      <c r="W717" s="402"/>
      <c r="X717" s="402"/>
      <c r="Y717" s="402"/>
      <c r="Z717" s="402"/>
    </row>
    <row r="718" ht="18.0" customHeight="1">
      <c r="A718" s="402"/>
      <c r="B718" s="402"/>
      <c r="C718" s="402"/>
      <c r="D718" s="402"/>
      <c r="E718" s="402"/>
      <c r="F718" s="402"/>
      <c r="G718" s="402"/>
      <c r="H718" s="402"/>
      <c r="I718" s="402"/>
      <c r="J718" s="402"/>
      <c r="K718" s="402"/>
      <c r="L718" s="402"/>
      <c r="M718" s="402"/>
      <c r="N718" s="402"/>
      <c r="O718" s="402"/>
      <c r="P718" s="402"/>
      <c r="Q718" s="402"/>
      <c r="R718" s="402"/>
      <c r="S718" s="402"/>
      <c r="T718" s="402"/>
      <c r="U718" s="402"/>
      <c r="V718" s="402"/>
      <c r="W718" s="402"/>
      <c r="X718" s="402"/>
      <c r="Y718" s="402"/>
      <c r="Z718" s="402"/>
    </row>
    <row r="719" ht="18.0" customHeight="1">
      <c r="A719" s="402"/>
      <c r="B719" s="402"/>
      <c r="C719" s="402"/>
      <c r="D719" s="402"/>
      <c r="E719" s="402"/>
      <c r="F719" s="402"/>
      <c r="G719" s="402"/>
      <c r="H719" s="402"/>
      <c r="I719" s="402"/>
      <c r="J719" s="402"/>
      <c r="K719" s="402"/>
      <c r="L719" s="402"/>
      <c r="M719" s="402"/>
      <c r="N719" s="402"/>
      <c r="O719" s="402"/>
      <c r="P719" s="402"/>
      <c r="Q719" s="402"/>
      <c r="R719" s="402"/>
      <c r="S719" s="402"/>
      <c r="T719" s="402"/>
      <c r="U719" s="402"/>
      <c r="V719" s="402"/>
      <c r="W719" s="402"/>
      <c r="X719" s="402"/>
      <c r="Y719" s="402"/>
      <c r="Z719" s="402"/>
    </row>
    <row r="720" ht="18.0" customHeight="1">
      <c r="A720" s="402"/>
      <c r="B720" s="402"/>
      <c r="C720" s="402"/>
      <c r="D720" s="402"/>
      <c r="E720" s="402"/>
      <c r="F720" s="402"/>
      <c r="G720" s="402"/>
      <c r="H720" s="402"/>
      <c r="I720" s="402"/>
      <c r="J720" s="402"/>
      <c r="K720" s="402"/>
      <c r="L720" s="402"/>
      <c r="M720" s="402"/>
      <c r="N720" s="402"/>
      <c r="O720" s="402"/>
      <c r="P720" s="402"/>
      <c r="Q720" s="402"/>
      <c r="R720" s="402"/>
      <c r="S720" s="402"/>
      <c r="T720" s="402"/>
      <c r="U720" s="402"/>
      <c r="V720" s="402"/>
      <c r="W720" s="402"/>
      <c r="X720" s="402"/>
      <c r="Y720" s="402"/>
      <c r="Z720" s="402"/>
    </row>
    <row r="721" ht="18.0" customHeight="1">
      <c r="A721" s="402"/>
      <c r="B721" s="402"/>
      <c r="C721" s="402"/>
      <c r="D721" s="402"/>
      <c r="E721" s="402"/>
      <c r="F721" s="402"/>
      <c r="G721" s="402"/>
      <c r="H721" s="402"/>
      <c r="I721" s="402"/>
      <c r="J721" s="402"/>
      <c r="K721" s="402"/>
      <c r="L721" s="402"/>
      <c r="M721" s="402"/>
      <c r="N721" s="402"/>
      <c r="O721" s="402"/>
      <c r="P721" s="402"/>
      <c r="Q721" s="402"/>
      <c r="R721" s="402"/>
      <c r="S721" s="402"/>
      <c r="T721" s="402"/>
      <c r="U721" s="402"/>
      <c r="V721" s="402"/>
      <c r="W721" s="402"/>
      <c r="X721" s="402"/>
      <c r="Y721" s="402"/>
      <c r="Z721" s="402"/>
    </row>
    <row r="722" ht="18.0" customHeight="1">
      <c r="A722" s="402"/>
      <c r="B722" s="402"/>
      <c r="C722" s="402"/>
      <c r="D722" s="402"/>
      <c r="E722" s="402"/>
      <c r="F722" s="402"/>
      <c r="G722" s="402"/>
      <c r="H722" s="402"/>
      <c r="I722" s="402"/>
      <c r="J722" s="402"/>
      <c r="K722" s="402"/>
      <c r="L722" s="402"/>
      <c r="M722" s="402"/>
      <c r="N722" s="402"/>
      <c r="O722" s="402"/>
      <c r="P722" s="402"/>
      <c r="Q722" s="402"/>
      <c r="R722" s="402"/>
      <c r="S722" s="402"/>
      <c r="T722" s="402"/>
      <c r="U722" s="402"/>
      <c r="V722" s="402"/>
      <c r="W722" s="402"/>
      <c r="X722" s="402"/>
      <c r="Y722" s="402"/>
      <c r="Z722" s="402"/>
    </row>
    <row r="723" ht="18.0" customHeight="1">
      <c r="A723" s="402"/>
      <c r="B723" s="402"/>
      <c r="C723" s="402"/>
      <c r="D723" s="402"/>
      <c r="E723" s="402"/>
      <c r="F723" s="402"/>
      <c r="G723" s="402"/>
      <c r="H723" s="402"/>
      <c r="I723" s="402"/>
      <c r="J723" s="402"/>
      <c r="K723" s="402"/>
      <c r="L723" s="402"/>
      <c r="M723" s="402"/>
      <c r="N723" s="402"/>
      <c r="O723" s="402"/>
      <c r="P723" s="402"/>
      <c r="Q723" s="402"/>
      <c r="R723" s="402"/>
      <c r="S723" s="402"/>
      <c r="T723" s="402"/>
      <c r="U723" s="402"/>
      <c r="V723" s="402"/>
      <c r="W723" s="402"/>
      <c r="X723" s="402"/>
      <c r="Y723" s="402"/>
      <c r="Z723" s="402"/>
    </row>
    <row r="724" ht="18.0" customHeight="1">
      <c r="A724" s="402"/>
      <c r="B724" s="402"/>
      <c r="C724" s="402"/>
      <c r="D724" s="402"/>
      <c r="E724" s="402"/>
      <c r="F724" s="402"/>
      <c r="G724" s="402"/>
      <c r="H724" s="402"/>
      <c r="I724" s="402"/>
      <c r="J724" s="402"/>
      <c r="K724" s="402"/>
      <c r="L724" s="402"/>
      <c r="M724" s="402"/>
      <c r="N724" s="402"/>
      <c r="O724" s="402"/>
      <c r="P724" s="402"/>
      <c r="Q724" s="402"/>
      <c r="R724" s="402"/>
      <c r="S724" s="402"/>
      <c r="T724" s="402"/>
      <c r="U724" s="402"/>
      <c r="V724" s="402"/>
      <c r="W724" s="402"/>
      <c r="X724" s="402"/>
      <c r="Y724" s="402"/>
      <c r="Z724" s="402"/>
    </row>
    <row r="725" ht="18.0" customHeight="1">
      <c r="A725" s="402"/>
      <c r="B725" s="402"/>
      <c r="C725" s="402"/>
      <c r="D725" s="402"/>
      <c r="E725" s="402"/>
      <c r="F725" s="402"/>
      <c r="G725" s="402"/>
      <c r="H725" s="402"/>
      <c r="I725" s="402"/>
      <c r="J725" s="402"/>
      <c r="K725" s="402"/>
      <c r="L725" s="402"/>
      <c r="M725" s="402"/>
      <c r="N725" s="402"/>
      <c r="O725" s="402"/>
      <c r="P725" s="402"/>
      <c r="Q725" s="402"/>
      <c r="R725" s="402"/>
      <c r="S725" s="402"/>
      <c r="T725" s="402"/>
      <c r="U725" s="402"/>
      <c r="V725" s="402"/>
      <c r="W725" s="402"/>
      <c r="X725" s="402"/>
      <c r="Y725" s="402"/>
      <c r="Z725" s="402"/>
    </row>
    <row r="726" ht="18.0" customHeight="1">
      <c r="A726" s="402"/>
      <c r="B726" s="402"/>
      <c r="C726" s="402"/>
      <c r="D726" s="402"/>
      <c r="E726" s="402"/>
      <c r="F726" s="402"/>
      <c r="G726" s="402"/>
      <c r="H726" s="402"/>
      <c r="I726" s="402"/>
      <c r="J726" s="402"/>
      <c r="K726" s="402"/>
      <c r="L726" s="402"/>
      <c r="M726" s="402"/>
      <c r="N726" s="402"/>
      <c r="O726" s="402"/>
      <c r="P726" s="402"/>
      <c r="Q726" s="402"/>
      <c r="R726" s="402"/>
      <c r="S726" s="402"/>
      <c r="T726" s="402"/>
      <c r="U726" s="402"/>
      <c r="V726" s="402"/>
      <c r="W726" s="402"/>
      <c r="X726" s="402"/>
      <c r="Y726" s="402"/>
      <c r="Z726" s="402"/>
    </row>
    <row r="727" ht="18.0" customHeight="1">
      <c r="A727" s="402"/>
      <c r="B727" s="402"/>
      <c r="C727" s="402"/>
      <c r="D727" s="402"/>
      <c r="E727" s="402"/>
      <c r="F727" s="402"/>
      <c r="G727" s="402"/>
      <c r="H727" s="402"/>
      <c r="I727" s="402"/>
      <c r="J727" s="402"/>
      <c r="K727" s="402"/>
      <c r="L727" s="402"/>
      <c r="M727" s="402"/>
      <c r="N727" s="402"/>
      <c r="O727" s="402"/>
      <c r="P727" s="402"/>
      <c r="Q727" s="402"/>
      <c r="R727" s="402"/>
      <c r="S727" s="402"/>
      <c r="T727" s="402"/>
      <c r="U727" s="402"/>
      <c r="V727" s="402"/>
      <c r="W727" s="402"/>
      <c r="X727" s="402"/>
      <c r="Y727" s="402"/>
      <c r="Z727" s="402"/>
    </row>
    <row r="728" ht="18.0" customHeight="1">
      <c r="A728" s="402"/>
      <c r="B728" s="402"/>
      <c r="C728" s="402"/>
      <c r="D728" s="402"/>
      <c r="E728" s="402"/>
      <c r="F728" s="402"/>
      <c r="G728" s="402"/>
      <c r="H728" s="402"/>
      <c r="I728" s="402"/>
      <c r="J728" s="402"/>
      <c r="K728" s="402"/>
      <c r="L728" s="402"/>
      <c r="M728" s="402"/>
      <c r="N728" s="402"/>
      <c r="O728" s="402"/>
      <c r="P728" s="402"/>
      <c r="Q728" s="402"/>
      <c r="R728" s="402"/>
      <c r="S728" s="402"/>
      <c r="T728" s="402"/>
      <c r="U728" s="402"/>
      <c r="V728" s="402"/>
      <c r="W728" s="402"/>
      <c r="X728" s="402"/>
      <c r="Y728" s="402"/>
      <c r="Z728" s="402"/>
    </row>
    <row r="729" ht="18.0" customHeight="1">
      <c r="A729" s="402"/>
      <c r="B729" s="402"/>
      <c r="C729" s="402"/>
      <c r="D729" s="402"/>
      <c r="E729" s="402"/>
      <c r="F729" s="402"/>
      <c r="G729" s="402"/>
      <c r="H729" s="402"/>
      <c r="I729" s="402"/>
      <c r="J729" s="402"/>
      <c r="K729" s="402"/>
      <c r="L729" s="402"/>
      <c r="M729" s="402"/>
      <c r="N729" s="402"/>
      <c r="O729" s="402"/>
      <c r="P729" s="402"/>
      <c r="Q729" s="402"/>
      <c r="R729" s="402"/>
      <c r="S729" s="402"/>
      <c r="T729" s="402"/>
      <c r="U729" s="402"/>
      <c r="V729" s="402"/>
      <c r="W729" s="402"/>
      <c r="X729" s="402"/>
      <c r="Y729" s="402"/>
      <c r="Z729" s="402"/>
    </row>
    <row r="730" ht="18.0" customHeight="1">
      <c r="A730" s="402"/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  <c r="P730" s="402"/>
      <c r="Q730" s="402"/>
      <c r="R730" s="402"/>
      <c r="S730" s="402"/>
      <c r="T730" s="402"/>
      <c r="U730" s="402"/>
      <c r="V730" s="402"/>
      <c r="W730" s="402"/>
      <c r="X730" s="402"/>
      <c r="Y730" s="402"/>
      <c r="Z730" s="402"/>
    </row>
    <row r="731" ht="18.0" customHeight="1">
      <c r="A731" s="402"/>
      <c r="B731" s="402"/>
      <c r="C731" s="402"/>
      <c r="D731" s="402"/>
      <c r="E731" s="402"/>
      <c r="F731" s="402"/>
      <c r="G731" s="402"/>
      <c r="H731" s="402"/>
      <c r="I731" s="402"/>
      <c r="J731" s="402"/>
      <c r="K731" s="402"/>
      <c r="L731" s="402"/>
      <c r="M731" s="402"/>
      <c r="N731" s="402"/>
      <c r="O731" s="402"/>
      <c r="P731" s="402"/>
      <c r="Q731" s="402"/>
      <c r="R731" s="402"/>
      <c r="S731" s="402"/>
      <c r="T731" s="402"/>
      <c r="U731" s="402"/>
      <c r="V731" s="402"/>
      <c r="W731" s="402"/>
      <c r="X731" s="402"/>
      <c r="Y731" s="402"/>
      <c r="Z731" s="402"/>
    </row>
    <row r="732" ht="18.0" customHeight="1">
      <c r="A732" s="402"/>
      <c r="B732" s="402"/>
      <c r="C732" s="402"/>
      <c r="D732" s="402"/>
      <c r="E732" s="402"/>
      <c r="F732" s="402"/>
      <c r="G732" s="402"/>
      <c r="H732" s="402"/>
      <c r="I732" s="402"/>
      <c r="J732" s="402"/>
      <c r="K732" s="402"/>
      <c r="L732" s="402"/>
      <c r="M732" s="402"/>
      <c r="N732" s="402"/>
      <c r="O732" s="402"/>
      <c r="P732" s="402"/>
      <c r="Q732" s="402"/>
      <c r="R732" s="402"/>
      <c r="S732" s="402"/>
      <c r="T732" s="402"/>
      <c r="U732" s="402"/>
      <c r="V732" s="402"/>
      <c r="W732" s="402"/>
      <c r="X732" s="402"/>
      <c r="Y732" s="402"/>
      <c r="Z732" s="402"/>
    </row>
    <row r="733" ht="18.0" customHeight="1">
      <c r="A733" s="402"/>
      <c r="B733" s="402"/>
      <c r="C733" s="402"/>
      <c r="D733" s="402"/>
      <c r="E733" s="402"/>
      <c r="F733" s="402"/>
      <c r="G733" s="402"/>
      <c r="H733" s="402"/>
      <c r="I733" s="402"/>
      <c r="J733" s="402"/>
      <c r="K733" s="402"/>
      <c r="L733" s="402"/>
      <c r="M733" s="402"/>
      <c r="N733" s="402"/>
      <c r="O733" s="402"/>
      <c r="P733" s="402"/>
      <c r="Q733" s="402"/>
      <c r="R733" s="402"/>
      <c r="S733" s="402"/>
      <c r="T733" s="402"/>
      <c r="U733" s="402"/>
      <c r="V733" s="402"/>
      <c r="W733" s="402"/>
      <c r="X733" s="402"/>
      <c r="Y733" s="402"/>
      <c r="Z733" s="402"/>
    </row>
    <row r="734" ht="18.0" customHeight="1">
      <c r="A734" s="402"/>
      <c r="B734" s="402"/>
      <c r="C734" s="402"/>
      <c r="D734" s="402"/>
      <c r="E734" s="402"/>
      <c r="F734" s="402"/>
      <c r="G734" s="402"/>
      <c r="H734" s="402"/>
      <c r="I734" s="402"/>
      <c r="J734" s="402"/>
      <c r="K734" s="402"/>
      <c r="L734" s="402"/>
      <c r="M734" s="402"/>
      <c r="N734" s="402"/>
      <c r="O734" s="402"/>
      <c r="P734" s="402"/>
      <c r="Q734" s="402"/>
      <c r="R734" s="402"/>
      <c r="S734" s="402"/>
      <c r="T734" s="402"/>
      <c r="U734" s="402"/>
      <c r="V734" s="402"/>
      <c r="W734" s="402"/>
      <c r="X734" s="402"/>
      <c r="Y734" s="402"/>
      <c r="Z734" s="402"/>
    </row>
    <row r="735" ht="18.0" customHeight="1">
      <c r="A735" s="402"/>
      <c r="B735" s="402"/>
      <c r="C735" s="402"/>
      <c r="D735" s="402"/>
      <c r="E735" s="402"/>
      <c r="F735" s="402"/>
      <c r="G735" s="402"/>
      <c r="H735" s="402"/>
      <c r="I735" s="402"/>
      <c r="J735" s="402"/>
      <c r="K735" s="402"/>
      <c r="L735" s="402"/>
      <c r="M735" s="402"/>
      <c r="N735" s="402"/>
      <c r="O735" s="402"/>
      <c r="P735" s="402"/>
      <c r="Q735" s="402"/>
      <c r="R735" s="402"/>
      <c r="S735" s="402"/>
      <c r="T735" s="402"/>
      <c r="U735" s="402"/>
      <c r="V735" s="402"/>
      <c r="W735" s="402"/>
      <c r="X735" s="402"/>
      <c r="Y735" s="402"/>
      <c r="Z735" s="402"/>
    </row>
    <row r="736" ht="18.0" customHeight="1">
      <c r="A736" s="402"/>
      <c r="B736" s="402"/>
      <c r="C736" s="402"/>
      <c r="D736" s="402"/>
      <c r="E736" s="402"/>
      <c r="F736" s="402"/>
      <c r="G736" s="402"/>
      <c r="H736" s="402"/>
      <c r="I736" s="402"/>
      <c r="J736" s="402"/>
      <c r="K736" s="402"/>
      <c r="L736" s="402"/>
      <c r="M736" s="402"/>
      <c r="N736" s="402"/>
      <c r="O736" s="402"/>
      <c r="P736" s="402"/>
      <c r="Q736" s="402"/>
      <c r="R736" s="402"/>
      <c r="S736" s="402"/>
      <c r="T736" s="402"/>
      <c r="U736" s="402"/>
      <c r="V736" s="402"/>
      <c r="W736" s="402"/>
      <c r="X736" s="402"/>
      <c r="Y736" s="402"/>
      <c r="Z736" s="402"/>
    </row>
    <row r="737" ht="18.0" customHeight="1">
      <c r="A737" s="402"/>
      <c r="B737" s="402"/>
      <c r="C737" s="402"/>
      <c r="D737" s="402"/>
      <c r="E737" s="402"/>
      <c r="F737" s="402"/>
      <c r="G737" s="402"/>
      <c r="H737" s="402"/>
      <c r="I737" s="402"/>
      <c r="J737" s="402"/>
      <c r="K737" s="402"/>
      <c r="L737" s="402"/>
      <c r="M737" s="402"/>
      <c r="N737" s="402"/>
      <c r="O737" s="402"/>
      <c r="P737" s="402"/>
      <c r="Q737" s="402"/>
      <c r="R737" s="402"/>
      <c r="S737" s="402"/>
      <c r="T737" s="402"/>
      <c r="U737" s="402"/>
      <c r="V737" s="402"/>
      <c r="W737" s="402"/>
      <c r="X737" s="402"/>
      <c r="Y737" s="402"/>
      <c r="Z737" s="402"/>
    </row>
    <row r="738" ht="18.0" customHeight="1">
      <c r="A738" s="402"/>
      <c r="B738" s="402"/>
      <c r="C738" s="402"/>
      <c r="D738" s="402"/>
      <c r="E738" s="402"/>
      <c r="F738" s="402"/>
      <c r="G738" s="402"/>
      <c r="H738" s="402"/>
      <c r="I738" s="402"/>
      <c r="J738" s="402"/>
      <c r="K738" s="402"/>
      <c r="L738" s="402"/>
      <c r="M738" s="402"/>
      <c r="N738" s="402"/>
      <c r="O738" s="402"/>
      <c r="P738" s="402"/>
      <c r="Q738" s="402"/>
      <c r="R738" s="402"/>
      <c r="S738" s="402"/>
      <c r="T738" s="402"/>
      <c r="U738" s="402"/>
      <c r="V738" s="402"/>
      <c r="W738" s="402"/>
      <c r="X738" s="402"/>
      <c r="Y738" s="402"/>
      <c r="Z738" s="402"/>
    </row>
    <row r="739" ht="18.0" customHeight="1">
      <c r="A739" s="402"/>
      <c r="B739" s="402"/>
      <c r="C739" s="402"/>
      <c r="D739" s="402"/>
      <c r="E739" s="402"/>
      <c r="F739" s="402"/>
      <c r="G739" s="402"/>
      <c r="H739" s="402"/>
      <c r="I739" s="402"/>
      <c r="J739" s="402"/>
      <c r="K739" s="402"/>
      <c r="L739" s="402"/>
      <c r="M739" s="402"/>
      <c r="N739" s="402"/>
      <c r="O739" s="402"/>
      <c r="P739" s="402"/>
      <c r="Q739" s="402"/>
      <c r="R739" s="402"/>
      <c r="S739" s="402"/>
      <c r="T739" s="402"/>
      <c r="U739" s="402"/>
      <c r="V739" s="402"/>
      <c r="W739" s="402"/>
      <c r="X739" s="402"/>
      <c r="Y739" s="402"/>
      <c r="Z739" s="402"/>
    </row>
    <row r="740" ht="18.0" customHeight="1">
      <c r="A740" s="402"/>
      <c r="B740" s="402"/>
      <c r="C740" s="402"/>
      <c r="D740" s="402"/>
      <c r="E740" s="402"/>
      <c r="F740" s="402"/>
      <c r="G740" s="402"/>
      <c r="H740" s="402"/>
      <c r="I740" s="402"/>
      <c r="J740" s="402"/>
      <c r="K740" s="402"/>
      <c r="L740" s="402"/>
      <c r="M740" s="402"/>
      <c r="N740" s="402"/>
      <c r="O740" s="402"/>
      <c r="P740" s="402"/>
      <c r="Q740" s="402"/>
      <c r="R740" s="402"/>
      <c r="S740" s="402"/>
      <c r="T740" s="402"/>
      <c r="U740" s="402"/>
      <c r="V740" s="402"/>
      <c r="W740" s="402"/>
      <c r="X740" s="402"/>
      <c r="Y740" s="402"/>
      <c r="Z740" s="402"/>
    </row>
    <row r="741" ht="18.0" customHeight="1">
      <c r="A741" s="402"/>
      <c r="B741" s="402"/>
      <c r="C741" s="402"/>
      <c r="D741" s="402"/>
      <c r="E741" s="402"/>
      <c r="F741" s="402"/>
      <c r="G741" s="402"/>
      <c r="H741" s="402"/>
      <c r="I741" s="402"/>
      <c r="J741" s="402"/>
      <c r="K741" s="402"/>
      <c r="L741" s="402"/>
      <c r="M741" s="402"/>
      <c r="N741" s="402"/>
      <c r="O741" s="402"/>
      <c r="P741" s="402"/>
      <c r="Q741" s="402"/>
      <c r="R741" s="402"/>
      <c r="S741" s="402"/>
      <c r="T741" s="402"/>
      <c r="U741" s="402"/>
      <c r="V741" s="402"/>
      <c r="W741" s="402"/>
      <c r="X741" s="402"/>
      <c r="Y741" s="402"/>
      <c r="Z741" s="402"/>
    </row>
    <row r="742" ht="18.0" customHeight="1">
      <c r="A742" s="402"/>
      <c r="B742" s="402"/>
      <c r="C742" s="402"/>
      <c r="D742" s="402"/>
      <c r="E742" s="402"/>
      <c r="F742" s="402"/>
      <c r="G742" s="402"/>
      <c r="H742" s="402"/>
      <c r="I742" s="402"/>
      <c r="J742" s="402"/>
      <c r="K742" s="402"/>
      <c r="L742" s="402"/>
      <c r="M742" s="402"/>
      <c r="N742" s="402"/>
      <c r="O742" s="402"/>
      <c r="P742" s="402"/>
      <c r="Q742" s="402"/>
      <c r="R742" s="402"/>
      <c r="S742" s="402"/>
      <c r="T742" s="402"/>
      <c r="U742" s="402"/>
      <c r="V742" s="402"/>
      <c r="W742" s="402"/>
      <c r="X742" s="402"/>
      <c r="Y742" s="402"/>
      <c r="Z742" s="402"/>
    </row>
    <row r="743" ht="18.0" customHeight="1">
      <c r="A743" s="402"/>
      <c r="B743" s="402"/>
      <c r="C743" s="402"/>
      <c r="D743" s="402"/>
      <c r="E743" s="402"/>
      <c r="F743" s="402"/>
      <c r="G743" s="402"/>
      <c r="H743" s="402"/>
      <c r="I743" s="402"/>
      <c r="J743" s="402"/>
      <c r="K743" s="402"/>
      <c r="L743" s="402"/>
      <c r="M743" s="402"/>
      <c r="N743" s="402"/>
      <c r="O743" s="402"/>
      <c r="P743" s="402"/>
      <c r="Q743" s="402"/>
      <c r="R743" s="402"/>
      <c r="S743" s="402"/>
      <c r="T743" s="402"/>
      <c r="U743" s="402"/>
      <c r="V743" s="402"/>
      <c r="W743" s="402"/>
      <c r="X743" s="402"/>
      <c r="Y743" s="402"/>
      <c r="Z743" s="402"/>
    </row>
    <row r="744" ht="18.0" customHeight="1">
      <c r="A744" s="402"/>
      <c r="B744" s="402"/>
      <c r="C744" s="402"/>
      <c r="D744" s="402"/>
      <c r="E744" s="402"/>
      <c r="F744" s="402"/>
      <c r="G744" s="402"/>
      <c r="H744" s="402"/>
      <c r="I744" s="402"/>
      <c r="J744" s="402"/>
      <c r="K744" s="402"/>
      <c r="L744" s="402"/>
      <c r="M744" s="402"/>
      <c r="N744" s="402"/>
      <c r="O744" s="402"/>
      <c r="P744" s="402"/>
      <c r="Q744" s="402"/>
      <c r="R744" s="402"/>
      <c r="S744" s="402"/>
      <c r="T744" s="402"/>
      <c r="U744" s="402"/>
      <c r="V744" s="402"/>
      <c r="W744" s="402"/>
      <c r="X744" s="402"/>
      <c r="Y744" s="402"/>
      <c r="Z744" s="402"/>
    </row>
    <row r="745" ht="18.0" customHeight="1">
      <c r="A745" s="402"/>
      <c r="B745" s="402"/>
      <c r="C745" s="402"/>
      <c r="D745" s="402"/>
      <c r="E745" s="402"/>
      <c r="F745" s="402"/>
      <c r="G745" s="402"/>
      <c r="H745" s="402"/>
      <c r="I745" s="402"/>
      <c r="J745" s="402"/>
      <c r="K745" s="402"/>
      <c r="L745" s="402"/>
      <c r="M745" s="402"/>
      <c r="N745" s="402"/>
      <c r="O745" s="402"/>
      <c r="P745" s="402"/>
      <c r="Q745" s="402"/>
      <c r="R745" s="402"/>
      <c r="S745" s="402"/>
      <c r="T745" s="402"/>
      <c r="U745" s="402"/>
      <c r="V745" s="402"/>
      <c r="W745" s="402"/>
      <c r="X745" s="402"/>
      <c r="Y745" s="402"/>
      <c r="Z745" s="402"/>
    </row>
    <row r="746" ht="18.0" customHeight="1">
      <c r="A746" s="402"/>
      <c r="B746" s="402"/>
      <c r="C746" s="402"/>
      <c r="D746" s="402"/>
      <c r="E746" s="402"/>
      <c r="F746" s="402"/>
      <c r="G746" s="402"/>
      <c r="H746" s="402"/>
      <c r="I746" s="402"/>
      <c r="J746" s="402"/>
      <c r="K746" s="402"/>
      <c r="L746" s="402"/>
      <c r="M746" s="402"/>
      <c r="N746" s="402"/>
      <c r="O746" s="402"/>
      <c r="P746" s="402"/>
      <c r="Q746" s="402"/>
      <c r="R746" s="402"/>
      <c r="S746" s="402"/>
      <c r="T746" s="402"/>
      <c r="U746" s="402"/>
      <c r="V746" s="402"/>
      <c r="W746" s="402"/>
      <c r="X746" s="402"/>
      <c r="Y746" s="402"/>
      <c r="Z746" s="402"/>
    </row>
    <row r="747" ht="18.0" customHeight="1">
      <c r="A747" s="402"/>
      <c r="B747" s="402"/>
      <c r="C747" s="402"/>
      <c r="D747" s="402"/>
      <c r="E747" s="402"/>
      <c r="F747" s="402"/>
      <c r="G747" s="402"/>
      <c r="H747" s="402"/>
      <c r="I747" s="402"/>
      <c r="J747" s="402"/>
      <c r="K747" s="402"/>
      <c r="L747" s="402"/>
      <c r="M747" s="402"/>
      <c r="N747" s="402"/>
      <c r="O747" s="402"/>
      <c r="P747" s="402"/>
      <c r="Q747" s="402"/>
      <c r="R747" s="402"/>
      <c r="S747" s="402"/>
      <c r="T747" s="402"/>
      <c r="U747" s="402"/>
      <c r="V747" s="402"/>
      <c r="W747" s="402"/>
      <c r="X747" s="402"/>
      <c r="Y747" s="402"/>
      <c r="Z747" s="402"/>
    </row>
    <row r="748" ht="18.0" customHeight="1">
      <c r="A748" s="402"/>
      <c r="B748" s="402"/>
      <c r="C748" s="402"/>
      <c r="D748" s="402"/>
      <c r="E748" s="402"/>
      <c r="F748" s="402"/>
      <c r="G748" s="402"/>
      <c r="H748" s="402"/>
      <c r="I748" s="402"/>
      <c r="J748" s="402"/>
      <c r="K748" s="402"/>
      <c r="L748" s="402"/>
      <c r="M748" s="402"/>
      <c r="N748" s="402"/>
      <c r="O748" s="402"/>
      <c r="P748" s="402"/>
      <c r="Q748" s="402"/>
      <c r="R748" s="402"/>
      <c r="S748" s="402"/>
      <c r="T748" s="402"/>
      <c r="U748" s="402"/>
      <c r="V748" s="402"/>
      <c r="W748" s="402"/>
      <c r="X748" s="402"/>
      <c r="Y748" s="402"/>
      <c r="Z748" s="402"/>
    </row>
    <row r="749" ht="18.0" customHeight="1">
      <c r="A749" s="402"/>
      <c r="B749" s="402"/>
      <c r="C749" s="402"/>
      <c r="D749" s="402"/>
      <c r="E749" s="402"/>
      <c r="F749" s="402"/>
      <c r="G749" s="402"/>
      <c r="H749" s="402"/>
      <c r="I749" s="402"/>
      <c r="J749" s="402"/>
      <c r="K749" s="402"/>
      <c r="L749" s="402"/>
      <c r="M749" s="402"/>
      <c r="N749" s="402"/>
      <c r="O749" s="402"/>
      <c r="P749" s="402"/>
      <c r="Q749" s="402"/>
      <c r="R749" s="402"/>
      <c r="S749" s="402"/>
      <c r="T749" s="402"/>
      <c r="U749" s="402"/>
      <c r="V749" s="402"/>
      <c r="W749" s="402"/>
      <c r="X749" s="402"/>
      <c r="Y749" s="402"/>
      <c r="Z749" s="402"/>
    </row>
    <row r="750" ht="18.0" customHeight="1">
      <c r="A750" s="402"/>
      <c r="B750" s="402"/>
      <c r="C750" s="402"/>
      <c r="D750" s="402"/>
      <c r="E750" s="402"/>
      <c r="F750" s="402"/>
      <c r="G750" s="402"/>
      <c r="H750" s="402"/>
      <c r="I750" s="402"/>
      <c r="J750" s="402"/>
      <c r="K750" s="402"/>
      <c r="L750" s="402"/>
      <c r="M750" s="402"/>
      <c r="N750" s="402"/>
      <c r="O750" s="402"/>
      <c r="P750" s="402"/>
      <c r="Q750" s="402"/>
      <c r="R750" s="402"/>
      <c r="S750" s="402"/>
      <c r="T750" s="402"/>
      <c r="U750" s="402"/>
      <c r="V750" s="402"/>
      <c r="W750" s="402"/>
      <c r="X750" s="402"/>
      <c r="Y750" s="402"/>
      <c r="Z750" s="402"/>
    </row>
    <row r="751" ht="18.0" customHeight="1">
      <c r="A751" s="402"/>
      <c r="B751" s="402"/>
      <c r="C751" s="402"/>
      <c r="D751" s="402"/>
      <c r="E751" s="402"/>
      <c r="F751" s="402"/>
      <c r="G751" s="402"/>
      <c r="H751" s="402"/>
      <c r="I751" s="402"/>
      <c r="J751" s="402"/>
      <c r="K751" s="402"/>
      <c r="L751" s="402"/>
      <c r="M751" s="402"/>
      <c r="N751" s="402"/>
      <c r="O751" s="402"/>
      <c r="P751" s="402"/>
      <c r="Q751" s="402"/>
      <c r="R751" s="402"/>
      <c r="S751" s="402"/>
      <c r="T751" s="402"/>
      <c r="U751" s="402"/>
      <c r="V751" s="402"/>
      <c r="W751" s="402"/>
      <c r="X751" s="402"/>
      <c r="Y751" s="402"/>
      <c r="Z751" s="402"/>
    </row>
    <row r="752" ht="18.0" customHeight="1">
      <c r="A752" s="402"/>
      <c r="B752" s="402"/>
      <c r="C752" s="402"/>
      <c r="D752" s="402"/>
      <c r="E752" s="402"/>
      <c r="F752" s="402"/>
      <c r="G752" s="402"/>
      <c r="H752" s="402"/>
      <c r="I752" s="402"/>
      <c r="J752" s="402"/>
      <c r="K752" s="402"/>
      <c r="L752" s="402"/>
      <c r="M752" s="402"/>
      <c r="N752" s="402"/>
      <c r="O752" s="402"/>
      <c r="P752" s="402"/>
      <c r="Q752" s="402"/>
      <c r="R752" s="402"/>
      <c r="S752" s="402"/>
      <c r="T752" s="402"/>
      <c r="U752" s="402"/>
      <c r="V752" s="402"/>
      <c r="W752" s="402"/>
      <c r="X752" s="402"/>
      <c r="Y752" s="402"/>
      <c r="Z752" s="402"/>
    </row>
    <row r="753" ht="18.0" customHeight="1">
      <c r="A753" s="402"/>
      <c r="B753" s="402"/>
      <c r="C753" s="402"/>
      <c r="D753" s="402"/>
      <c r="E753" s="402"/>
      <c r="F753" s="402"/>
      <c r="G753" s="402"/>
      <c r="H753" s="402"/>
      <c r="I753" s="402"/>
      <c r="J753" s="402"/>
      <c r="K753" s="402"/>
      <c r="L753" s="402"/>
      <c r="M753" s="402"/>
      <c r="N753" s="402"/>
      <c r="O753" s="402"/>
      <c r="P753" s="402"/>
      <c r="Q753" s="402"/>
      <c r="R753" s="402"/>
      <c r="S753" s="402"/>
      <c r="T753" s="402"/>
      <c r="U753" s="402"/>
      <c r="V753" s="402"/>
      <c r="W753" s="402"/>
      <c r="X753" s="402"/>
      <c r="Y753" s="402"/>
      <c r="Z753" s="402"/>
    </row>
    <row r="754" ht="18.0" customHeight="1">
      <c r="A754" s="402"/>
      <c r="B754" s="402"/>
      <c r="C754" s="402"/>
      <c r="D754" s="402"/>
      <c r="E754" s="402"/>
      <c r="F754" s="402"/>
      <c r="G754" s="402"/>
      <c r="H754" s="402"/>
      <c r="I754" s="402"/>
      <c r="J754" s="402"/>
      <c r="K754" s="402"/>
      <c r="L754" s="402"/>
      <c r="M754" s="402"/>
      <c r="N754" s="402"/>
      <c r="O754" s="402"/>
      <c r="P754" s="402"/>
      <c r="Q754" s="402"/>
      <c r="R754" s="402"/>
      <c r="S754" s="402"/>
      <c r="T754" s="402"/>
      <c r="U754" s="402"/>
      <c r="V754" s="402"/>
      <c r="W754" s="402"/>
      <c r="X754" s="402"/>
      <c r="Y754" s="402"/>
      <c r="Z754" s="402"/>
    </row>
    <row r="755" ht="18.0" customHeight="1">
      <c r="A755" s="402"/>
      <c r="B755" s="402"/>
      <c r="C755" s="402"/>
      <c r="D755" s="402"/>
      <c r="E755" s="402"/>
      <c r="F755" s="402"/>
      <c r="G755" s="402"/>
      <c r="H755" s="402"/>
      <c r="I755" s="402"/>
      <c r="J755" s="402"/>
      <c r="K755" s="402"/>
      <c r="L755" s="402"/>
      <c r="M755" s="402"/>
      <c r="N755" s="402"/>
      <c r="O755" s="402"/>
      <c r="P755" s="402"/>
      <c r="Q755" s="402"/>
      <c r="R755" s="402"/>
      <c r="S755" s="402"/>
      <c r="T755" s="402"/>
      <c r="U755" s="402"/>
      <c r="V755" s="402"/>
      <c r="W755" s="402"/>
      <c r="X755" s="402"/>
      <c r="Y755" s="402"/>
      <c r="Z755" s="402"/>
    </row>
    <row r="756" ht="18.0" customHeight="1">
      <c r="A756" s="402"/>
      <c r="B756" s="402"/>
      <c r="C756" s="402"/>
      <c r="D756" s="402"/>
      <c r="E756" s="402"/>
      <c r="F756" s="402"/>
      <c r="G756" s="402"/>
      <c r="H756" s="402"/>
      <c r="I756" s="402"/>
      <c r="J756" s="402"/>
      <c r="K756" s="402"/>
      <c r="L756" s="402"/>
      <c r="M756" s="402"/>
      <c r="N756" s="402"/>
      <c r="O756" s="402"/>
      <c r="P756" s="402"/>
      <c r="Q756" s="402"/>
      <c r="R756" s="402"/>
      <c r="S756" s="402"/>
      <c r="T756" s="402"/>
      <c r="U756" s="402"/>
      <c r="V756" s="402"/>
      <c r="W756" s="402"/>
      <c r="X756" s="402"/>
      <c r="Y756" s="402"/>
      <c r="Z756" s="402"/>
    </row>
    <row r="757" ht="18.0" customHeight="1">
      <c r="A757" s="402"/>
      <c r="B757" s="402"/>
      <c r="C757" s="402"/>
      <c r="D757" s="402"/>
      <c r="E757" s="402"/>
      <c r="F757" s="402"/>
      <c r="G757" s="402"/>
      <c r="H757" s="402"/>
      <c r="I757" s="402"/>
      <c r="J757" s="402"/>
      <c r="K757" s="402"/>
      <c r="L757" s="402"/>
      <c r="M757" s="402"/>
      <c r="N757" s="402"/>
      <c r="O757" s="402"/>
      <c r="P757" s="402"/>
      <c r="Q757" s="402"/>
      <c r="R757" s="402"/>
      <c r="S757" s="402"/>
      <c r="T757" s="402"/>
      <c r="U757" s="402"/>
      <c r="V757" s="402"/>
      <c r="W757" s="402"/>
      <c r="X757" s="402"/>
      <c r="Y757" s="402"/>
      <c r="Z757" s="402"/>
    </row>
    <row r="758" ht="18.0" customHeight="1">
      <c r="A758" s="402"/>
      <c r="B758" s="402"/>
      <c r="C758" s="402"/>
      <c r="D758" s="402"/>
      <c r="E758" s="402"/>
      <c r="F758" s="402"/>
      <c r="G758" s="402"/>
      <c r="H758" s="402"/>
      <c r="I758" s="402"/>
      <c r="J758" s="402"/>
      <c r="K758" s="402"/>
      <c r="L758" s="402"/>
      <c r="M758" s="402"/>
      <c r="N758" s="402"/>
      <c r="O758" s="402"/>
      <c r="P758" s="402"/>
      <c r="Q758" s="402"/>
      <c r="R758" s="402"/>
      <c r="S758" s="402"/>
      <c r="T758" s="402"/>
      <c r="U758" s="402"/>
      <c r="V758" s="402"/>
      <c r="W758" s="402"/>
      <c r="X758" s="402"/>
      <c r="Y758" s="402"/>
      <c r="Z758" s="402"/>
    </row>
    <row r="759" ht="18.0" customHeight="1">
      <c r="A759" s="402"/>
      <c r="B759" s="402"/>
      <c r="C759" s="402"/>
      <c r="D759" s="402"/>
      <c r="E759" s="402"/>
      <c r="F759" s="402"/>
      <c r="G759" s="402"/>
      <c r="H759" s="402"/>
      <c r="I759" s="402"/>
      <c r="J759" s="402"/>
      <c r="K759" s="402"/>
      <c r="L759" s="402"/>
      <c r="M759" s="402"/>
      <c r="N759" s="402"/>
      <c r="O759" s="402"/>
      <c r="P759" s="402"/>
      <c r="Q759" s="402"/>
      <c r="R759" s="402"/>
      <c r="S759" s="402"/>
      <c r="T759" s="402"/>
      <c r="U759" s="402"/>
      <c r="V759" s="402"/>
      <c r="W759" s="402"/>
      <c r="X759" s="402"/>
      <c r="Y759" s="402"/>
      <c r="Z759" s="402"/>
    </row>
    <row r="760" ht="18.0" customHeight="1">
      <c r="A760" s="402"/>
      <c r="B760" s="402"/>
      <c r="C760" s="402"/>
      <c r="D760" s="402"/>
      <c r="E760" s="402"/>
      <c r="F760" s="402"/>
      <c r="G760" s="402"/>
      <c r="H760" s="402"/>
      <c r="I760" s="402"/>
      <c r="J760" s="402"/>
      <c r="K760" s="402"/>
      <c r="L760" s="402"/>
      <c r="M760" s="402"/>
      <c r="N760" s="402"/>
      <c r="O760" s="402"/>
      <c r="P760" s="402"/>
      <c r="Q760" s="402"/>
      <c r="R760" s="402"/>
      <c r="S760" s="402"/>
      <c r="T760" s="402"/>
      <c r="U760" s="402"/>
      <c r="V760" s="402"/>
      <c r="W760" s="402"/>
      <c r="X760" s="402"/>
      <c r="Y760" s="402"/>
      <c r="Z760" s="402"/>
    </row>
    <row r="761" ht="18.0" customHeight="1">
      <c r="A761" s="402"/>
      <c r="B761" s="402"/>
      <c r="C761" s="402"/>
      <c r="D761" s="402"/>
      <c r="E761" s="402"/>
      <c r="F761" s="402"/>
      <c r="G761" s="402"/>
      <c r="H761" s="402"/>
      <c r="I761" s="402"/>
      <c r="J761" s="402"/>
      <c r="K761" s="402"/>
      <c r="L761" s="402"/>
      <c r="M761" s="402"/>
      <c r="N761" s="402"/>
      <c r="O761" s="402"/>
      <c r="P761" s="402"/>
      <c r="Q761" s="402"/>
      <c r="R761" s="402"/>
      <c r="S761" s="402"/>
      <c r="T761" s="402"/>
      <c r="U761" s="402"/>
      <c r="V761" s="402"/>
      <c r="W761" s="402"/>
      <c r="X761" s="402"/>
      <c r="Y761" s="402"/>
      <c r="Z761" s="402"/>
    </row>
    <row r="762" ht="18.0" customHeight="1">
      <c r="A762" s="402"/>
      <c r="B762" s="402"/>
      <c r="C762" s="402"/>
      <c r="D762" s="402"/>
      <c r="E762" s="402"/>
      <c r="F762" s="402"/>
      <c r="G762" s="402"/>
      <c r="H762" s="402"/>
      <c r="I762" s="402"/>
      <c r="J762" s="402"/>
      <c r="K762" s="402"/>
      <c r="L762" s="402"/>
      <c r="M762" s="402"/>
      <c r="N762" s="402"/>
      <c r="O762" s="402"/>
      <c r="P762" s="402"/>
      <c r="Q762" s="402"/>
      <c r="R762" s="402"/>
      <c r="S762" s="402"/>
      <c r="T762" s="402"/>
      <c r="U762" s="402"/>
      <c r="V762" s="402"/>
      <c r="W762" s="402"/>
      <c r="X762" s="402"/>
      <c r="Y762" s="402"/>
      <c r="Z762" s="402"/>
    </row>
    <row r="763" ht="18.0" customHeight="1">
      <c r="A763" s="402"/>
      <c r="B763" s="402"/>
      <c r="C763" s="402"/>
      <c r="D763" s="402"/>
      <c r="E763" s="402"/>
      <c r="F763" s="402"/>
      <c r="G763" s="402"/>
      <c r="H763" s="402"/>
      <c r="I763" s="402"/>
      <c r="J763" s="402"/>
      <c r="K763" s="402"/>
      <c r="L763" s="402"/>
      <c r="M763" s="402"/>
      <c r="N763" s="402"/>
      <c r="O763" s="402"/>
      <c r="P763" s="402"/>
      <c r="Q763" s="402"/>
      <c r="R763" s="402"/>
      <c r="S763" s="402"/>
      <c r="T763" s="402"/>
      <c r="U763" s="402"/>
      <c r="V763" s="402"/>
      <c r="W763" s="402"/>
      <c r="X763" s="402"/>
      <c r="Y763" s="402"/>
      <c r="Z763" s="402"/>
    </row>
    <row r="764" ht="18.0" customHeight="1">
      <c r="A764" s="402"/>
      <c r="B764" s="402"/>
      <c r="C764" s="402"/>
      <c r="D764" s="402"/>
      <c r="E764" s="402"/>
      <c r="F764" s="402"/>
      <c r="G764" s="402"/>
      <c r="H764" s="402"/>
      <c r="I764" s="402"/>
      <c r="J764" s="402"/>
      <c r="K764" s="402"/>
      <c r="L764" s="402"/>
      <c r="M764" s="402"/>
      <c r="N764" s="402"/>
      <c r="O764" s="402"/>
      <c r="P764" s="402"/>
      <c r="Q764" s="402"/>
      <c r="R764" s="402"/>
      <c r="S764" s="402"/>
      <c r="T764" s="402"/>
      <c r="U764" s="402"/>
      <c r="V764" s="402"/>
      <c r="W764" s="402"/>
      <c r="X764" s="402"/>
      <c r="Y764" s="402"/>
      <c r="Z764" s="402"/>
    </row>
    <row r="765" ht="18.0" customHeight="1">
      <c r="A765" s="402"/>
      <c r="B765" s="402"/>
      <c r="C765" s="402"/>
      <c r="D765" s="402"/>
      <c r="E765" s="402"/>
      <c r="F765" s="402"/>
      <c r="G765" s="402"/>
      <c r="H765" s="402"/>
      <c r="I765" s="402"/>
      <c r="J765" s="402"/>
      <c r="K765" s="402"/>
      <c r="L765" s="402"/>
      <c r="M765" s="402"/>
      <c r="N765" s="402"/>
      <c r="O765" s="402"/>
      <c r="P765" s="402"/>
      <c r="Q765" s="402"/>
      <c r="R765" s="402"/>
      <c r="S765" s="402"/>
      <c r="T765" s="402"/>
      <c r="U765" s="402"/>
      <c r="V765" s="402"/>
      <c r="W765" s="402"/>
      <c r="X765" s="402"/>
      <c r="Y765" s="402"/>
      <c r="Z765" s="402"/>
    </row>
    <row r="766" ht="18.0" customHeight="1">
      <c r="A766" s="402"/>
      <c r="B766" s="402"/>
      <c r="C766" s="402"/>
      <c r="D766" s="402"/>
      <c r="E766" s="402"/>
      <c r="F766" s="402"/>
      <c r="G766" s="402"/>
      <c r="H766" s="402"/>
      <c r="I766" s="402"/>
      <c r="J766" s="402"/>
      <c r="K766" s="402"/>
      <c r="L766" s="402"/>
      <c r="M766" s="402"/>
      <c r="N766" s="402"/>
      <c r="O766" s="402"/>
      <c r="P766" s="402"/>
      <c r="Q766" s="402"/>
      <c r="R766" s="402"/>
      <c r="S766" s="402"/>
      <c r="T766" s="402"/>
      <c r="U766" s="402"/>
      <c r="V766" s="402"/>
      <c r="W766" s="402"/>
      <c r="X766" s="402"/>
      <c r="Y766" s="402"/>
      <c r="Z766" s="402"/>
    </row>
    <row r="767" ht="18.0" customHeight="1">
      <c r="A767" s="402"/>
      <c r="B767" s="402"/>
      <c r="C767" s="402"/>
      <c r="D767" s="402"/>
      <c r="E767" s="402"/>
      <c r="F767" s="402"/>
      <c r="G767" s="402"/>
      <c r="H767" s="402"/>
      <c r="I767" s="402"/>
      <c r="J767" s="402"/>
      <c r="K767" s="402"/>
      <c r="L767" s="402"/>
      <c r="M767" s="402"/>
      <c r="N767" s="402"/>
      <c r="O767" s="402"/>
      <c r="P767" s="402"/>
      <c r="Q767" s="402"/>
      <c r="R767" s="402"/>
      <c r="S767" s="402"/>
      <c r="T767" s="402"/>
      <c r="U767" s="402"/>
      <c r="V767" s="402"/>
      <c r="W767" s="402"/>
      <c r="X767" s="402"/>
      <c r="Y767" s="402"/>
      <c r="Z767" s="402"/>
    </row>
    <row r="768" ht="18.0" customHeight="1">
      <c r="A768" s="402"/>
      <c r="B768" s="402"/>
      <c r="C768" s="402"/>
      <c r="D768" s="402"/>
      <c r="E768" s="402"/>
      <c r="F768" s="402"/>
      <c r="G768" s="402"/>
      <c r="H768" s="402"/>
      <c r="I768" s="402"/>
      <c r="J768" s="402"/>
      <c r="K768" s="402"/>
      <c r="L768" s="402"/>
      <c r="M768" s="402"/>
      <c r="N768" s="402"/>
      <c r="O768" s="402"/>
      <c r="P768" s="402"/>
      <c r="Q768" s="402"/>
      <c r="R768" s="402"/>
      <c r="S768" s="402"/>
      <c r="T768" s="402"/>
      <c r="U768" s="402"/>
      <c r="V768" s="402"/>
      <c r="W768" s="402"/>
      <c r="X768" s="402"/>
      <c r="Y768" s="402"/>
      <c r="Z768" s="402"/>
    </row>
    <row r="769" ht="18.0" customHeight="1">
      <c r="A769" s="402"/>
      <c r="B769" s="402"/>
      <c r="C769" s="402"/>
      <c r="D769" s="402"/>
      <c r="E769" s="402"/>
      <c r="F769" s="402"/>
      <c r="G769" s="402"/>
      <c r="H769" s="402"/>
      <c r="I769" s="402"/>
      <c r="J769" s="402"/>
      <c r="K769" s="402"/>
      <c r="L769" s="402"/>
      <c r="M769" s="402"/>
      <c r="N769" s="402"/>
      <c r="O769" s="402"/>
      <c r="P769" s="402"/>
      <c r="Q769" s="402"/>
      <c r="R769" s="402"/>
      <c r="S769" s="402"/>
      <c r="T769" s="402"/>
      <c r="U769" s="402"/>
      <c r="V769" s="402"/>
      <c r="W769" s="402"/>
      <c r="X769" s="402"/>
      <c r="Y769" s="402"/>
      <c r="Z769" s="402"/>
    </row>
    <row r="770" ht="18.0" customHeight="1">
      <c r="A770" s="402"/>
      <c r="B770" s="402"/>
      <c r="C770" s="402"/>
      <c r="D770" s="402"/>
      <c r="E770" s="402"/>
      <c r="F770" s="402"/>
      <c r="G770" s="402"/>
      <c r="H770" s="402"/>
      <c r="I770" s="402"/>
      <c r="J770" s="402"/>
      <c r="K770" s="402"/>
      <c r="L770" s="402"/>
      <c r="M770" s="402"/>
      <c r="N770" s="402"/>
      <c r="O770" s="402"/>
      <c r="P770" s="402"/>
      <c r="Q770" s="402"/>
      <c r="R770" s="402"/>
      <c r="S770" s="402"/>
      <c r="T770" s="402"/>
      <c r="U770" s="402"/>
      <c r="V770" s="402"/>
      <c r="W770" s="402"/>
      <c r="X770" s="402"/>
      <c r="Y770" s="402"/>
      <c r="Z770" s="402"/>
    </row>
    <row r="771" ht="18.0" customHeight="1">
      <c r="A771" s="402"/>
      <c r="B771" s="402"/>
      <c r="C771" s="402"/>
      <c r="D771" s="402"/>
      <c r="E771" s="402"/>
      <c r="F771" s="402"/>
      <c r="G771" s="402"/>
      <c r="H771" s="402"/>
      <c r="I771" s="402"/>
      <c r="J771" s="402"/>
      <c r="K771" s="402"/>
      <c r="L771" s="402"/>
      <c r="M771" s="402"/>
      <c r="N771" s="402"/>
      <c r="O771" s="402"/>
      <c r="P771" s="402"/>
      <c r="Q771" s="402"/>
      <c r="R771" s="402"/>
      <c r="S771" s="402"/>
      <c r="T771" s="402"/>
      <c r="U771" s="402"/>
      <c r="V771" s="402"/>
      <c r="W771" s="402"/>
      <c r="X771" s="402"/>
      <c r="Y771" s="402"/>
      <c r="Z771" s="402"/>
    </row>
    <row r="772" ht="18.0" customHeight="1">
      <c r="A772" s="402"/>
      <c r="B772" s="402"/>
      <c r="C772" s="402"/>
      <c r="D772" s="402"/>
      <c r="E772" s="402"/>
      <c r="F772" s="402"/>
      <c r="G772" s="402"/>
      <c r="H772" s="402"/>
      <c r="I772" s="402"/>
      <c r="J772" s="402"/>
      <c r="K772" s="402"/>
      <c r="L772" s="402"/>
      <c r="M772" s="402"/>
      <c r="N772" s="402"/>
      <c r="O772" s="402"/>
      <c r="P772" s="402"/>
      <c r="Q772" s="402"/>
      <c r="R772" s="402"/>
      <c r="S772" s="402"/>
      <c r="T772" s="402"/>
      <c r="U772" s="402"/>
      <c r="V772" s="402"/>
      <c r="W772" s="402"/>
      <c r="X772" s="402"/>
      <c r="Y772" s="402"/>
      <c r="Z772" s="402"/>
    </row>
    <row r="773" ht="18.0" customHeight="1">
      <c r="A773" s="402"/>
      <c r="B773" s="402"/>
      <c r="C773" s="402"/>
      <c r="D773" s="402"/>
      <c r="E773" s="402"/>
      <c r="F773" s="402"/>
      <c r="G773" s="402"/>
      <c r="H773" s="402"/>
      <c r="I773" s="402"/>
      <c r="J773" s="402"/>
      <c r="K773" s="402"/>
      <c r="L773" s="402"/>
      <c r="M773" s="402"/>
      <c r="N773" s="402"/>
      <c r="O773" s="402"/>
      <c r="P773" s="402"/>
      <c r="Q773" s="402"/>
      <c r="R773" s="402"/>
      <c r="S773" s="402"/>
      <c r="T773" s="402"/>
      <c r="U773" s="402"/>
      <c r="V773" s="402"/>
      <c r="W773" s="402"/>
      <c r="X773" s="402"/>
      <c r="Y773" s="402"/>
      <c r="Z773" s="402"/>
    </row>
    <row r="774" ht="18.0" customHeight="1">
      <c r="A774" s="402"/>
      <c r="B774" s="402"/>
      <c r="C774" s="402"/>
      <c r="D774" s="402"/>
      <c r="E774" s="402"/>
      <c r="F774" s="402"/>
      <c r="G774" s="402"/>
      <c r="H774" s="402"/>
      <c r="I774" s="402"/>
      <c r="J774" s="402"/>
      <c r="K774" s="402"/>
      <c r="L774" s="402"/>
      <c r="M774" s="402"/>
      <c r="N774" s="402"/>
      <c r="O774" s="402"/>
      <c r="P774" s="402"/>
      <c r="Q774" s="402"/>
      <c r="R774" s="402"/>
      <c r="S774" s="402"/>
      <c r="T774" s="402"/>
      <c r="U774" s="402"/>
      <c r="V774" s="402"/>
      <c r="W774" s="402"/>
      <c r="X774" s="402"/>
      <c r="Y774" s="402"/>
      <c r="Z774" s="402"/>
    </row>
    <row r="775" ht="18.0" customHeight="1">
      <c r="A775" s="402"/>
      <c r="B775" s="402"/>
      <c r="C775" s="402"/>
      <c r="D775" s="402"/>
      <c r="E775" s="402"/>
      <c r="F775" s="402"/>
      <c r="G775" s="402"/>
      <c r="H775" s="402"/>
      <c r="I775" s="402"/>
      <c r="J775" s="402"/>
      <c r="K775" s="402"/>
      <c r="L775" s="402"/>
      <c r="M775" s="402"/>
      <c r="N775" s="402"/>
      <c r="O775" s="402"/>
      <c r="P775" s="402"/>
      <c r="Q775" s="402"/>
      <c r="R775" s="402"/>
      <c r="S775" s="402"/>
      <c r="T775" s="402"/>
      <c r="U775" s="402"/>
      <c r="V775" s="402"/>
      <c r="W775" s="402"/>
      <c r="X775" s="402"/>
      <c r="Y775" s="402"/>
      <c r="Z775" s="402"/>
    </row>
    <row r="776" ht="18.0" customHeight="1">
      <c r="A776" s="402"/>
      <c r="B776" s="402"/>
      <c r="C776" s="402"/>
      <c r="D776" s="402"/>
      <c r="E776" s="402"/>
      <c r="F776" s="402"/>
      <c r="G776" s="402"/>
      <c r="H776" s="402"/>
      <c r="I776" s="402"/>
      <c r="J776" s="402"/>
      <c r="K776" s="402"/>
      <c r="L776" s="402"/>
      <c r="M776" s="402"/>
      <c r="N776" s="402"/>
      <c r="O776" s="402"/>
      <c r="P776" s="402"/>
      <c r="Q776" s="402"/>
      <c r="R776" s="402"/>
      <c r="S776" s="402"/>
      <c r="T776" s="402"/>
      <c r="U776" s="402"/>
      <c r="V776" s="402"/>
      <c r="W776" s="402"/>
      <c r="X776" s="402"/>
      <c r="Y776" s="402"/>
      <c r="Z776" s="402"/>
    </row>
    <row r="777" ht="18.0" customHeight="1">
      <c r="A777" s="402"/>
      <c r="B777" s="402"/>
      <c r="C777" s="402"/>
      <c r="D777" s="402"/>
      <c r="E777" s="402"/>
      <c r="F777" s="402"/>
      <c r="G777" s="402"/>
      <c r="H777" s="402"/>
      <c r="I777" s="402"/>
      <c r="J777" s="402"/>
      <c r="K777" s="402"/>
      <c r="L777" s="402"/>
      <c r="M777" s="402"/>
      <c r="N777" s="402"/>
      <c r="O777" s="402"/>
      <c r="P777" s="402"/>
      <c r="Q777" s="402"/>
      <c r="R777" s="402"/>
      <c r="S777" s="402"/>
      <c r="T777" s="402"/>
      <c r="U777" s="402"/>
      <c r="V777" s="402"/>
      <c r="W777" s="402"/>
      <c r="X777" s="402"/>
      <c r="Y777" s="402"/>
      <c r="Z777" s="402"/>
    </row>
    <row r="778" ht="18.0" customHeight="1">
      <c r="A778" s="402"/>
      <c r="B778" s="402"/>
      <c r="C778" s="402"/>
      <c r="D778" s="402"/>
      <c r="E778" s="402"/>
      <c r="F778" s="402"/>
      <c r="G778" s="402"/>
      <c r="H778" s="402"/>
      <c r="I778" s="402"/>
      <c r="J778" s="402"/>
      <c r="K778" s="402"/>
      <c r="L778" s="402"/>
      <c r="M778" s="402"/>
      <c r="N778" s="402"/>
      <c r="O778" s="402"/>
      <c r="P778" s="402"/>
      <c r="Q778" s="402"/>
      <c r="R778" s="402"/>
      <c r="S778" s="402"/>
      <c r="T778" s="402"/>
      <c r="U778" s="402"/>
      <c r="V778" s="402"/>
      <c r="W778" s="402"/>
      <c r="X778" s="402"/>
      <c r="Y778" s="402"/>
      <c r="Z778" s="402"/>
    </row>
    <row r="779" ht="18.0" customHeight="1">
      <c r="A779" s="402"/>
      <c r="B779" s="402"/>
      <c r="C779" s="402"/>
      <c r="D779" s="402"/>
      <c r="E779" s="402"/>
      <c r="F779" s="402"/>
      <c r="G779" s="402"/>
      <c r="H779" s="402"/>
      <c r="I779" s="402"/>
      <c r="J779" s="402"/>
      <c r="K779" s="402"/>
      <c r="L779" s="402"/>
      <c r="M779" s="402"/>
      <c r="N779" s="402"/>
      <c r="O779" s="402"/>
      <c r="P779" s="402"/>
      <c r="Q779" s="402"/>
      <c r="R779" s="402"/>
      <c r="S779" s="402"/>
      <c r="T779" s="402"/>
      <c r="U779" s="402"/>
      <c r="V779" s="402"/>
      <c r="W779" s="402"/>
      <c r="X779" s="402"/>
      <c r="Y779" s="402"/>
      <c r="Z779" s="402"/>
    </row>
    <row r="780" ht="18.0" customHeight="1">
      <c r="A780" s="402"/>
      <c r="B780" s="402"/>
      <c r="C780" s="402"/>
      <c r="D780" s="402"/>
      <c r="E780" s="402"/>
      <c r="F780" s="402"/>
      <c r="G780" s="402"/>
      <c r="H780" s="402"/>
      <c r="I780" s="402"/>
      <c r="J780" s="402"/>
      <c r="K780" s="402"/>
      <c r="L780" s="402"/>
      <c r="M780" s="402"/>
      <c r="N780" s="402"/>
      <c r="O780" s="402"/>
      <c r="P780" s="402"/>
      <c r="Q780" s="402"/>
      <c r="R780" s="402"/>
      <c r="S780" s="402"/>
      <c r="T780" s="402"/>
      <c r="U780" s="402"/>
      <c r="V780" s="402"/>
      <c r="W780" s="402"/>
      <c r="X780" s="402"/>
      <c r="Y780" s="402"/>
      <c r="Z780" s="402"/>
    </row>
    <row r="781" ht="18.0" customHeight="1">
      <c r="A781" s="402"/>
      <c r="B781" s="402"/>
      <c r="C781" s="402"/>
      <c r="D781" s="402"/>
      <c r="E781" s="402"/>
      <c r="F781" s="402"/>
      <c r="G781" s="402"/>
      <c r="H781" s="402"/>
      <c r="I781" s="402"/>
      <c r="J781" s="402"/>
      <c r="K781" s="402"/>
      <c r="L781" s="402"/>
      <c r="M781" s="402"/>
      <c r="N781" s="402"/>
      <c r="O781" s="402"/>
      <c r="P781" s="402"/>
      <c r="Q781" s="402"/>
      <c r="R781" s="402"/>
      <c r="S781" s="402"/>
      <c r="T781" s="402"/>
      <c r="U781" s="402"/>
      <c r="V781" s="402"/>
      <c r="W781" s="402"/>
      <c r="X781" s="402"/>
      <c r="Y781" s="402"/>
      <c r="Z781" s="402"/>
    </row>
    <row r="782" ht="18.0" customHeight="1">
      <c r="A782" s="402"/>
      <c r="B782" s="402"/>
      <c r="C782" s="402"/>
      <c r="D782" s="402"/>
      <c r="E782" s="402"/>
      <c r="F782" s="402"/>
      <c r="G782" s="402"/>
      <c r="H782" s="402"/>
      <c r="I782" s="402"/>
      <c r="J782" s="402"/>
      <c r="K782" s="402"/>
      <c r="L782" s="402"/>
      <c r="M782" s="402"/>
      <c r="N782" s="402"/>
      <c r="O782" s="402"/>
      <c r="P782" s="402"/>
      <c r="Q782" s="402"/>
      <c r="R782" s="402"/>
      <c r="S782" s="402"/>
      <c r="T782" s="402"/>
      <c r="U782" s="402"/>
      <c r="V782" s="402"/>
      <c r="W782" s="402"/>
      <c r="X782" s="402"/>
      <c r="Y782" s="402"/>
      <c r="Z782" s="402"/>
    </row>
    <row r="783" ht="18.0" customHeight="1">
      <c r="A783" s="402"/>
      <c r="B783" s="402"/>
      <c r="C783" s="402"/>
      <c r="D783" s="402"/>
      <c r="E783" s="402"/>
      <c r="F783" s="402"/>
      <c r="G783" s="402"/>
      <c r="H783" s="402"/>
      <c r="I783" s="402"/>
      <c r="J783" s="402"/>
      <c r="K783" s="402"/>
      <c r="L783" s="402"/>
      <c r="M783" s="402"/>
      <c r="N783" s="402"/>
      <c r="O783" s="402"/>
      <c r="P783" s="402"/>
      <c r="Q783" s="402"/>
      <c r="R783" s="402"/>
      <c r="S783" s="402"/>
      <c r="T783" s="402"/>
      <c r="U783" s="402"/>
      <c r="V783" s="402"/>
      <c r="W783" s="402"/>
      <c r="X783" s="402"/>
      <c r="Y783" s="402"/>
      <c r="Z783" s="402"/>
    </row>
    <row r="784" ht="18.0" customHeight="1">
      <c r="A784" s="402"/>
      <c r="B784" s="402"/>
      <c r="C784" s="402"/>
      <c r="D784" s="402"/>
      <c r="E784" s="402"/>
      <c r="F784" s="402"/>
      <c r="G784" s="402"/>
      <c r="H784" s="402"/>
      <c r="I784" s="402"/>
      <c r="J784" s="402"/>
      <c r="K784" s="402"/>
      <c r="L784" s="402"/>
      <c r="M784" s="402"/>
      <c r="N784" s="402"/>
      <c r="O784" s="402"/>
      <c r="P784" s="402"/>
      <c r="Q784" s="402"/>
      <c r="R784" s="402"/>
      <c r="S784" s="402"/>
      <c r="T784" s="402"/>
      <c r="U784" s="402"/>
      <c r="V784" s="402"/>
      <c r="W784" s="402"/>
      <c r="X784" s="402"/>
      <c r="Y784" s="402"/>
      <c r="Z784" s="402"/>
    </row>
    <row r="785" ht="18.0" customHeight="1">
      <c r="A785" s="402"/>
      <c r="B785" s="402"/>
      <c r="C785" s="402"/>
      <c r="D785" s="402"/>
      <c r="E785" s="402"/>
      <c r="F785" s="402"/>
      <c r="G785" s="402"/>
      <c r="H785" s="402"/>
      <c r="I785" s="402"/>
      <c r="J785" s="402"/>
      <c r="K785" s="402"/>
      <c r="L785" s="402"/>
      <c r="M785" s="402"/>
      <c r="N785" s="402"/>
      <c r="O785" s="402"/>
      <c r="P785" s="402"/>
      <c r="Q785" s="402"/>
      <c r="R785" s="402"/>
      <c r="S785" s="402"/>
      <c r="T785" s="402"/>
      <c r="U785" s="402"/>
      <c r="V785" s="402"/>
      <c r="W785" s="402"/>
      <c r="X785" s="402"/>
      <c r="Y785" s="402"/>
      <c r="Z785" s="402"/>
    </row>
    <row r="786" ht="18.0" customHeight="1">
      <c r="A786" s="402"/>
      <c r="B786" s="402"/>
      <c r="C786" s="402"/>
      <c r="D786" s="402"/>
      <c r="E786" s="402"/>
      <c r="F786" s="402"/>
      <c r="G786" s="402"/>
      <c r="H786" s="402"/>
      <c r="I786" s="402"/>
      <c r="J786" s="402"/>
      <c r="K786" s="402"/>
      <c r="L786" s="402"/>
      <c r="M786" s="402"/>
      <c r="N786" s="402"/>
      <c r="O786" s="402"/>
      <c r="P786" s="402"/>
      <c r="Q786" s="402"/>
      <c r="R786" s="402"/>
      <c r="S786" s="402"/>
      <c r="T786" s="402"/>
      <c r="U786" s="402"/>
      <c r="V786" s="402"/>
      <c r="W786" s="402"/>
      <c r="X786" s="402"/>
      <c r="Y786" s="402"/>
      <c r="Z786" s="402"/>
    </row>
    <row r="787" ht="18.0" customHeight="1">
      <c r="A787" s="402"/>
      <c r="B787" s="402"/>
      <c r="C787" s="402"/>
      <c r="D787" s="402"/>
      <c r="E787" s="402"/>
      <c r="F787" s="402"/>
      <c r="G787" s="402"/>
      <c r="H787" s="402"/>
      <c r="I787" s="402"/>
      <c r="J787" s="402"/>
      <c r="K787" s="402"/>
      <c r="L787" s="402"/>
      <c r="M787" s="402"/>
      <c r="N787" s="402"/>
      <c r="O787" s="402"/>
      <c r="P787" s="402"/>
      <c r="Q787" s="402"/>
      <c r="R787" s="402"/>
      <c r="S787" s="402"/>
      <c r="T787" s="402"/>
      <c r="U787" s="402"/>
      <c r="V787" s="402"/>
      <c r="W787" s="402"/>
      <c r="X787" s="402"/>
      <c r="Y787" s="402"/>
      <c r="Z787" s="402"/>
    </row>
    <row r="788" ht="18.0" customHeight="1">
      <c r="A788" s="402"/>
      <c r="B788" s="402"/>
      <c r="C788" s="402"/>
      <c r="D788" s="402"/>
      <c r="E788" s="402"/>
      <c r="F788" s="402"/>
      <c r="G788" s="402"/>
      <c r="H788" s="402"/>
      <c r="I788" s="402"/>
      <c r="J788" s="402"/>
      <c r="K788" s="402"/>
      <c r="L788" s="402"/>
      <c r="M788" s="402"/>
      <c r="N788" s="402"/>
      <c r="O788" s="402"/>
      <c r="P788" s="402"/>
      <c r="Q788" s="402"/>
      <c r="R788" s="402"/>
      <c r="S788" s="402"/>
      <c r="T788" s="402"/>
      <c r="U788" s="402"/>
      <c r="V788" s="402"/>
      <c r="W788" s="402"/>
      <c r="X788" s="402"/>
      <c r="Y788" s="402"/>
      <c r="Z788" s="402"/>
    </row>
    <row r="789" ht="18.0" customHeight="1">
      <c r="A789" s="402"/>
      <c r="B789" s="402"/>
      <c r="C789" s="402"/>
      <c r="D789" s="402"/>
      <c r="E789" s="402"/>
      <c r="F789" s="402"/>
      <c r="G789" s="402"/>
      <c r="H789" s="402"/>
      <c r="I789" s="402"/>
      <c r="J789" s="402"/>
      <c r="K789" s="402"/>
      <c r="L789" s="402"/>
      <c r="M789" s="402"/>
      <c r="N789" s="402"/>
      <c r="O789" s="402"/>
      <c r="P789" s="402"/>
      <c r="Q789" s="402"/>
      <c r="R789" s="402"/>
      <c r="S789" s="402"/>
      <c r="T789" s="402"/>
      <c r="U789" s="402"/>
      <c r="V789" s="402"/>
      <c r="W789" s="402"/>
      <c r="X789" s="402"/>
      <c r="Y789" s="402"/>
      <c r="Z789" s="402"/>
    </row>
    <row r="790" ht="18.0" customHeight="1">
      <c r="A790" s="402"/>
      <c r="B790" s="402"/>
      <c r="C790" s="402"/>
      <c r="D790" s="402"/>
      <c r="E790" s="402"/>
      <c r="F790" s="402"/>
      <c r="G790" s="402"/>
      <c r="H790" s="402"/>
      <c r="I790" s="402"/>
      <c r="J790" s="402"/>
      <c r="K790" s="402"/>
      <c r="L790" s="402"/>
      <c r="M790" s="402"/>
      <c r="N790" s="402"/>
      <c r="O790" s="402"/>
      <c r="P790" s="402"/>
      <c r="Q790" s="402"/>
      <c r="R790" s="402"/>
      <c r="S790" s="402"/>
      <c r="T790" s="402"/>
      <c r="U790" s="402"/>
      <c r="V790" s="402"/>
      <c r="W790" s="402"/>
      <c r="X790" s="402"/>
      <c r="Y790" s="402"/>
      <c r="Z790" s="402"/>
    </row>
    <row r="791" ht="18.0" customHeight="1">
      <c r="A791" s="402"/>
      <c r="B791" s="402"/>
      <c r="C791" s="402"/>
      <c r="D791" s="402"/>
      <c r="E791" s="402"/>
      <c r="F791" s="402"/>
      <c r="G791" s="402"/>
      <c r="H791" s="402"/>
      <c r="I791" s="402"/>
      <c r="J791" s="402"/>
      <c r="K791" s="402"/>
      <c r="L791" s="402"/>
      <c r="M791" s="402"/>
      <c r="N791" s="402"/>
      <c r="O791" s="402"/>
      <c r="P791" s="402"/>
      <c r="Q791" s="402"/>
      <c r="R791" s="402"/>
      <c r="S791" s="402"/>
      <c r="T791" s="402"/>
      <c r="U791" s="402"/>
      <c r="V791" s="402"/>
      <c r="W791" s="402"/>
      <c r="X791" s="402"/>
      <c r="Y791" s="402"/>
      <c r="Z791" s="402"/>
    </row>
    <row r="792" ht="18.0" customHeight="1">
      <c r="A792" s="402"/>
      <c r="B792" s="402"/>
      <c r="C792" s="402"/>
      <c r="D792" s="402"/>
      <c r="E792" s="402"/>
      <c r="F792" s="402"/>
      <c r="G792" s="402"/>
      <c r="H792" s="402"/>
      <c r="I792" s="402"/>
      <c r="J792" s="402"/>
      <c r="K792" s="402"/>
      <c r="L792" s="402"/>
      <c r="M792" s="402"/>
      <c r="N792" s="402"/>
      <c r="O792" s="402"/>
      <c r="P792" s="402"/>
      <c r="Q792" s="402"/>
      <c r="R792" s="402"/>
      <c r="S792" s="402"/>
      <c r="T792" s="402"/>
      <c r="U792" s="402"/>
      <c r="V792" s="402"/>
      <c r="W792" s="402"/>
      <c r="X792" s="402"/>
      <c r="Y792" s="402"/>
      <c r="Z792" s="402"/>
    </row>
    <row r="793" ht="18.0" customHeight="1">
      <c r="A793" s="402"/>
      <c r="B793" s="402"/>
      <c r="C793" s="402"/>
      <c r="D793" s="402"/>
      <c r="E793" s="402"/>
      <c r="F793" s="402"/>
      <c r="G793" s="402"/>
      <c r="H793" s="402"/>
      <c r="I793" s="402"/>
      <c r="J793" s="402"/>
      <c r="K793" s="402"/>
      <c r="L793" s="402"/>
      <c r="M793" s="402"/>
      <c r="N793" s="402"/>
      <c r="O793" s="402"/>
      <c r="P793" s="402"/>
      <c r="Q793" s="402"/>
      <c r="R793" s="402"/>
      <c r="S793" s="402"/>
      <c r="T793" s="402"/>
      <c r="U793" s="402"/>
      <c r="V793" s="402"/>
      <c r="W793" s="402"/>
      <c r="X793" s="402"/>
      <c r="Y793" s="402"/>
      <c r="Z793" s="402"/>
    </row>
    <row r="794" ht="18.0" customHeight="1">
      <c r="A794" s="402"/>
      <c r="B794" s="402"/>
      <c r="C794" s="402"/>
      <c r="D794" s="402"/>
      <c r="E794" s="402"/>
      <c r="F794" s="402"/>
      <c r="G794" s="402"/>
      <c r="H794" s="402"/>
      <c r="I794" s="402"/>
      <c r="J794" s="402"/>
      <c r="K794" s="402"/>
      <c r="L794" s="402"/>
      <c r="M794" s="402"/>
      <c r="N794" s="402"/>
      <c r="O794" s="402"/>
      <c r="P794" s="402"/>
      <c r="Q794" s="402"/>
      <c r="R794" s="402"/>
      <c r="S794" s="402"/>
      <c r="T794" s="402"/>
      <c r="U794" s="402"/>
      <c r="V794" s="402"/>
      <c r="W794" s="402"/>
      <c r="X794" s="402"/>
      <c r="Y794" s="402"/>
      <c r="Z794" s="402"/>
    </row>
    <row r="795" ht="18.0" customHeight="1">
      <c r="A795" s="402"/>
      <c r="B795" s="402"/>
      <c r="C795" s="402"/>
      <c r="D795" s="402"/>
      <c r="E795" s="402"/>
      <c r="F795" s="402"/>
      <c r="G795" s="402"/>
      <c r="H795" s="402"/>
      <c r="I795" s="402"/>
      <c r="J795" s="402"/>
      <c r="K795" s="402"/>
      <c r="L795" s="402"/>
      <c r="M795" s="402"/>
      <c r="N795" s="402"/>
      <c r="O795" s="402"/>
      <c r="P795" s="402"/>
      <c r="Q795" s="402"/>
      <c r="R795" s="402"/>
      <c r="S795" s="402"/>
      <c r="T795" s="402"/>
      <c r="U795" s="402"/>
      <c r="V795" s="402"/>
      <c r="W795" s="402"/>
      <c r="X795" s="402"/>
      <c r="Y795" s="402"/>
      <c r="Z795" s="402"/>
    </row>
    <row r="796" ht="18.0" customHeight="1">
      <c r="A796" s="402"/>
      <c r="B796" s="402"/>
      <c r="C796" s="402"/>
      <c r="D796" s="402"/>
      <c r="E796" s="402"/>
      <c r="F796" s="402"/>
      <c r="G796" s="402"/>
      <c r="H796" s="402"/>
      <c r="I796" s="402"/>
      <c r="J796" s="402"/>
      <c r="K796" s="402"/>
      <c r="L796" s="402"/>
      <c r="M796" s="402"/>
      <c r="N796" s="402"/>
      <c r="O796" s="402"/>
      <c r="P796" s="402"/>
      <c r="Q796" s="402"/>
      <c r="R796" s="402"/>
      <c r="S796" s="402"/>
      <c r="T796" s="402"/>
      <c r="U796" s="402"/>
      <c r="V796" s="402"/>
      <c r="W796" s="402"/>
      <c r="X796" s="402"/>
      <c r="Y796" s="402"/>
      <c r="Z796" s="402"/>
    </row>
    <row r="797" ht="18.0" customHeight="1">
      <c r="A797" s="402"/>
      <c r="B797" s="402"/>
      <c r="C797" s="402"/>
      <c r="D797" s="402"/>
      <c r="E797" s="402"/>
      <c r="F797" s="402"/>
      <c r="G797" s="402"/>
      <c r="H797" s="402"/>
      <c r="I797" s="402"/>
      <c r="J797" s="402"/>
      <c r="K797" s="402"/>
      <c r="L797" s="402"/>
      <c r="M797" s="402"/>
      <c r="N797" s="402"/>
      <c r="O797" s="402"/>
      <c r="P797" s="402"/>
      <c r="Q797" s="402"/>
      <c r="R797" s="402"/>
      <c r="S797" s="402"/>
      <c r="T797" s="402"/>
      <c r="U797" s="402"/>
      <c r="V797" s="402"/>
      <c r="W797" s="402"/>
      <c r="X797" s="402"/>
      <c r="Y797" s="402"/>
      <c r="Z797" s="402"/>
    </row>
    <row r="798" ht="18.0" customHeight="1">
      <c r="A798" s="402"/>
      <c r="B798" s="402"/>
      <c r="C798" s="402"/>
      <c r="D798" s="402"/>
      <c r="E798" s="402"/>
      <c r="F798" s="402"/>
      <c r="G798" s="402"/>
      <c r="H798" s="402"/>
      <c r="I798" s="402"/>
      <c r="J798" s="402"/>
      <c r="K798" s="402"/>
      <c r="L798" s="402"/>
      <c r="M798" s="402"/>
      <c r="N798" s="402"/>
      <c r="O798" s="402"/>
      <c r="P798" s="402"/>
      <c r="Q798" s="402"/>
      <c r="R798" s="402"/>
      <c r="S798" s="402"/>
      <c r="T798" s="402"/>
      <c r="U798" s="402"/>
      <c r="V798" s="402"/>
      <c r="W798" s="402"/>
      <c r="X798" s="402"/>
      <c r="Y798" s="402"/>
      <c r="Z798" s="402"/>
    </row>
    <row r="799" ht="18.0" customHeight="1">
      <c r="A799" s="402"/>
      <c r="B799" s="402"/>
      <c r="C799" s="402"/>
      <c r="D799" s="402"/>
      <c r="E799" s="402"/>
      <c r="F799" s="402"/>
      <c r="G799" s="402"/>
      <c r="H799" s="402"/>
      <c r="I799" s="402"/>
      <c r="J799" s="402"/>
      <c r="K799" s="402"/>
      <c r="L799" s="402"/>
      <c r="M799" s="402"/>
      <c r="N799" s="402"/>
      <c r="O799" s="402"/>
      <c r="P799" s="402"/>
      <c r="Q799" s="402"/>
      <c r="R799" s="402"/>
      <c r="S799" s="402"/>
      <c r="T799" s="402"/>
      <c r="U799" s="402"/>
      <c r="V799" s="402"/>
      <c r="W799" s="402"/>
      <c r="X799" s="402"/>
      <c r="Y799" s="402"/>
      <c r="Z799" s="402"/>
    </row>
    <row r="800" ht="18.0" customHeight="1">
      <c r="A800" s="402"/>
      <c r="B800" s="402"/>
      <c r="C800" s="402"/>
      <c r="D800" s="402"/>
      <c r="E800" s="402"/>
      <c r="F800" s="402"/>
      <c r="G800" s="402"/>
      <c r="H800" s="402"/>
      <c r="I800" s="402"/>
      <c r="J800" s="402"/>
      <c r="K800" s="402"/>
      <c r="L800" s="402"/>
      <c r="M800" s="402"/>
      <c r="N800" s="402"/>
      <c r="O800" s="402"/>
      <c r="P800" s="402"/>
      <c r="Q800" s="402"/>
      <c r="R800" s="402"/>
      <c r="S800" s="402"/>
      <c r="T800" s="402"/>
      <c r="U800" s="402"/>
      <c r="V800" s="402"/>
      <c r="W800" s="402"/>
      <c r="X800" s="402"/>
      <c r="Y800" s="402"/>
      <c r="Z800" s="402"/>
    </row>
    <row r="801" ht="18.0" customHeight="1">
      <c r="A801" s="402"/>
      <c r="B801" s="402"/>
      <c r="C801" s="402"/>
      <c r="D801" s="402"/>
      <c r="E801" s="402"/>
      <c r="F801" s="402"/>
      <c r="G801" s="402"/>
      <c r="H801" s="402"/>
      <c r="I801" s="402"/>
      <c r="J801" s="402"/>
      <c r="K801" s="402"/>
      <c r="L801" s="402"/>
      <c r="M801" s="402"/>
      <c r="N801" s="402"/>
      <c r="O801" s="402"/>
      <c r="P801" s="402"/>
      <c r="Q801" s="402"/>
      <c r="R801" s="402"/>
      <c r="S801" s="402"/>
      <c r="T801" s="402"/>
      <c r="U801" s="402"/>
      <c r="V801" s="402"/>
      <c r="W801" s="402"/>
      <c r="X801" s="402"/>
      <c r="Y801" s="402"/>
      <c r="Z801" s="402"/>
    </row>
    <row r="802" ht="18.0" customHeight="1">
      <c r="A802" s="402"/>
      <c r="B802" s="402"/>
      <c r="C802" s="402"/>
      <c r="D802" s="402"/>
      <c r="E802" s="402"/>
      <c r="F802" s="402"/>
      <c r="G802" s="402"/>
      <c r="H802" s="402"/>
      <c r="I802" s="402"/>
      <c r="J802" s="402"/>
      <c r="K802" s="402"/>
      <c r="L802" s="402"/>
      <c r="M802" s="402"/>
      <c r="N802" s="402"/>
      <c r="O802" s="402"/>
      <c r="P802" s="402"/>
      <c r="Q802" s="402"/>
      <c r="R802" s="402"/>
      <c r="S802" s="402"/>
      <c r="T802" s="402"/>
      <c r="U802" s="402"/>
      <c r="V802" s="402"/>
      <c r="W802" s="402"/>
      <c r="X802" s="402"/>
      <c r="Y802" s="402"/>
      <c r="Z802" s="402"/>
    </row>
    <row r="803" ht="18.0" customHeight="1">
      <c r="A803" s="402"/>
      <c r="B803" s="402"/>
      <c r="C803" s="402"/>
      <c r="D803" s="402"/>
      <c r="E803" s="402"/>
      <c r="F803" s="402"/>
      <c r="G803" s="402"/>
      <c r="H803" s="402"/>
      <c r="I803" s="402"/>
      <c r="J803" s="402"/>
      <c r="K803" s="402"/>
      <c r="L803" s="402"/>
      <c r="M803" s="402"/>
      <c r="N803" s="402"/>
      <c r="O803" s="402"/>
      <c r="P803" s="402"/>
      <c r="Q803" s="402"/>
      <c r="R803" s="402"/>
      <c r="S803" s="402"/>
      <c r="T803" s="402"/>
      <c r="U803" s="402"/>
      <c r="V803" s="402"/>
      <c r="W803" s="402"/>
      <c r="X803" s="402"/>
      <c r="Y803" s="402"/>
      <c r="Z803" s="402"/>
    </row>
    <row r="804" ht="18.0" customHeight="1">
      <c r="A804" s="402"/>
      <c r="B804" s="402"/>
      <c r="C804" s="402"/>
      <c r="D804" s="402"/>
      <c r="E804" s="402"/>
      <c r="F804" s="402"/>
      <c r="G804" s="402"/>
      <c r="H804" s="402"/>
      <c r="I804" s="402"/>
      <c r="J804" s="402"/>
      <c r="K804" s="402"/>
      <c r="L804" s="402"/>
      <c r="M804" s="402"/>
      <c r="N804" s="402"/>
      <c r="O804" s="402"/>
      <c r="P804" s="402"/>
      <c r="Q804" s="402"/>
      <c r="R804" s="402"/>
      <c r="S804" s="402"/>
      <c r="T804" s="402"/>
      <c r="U804" s="402"/>
      <c r="V804" s="402"/>
      <c r="W804" s="402"/>
      <c r="X804" s="402"/>
      <c r="Y804" s="402"/>
      <c r="Z804" s="402"/>
    </row>
    <row r="805" ht="18.0" customHeight="1">
      <c r="A805" s="402"/>
      <c r="B805" s="402"/>
      <c r="C805" s="402"/>
      <c r="D805" s="402"/>
      <c r="E805" s="402"/>
      <c r="F805" s="402"/>
      <c r="G805" s="402"/>
      <c r="H805" s="402"/>
      <c r="I805" s="402"/>
      <c r="J805" s="402"/>
      <c r="K805" s="402"/>
      <c r="L805" s="402"/>
      <c r="M805" s="402"/>
      <c r="N805" s="402"/>
      <c r="O805" s="402"/>
      <c r="P805" s="402"/>
      <c r="Q805" s="402"/>
      <c r="R805" s="402"/>
      <c r="S805" s="402"/>
      <c r="T805" s="402"/>
      <c r="U805" s="402"/>
      <c r="V805" s="402"/>
      <c r="W805" s="402"/>
      <c r="X805" s="402"/>
      <c r="Y805" s="402"/>
      <c r="Z805" s="402"/>
    </row>
    <row r="806" ht="18.0" customHeight="1">
      <c r="A806" s="402"/>
      <c r="B806" s="402"/>
      <c r="C806" s="402"/>
      <c r="D806" s="402"/>
      <c r="E806" s="402"/>
      <c r="F806" s="402"/>
      <c r="G806" s="402"/>
      <c r="H806" s="402"/>
      <c r="I806" s="402"/>
      <c r="J806" s="402"/>
      <c r="K806" s="402"/>
      <c r="L806" s="402"/>
      <c r="M806" s="402"/>
      <c r="N806" s="402"/>
      <c r="O806" s="402"/>
      <c r="P806" s="402"/>
      <c r="Q806" s="402"/>
      <c r="R806" s="402"/>
      <c r="S806" s="402"/>
      <c r="T806" s="402"/>
      <c r="U806" s="402"/>
      <c r="V806" s="402"/>
      <c r="W806" s="402"/>
      <c r="X806" s="402"/>
      <c r="Y806" s="402"/>
      <c r="Z806" s="402"/>
    </row>
    <row r="807" ht="18.0" customHeight="1">
      <c r="A807" s="402"/>
      <c r="B807" s="402"/>
      <c r="C807" s="402"/>
      <c r="D807" s="402"/>
      <c r="E807" s="402"/>
      <c r="F807" s="402"/>
      <c r="G807" s="402"/>
      <c r="H807" s="402"/>
      <c r="I807" s="402"/>
      <c r="J807" s="402"/>
      <c r="K807" s="402"/>
      <c r="L807" s="402"/>
      <c r="M807" s="402"/>
      <c r="N807" s="402"/>
      <c r="O807" s="402"/>
      <c r="P807" s="402"/>
      <c r="Q807" s="402"/>
      <c r="R807" s="402"/>
      <c r="S807" s="402"/>
      <c r="T807" s="402"/>
      <c r="U807" s="402"/>
      <c r="V807" s="402"/>
      <c r="W807" s="402"/>
      <c r="X807" s="402"/>
      <c r="Y807" s="402"/>
      <c r="Z807" s="402"/>
    </row>
    <row r="808" ht="18.0" customHeight="1">
      <c r="A808" s="402"/>
      <c r="B808" s="402"/>
      <c r="C808" s="402"/>
      <c r="D808" s="402"/>
      <c r="E808" s="402"/>
      <c r="F808" s="402"/>
      <c r="G808" s="402"/>
      <c r="H808" s="402"/>
      <c r="I808" s="402"/>
      <c r="J808" s="402"/>
      <c r="K808" s="402"/>
      <c r="L808" s="402"/>
      <c r="M808" s="402"/>
      <c r="N808" s="402"/>
      <c r="O808" s="402"/>
      <c r="P808" s="402"/>
      <c r="Q808" s="402"/>
      <c r="R808" s="402"/>
      <c r="S808" s="402"/>
      <c r="T808" s="402"/>
      <c r="U808" s="402"/>
      <c r="V808" s="402"/>
      <c r="W808" s="402"/>
      <c r="X808" s="402"/>
      <c r="Y808" s="402"/>
      <c r="Z808" s="402"/>
    </row>
    <row r="809" ht="18.0" customHeight="1">
      <c r="A809" s="402"/>
      <c r="B809" s="402"/>
      <c r="C809" s="402"/>
      <c r="D809" s="402"/>
      <c r="E809" s="402"/>
      <c r="F809" s="402"/>
      <c r="G809" s="402"/>
      <c r="H809" s="402"/>
      <c r="I809" s="402"/>
      <c r="J809" s="402"/>
      <c r="K809" s="402"/>
      <c r="L809" s="402"/>
      <c r="M809" s="402"/>
      <c r="N809" s="402"/>
      <c r="O809" s="402"/>
      <c r="P809" s="402"/>
      <c r="Q809" s="402"/>
      <c r="R809" s="402"/>
      <c r="S809" s="402"/>
      <c r="T809" s="402"/>
      <c r="U809" s="402"/>
      <c r="V809" s="402"/>
      <c r="W809" s="402"/>
      <c r="X809" s="402"/>
      <c r="Y809" s="402"/>
      <c r="Z809" s="402"/>
    </row>
    <row r="810" ht="18.0" customHeight="1">
      <c r="A810" s="402"/>
      <c r="B810" s="402"/>
      <c r="C810" s="402"/>
      <c r="D810" s="402"/>
      <c r="E810" s="402"/>
      <c r="F810" s="402"/>
      <c r="G810" s="402"/>
      <c r="H810" s="402"/>
      <c r="I810" s="402"/>
      <c r="J810" s="402"/>
      <c r="K810" s="402"/>
      <c r="L810" s="402"/>
      <c r="M810" s="402"/>
      <c r="N810" s="402"/>
      <c r="O810" s="402"/>
      <c r="P810" s="402"/>
      <c r="Q810" s="402"/>
      <c r="R810" s="402"/>
      <c r="S810" s="402"/>
      <c r="T810" s="402"/>
      <c r="U810" s="402"/>
      <c r="V810" s="402"/>
      <c r="W810" s="402"/>
      <c r="X810" s="402"/>
      <c r="Y810" s="402"/>
      <c r="Z810" s="402"/>
    </row>
    <row r="811" ht="18.0" customHeight="1">
      <c r="A811" s="402"/>
      <c r="B811" s="402"/>
      <c r="C811" s="402"/>
      <c r="D811" s="402"/>
      <c r="E811" s="402"/>
      <c r="F811" s="402"/>
      <c r="G811" s="402"/>
      <c r="H811" s="402"/>
      <c r="I811" s="402"/>
      <c r="J811" s="402"/>
      <c r="K811" s="402"/>
      <c r="L811" s="402"/>
      <c r="M811" s="402"/>
      <c r="N811" s="402"/>
      <c r="O811" s="402"/>
      <c r="P811" s="402"/>
      <c r="Q811" s="402"/>
      <c r="R811" s="402"/>
      <c r="S811" s="402"/>
      <c r="T811" s="402"/>
      <c r="U811" s="402"/>
      <c r="V811" s="402"/>
      <c r="W811" s="402"/>
      <c r="X811" s="402"/>
      <c r="Y811" s="402"/>
      <c r="Z811" s="402"/>
    </row>
    <row r="812" ht="18.0" customHeight="1">
      <c r="A812" s="402"/>
      <c r="B812" s="402"/>
      <c r="C812" s="402"/>
      <c r="D812" s="402"/>
      <c r="E812" s="402"/>
      <c r="F812" s="402"/>
      <c r="G812" s="402"/>
      <c r="H812" s="402"/>
      <c r="I812" s="402"/>
      <c r="J812" s="402"/>
      <c r="K812" s="402"/>
      <c r="L812" s="402"/>
      <c r="M812" s="402"/>
      <c r="N812" s="402"/>
      <c r="O812" s="402"/>
      <c r="P812" s="402"/>
      <c r="Q812" s="402"/>
      <c r="R812" s="402"/>
      <c r="S812" s="402"/>
      <c r="T812" s="402"/>
      <c r="U812" s="402"/>
      <c r="V812" s="402"/>
      <c r="W812" s="402"/>
      <c r="X812" s="402"/>
      <c r="Y812" s="402"/>
      <c r="Z812" s="402"/>
    </row>
    <row r="813" ht="18.0" customHeight="1">
      <c r="A813" s="402"/>
      <c r="B813" s="402"/>
      <c r="C813" s="402"/>
      <c r="D813" s="402"/>
      <c r="E813" s="402"/>
      <c r="F813" s="402"/>
      <c r="G813" s="402"/>
      <c r="H813" s="402"/>
      <c r="I813" s="402"/>
      <c r="J813" s="402"/>
      <c r="K813" s="402"/>
      <c r="L813" s="402"/>
      <c r="M813" s="402"/>
      <c r="N813" s="402"/>
      <c r="O813" s="402"/>
      <c r="P813" s="402"/>
      <c r="Q813" s="402"/>
      <c r="R813" s="402"/>
      <c r="S813" s="402"/>
      <c r="T813" s="402"/>
      <c r="U813" s="402"/>
      <c r="V813" s="402"/>
      <c r="W813" s="402"/>
      <c r="X813" s="402"/>
      <c r="Y813" s="402"/>
      <c r="Z813" s="402"/>
    </row>
    <row r="814" ht="18.0" customHeight="1">
      <c r="A814" s="402"/>
      <c r="B814" s="402"/>
      <c r="C814" s="402"/>
      <c r="D814" s="402"/>
      <c r="E814" s="402"/>
      <c r="F814" s="402"/>
      <c r="G814" s="402"/>
      <c r="H814" s="402"/>
      <c r="I814" s="402"/>
      <c r="J814" s="402"/>
      <c r="K814" s="402"/>
      <c r="L814" s="402"/>
      <c r="M814" s="402"/>
      <c r="N814" s="402"/>
      <c r="O814" s="402"/>
      <c r="P814" s="402"/>
      <c r="Q814" s="402"/>
      <c r="R814" s="402"/>
      <c r="S814" s="402"/>
      <c r="T814" s="402"/>
      <c r="U814" s="402"/>
      <c r="V814" s="402"/>
      <c r="W814" s="402"/>
      <c r="X814" s="402"/>
      <c r="Y814" s="402"/>
      <c r="Z814" s="402"/>
    </row>
    <row r="815" ht="18.0" customHeight="1">
      <c r="A815" s="402"/>
      <c r="B815" s="402"/>
      <c r="C815" s="402"/>
      <c r="D815" s="402"/>
      <c r="E815" s="402"/>
      <c r="F815" s="402"/>
      <c r="G815" s="402"/>
      <c r="H815" s="402"/>
      <c r="I815" s="402"/>
      <c r="J815" s="402"/>
      <c r="K815" s="402"/>
      <c r="L815" s="402"/>
      <c r="M815" s="402"/>
      <c r="N815" s="402"/>
      <c r="O815" s="402"/>
      <c r="P815" s="402"/>
      <c r="Q815" s="402"/>
      <c r="R815" s="402"/>
      <c r="S815" s="402"/>
      <c r="T815" s="402"/>
      <c r="U815" s="402"/>
      <c r="V815" s="402"/>
      <c r="W815" s="402"/>
      <c r="X815" s="402"/>
      <c r="Y815" s="402"/>
      <c r="Z815" s="402"/>
    </row>
    <row r="816" ht="18.0" customHeight="1">
      <c r="A816" s="402"/>
      <c r="B816" s="402"/>
      <c r="C816" s="402"/>
      <c r="D816" s="402"/>
      <c r="E816" s="402"/>
      <c r="F816" s="402"/>
      <c r="G816" s="402"/>
      <c r="H816" s="402"/>
      <c r="I816" s="402"/>
      <c r="J816" s="402"/>
      <c r="K816" s="402"/>
      <c r="L816" s="402"/>
      <c r="M816" s="402"/>
      <c r="N816" s="402"/>
      <c r="O816" s="402"/>
      <c r="P816" s="402"/>
      <c r="Q816" s="402"/>
      <c r="R816" s="402"/>
      <c r="S816" s="402"/>
      <c r="T816" s="402"/>
      <c r="U816" s="402"/>
      <c r="V816" s="402"/>
      <c r="W816" s="402"/>
      <c r="X816" s="402"/>
      <c r="Y816" s="402"/>
      <c r="Z816" s="402"/>
    </row>
    <row r="817" ht="18.0" customHeight="1">
      <c r="A817" s="402"/>
      <c r="B817" s="402"/>
      <c r="C817" s="402"/>
      <c r="D817" s="402"/>
      <c r="E817" s="402"/>
      <c r="F817" s="402"/>
      <c r="G817" s="402"/>
      <c r="H817" s="402"/>
      <c r="I817" s="402"/>
      <c r="J817" s="402"/>
      <c r="K817" s="402"/>
      <c r="L817" s="402"/>
      <c r="M817" s="402"/>
      <c r="N817" s="402"/>
      <c r="O817" s="402"/>
      <c r="P817" s="402"/>
      <c r="Q817" s="402"/>
      <c r="R817" s="402"/>
      <c r="S817" s="402"/>
      <c r="T817" s="402"/>
      <c r="U817" s="402"/>
      <c r="V817" s="402"/>
      <c r="W817" s="402"/>
      <c r="X817" s="402"/>
      <c r="Y817" s="402"/>
      <c r="Z817" s="402"/>
    </row>
    <row r="818" ht="18.0" customHeight="1">
      <c r="A818" s="402"/>
      <c r="B818" s="402"/>
      <c r="C818" s="402"/>
      <c r="D818" s="402"/>
      <c r="E818" s="402"/>
      <c r="F818" s="402"/>
      <c r="G818" s="402"/>
      <c r="H818" s="402"/>
      <c r="I818" s="402"/>
      <c r="J818" s="402"/>
      <c r="K818" s="402"/>
      <c r="L818" s="402"/>
      <c r="M818" s="402"/>
      <c r="N818" s="402"/>
      <c r="O818" s="402"/>
      <c r="P818" s="402"/>
      <c r="Q818" s="402"/>
      <c r="R818" s="402"/>
      <c r="S818" s="402"/>
      <c r="T818" s="402"/>
      <c r="U818" s="402"/>
      <c r="V818" s="402"/>
      <c r="W818" s="402"/>
      <c r="X818" s="402"/>
      <c r="Y818" s="402"/>
      <c r="Z818" s="402"/>
    </row>
    <row r="819" ht="18.0" customHeight="1">
      <c r="A819" s="402"/>
      <c r="B819" s="402"/>
      <c r="C819" s="402"/>
      <c r="D819" s="402"/>
      <c r="E819" s="402"/>
      <c r="F819" s="402"/>
      <c r="G819" s="402"/>
      <c r="H819" s="402"/>
      <c r="I819" s="402"/>
      <c r="J819" s="402"/>
      <c r="K819" s="402"/>
      <c r="L819" s="402"/>
      <c r="M819" s="402"/>
      <c r="N819" s="402"/>
      <c r="O819" s="402"/>
      <c r="P819" s="402"/>
      <c r="Q819" s="402"/>
      <c r="R819" s="402"/>
      <c r="S819" s="402"/>
      <c r="T819" s="402"/>
      <c r="U819" s="402"/>
      <c r="V819" s="402"/>
      <c r="W819" s="402"/>
      <c r="X819" s="402"/>
      <c r="Y819" s="402"/>
      <c r="Z819" s="402"/>
    </row>
    <row r="820" ht="18.0" customHeight="1">
      <c r="A820" s="402"/>
      <c r="B820" s="402"/>
      <c r="C820" s="402"/>
      <c r="D820" s="402"/>
      <c r="E820" s="402"/>
      <c r="F820" s="402"/>
      <c r="G820" s="402"/>
      <c r="H820" s="402"/>
      <c r="I820" s="402"/>
      <c r="J820" s="402"/>
      <c r="K820" s="402"/>
      <c r="L820" s="402"/>
      <c r="M820" s="402"/>
      <c r="N820" s="402"/>
      <c r="O820" s="402"/>
      <c r="P820" s="402"/>
      <c r="Q820" s="402"/>
      <c r="R820" s="402"/>
      <c r="S820" s="402"/>
      <c r="T820" s="402"/>
      <c r="U820" s="402"/>
      <c r="V820" s="402"/>
      <c r="W820" s="402"/>
      <c r="X820" s="402"/>
      <c r="Y820" s="402"/>
      <c r="Z820" s="402"/>
    </row>
    <row r="821" ht="18.0" customHeight="1">
      <c r="A821" s="402"/>
      <c r="B821" s="402"/>
      <c r="C821" s="402"/>
      <c r="D821" s="402"/>
      <c r="E821" s="402"/>
      <c r="F821" s="402"/>
      <c r="G821" s="402"/>
      <c r="H821" s="402"/>
      <c r="I821" s="402"/>
      <c r="J821" s="402"/>
      <c r="K821" s="402"/>
      <c r="L821" s="402"/>
      <c r="M821" s="402"/>
      <c r="N821" s="402"/>
      <c r="O821" s="402"/>
      <c r="P821" s="402"/>
      <c r="Q821" s="402"/>
      <c r="R821" s="402"/>
      <c r="S821" s="402"/>
      <c r="T821" s="402"/>
      <c r="U821" s="402"/>
      <c r="V821" s="402"/>
      <c r="W821" s="402"/>
      <c r="X821" s="402"/>
      <c r="Y821" s="402"/>
      <c r="Z821" s="402"/>
    </row>
    <row r="822" ht="18.0" customHeight="1">
      <c r="A822" s="402"/>
      <c r="B822" s="402"/>
      <c r="C822" s="402"/>
      <c r="D822" s="402"/>
      <c r="E822" s="402"/>
      <c r="F822" s="402"/>
      <c r="G822" s="402"/>
      <c r="H822" s="402"/>
      <c r="I822" s="402"/>
      <c r="J822" s="402"/>
      <c r="K822" s="402"/>
      <c r="L822" s="402"/>
      <c r="M822" s="402"/>
      <c r="N822" s="402"/>
      <c r="O822" s="402"/>
      <c r="P822" s="402"/>
      <c r="Q822" s="402"/>
      <c r="R822" s="402"/>
      <c r="S822" s="402"/>
      <c r="T822" s="402"/>
      <c r="U822" s="402"/>
      <c r="V822" s="402"/>
      <c r="W822" s="402"/>
      <c r="X822" s="402"/>
      <c r="Y822" s="402"/>
      <c r="Z822" s="402"/>
    </row>
    <row r="823" ht="18.0" customHeight="1">
      <c r="A823" s="402"/>
      <c r="B823" s="402"/>
      <c r="C823" s="402"/>
      <c r="D823" s="402"/>
      <c r="E823" s="402"/>
      <c r="F823" s="402"/>
      <c r="G823" s="402"/>
      <c r="H823" s="402"/>
      <c r="I823" s="402"/>
      <c r="J823" s="402"/>
      <c r="K823" s="402"/>
      <c r="L823" s="402"/>
      <c r="M823" s="402"/>
      <c r="N823" s="402"/>
      <c r="O823" s="402"/>
      <c r="P823" s="402"/>
      <c r="Q823" s="402"/>
      <c r="R823" s="402"/>
      <c r="S823" s="402"/>
      <c r="T823" s="402"/>
      <c r="U823" s="402"/>
      <c r="V823" s="402"/>
      <c r="W823" s="402"/>
      <c r="X823" s="402"/>
      <c r="Y823" s="402"/>
      <c r="Z823" s="402"/>
    </row>
    <row r="824" ht="18.0" customHeight="1">
      <c r="A824" s="402"/>
      <c r="B824" s="402"/>
      <c r="C824" s="402"/>
      <c r="D824" s="402"/>
      <c r="E824" s="402"/>
      <c r="F824" s="402"/>
      <c r="G824" s="402"/>
      <c r="H824" s="402"/>
      <c r="I824" s="402"/>
      <c r="J824" s="402"/>
      <c r="K824" s="402"/>
      <c r="L824" s="402"/>
      <c r="M824" s="402"/>
      <c r="N824" s="402"/>
      <c r="O824" s="402"/>
      <c r="P824" s="402"/>
      <c r="Q824" s="402"/>
      <c r="R824" s="402"/>
      <c r="S824" s="402"/>
      <c r="T824" s="402"/>
      <c r="U824" s="402"/>
      <c r="V824" s="402"/>
      <c r="W824" s="402"/>
      <c r="X824" s="402"/>
      <c r="Y824" s="402"/>
      <c r="Z824" s="402"/>
    </row>
    <row r="825" ht="18.0" customHeight="1">
      <c r="A825" s="402"/>
      <c r="B825" s="402"/>
      <c r="C825" s="402"/>
      <c r="D825" s="402"/>
      <c r="E825" s="402"/>
      <c r="F825" s="402"/>
      <c r="G825" s="402"/>
      <c r="H825" s="402"/>
      <c r="I825" s="402"/>
      <c r="J825" s="402"/>
      <c r="K825" s="402"/>
      <c r="L825" s="402"/>
      <c r="M825" s="402"/>
      <c r="N825" s="402"/>
      <c r="O825" s="402"/>
      <c r="P825" s="402"/>
      <c r="Q825" s="402"/>
      <c r="R825" s="402"/>
      <c r="S825" s="402"/>
      <c r="T825" s="402"/>
      <c r="U825" s="402"/>
      <c r="V825" s="402"/>
      <c r="W825" s="402"/>
      <c r="X825" s="402"/>
      <c r="Y825" s="402"/>
      <c r="Z825" s="402"/>
    </row>
    <row r="826" ht="18.0" customHeight="1">
      <c r="A826" s="402"/>
      <c r="B826" s="402"/>
      <c r="C826" s="402"/>
      <c r="D826" s="402"/>
      <c r="E826" s="402"/>
      <c r="F826" s="402"/>
      <c r="G826" s="402"/>
      <c r="H826" s="402"/>
      <c r="I826" s="402"/>
      <c r="J826" s="402"/>
      <c r="K826" s="402"/>
      <c r="L826" s="402"/>
      <c r="M826" s="402"/>
      <c r="N826" s="402"/>
      <c r="O826" s="402"/>
      <c r="P826" s="402"/>
      <c r="Q826" s="402"/>
      <c r="R826" s="402"/>
      <c r="S826" s="402"/>
      <c r="T826" s="402"/>
      <c r="U826" s="402"/>
      <c r="V826" s="402"/>
      <c r="W826" s="402"/>
      <c r="X826" s="402"/>
      <c r="Y826" s="402"/>
      <c r="Z826" s="402"/>
    </row>
    <row r="827" ht="18.0" customHeight="1">
      <c r="A827" s="402"/>
      <c r="B827" s="402"/>
      <c r="C827" s="402"/>
      <c r="D827" s="402"/>
      <c r="E827" s="402"/>
      <c r="F827" s="402"/>
      <c r="G827" s="402"/>
      <c r="H827" s="402"/>
      <c r="I827" s="402"/>
      <c r="J827" s="402"/>
      <c r="K827" s="402"/>
      <c r="L827" s="402"/>
      <c r="M827" s="402"/>
      <c r="N827" s="402"/>
      <c r="O827" s="402"/>
      <c r="P827" s="402"/>
      <c r="Q827" s="402"/>
      <c r="R827" s="402"/>
      <c r="S827" s="402"/>
      <c r="T827" s="402"/>
      <c r="U827" s="402"/>
      <c r="V827" s="402"/>
      <c r="W827" s="402"/>
      <c r="X827" s="402"/>
      <c r="Y827" s="402"/>
      <c r="Z827" s="402"/>
    </row>
    <row r="828" ht="18.0" customHeight="1">
      <c r="A828" s="402"/>
      <c r="B828" s="402"/>
      <c r="C828" s="402"/>
      <c r="D828" s="402"/>
      <c r="E828" s="402"/>
      <c r="F828" s="402"/>
      <c r="G828" s="402"/>
      <c r="H828" s="402"/>
      <c r="I828" s="402"/>
      <c r="J828" s="402"/>
      <c r="K828" s="402"/>
      <c r="L828" s="402"/>
      <c r="M828" s="402"/>
      <c r="N828" s="402"/>
      <c r="O828" s="402"/>
      <c r="P828" s="402"/>
      <c r="Q828" s="402"/>
      <c r="R828" s="402"/>
      <c r="S828" s="402"/>
      <c r="T828" s="402"/>
      <c r="U828" s="402"/>
      <c r="V828" s="402"/>
      <c r="W828" s="402"/>
      <c r="X828" s="402"/>
      <c r="Y828" s="402"/>
      <c r="Z828" s="402"/>
    </row>
    <row r="829" ht="18.0" customHeight="1">
      <c r="A829" s="402"/>
      <c r="B829" s="402"/>
      <c r="C829" s="402"/>
      <c r="D829" s="402"/>
      <c r="E829" s="402"/>
      <c r="F829" s="402"/>
      <c r="G829" s="402"/>
      <c r="H829" s="402"/>
      <c r="I829" s="402"/>
      <c r="J829" s="402"/>
      <c r="K829" s="402"/>
      <c r="L829" s="402"/>
      <c r="M829" s="402"/>
      <c r="N829" s="402"/>
      <c r="O829" s="402"/>
      <c r="P829" s="402"/>
      <c r="Q829" s="402"/>
      <c r="R829" s="402"/>
      <c r="S829" s="402"/>
      <c r="T829" s="402"/>
      <c r="U829" s="402"/>
      <c r="V829" s="402"/>
      <c r="W829" s="402"/>
      <c r="X829" s="402"/>
      <c r="Y829" s="402"/>
      <c r="Z829" s="402"/>
    </row>
    <row r="830" ht="18.0" customHeight="1">
      <c r="A830" s="402"/>
      <c r="B830" s="402"/>
      <c r="C830" s="402"/>
      <c r="D830" s="402"/>
      <c r="E830" s="402"/>
      <c r="F830" s="402"/>
      <c r="G830" s="402"/>
      <c r="H830" s="402"/>
      <c r="I830" s="402"/>
      <c r="J830" s="402"/>
      <c r="K830" s="402"/>
      <c r="L830" s="402"/>
      <c r="M830" s="402"/>
      <c r="N830" s="402"/>
      <c r="O830" s="402"/>
      <c r="P830" s="402"/>
      <c r="Q830" s="402"/>
      <c r="R830" s="402"/>
      <c r="S830" s="402"/>
      <c r="T830" s="402"/>
      <c r="U830" s="402"/>
      <c r="V830" s="402"/>
      <c r="W830" s="402"/>
      <c r="X830" s="402"/>
      <c r="Y830" s="402"/>
      <c r="Z830" s="402"/>
    </row>
    <row r="831" ht="18.0" customHeight="1">
      <c r="A831" s="402"/>
      <c r="B831" s="402"/>
      <c r="C831" s="402"/>
      <c r="D831" s="402"/>
      <c r="E831" s="402"/>
      <c r="F831" s="402"/>
      <c r="G831" s="402"/>
      <c r="H831" s="402"/>
      <c r="I831" s="402"/>
      <c r="J831" s="402"/>
      <c r="K831" s="402"/>
      <c r="L831" s="402"/>
      <c r="M831" s="402"/>
      <c r="N831" s="402"/>
      <c r="O831" s="402"/>
      <c r="P831" s="402"/>
      <c r="Q831" s="402"/>
      <c r="R831" s="402"/>
      <c r="S831" s="402"/>
      <c r="T831" s="402"/>
      <c r="U831" s="402"/>
      <c r="V831" s="402"/>
      <c r="W831" s="402"/>
      <c r="X831" s="402"/>
      <c r="Y831" s="402"/>
      <c r="Z831" s="402"/>
    </row>
    <row r="832" ht="18.0" customHeight="1">
      <c r="A832" s="402"/>
      <c r="B832" s="402"/>
      <c r="C832" s="402"/>
      <c r="D832" s="402"/>
      <c r="E832" s="402"/>
      <c r="F832" s="402"/>
      <c r="G832" s="402"/>
      <c r="H832" s="402"/>
      <c r="I832" s="402"/>
      <c r="J832" s="402"/>
      <c r="K832" s="402"/>
      <c r="L832" s="402"/>
      <c r="M832" s="402"/>
      <c r="N832" s="402"/>
      <c r="O832" s="402"/>
      <c r="P832" s="402"/>
      <c r="Q832" s="402"/>
      <c r="R832" s="402"/>
      <c r="S832" s="402"/>
      <c r="T832" s="402"/>
      <c r="U832" s="402"/>
      <c r="V832" s="402"/>
      <c r="W832" s="402"/>
      <c r="X832" s="402"/>
      <c r="Y832" s="402"/>
      <c r="Z832" s="402"/>
    </row>
    <row r="833" ht="18.0" customHeight="1">
      <c r="A833" s="402"/>
      <c r="B833" s="402"/>
      <c r="C833" s="402"/>
      <c r="D833" s="402"/>
      <c r="E833" s="402"/>
      <c r="F833" s="402"/>
      <c r="G833" s="402"/>
      <c r="H833" s="402"/>
      <c r="I833" s="402"/>
      <c r="J833" s="402"/>
      <c r="K833" s="402"/>
      <c r="L833" s="402"/>
      <c r="M833" s="402"/>
      <c r="N833" s="402"/>
      <c r="O833" s="402"/>
      <c r="P833" s="402"/>
      <c r="Q833" s="402"/>
      <c r="R833" s="402"/>
      <c r="S833" s="402"/>
      <c r="T833" s="402"/>
      <c r="U833" s="402"/>
      <c r="V833" s="402"/>
      <c r="W833" s="402"/>
      <c r="X833" s="402"/>
      <c r="Y833" s="402"/>
      <c r="Z833" s="402"/>
    </row>
    <row r="834" ht="18.0" customHeight="1">
      <c r="A834" s="402"/>
      <c r="B834" s="402"/>
      <c r="C834" s="402"/>
      <c r="D834" s="402"/>
      <c r="E834" s="402"/>
      <c r="F834" s="402"/>
      <c r="G834" s="402"/>
      <c r="H834" s="402"/>
      <c r="I834" s="402"/>
      <c r="J834" s="402"/>
      <c r="K834" s="402"/>
      <c r="L834" s="402"/>
      <c r="M834" s="402"/>
      <c r="N834" s="402"/>
      <c r="O834" s="402"/>
      <c r="P834" s="402"/>
      <c r="Q834" s="402"/>
      <c r="R834" s="402"/>
      <c r="S834" s="402"/>
      <c r="T834" s="402"/>
      <c r="U834" s="402"/>
      <c r="V834" s="402"/>
      <c r="W834" s="402"/>
      <c r="X834" s="402"/>
      <c r="Y834" s="402"/>
      <c r="Z834" s="402"/>
    </row>
    <row r="835" ht="18.0" customHeight="1">
      <c r="A835" s="402"/>
      <c r="B835" s="402"/>
      <c r="C835" s="402"/>
      <c r="D835" s="402"/>
      <c r="E835" s="402"/>
      <c r="F835" s="402"/>
      <c r="G835" s="402"/>
      <c r="H835" s="402"/>
      <c r="I835" s="402"/>
      <c r="J835" s="402"/>
      <c r="K835" s="402"/>
      <c r="L835" s="402"/>
      <c r="M835" s="402"/>
      <c r="N835" s="402"/>
      <c r="O835" s="402"/>
      <c r="P835" s="402"/>
      <c r="Q835" s="402"/>
      <c r="R835" s="402"/>
      <c r="S835" s="402"/>
      <c r="T835" s="402"/>
      <c r="U835" s="402"/>
      <c r="V835" s="402"/>
      <c r="W835" s="402"/>
      <c r="X835" s="402"/>
      <c r="Y835" s="402"/>
      <c r="Z835" s="402"/>
    </row>
    <row r="836" ht="18.0" customHeight="1">
      <c r="A836" s="402"/>
      <c r="B836" s="402"/>
      <c r="C836" s="402"/>
      <c r="D836" s="402"/>
      <c r="E836" s="402"/>
      <c r="F836" s="402"/>
      <c r="G836" s="402"/>
      <c r="H836" s="402"/>
      <c r="I836" s="402"/>
      <c r="J836" s="402"/>
      <c r="K836" s="402"/>
      <c r="L836" s="402"/>
      <c r="M836" s="402"/>
      <c r="N836" s="402"/>
      <c r="O836" s="402"/>
      <c r="P836" s="402"/>
      <c r="Q836" s="402"/>
      <c r="R836" s="402"/>
      <c r="S836" s="402"/>
      <c r="T836" s="402"/>
      <c r="U836" s="402"/>
      <c r="V836" s="402"/>
      <c r="W836" s="402"/>
      <c r="X836" s="402"/>
      <c r="Y836" s="402"/>
      <c r="Z836" s="402"/>
    </row>
    <row r="837" ht="18.0" customHeight="1">
      <c r="A837" s="402"/>
      <c r="B837" s="402"/>
      <c r="C837" s="402"/>
      <c r="D837" s="402"/>
      <c r="E837" s="402"/>
      <c r="F837" s="402"/>
      <c r="G837" s="402"/>
      <c r="H837" s="402"/>
      <c r="I837" s="402"/>
      <c r="J837" s="402"/>
      <c r="K837" s="402"/>
      <c r="L837" s="402"/>
      <c r="M837" s="402"/>
      <c r="N837" s="402"/>
      <c r="O837" s="402"/>
      <c r="P837" s="402"/>
      <c r="Q837" s="402"/>
      <c r="R837" s="402"/>
      <c r="S837" s="402"/>
      <c r="T837" s="402"/>
      <c r="U837" s="402"/>
      <c r="V837" s="402"/>
      <c r="W837" s="402"/>
      <c r="X837" s="402"/>
      <c r="Y837" s="402"/>
      <c r="Z837" s="402"/>
    </row>
    <row r="838" ht="18.0" customHeight="1">
      <c r="A838" s="402"/>
      <c r="B838" s="402"/>
      <c r="C838" s="402"/>
      <c r="D838" s="402"/>
      <c r="E838" s="402"/>
      <c r="F838" s="402"/>
      <c r="G838" s="402"/>
      <c r="H838" s="402"/>
      <c r="I838" s="402"/>
      <c r="J838" s="402"/>
      <c r="K838" s="402"/>
      <c r="L838" s="402"/>
      <c r="M838" s="402"/>
      <c r="N838" s="402"/>
      <c r="O838" s="402"/>
      <c r="P838" s="402"/>
      <c r="Q838" s="402"/>
      <c r="R838" s="402"/>
      <c r="S838" s="402"/>
      <c r="T838" s="402"/>
      <c r="U838" s="402"/>
      <c r="V838" s="402"/>
      <c r="W838" s="402"/>
      <c r="X838" s="402"/>
      <c r="Y838" s="402"/>
      <c r="Z838" s="402"/>
    </row>
    <row r="839" ht="18.0" customHeight="1">
      <c r="A839" s="402"/>
      <c r="B839" s="402"/>
      <c r="C839" s="402"/>
      <c r="D839" s="402"/>
      <c r="E839" s="402"/>
      <c r="F839" s="402"/>
      <c r="G839" s="402"/>
      <c r="H839" s="402"/>
      <c r="I839" s="402"/>
      <c r="J839" s="402"/>
      <c r="K839" s="402"/>
      <c r="L839" s="402"/>
      <c r="M839" s="402"/>
      <c r="N839" s="402"/>
      <c r="O839" s="402"/>
      <c r="P839" s="402"/>
      <c r="Q839" s="402"/>
      <c r="R839" s="402"/>
      <c r="S839" s="402"/>
      <c r="T839" s="402"/>
      <c r="U839" s="402"/>
      <c r="V839" s="402"/>
      <c r="W839" s="402"/>
      <c r="X839" s="402"/>
      <c r="Y839" s="402"/>
      <c r="Z839" s="402"/>
    </row>
    <row r="840" ht="18.0" customHeight="1">
      <c r="A840" s="402"/>
      <c r="B840" s="402"/>
      <c r="C840" s="402"/>
      <c r="D840" s="402"/>
      <c r="E840" s="402"/>
      <c r="F840" s="402"/>
      <c r="G840" s="402"/>
      <c r="H840" s="402"/>
      <c r="I840" s="402"/>
      <c r="J840" s="402"/>
      <c r="K840" s="402"/>
      <c r="L840" s="402"/>
      <c r="M840" s="402"/>
      <c r="N840" s="402"/>
      <c r="O840" s="402"/>
      <c r="P840" s="402"/>
      <c r="Q840" s="402"/>
      <c r="R840" s="402"/>
      <c r="S840" s="402"/>
      <c r="T840" s="402"/>
      <c r="U840" s="402"/>
      <c r="V840" s="402"/>
      <c r="W840" s="402"/>
      <c r="X840" s="402"/>
      <c r="Y840" s="402"/>
      <c r="Z840" s="402"/>
    </row>
    <row r="841" ht="18.0" customHeight="1">
      <c r="A841" s="402"/>
      <c r="B841" s="402"/>
      <c r="C841" s="402"/>
      <c r="D841" s="402"/>
      <c r="E841" s="402"/>
      <c r="F841" s="402"/>
      <c r="G841" s="402"/>
      <c r="H841" s="402"/>
      <c r="I841" s="402"/>
      <c r="J841" s="402"/>
      <c r="K841" s="402"/>
      <c r="L841" s="402"/>
      <c r="M841" s="402"/>
      <c r="N841" s="402"/>
      <c r="O841" s="402"/>
      <c r="P841" s="402"/>
      <c r="Q841" s="402"/>
      <c r="R841" s="402"/>
      <c r="S841" s="402"/>
      <c r="T841" s="402"/>
      <c r="U841" s="402"/>
      <c r="V841" s="402"/>
      <c r="W841" s="402"/>
      <c r="X841" s="402"/>
      <c r="Y841" s="402"/>
      <c r="Z841" s="402"/>
    </row>
    <row r="842" ht="18.0" customHeight="1">
      <c r="A842" s="402"/>
      <c r="B842" s="402"/>
      <c r="C842" s="402"/>
      <c r="D842" s="402"/>
      <c r="E842" s="402"/>
      <c r="F842" s="402"/>
      <c r="G842" s="402"/>
      <c r="H842" s="402"/>
      <c r="I842" s="402"/>
      <c r="J842" s="402"/>
      <c r="K842" s="402"/>
      <c r="L842" s="402"/>
      <c r="M842" s="402"/>
      <c r="N842" s="402"/>
      <c r="O842" s="402"/>
      <c r="P842" s="402"/>
      <c r="Q842" s="402"/>
      <c r="R842" s="402"/>
      <c r="S842" s="402"/>
      <c r="T842" s="402"/>
      <c r="U842" s="402"/>
      <c r="V842" s="402"/>
      <c r="W842" s="402"/>
      <c r="X842" s="402"/>
      <c r="Y842" s="402"/>
      <c r="Z842" s="402"/>
    </row>
    <row r="843" ht="18.0" customHeight="1">
      <c r="A843" s="402"/>
      <c r="B843" s="402"/>
      <c r="C843" s="402"/>
      <c r="D843" s="402"/>
      <c r="E843" s="402"/>
      <c r="F843" s="402"/>
      <c r="G843" s="402"/>
      <c r="H843" s="402"/>
      <c r="I843" s="402"/>
      <c r="J843" s="402"/>
      <c r="K843" s="402"/>
      <c r="L843" s="402"/>
      <c r="M843" s="402"/>
      <c r="N843" s="402"/>
      <c r="O843" s="402"/>
      <c r="P843" s="402"/>
      <c r="Q843" s="402"/>
      <c r="R843" s="402"/>
      <c r="S843" s="402"/>
      <c r="T843" s="402"/>
      <c r="U843" s="402"/>
      <c r="V843" s="402"/>
      <c r="W843" s="402"/>
      <c r="X843" s="402"/>
      <c r="Y843" s="402"/>
      <c r="Z843" s="402"/>
    </row>
    <row r="844" ht="18.0" customHeight="1">
      <c r="A844" s="402"/>
      <c r="B844" s="402"/>
      <c r="C844" s="402"/>
      <c r="D844" s="402"/>
      <c r="E844" s="402"/>
      <c r="F844" s="402"/>
      <c r="G844" s="402"/>
      <c r="H844" s="402"/>
      <c r="I844" s="402"/>
      <c r="J844" s="402"/>
      <c r="K844" s="402"/>
      <c r="L844" s="402"/>
      <c r="M844" s="402"/>
      <c r="N844" s="402"/>
      <c r="O844" s="402"/>
      <c r="P844" s="402"/>
      <c r="Q844" s="402"/>
      <c r="R844" s="402"/>
      <c r="S844" s="402"/>
      <c r="T844" s="402"/>
      <c r="U844" s="402"/>
      <c r="V844" s="402"/>
      <c r="W844" s="402"/>
      <c r="X844" s="402"/>
      <c r="Y844" s="402"/>
      <c r="Z844" s="402"/>
    </row>
    <row r="845" ht="18.0" customHeight="1">
      <c r="A845" s="402"/>
      <c r="B845" s="402"/>
      <c r="C845" s="402"/>
      <c r="D845" s="402"/>
      <c r="E845" s="402"/>
      <c r="F845" s="402"/>
      <c r="G845" s="402"/>
      <c r="H845" s="402"/>
      <c r="I845" s="402"/>
      <c r="J845" s="402"/>
      <c r="K845" s="402"/>
      <c r="L845" s="402"/>
      <c r="M845" s="402"/>
      <c r="N845" s="402"/>
      <c r="O845" s="402"/>
      <c r="P845" s="402"/>
      <c r="Q845" s="402"/>
      <c r="R845" s="402"/>
      <c r="S845" s="402"/>
      <c r="T845" s="402"/>
      <c r="U845" s="402"/>
      <c r="V845" s="402"/>
      <c r="W845" s="402"/>
      <c r="X845" s="402"/>
      <c r="Y845" s="402"/>
      <c r="Z845" s="402"/>
    </row>
    <row r="846" ht="18.0" customHeight="1">
      <c r="A846" s="402"/>
      <c r="B846" s="402"/>
      <c r="C846" s="402"/>
      <c r="D846" s="402"/>
      <c r="E846" s="402"/>
      <c r="F846" s="402"/>
      <c r="G846" s="402"/>
      <c r="H846" s="402"/>
      <c r="I846" s="402"/>
      <c r="J846" s="402"/>
      <c r="K846" s="402"/>
      <c r="L846" s="402"/>
      <c r="M846" s="402"/>
      <c r="N846" s="402"/>
      <c r="O846" s="402"/>
      <c r="P846" s="402"/>
      <c r="Q846" s="402"/>
      <c r="R846" s="402"/>
      <c r="S846" s="402"/>
      <c r="T846" s="402"/>
      <c r="U846" s="402"/>
      <c r="V846" s="402"/>
      <c r="W846" s="402"/>
      <c r="X846" s="402"/>
      <c r="Y846" s="402"/>
      <c r="Z846" s="402"/>
    </row>
    <row r="847" ht="18.0" customHeight="1">
      <c r="A847" s="402"/>
      <c r="B847" s="402"/>
      <c r="C847" s="402"/>
      <c r="D847" s="402"/>
      <c r="E847" s="402"/>
      <c r="F847" s="402"/>
      <c r="G847" s="402"/>
      <c r="H847" s="402"/>
      <c r="I847" s="402"/>
      <c r="J847" s="402"/>
      <c r="K847" s="402"/>
      <c r="L847" s="402"/>
      <c r="M847" s="402"/>
      <c r="N847" s="402"/>
      <c r="O847" s="402"/>
      <c r="P847" s="402"/>
      <c r="Q847" s="402"/>
      <c r="R847" s="402"/>
      <c r="S847" s="402"/>
      <c r="T847" s="402"/>
      <c r="U847" s="402"/>
      <c r="V847" s="402"/>
      <c r="W847" s="402"/>
      <c r="X847" s="402"/>
      <c r="Y847" s="402"/>
      <c r="Z847" s="402"/>
    </row>
    <row r="848" ht="18.0" customHeight="1">
      <c r="A848" s="402"/>
      <c r="B848" s="402"/>
      <c r="C848" s="402"/>
      <c r="D848" s="402"/>
      <c r="E848" s="402"/>
      <c r="F848" s="402"/>
      <c r="G848" s="402"/>
      <c r="H848" s="402"/>
      <c r="I848" s="402"/>
      <c r="J848" s="402"/>
      <c r="K848" s="402"/>
      <c r="L848" s="402"/>
      <c r="M848" s="402"/>
      <c r="N848" s="402"/>
      <c r="O848" s="402"/>
      <c r="P848" s="402"/>
      <c r="Q848" s="402"/>
      <c r="R848" s="402"/>
      <c r="S848" s="402"/>
      <c r="T848" s="402"/>
      <c r="U848" s="402"/>
      <c r="V848" s="402"/>
      <c r="W848" s="402"/>
      <c r="X848" s="402"/>
      <c r="Y848" s="402"/>
      <c r="Z848" s="402"/>
    </row>
    <row r="849" ht="18.0" customHeight="1">
      <c r="A849" s="402"/>
      <c r="B849" s="402"/>
      <c r="C849" s="402"/>
      <c r="D849" s="402"/>
      <c r="E849" s="402"/>
      <c r="F849" s="402"/>
      <c r="G849" s="402"/>
      <c r="H849" s="402"/>
      <c r="I849" s="402"/>
      <c r="J849" s="402"/>
      <c r="K849" s="402"/>
      <c r="L849" s="402"/>
      <c r="M849" s="402"/>
      <c r="N849" s="402"/>
      <c r="O849" s="402"/>
      <c r="P849" s="402"/>
      <c r="Q849" s="402"/>
      <c r="R849" s="402"/>
      <c r="S849" s="402"/>
      <c r="T849" s="402"/>
      <c r="U849" s="402"/>
      <c r="V849" s="402"/>
      <c r="W849" s="402"/>
      <c r="X849" s="402"/>
      <c r="Y849" s="402"/>
      <c r="Z849" s="402"/>
    </row>
    <row r="850" ht="18.0" customHeight="1">
      <c r="A850" s="402"/>
      <c r="B850" s="402"/>
      <c r="C850" s="402"/>
      <c r="D850" s="402"/>
      <c r="E850" s="402"/>
      <c r="F850" s="402"/>
      <c r="G850" s="402"/>
      <c r="H850" s="402"/>
      <c r="I850" s="402"/>
      <c r="J850" s="402"/>
      <c r="K850" s="402"/>
      <c r="L850" s="402"/>
      <c r="M850" s="402"/>
      <c r="N850" s="402"/>
      <c r="O850" s="402"/>
      <c r="P850" s="402"/>
      <c r="Q850" s="402"/>
      <c r="R850" s="402"/>
      <c r="S850" s="402"/>
      <c r="T850" s="402"/>
      <c r="U850" s="402"/>
      <c r="V850" s="402"/>
      <c r="W850" s="402"/>
      <c r="X850" s="402"/>
      <c r="Y850" s="402"/>
      <c r="Z850" s="402"/>
    </row>
    <row r="851" ht="18.0" customHeight="1">
      <c r="A851" s="402"/>
      <c r="B851" s="402"/>
      <c r="C851" s="402"/>
      <c r="D851" s="402"/>
      <c r="E851" s="402"/>
      <c r="F851" s="402"/>
      <c r="G851" s="402"/>
      <c r="H851" s="402"/>
      <c r="I851" s="402"/>
      <c r="J851" s="402"/>
      <c r="K851" s="402"/>
      <c r="L851" s="402"/>
      <c r="M851" s="402"/>
      <c r="N851" s="402"/>
      <c r="O851" s="402"/>
      <c r="P851" s="402"/>
      <c r="Q851" s="402"/>
      <c r="R851" s="402"/>
      <c r="S851" s="402"/>
      <c r="T851" s="402"/>
      <c r="U851" s="402"/>
      <c r="V851" s="402"/>
      <c r="W851" s="402"/>
      <c r="X851" s="402"/>
      <c r="Y851" s="402"/>
      <c r="Z851" s="402"/>
    </row>
    <row r="852" ht="18.0" customHeight="1">
      <c r="A852" s="402"/>
      <c r="B852" s="402"/>
      <c r="C852" s="402"/>
      <c r="D852" s="402"/>
      <c r="E852" s="402"/>
      <c r="F852" s="402"/>
      <c r="G852" s="402"/>
      <c r="H852" s="402"/>
      <c r="I852" s="402"/>
      <c r="J852" s="402"/>
      <c r="K852" s="402"/>
      <c r="L852" s="402"/>
      <c r="M852" s="402"/>
      <c r="N852" s="402"/>
      <c r="O852" s="402"/>
      <c r="P852" s="402"/>
      <c r="Q852" s="402"/>
      <c r="R852" s="402"/>
      <c r="S852" s="402"/>
      <c r="T852" s="402"/>
      <c r="U852" s="402"/>
      <c r="V852" s="402"/>
      <c r="W852" s="402"/>
      <c r="X852" s="402"/>
      <c r="Y852" s="402"/>
      <c r="Z852" s="402"/>
    </row>
    <row r="853" ht="18.0" customHeight="1">
      <c r="A853" s="402"/>
      <c r="B853" s="402"/>
      <c r="C853" s="402"/>
      <c r="D853" s="402"/>
      <c r="E853" s="402"/>
      <c r="F853" s="402"/>
      <c r="G853" s="402"/>
      <c r="H853" s="402"/>
      <c r="I853" s="402"/>
      <c r="J853" s="402"/>
      <c r="K853" s="402"/>
      <c r="L853" s="402"/>
      <c r="M853" s="402"/>
      <c r="N853" s="402"/>
      <c r="O853" s="402"/>
      <c r="P853" s="402"/>
      <c r="Q853" s="402"/>
      <c r="R853" s="402"/>
      <c r="S853" s="402"/>
      <c r="T853" s="402"/>
      <c r="U853" s="402"/>
      <c r="V853" s="402"/>
      <c r="W853" s="402"/>
      <c r="X853" s="402"/>
      <c r="Y853" s="402"/>
      <c r="Z853" s="402"/>
    </row>
    <row r="854" ht="18.0" customHeight="1">
      <c r="A854" s="402"/>
      <c r="B854" s="402"/>
      <c r="C854" s="402"/>
      <c r="D854" s="402"/>
      <c r="E854" s="402"/>
      <c r="F854" s="402"/>
      <c r="G854" s="402"/>
      <c r="H854" s="402"/>
      <c r="I854" s="402"/>
      <c r="J854" s="402"/>
      <c r="K854" s="402"/>
      <c r="L854" s="402"/>
      <c r="M854" s="402"/>
      <c r="N854" s="402"/>
      <c r="O854" s="402"/>
      <c r="P854" s="402"/>
      <c r="Q854" s="402"/>
      <c r="R854" s="402"/>
      <c r="S854" s="402"/>
      <c r="T854" s="402"/>
      <c r="U854" s="402"/>
      <c r="V854" s="402"/>
      <c r="W854" s="402"/>
      <c r="X854" s="402"/>
      <c r="Y854" s="402"/>
      <c r="Z854" s="402"/>
    </row>
    <row r="855" ht="18.0" customHeight="1">
      <c r="A855" s="402"/>
      <c r="B855" s="402"/>
      <c r="C855" s="402"/>
      <c r="D855" s="402"/>
      <c r="E855" s="402"/>
      <c r="F855" s="402"/>
      <c r="G855" s="402"/>
      <c r="H855" s="402"/>
      <c r="I855" s="402"/>
      <c r="J855" s="402"/>
      <c r="K855" s="402"/>
      <c r="L855" s="402"/>
      <c r="M855" s="402"/>
      <c r="N855" s="402"/>
      <c r="O855" s="402"/>
      <c r="P855" s="402"/>
      <c r="Q855" s="402"/>
      <c r="R855" s="402"/>
      <c r="S855" s="402"/>
      <c r="T855" s="402"/>
      <c r="U855" s="402"/>
      <c r="V855" s="402"/>
      <c r="W855" s="402"/>
      <c r="X855" s="402"/>
      <c r="Y855" s="402"/>
      <c r="Z855" s="402"/>
    </row>
    <row r="856" ht="18.0" customHeight="1">
      <c r="A856" s="402"/>
      <c r="B856" s="402"/>
      <c r="C856" s="402"/>
      <c r="D856" s="402"/>
      <c r="E856" s="402"/>
      <c r="F856" s="402"/>
      <c r="G856" s="402"/>
      <c r="H856" s="402"/>
      <c r="I856" s="402"/>
      <c r="J856" s="402"/>
      <c r="K856" s="402"/>
      <c r="L856" s="402"/>
      <c r="M856" s="402"/>
      <c r="N856" s="402"/>
      <c r="O856" s="402"/>
      <c r="P856" s="402"/>
      <c r="Q856" s="402"/>
      <c r="R856" s="402"/>
      <c r="S856" s="402"/>
      <c r="T856" s="402"/>
      <c r="U856" s="402"/>
      <c r="V856" s="402"/>
      <c r="W856" s="402"/>
      <c r="X856" s="402"/>
      <c r="Y856" s="402"/>
      <c r="Z856" s="402"/>
    </row>
    <row r="857" ht="18.0" customHeight="1">
      <c r="A857" s="402"/>
      <c r="B857" s="402"/>
      <c r="C857" s="402"/>
      <c r="D857" s="402"/>
      <c r="E857" s="402"/>
      <c r="F857" s="402"/>
      <c r="G857" s="402"/>
      <c r="H857" s="402"/>
      <c r="I857" s="402"/>
      <c r="J857" s="402"/>
      <c r="K857" s="402"/>
      <c r="L857" s="402"/>
      <c r="M857" s="402"/>
      <c r="N857" s="402"/>
      <c r="O857" s="402"/>
      <c r="P857" s="402"/>
      <c r="Q857" s="402"/>
      <c r="R857" s="402"/>
      <c r="S857" s="402"/>
      <c r="T857" s="402"/>
      <c r="U857" s="402"/>
      <c r="V857" s="402"/>
      <c r="W857" s="402"/>
      <c r="X857" s="402"/>
      <c r="Y857" s="402"/>
      <c r="Z857" s="402"/>
    </row>
    <row r="858" ht="18.0" customHeight="1">
      <c r="A858" s="402"/>
      <c r="B858" s="402"/>
      <c r="C858" s="402"/>
      <c r="D858" s="402"/>
      <c r="E858" s="402"/>
      <c r="F858" s="402"/>
      <c r="G858" s="402"/>
      <c r="H858" s="402"/>
      <c r="I858" s="402"/>
      <c r="J858" s="402"/>
      <c r="K858" s="402"/>
      <c r="L858" s="402"/>
      <c r="M858" s="402"/>
      <c r="N858" s="402"/>
      <c r="O858" s="402"/>
      <c r="P858" s="402"/>
      <c r="Q858" s="402"/>
      <c r="R858" s="402"/>
      <c r="S858" s="402"/>
      <c r="T858" s="402"/>
      <c r="U858" s="402"/>
      <c r="V858" s="402"/>
      <c r="W858" s="402"/>
      <c r="X858" s="402"/>
      <c r="Y858" s="402"/>
      <c r="Z858" s="402"/>
    </row>
    <row r="859" ht="18.0" customHeight="1">
      <c r="A859" s="402"/>
      <c r="B859" s="402"/>
      <c r="C859" s="402"/>
      <c r="D859" s="402"/>
      <c r="E859" s="402"/>
      <c r="F859" s="402"/>
      <c r="G859" s="402"/>
      <c r="H859" s="402"/>
      <c r="I859" s="402"/>
      <c r="J859" s="402"/>
      <c r="K859" s="402"/>
      <c r="L859" s="402"/>
      <c r="M859" s="402"/>
      <c r="N859" s="402"/>
      <c r="O859" s="402"/>
      <c r="P859" s="402"/>
      <c r="Q859" s="402"/>
      <c r="R859" s="402"/>
      <c r="S859" s="402"/>
      <c r="T859" s="402"/>
      <c r="U859" s="402"/>
      <c r="V859" s="402"/>
      <c r="W859" s="402"/>
      <c r="X859" s="402"/>
      <c r="Y859" s="402"/>
      <c r="Z859" s="402"/>
    </row>
    <row r="860" ht="18.0" customHeight="1">
      <c r="A860" s="402"/>
      <c r="B860" s="402"/>
      <c r="C860" s="402"/>
      <c r="D860" s="402"/>
      <c r="E860" s="402"/>
      <c r="F860" s="402"/>
      <c r="G860" s="402"/>
      <c r="H860" s="402"/>
      <c r="I860" s="402"/>
      <c r="J860" s="402"/>
      <c r="K860" s="402"/>
      <c r="L860" s="402"/>
      <c r="M860" s="402"/>
      <c r="N860" s="402"/>
      <c r="O860" s="402"/>
      <c r="P860" s="402"/>
      <c r="Q860" s="402"/>
      <c r="R860" s="402"/>
      <c r="S860" s="402"/>
      <c r="T860" s="402"/>
      <c r="U860" s="402"/>
      <c r="V860" s="402"/>
      <c r="W860" s="402"/>
      <c r="X860" s="402"/>
      <c r="Y860" s="402"/>
      <c r="Z860" s="402"/>
    </row>
    <row r="861" ht="18.0" customHeight="1">
      <c r="A861" s="402"/>
      <c r="B861" s="402"/>
      <c r="C861" s="402"/>
      <c r="D861" s="402"/>
      <c r="E861" s="402"/>
      <c r="F861" s="402"/>
      <c r="G861" s="402"/>
      <c r="H861" s="402"/>
      <c r="I861" s="402"/>
      <c r="J861" s="402"/>
      <c r="K861" s="402"/>
      <c r="L861" s="402"/>
      <c r="M861" s="402"/>
      <c r="N861" s="402"/>
      <c r="O861" s="402"/>
      <c r="P861" s="402"/>
      <c r="Q861" s="402"/>
      <c r="R861" s="402"/>
      <c r="S861" s="402"/>
      <c r="T861" s="402"/>
      <c r="U861" s="402"/>
      <c r="V861" s="402"/>
      <c r="W861" s="402"/>
      <c r="X861" s="402"/>
      <c r="Y861" s="402"/>
      <c r="Z861" s="402"/>
    </row>
    <row r="862" ht="18.0" customHeight="1">
      <c r="A862" s="402"/>
      <c r="B862" s="402"/>
      <c r="C862" s="402"/>
      <c r="D862" s="402"/>
      <c r="E862" s="402"/>
      <c r="F862" s="402"/>
      <c r="G862" s="402"/>
      <c r="H862" s="402"/>
      <c r="I862" s="402"/>
      <c r="J862" s="402"/>
      <c r="K862" s="402"/>
      <c r="L862" s="402"/>
      <c r="M862" s="402"/>
      <c r="N862" s="402"/>
      <c r="O862" s="402"/>
      <c r="P862" s="402"/>
      <c r="Q862" s="402"/>
      <c r="R862" s="402"/>
      <c r="S862" s="402"/>
      <c r="T862" s="402"/>
      <c r="U862" s="402"/>
      <c r="V862" s="402"/>
      <c r="W862" s="402"/>
      <c r="X862" s="402"/>
      <c r="Y862" s="402"/>
      <c r="Z862" s="402"/>
    </row>
    <row r="863" ht="18.0" customHeight="1">
      <c r="A863" s="402"/>
      <c r="B863" s="402"/>
      <c r="C863" s="402"/>
      <c r="D863" s="402"/>
      <c r="E863" s="402"/>
      <c r="F863" s="402"/>
      <c r="G863" s="402"/>
      <c r="H863" s="402"/>
      <c r="I863" s="402"/>
      <c r="J863" s="402"/>
      <c r="K863" s="402"/>
      <c r="L863" s="402"/>
      <c r="M863" s="402"/>
      <c r="N863" s="402"/>
      <c r="O863" s="402"/>
      <c r="P863" s="402"/>
      <c r="Q863" s="402"/>
      <c r="R863" s="402"/>
      <c r="S863" s="402"/>
      <c r="T863" s="402"/>
      <c r="U863" s="402"/>
      <c r="V863" s="402"/>
      <c r="W863" s="402"/>
      <c r="X863" s="402"/>
      <c r="Y863" s="402"/>
      <c r="Z863" s="402"/>
    </row>
    <row r="864" ht="18.0" customHeight="1">
      <c r="A864" s="402"/>
      <c r="B864" s="402"/>
      <c r="C864" s="402"/>
      <c r="D864" s="402"/>
      <c r="E864" s="402"/>
      <c r="F864" s="402"/>
      <c r="G864" s="402"/>
      <c r="H864" s="402"/>
      <c r="I864" s="402"/>
      <c r="J864" s="402"/>
      <c r="K864" s="402"/>
      <c r="L864" s="402"/>
      <c r="M864" s="402"/>
      <c r="N864" s="402"/>
      <c r="O864" s="402"/>
      <c r="P864" s="402"/>
      <c r="Q864" s="402"/>
      <c r="R864" s="402"/>
      <c r="S864" s="402"/>
      <c r="T864" s="402"/>
      <c r="U864" s="402"/>
      <c r="V864" s="402"/>
      <c r="W864" s="402"/>
      <c r="X864" s="402"/>
      <c r="Y864" s="402"/>
      <c r="Z864" s="402"/>
    </row>
    <row r="865" ht="18.0" customHeight="1">
      <c r="A865" s="402"/>
      <c r="B865" s="402"/>
      <c r="C865" s="402"/>
      <c r="D865" s="402"/>
      <c r="E865" s="402"/>
      <c r="F865" s="402"/>
      <c r="G865" s="402"/>
      <c r="H865" s="402"/>
      <c r="I865" s="402"/>
      <c r="J865" s="402"/>
      <c r="K865" s="402"/>
      <c r="L865" s="402"/>
      <c r="M865" s="402"/>
      <c r="N865" s="402"/>
      <c r="O865" s="402"/>
      <c r="P865" s="402"/>
      <c r="Q865" s="402"/>
      <c r="R865" s="402"/>
      <c r="S865" s="402"/>
      <c r="T865" s="402"/>
      <c r="U865" s="402"/>
      <c r="V865" s="402"/>
      <c r="W865" s="402"/>
      <c r="X865" s="402"/>
      <c r="Y865" s="402"/>
      <c r="Z865" s="402"/>
    </row>
    <row r="866" ht="18.0" customHeight="1">
      <c r="A866" s="402"/>
      <c r="B866" s="402"/>
      <c r="C866" s="402"/>
      <c r="D866" s="402"/>
      <c r="E866" s="402"/>
      <c r="F866" s="402"/>
      <c r="G866" s="402"/>
      <c r="H866" s="402"/>
      <c r="I866" s="402"/>
      <c r="J866" s="402"/>
      <c r="K866" s="402"/>
      <c r="L866" s="402"/>
      <c r="M866" s="402"/>
      <c r="N866" s="402"/>
      <c r="O866" s="402"/>
      <c r="P866" s="402"/>
      <c r="Q866" s="402"/>
      <c r="R866" s="402"/>
      <c r="S866" s="402"/>
      <c r="T866" s="402"/>
      <c r="U866" s="402"/>
      <c r="V866" s="402"/>
      <c r="W866" s="402"/>
      <c r="X866" s="402"/>
      <c r="Y866" s="402"/>
      <c r="Z866" s="402"/>
    </row>
    <row r="867" ht="18.0" customHeight="1">
      <c r="A867" s="402"/>
      <c r="B867" s="402"/>
      <c r="C867" s="402"/>
      <c r="D867" s="402"/>
      <c r="E867" s="402"/>
      <c r="F867" s="402"/>
      <c r="G867" s="402"/>
      <c r="H867" s="402"/>
      <c r="I867" s="402"/>
      <c r="J867" s="402"/>
      <c r="K867" s="402"/>
      <c r="L867" s="402"/>
      <c r="M867" s="402"/>
      <c r="N867" s="402"/>
      <c r="O867" s="402"/>
      <c r="P867" s="402"/>
      <c r="Q867" s="402"/>
      <c r="R867" s="402"/>
      <c r="S867" s="402"/>
      <c r="T867" s="402"/>
      <c r="U867" s="402"/>
      <c r="V867" s="402"/>
      <c r="W867" s="402"/>
      <c r="X867" s="402"/>
      <c r="Y867" s="402"/>
      <c r="Z867" s="402"/>
    </row>
    <row r="868" ht="18.0" customHeight="1">
      <c r="A868" s="402"/>
      <c r="B868" s="402"/>
      <c r="C868" s="402"/>
      <c r="D868" s="402"/>
      <c r="E868" s="402"/>
      <c r="F868" s="402"/>
      <c r="G868" s="402"/>
      <c r="H868" s="402"/>
      <c r="I868" s="402"/>
      <c r="J868" s="402"/>
      <c r="K868" s="402"/>
      <c r="L868" s="402"/>
      <c r="M868" s="402"/>
      <c r="N868" s="402"/>
      <c r="O868" s="402"/>
      <c r="P868" s="402"/>
      <c r="Q868" s="402"/>
      <c r="R868" s="402"/>
      <c r="S868" s="402"/>
      <c r="T868" s="402"/>
      <c r="U868" s="402"/>
      <c r="V868" s="402"/>
      <c r="W868" s="402"/>
      <c r="X868" s="402"/>
      <c r="Y868" s="402"/>
      <c r="Z868" s="402"/>
    </row>
    <row r="869" ht="18.0" customHeight="1">
      <c r="A869" s="402"/>
      <c r="B869" s="402"/>
      <c r="C869" s="402"/>
      <c r="D869" s="402"/>
      <c r="E869" s="402"/>
      <c r="F869" s="402"/>
      <c r="G869" s="402"/>
      <c r="H869" s="402"/>
      <c r="I869" s="402"/>
      <c r="J869" s="402"/>
      <c r="K869" s="402"/>
      <c r="L869" s="402"/>
      <c r="M869" s="402"/>
      <c r="N869" s="402"/>
      <c r="O869" s="402"/>
      <c r="P869" s="402"/>
      <c r="Q869" s="402"/>
      <c r="R869" s="402"/>
      <c r="S869" s="402"/>
      <c r="T869" s="402"/>
      <c r="U869" s="402"/>
      <c r="V869" s="402"/>
      <c r="W869" s="402"/>
      <c r="X869" s="402"/>
      <c r="Y869" s="402"/>
      <c r="Z869" s="402"/>
    </row>
    <row r="870" ht="18.0" customHeight="1">
      <c r="A870" s="402"/>
      <c r="B870" s="402"/>
      <c r="C870" s="402"/>
      <c r="D870" s="402"/>
      <c r="E870" s="402"/>
      <c r="F870" s="402"/>
      <c r="G870" s="402"/>
      <c r="H870" s="402"/>
      <c r="I870" s="402"/>
      <c r="J870" s="402"/>
      <c r="K870" s="402"/>
      <c r="L870" s="402"/>
      <c r="M870" s="402"/>
      <c r="N870" s="402"/>
      <c r="O870" s="402"/>
      <c r="P870" s="402"/>
      <c r="Q870" s="402"/>
      <c r="R870" s="402"/>
      <c r="S870" s="402"/>
      <c r="T870" s="402"/>
      <c r="U870" s="402"/>
      <c r="V870" s="402"/>
      <c r="W870" s="402"/>
      <c r="X870" s="402"/>
      <c r="Y870" s="402"/>
      <c r="Z870" s="402"/>
    </row>
    <row r="871" ht="18.0" customHeight="1">
      <c r="A871" s="402"/>
      <c r="B871" s="402"/>
      <c r="C871" s="402"/>
      <c r="D871" s="402"/>
      <c r="E871" s="402"/>
      <c r="F871" s="402"/>
      <c r="G871" s="402"/>
      <c r="H871" s="402"/>
      <c r="I871" s="402"/>
      <c r="J871" s="402"/>
      <c r="K871" s="402"/>
      <c r="L871" s="402"/>
      <c r="M871" s="402"/>
      <c r="N871" s="402"/>
      <c r="O871" s="402"/>
      <c r="P871" s="402"/>
      <c r="Q871" s="402"/>
      <c r="R871" s="402"/>
      <c r="S871" s="402"/>
      <c r="T871" s="402"/>
      <c r="U871" s="402"/>
      <c r="V871" s="402"/>
      <c r="W871" s="402"/>
      <c r="X871" s="402"/>
      <c r="Y871" s="402"/>
      <c r="Z871" s="402"/>
    </row>
    <row r="872" ht="18.0" customHeight="1">
      <c r="A872" s="402"/>
      <c r="B872" s="402"/>
      <c r="C872" s="402"/>
      <c r="D872" s="402"/>
      <c r="E872" s="402"/>
      <c r="F872" s="402"/>
      <c r="G872" s="402"/>
      <c r="H872" s="402"/>
      <c r="I872" s="402"/>
      <c r="J872" s="402"/>
      <c r="K872" s="402"/>
      <c r="L872" s="402"/>
      <c r="M872" s="402"/>
      <c r="N872" s="402"/>
      <c r="O872" s="402"/>
      <c r="P872" s="402"/>
      <c r="Q872" s="402"/>
      <c r="R872" s="402"/>
      <c r="S872" s="402"/>
      <c r="T872" s="402"/>
      <c r="U872" s="402"/>
      <c r="V872" s="402"/>
      <c r="W872" s="402"/>
      <c r="X872" s="402"/>
      <c r="Y872" s="402"/>
      <c r="Z872" s="402"/>
    </row>
    <row r="873" ht="18.0" customHeight="1">
      <c r="A873" s="402"/>
      <c r="B873" s="402"/>
      <c r="C873" s="402"/>
      <c r="D873" s="402"/>
      <c r="E873" s="402"/>
      <c r="F873" s="402"/>
      <c r="G873" s="402"/>
      <c r="H873" s="402"/>
      <c r="I873" s="402"/>
      <c r="J873" s="402"/>
      <c r="K873" s="402"/>
      <c r="L873" s="402"/>
      <c r="M873" s="402"/>
      <c r="N873" s="402"/>
      <c r="O873" s="402"/>
      <c r="P873" s="402"/>
      <c r="Q873" s="402"/>
      <c r="R873" s="402"/>
      <c r="S873" s="402"/>
      <c r="T873" s="402"/>
      <c r="U873" s="402"/>
      <c r="V873" s="402"/>
      <c r="W873" s="402"/>
      <c r="X873" s="402"/>
      <c r="Y873" s="402"/>
      <c r="Z873" s="402"/>
    </row>
    <row r="874" ht="18.0" customHeight="1">
      <c r="A874" s="402"/>
      <c r="B874" s="402"/>
      <c r="C874" s="402"/>
      <c r="D874" s="402"/>
      <c r="E874" s="402"/>
      <c r="F874" s="402"/>
      <c r="G874" s="402"/>
      <c r="H874" s="402"/>
      <c r="I874" s="402"/>
      <c r="J874" s="402"/>
      <c r="K874" s="402"/>
      <c r="L874" s="402"/>
      <c r="M874" s="402"/>
      <c r="N874" s="402"/>
      <c r="O874" s="402"/>
      <c r="P874" s="402"/>
      <c r="Q874" s="402"/>
      <c r="R874" s="402"/>
      <c r="S874" s="402"/>
      <c r="T874" s="402"/>
      <c r="U874" s="402"/>
      <c r="V874" s="402"/>
      <c r="W874" s="402"/>
      <c r="X874" s="402"/>
      <c r="Y874" s="402"/>
      <c r="Z874" s="402"/>
    </row>
    <row r="875" ht="18.0" customHeight="1">
      <c r="A875" s="402"/>
      <c r="B875" s="402"/>
      <c r="C875" s="402"/>
      <c r="D875" s="402"/>
      <c r="E875" s="402"/>
      <c r="F875" s="402"/>
      <c r="G875" s="402"/>
      <c r="H875" s="402"/>
      <c r="I875" s="402"/>
      <c r="J875" s="402"/>
      <c r="K875" s="402"/>
      <c r="L875" s="402"/>
      <c r="M875" s="402"/>
      <c r="N875" s="402"/>
      <c r="O875" s="402"/>
      <c r="P875" s="402"/>
      <c r="Q875" s="402"/>
      <c r="R875" s="402"/>
      <c r="S875" s="402"/>
      <c r="T875" s="402"/>
      <c r="U875" s="402"/>
      <c r="V875" s="402"/>
      <c r="W875" s="402"/>
      <c r="X875" s="402"/>
      <c r="Y875" s="402"/>
      <c r="Z875" s="402"/>
    </row>
    <row r="876" ht="18.0" customHeight="1">
      <c r="A876" s="402"/>
      <c r="B876" s="402"/>
      <c r="C876" s="402"/>
      <c r="D876" s="402"/>
      <c r="E876" s="402"/>
      <c r="F876" s="402"/>
      <c r="G876" s="402"/>
      <c r="H876" s="402"/>
      <c r="I876" s="402"/>
      <c r="J876" s="402"/>
      <c r="K876" s="402"/>
      <c r="L876" s="402"/>
      <c r="M876" s="402"/>
      <c r="N876" s="402"/>
      <c r="O876" s="402"/>
      <c r="P876" s="402"/>
      <c r="Q876" s="402"/>
      <c r="R876" s="402"/>
      <c r="S876" s="402"/>
      <c r="T876" s="402"/>
      <c r="U876" s="402"/>
      <c r="V876" s="402"/>
      <c r="W876" s="402"/>
      <c r="X876" s="402"/>
      <c r="Y876" s="402"/>
      <c r="Z876" s="402"/>
    </row>
    <row r="877" ht="18.0" customHeight="1">
      <c r="A877" s="402"/>
      <c r="B877" s="402"/>
      <c r="C877" s="402"/>
      <c r="D877" s="402"/>
      <c r="E877" s="402"/>
      <c r="F877" s="402"/>
      <c r="G877" s="402"/>
      <c r="H877" s="402"/>
      <c r="I877" s="402"/>
      <c r="J877" s="402"/>
      <c r="K877" s="402"/>
      <c r="L877" s="402"/>
      <c r="M877" s="402"/>
      <c r="N877" s="402"/>
      <c r="O877" s="402"/>
      <c r="P877" s="402"/>
      <c r="Q877" s="402"/>
      <c r="R877" s="402"/>
      <c r="S877" s="402"/>
      <c r="T877" s="402"/>
      <c r="U877" s="402"/>
      <c r="V877" s="402"/>
      <c r="W877" s="402"/>
      <c r="X877" s="402"/>
      <c r="Y877" s="402"/>
      <c r="Z877" s="402"/>
    </row>
    <row r="878" ht="18.0" customHeight="1">
      <c r="A878" s="402"/>
      <c r="B878" s="402"/>
      <c r="C878" s="402"/>
      <c r="D878" s="402"/>
      <c r="E878" s="402"/>
      <c r="F878" s="402"/>
      <c r="G878" s="402"/>
      <c r="H878" s="402"/>
      <c r="I878" s="402"/>
      <c r="J878" s="402"/>
      <c r="K878" s="402"/>
      <c r="L878" s="402"/>
      <c r="M878" s="402"/>
      <c r="N878" s="402"/>
      <c r="O878" s="402"/>
      <c r="P878" s="402"/>
      <c r="Q878" s="402"/>
      <c r="R878" s="402"/>
      <c r="S878" s="402"/>
      <c r="T878" s="402"/>
      <c r="U878" s="402"/>
      <c r="V878" s="402"/>
      <c r="W878" s="402"/>
      <c r="X878" s="402"/>
      <c r="Y878" s="402"/>
      <c r="Z878" s="402"/>
    </row>
    <row r="879" ht="18.0" customHeight="1">
      <c r="A879" s="402"/>
      <c r="B879" s="402"/>
      <c r="C879" s="402"/>
      <c r="D879" s="402"/>
      <c r="E879" s="402"/>
      <c r="F879" s="402"/>
      <c r="G879" s="402"/>
      <c r="H879" s="402"/>
      <c r="I879" s="402"/>
      <c r="J879" s="402"/>
      <c r="K879" s="402"/>
      <c r="L879" s="402"/>
      <c r="M879" s="402"/>
      <c r="N879" s="402"/>
      <c r="O879" s="402"/>
      <c r="P879" s="402"/>
      <c r="Q879" s="402"/>
      <c r="R879" s="402"/>
      <c r="S879" s="402"/>
      <c r="T879" s="402"/>
      <c r="U879" s="402"/>
      <c r="V879" s="402"/>
      <c r="W879" s="402"/>
      <c r="X879" s="402"/>
      <c r="Y879" s="402"/>
      <c r="Z879" s="402"/>
    </row>
    <row r="880" ht="18.0" customHeight="1">
      <c r="A880" s="402"/>
      <c r="B880" s="402"/>
      <c r="C880" s="402"/>
      <c r="D880" s="402"/>
      <c r="E880" s="402"/>
      <c r="F880" s="402"/>
      <c r="G880" s="402"/>
      <c r="H880" s="402"/>
      <c r="I880" s="402"/>
      <c r="J880" s="402"/>
      <c r="K880" s="402"/>
      <c r="L880" s="402"/>
      <c r="M880" s="402"/>
      <c r="N880" s="402"/>
      <c r="O880" s="402"/>
      <c r="P880" s="402"/>
      <c r="Q880" s="402"/>
      <c r="R880" s="402"/>
      <c r="S880" s="402"/>
      <c r="T880" s="402"/>
      <c r="U880" s="402"/>
      <c r="V880" s="402"/>
      <c r="W880" s="402"/>
      <c r="X880" s="402"/>
      <c r="Y880" s="402"/>
      <c r="Z880" s="402"/>
    </row>
    <row r="881" ht="18.0" customHeight="1">
      <c r="A881" s="402"/>
      <c r="B881" s="402"/>
      <c r="C881" s="402"/>
      <c r="D881" s="402"/>
      <c r="E881" s="402"/>
      <c r="F881" s="402"/>
      <c r="G881" s="402"/>
      <c r="H881" s="402"/>
      <c r="I881" s="402"/>
      <c r="J881" s="402"/>
      <c r="K881" s="402"/>
      <c r="L881" s="402"/>
      <c r="M881" s="402"/>
      <c r="N881" s="402"/>
      <c r="O881" s="402"/>
      <c r="P881" s="402"/>
      <c r="Q881" s="402"/>
      <c r="R881" s="402"/>
      <c r="S881" s="402"/>
      <c r="T881" s="402"/>
      <c r="U881" s="402"/>
      <c r="V881" s="402"/>
      <c r="W881" s="402"/>
      <c r="X881" s="402"/>
      <c r="Y881" s="402"/>
      <c r="Z881" s="402"/>
    </row>
    <row r="882" ht="18.0" customHeight="1">
      <c r="A882" s="402"/>
      <c r="B882" s="402"/>
      <c r="C882" s="402"/>
      <c r="D882" s="402"/>
      <c r="E882" s="402"/>
      <c r="F882" s="402"/>
      <c r="G882" s="402"/>
      <c r="H882" s="402"/>
      <c r="I882" s="402"/>
      <c r="J882" s="402"/>
      <c r="K882" s="402"/>
      <c r="L882" s="402"/>
      <c r="M882" s="402"/>
      <c r="N882" s="402"/>
      <c r="O882" s="402"/>
      <c r="P882" s="402"/>
      <c r="Q882" s="402"/>
      <c r="R882" s="402"/>
      <c r="S882" s="402"/>
      <c r="T882" s="402"/>
      <c r="U882" s="402"/>
      <c r="V882" s="402"/>
      <c r="W882" s="402"/>
      <c r="X882" s="402"/>
      <c r="Y882" s="402"/>
      <c r="Z882" s="402"/>
    </row>
    <row r="883" ht="18.0" customHeight="1">
      <c r="A883" s="402"/>
      <c r="B883" s="402"/>
      <c r="C883" s="402"/>
      <c r="D883" s="402"/>
      <c r="E883" s="402"/>
      <c r="F883" s="402"/>
      <c r="G883" s="402"/>
      <c r="H883" s="402"/>
      <c r="I883" s="402"/>
      <c r="J883" s="402"/>
      <c r="K883" s="402"/>
      <c r="L883" s="402"/>
      <c r="M883" s="402"/>
      <c r="N883" s="402"/>
      <c r="O883" s="402"/>
      <c r="P883" s="402"/>
      <c r="Q883" s="402"/>
      <c r="R883" s="402"/>
      <c r="S883" s="402"/>
      <c r="T883" s="402"/>
      <c r="U883" s="402"/>
      <c r="V883" s="402"/>
      <c r="W883" s="402"/>
      <c r="X883" s="402"/>
      <c r="Y883" s="402"/>
      <c r="Z883" s="402"/>
    </row>
    <row r="884" ht="18.0" customHeight="1">
      <c r="A884" s="402"/>
      <c r="B884" s="402"/>
      <c r="C884" s="402"/>
      <c r="D884" s="402"/>
      <c r="E884" s="402"/>
      <c r="F884" s="402"/>
      <c r="G884" s="402"/>
      <c r="H884" s="402"/>
      <c r="I884" s="402"/>
      <c r="J884" s="402"/>
      <c r="K884" s="402"/>
      <c r="L884" s="402"/>
      <c r="M884" s="402"/>
      <c r="N884" s="402"/>
      <c r="O884" s="402"/>
      <c r="P884" s="402"/>
      <c r="Q884" s="402"/>
      <c r="R884" s="402"/>
      <c r="S884" s="402"/>
      <c r="T884" s="402"/>
      <c r="U884" s="402"/>
      <c r="V884" s="402"/>
      <c r="W884" s="402"/>
      <c r="X884" s="402"/>
      <c r="Y884" s="402"/>
      <c r="Z884" s="402"/>
    </row>
    <row r="885" ht="18.0" customHeight="1">
      <c r="A885" s="402"/>
      <c r="B885" s="402"/>
      <c r="C885" s="402"/>
      <c r="D885" s="402"/>
      <c r="E885" s="402"/>
      <c r="F885" s="402"/>
      <c r="G885" s="402"/>
      <c r="H885" s="402"/>
      <c r="I885" s="402"/>
      <c r="J885" s="402"/>
      <c r="K885" s="402"/>
      <c r="L885" s="402"/>
      <c r="M885" s="402"/>
      <c r="N885" s="402"/>
      <c r="O885" s="402"/>
      <c r="P885" s="402"/>
      <c r="Q885" s="402"/>
      <c r="R885" s="402"/>
      <c r="S885" s="402"/>
      <c r="T885" s="402"/>
      <c r="U885" s="402"/>
      <c r="V885" s="402"/>
      <c r="W885" s="402"/>
      <c r="X885" s="402"/>
      <c r="Y885" s="402"/>
      <c r="Z885" s="402"/>
    </row>
    <row r="886" ht="18.0" customHeight="1">
      <c r="A886" s="402"/>
      <c r="B886" s="402"/>
      <c r="C886" s="402"/>
      <c r="D886" s="402"/>
      <c r="E886" s="402"/>
      <c r="F886" s="402"/>
      <c r="G886" s="402"/>
      <c r="H886" s="402"/>
      <c r="I886" s="402"/>
      <c r="J886" s="402"/>
      <c r="K886" s="402"/>
      <c r="L886" s="402"/>
      <c r="M886" s="402"/>
      <c r="N886" s="402"/>
      <c r="O886" s="402"/>
      <c r="P886" s="402"/>
      <c r="Q886" s="402"/>
      <c r="R886" s="402"/>
      <c r="S886" s="402"/>
      <c r="T886" s="402"/>
      <c r="U886" s="402"/>
      <c r="V886" s="402"/>
      <c r="W886" s="402"/>
      <c r="X886" s="402"/>
      <c r="Y886" s="402"/>
      <c r="Z886" s="402"/>
    </row>
    <row r="887" ht="18.0" customHeight="1">
      <c r="A887" s="402"/>
      <c r="B887" s="402"/>
      <c r="C887" s="402"/>
      <c r="D887" s="402"/>
      <c r="E887" s="402"/>
      <c r="F887" s="402"/>
      <c r="G887" s="402"/>
      <c r="H887" s="402"/>
      <c r="I887" s="402"/>
      <c r="J887" s="402"/>
      <c r="K887" s="402"/>
      <c r="L887" s="402"/>
      <c r="M887" s="402"/>
      <c r="N887" s="402"/>
      <c r="O887" s="402"/>
      <c r="P887" s="402"/>
      <c r="Q887" s="402"/>
      <c r="R887" s="402"/>
      <c r="S887" s="402"/>
      <c r="T887" s="402"/>
      <c r="U887" s="402"/>
      <c r="V887" s="402"/>
      <c r="W887" s="402"/>
      <c r="X887" s="402"/>
      <c r="Y887" s="402"/>
      <c r="Z887" s="402"/>
    </row>
    <row r="888" ht="18.0" customHeight="1">
      <c r="A888" s="402"/>
      <c r="B888" s="402"/>
      <c r="C888" s="402"/>
      <c r="D888" s="402"/>
      <c r="E888" s="402"/>
      <c r="F888" s="402"/>
      <c r="G888" s="402"/>
      <c r="H888" s="402"/>
      <c r="I888" s="402"/>
      <c r="J888" s="402"/>
      <c r="K888" s="402"/>
      <c r="L888" s="402"/>
      <c r="M888" s="402"/>
      <c r="N888" s="402"/>
      <c r="O888" s="402"/>
      <c r="P888" s="402"/>
      <c r="Q888" s="402"/>
      <c r="R888" s="402"/>
      <c r="S888" s="402"/>
      <c r="T888" s="402"/>
      <c r="U888" s="402"/>
      <c r="V888" s="402"/>
      <c r="W888" s="402"/>
      <c r="X888" s="402"/>
      <c r="Y888" s="402"/>
      <c r="Z888" s="402"/>
    </row>
    <row r="889" ht="18.0" customHeight="1">
      <c r="A889" s="402"/>
      <c r="B889" s="402"/>
      <c r="C889" s="402"/>
      <c r="D889" s="402"/>
      <c r="E889" s="402"/>
      <c r="F889" s="402"/>
      <c r="G889" s="402"/>
      <c r="H889" s="402"/>
      <c r="I889" s="402"/>
      <c r="J889" s="402"/>
      <c r="K889" s="402"/>
      <c r="L889" s="402"/>
      <c r="M889" s="402"/>
      <c r="N889" s="402"/>
      <c r="O889" s="402"/>
      <c r="P889" s="402"/>
      <c r="Q889" s="402"/>
      <c r="R889" s="402"/>
      <c r="S889" s="402"/>
      <c r="T889" s="402"/>
      <c r="U889" s="402"/>
      <c r="V889" s="402"/>
      <c r="W889" s="402"/>
      <c r="X889" s="402"/>
      <c r="Y889" s="402"/>
      <c r="Z889" s="402"/>
    </row>
    <row r="890" ht="18.0" customHeight="1">
      <c r="A890" s="402"/>
      <c r="B890" s="402"/>
      <c r="C890" s="402"/>
      <c r="D890" s="402"/>
      <c r="E890" s="402"/>
      <c r="F890" s="402"/>
      <c r="G890" s="402"/>
      <c r="H890" s="402"/>
      <c r="I890" s="402"/>
      <c r="J890" s="402"/>
      <c r="K890" s="402"/>
      <c r="L890" s="402"/>
      <c r="M890" s="402"/>
      <c r="N890" s="402"/>
      <c r="O890" s="402"/>
      <c r="P890" s="402"/>
      <c r="Q890" s="402"/>
      <c r="R890" s="402"/>
      <c r="S890" s="402"/>
      <c r="T890" s="402"/>
      <c r="U890" s="402"/>
      <c r="V890" s="402"/>
      <c r="W890" s="402"/>
      <c r="X890" s="402"/>
      <c r="Y890" s="402"/>
      <c r="Z890" s="402"/>
    </row>
    <row r="891" ht="18.0" customHeight="1">
      <c r="A891" s="402"/>
      <c r="B891" s="402"/>
      <c r="C891" s="402"/>
      <c r="D891" s="402"/>
      <c r="E891" s="402"/>
      <c r="F891" s="402"/>
      <c r="G891" s="402"/>
      <c r="H891" s="402"/>
      <c r="I891" s="402"/>
      <c r="J891" s="402"/>
      <c r="K891" s="402"/>
      <c r="L891" s="402"/>
      <c r="M891" s="402"/>
      <c r="N891" s="402"/>
      <c r="O891" s="402"/>
      <c r="P891" s="402"/>
      <c r="Q891" s="402"/>
      <c r="R891" s="402"/>
      <c r="S891" s="402"/>
      <c r="T891" s="402"/>
      <c r="U891" s="402"/>
      <c r="V891" s="402"/>
      <c r="W891" s="402"/>
      <c r="X891" s="402"/>
      <c r="Y891" s="402"/>
      <c r="Z891" s="402"/>
    </row>
    <row r="892" ht="18.0" customHeight="1">
      <c r="A892" s="402"/>
      <c r="B892" s="402"/>
      <c r="C892" s="402"/>
      <c r="D892" s="402"/>
      <c r="E892" s="402"/>
      <c r="F892" s="402"/>
      <c r="G892" s="402"/>
      <c r="H892" s="402"/>
      <c r="I892" s="402"/>
      <c r="J892" s="402"/>
      <c r="K892" s="402"/>
      <c r="L892" s="402"/>
      <c r="M892" s="402"/>
      <c r="N892" s="402"/>
      <c r="O892" s="402"/>
      <c r="P892" s="402"/>
      <c r="Q892" s="402"/>
      <c r="R892" s="402"/>
      <c r="S892" s="402"/>
      <c r="T892" s="402"/>
      <c r="U892" s="402"/>
      <c r="V892" s="402"/>
      <c r="W892" s="402"/>
      <c r="X892" s="402"/>
      <c r="Y892" s="402"/>
      <c r="Z892" s="402"/>
    </row>
    <row r="893" ht="18.0" customHeight="1">
      <c r="A893" s="402"/>
      <c r="B893" s="402"/>
      <c r="C893" s="402"/>
      <c r="D893" s="402"/>
      <c r="E893" s="402"/>
      <c r="F893" s="402"/>
      <c r="G893" s="402"/>
      <c r="H893" s="402"/>
      <c r="I893" s="402"/>
      <c r="J893" s="402"/>
      <c r="K893" s="402"/>
      <c r="L893" s="402"/>
      <c r="M893" s="402"/>
      <c r="N893" s="402"/>
      <c r="O893" s="402"/>
      <c r="P893" s="402"/>
      <c r="Q893" s="402"/>
      <c r="R893" s="402"/>
      <c r="S893" s="402"/>
      <c r="T893" s="402"/>
      <c r="U893" s="402"/>
      <c r="V893" s="402"/>
      <c r="W893" s="402"/>
      <c r="X893" s="402"/>
      <c r="Y893" s="402"/>
      <c r="Z893" s="402"/>
    </row>
    <row r="894" ht="18.0" customHeight="1">
      <c r="A894" s="402"/>
      <c r="B894" s="402"/>
      <c r="C894" s="402"/>
      <c r="D894" s="402"/>
      <c r="E894" s="402"/>
      <c r="F894" s="402"/>
      <c r="G894" s="402"/>
      <c r="H894" s="402"/>
      <c r="I894" s="402"/>
      <c r="J894" s="402"/>
      <c r="K894" s="402"/>
      <c r="L894" s="402"/>
      <c r="M894" s="402"/>
      <c r="N894" s="402"/>
      <c r="O894" s="402"/>
      <c r="P894" s="402"/>
      <c r="Q894" s="402"/>
      <c r="R894" s="402"/>
      <c r="S894" s="402"/>
      <c r="T894" s="402"/>
      <c r="U894" s="402"/>
      <c r="V894" s="402"/>
      <c r="W894" s="402"/>
      <c r="X894" s="402"/>
      <c r="Y894" s="402"/>
      <c r="Z894" s="402"/>
    </row>
    <row r="895" ht="18.0" customHeight="1">
      <c r="A895" s="402"/>
      <c r="B895" s="402"/>
      <c r="C895" s="402"/>
      <c r="D895" s="402"/>
      <c r="E895" s="402"/>
      <c r="F895" s="402"/>
      <c r="G895" s="402"/>
      <c r="H895" s="402"/>
      <c r="I895" s="402"/>
      <c r="J895" s="402"/>
      <c r="K895" s="402"/>
      <c r="L895" s="402"/>
      <c r="M895" s="402"/>
      <c r="N895" s="402"/>
      <c r="O895" s="402"/>
      <c r="P895" s="402"/>
      <c r="Q895" s="402"/>
      <c r="R895" s="402"/>
      <c r="S895" s="402"/>
      <c r="T895" s="402"/>
      <c r="U895" s="402"/>
      <c r="V895" s="402"/>
      <c r="W895" s="402"/>
      <c r="X895" s="402"/>
      <c r="Y895" s="402"/>
      <c r="Z895" s="402"/>
    </row>
    <row r="896" ht="18.0" customHeight="1">
      <c r="A896" s="402"/>
      <c r="B896" s="402"/>
      <c r="C896" s="402"/>
      <c r="D896" s="402"/>
      <c r="E896" s="402"/>
      <c r="F896" s="402"/>
      <c r="G896" s="402"/>
      <c r="H896" s="402"/>
      <c r="I896" s="402"/>
      <c r="J896" s="402"/>
      <c r="K896" s="402"/>
      <c r="L896" s="402"/>
      <c r="M896" s="402"/>
      <c r="N896" s="402"/>
      <c r="O896" s="402"/>
      <c r="P896" s="402"/>
      <c r="Q896" s="402"/>
      <c r="R896" s="402"/>
      <c r="S896" s="402"/>
      <c r="T896" s="402"/>
      <c r="U896" s="402"/>
      <c r="V896" s="402"/>
      <c r="W896" s="402"/>
      <c r="X896" s="402"/>
      <c r="Y896" s="402"/>
      <c r="Z896" s="402"/>
    </row>
    <row r="897" ht="18.0" customHeight="1">
      <c r="A897" s="402"/>
      <c r="B897" s="402"/>
      <c r="C897" s="402"/>
      <c r="D897" s="402"/>
      <c r="E897" s="402"/>
      <c r="F897" s="402"/>
      <c r="G897" s="402"/>
      <c r="H897" s="402"/>
      <c r="I897" s="402"/>
      <c r="J897" s="402"/>
      <c r="K897" s="402"/>
      <c r="L897" s="402"/>
      <c r="M897" s="402"/>
      <c r="N897" s="402"/>
      <c r="O897" s="402"/>
      <c r="P897" s="402"/>
      <c r="Q897" s="402"/>
      <c r="R897" s="402"/>
      <c r="S897" s="402"/>
      <c r="T897" s="402"/>
      <c r="U897" s="402"/>
      <c r="V897" s="402"/>
      <c r="W897" s="402"/>
      <c r="X897" s="402"/>
      <c r="Y897" s="402"/>
      <c r="Z897" s="402"/>
    </row>
    <row r="898" ht="18.0" customHeight="1">
      <c r="A898" s="402"/>
      <c r="B898" s="402"/>
      <c r="C898" s="402"/>
      <c r="D898" s="402"/>
      <c r="E898" s="402"/>
      <c r="F898" s="402"/>
      <c r="G898" s="402"/>
      <c r="H898" s="402"/>
      <c r="I898" s="402"/>
      <c r="J898" s="402"/>
      <c r="K898" s="402"/>
      <c r="L898" s="402"/>
      <c r="M898" s="402"/>
      <c r="N898" s="402"/>
      <c r="O898" s="402"/>
      <c r="P898" s="402"/>
      <c r="Q898" s="402"/>
      <c r="R898" s="402"/>
      <c r="S898" s="402"/>
      <c r="T898" s="402"/>
      <c r="U898" s="402"/>
      <c r="V898" s="402"/>
      <c r="W898" s="402"/>
      <c r="X898" s="402"/>
      <c r="Y898" s="402"/>
      <c r="Z898" s="402"/>
    </row>
    <row r="899" ht="18.0" customHeight="1">
      <c r="A899" s="402"/>
      <c r="B899" s="402"/>
      <c r="C899" s="402"/>
      <c r="D899" s="402"/>
      <c r="E899" s="402"/>
      <c r="F899" s="402"/>
      <c r="G899" s="402"/>
      <c r="H899" s="402"/>
      <c r="I899" s="402"/>
      <c r="J899" s="402"/>
      <c r="K899" s="402"/>
      <c r="L899" s="402"/>
      <c r="M899" s="402"/>
      <c r="N899" s="402"/>
      <c r="O899" s="402"/>
      <c r="P899" s="402"/>
      <c r="Q899" s="402"/>
      <c r="R899" s="402"/>
      <c r="S899" s="402"/>
      <c r="T899" s="402"/>
      <c r="U899" s="402"/>
      <c r="V899" s="402"/>
      <c r="W899" s="402"/>
      <c r="X899" s="402"/>
      <c r="Y899" s="402"/>
      <c r="Z899" s="402"/>
    </row>
    <row r="900" ht="18.0" customHeight="1">
      <c r="A900" s="402"/>
      <c r="B900" s="402"/>
      <c r="C900" s="402"/>
      <c r="D900" s="402"/>
      <c r="E900" s="402"/>
      <c r="F900" s="402"/>
      <c r="G900" s="402"/>
      <c r="H900" s="402"/>
      <c r="I900" s="402"/>
      <c r="J900" s="402"/>
      <c r="K900" s="402"/>
      <c r="L900" s="402"/>
      <c r="M900" s="402"/>
      <c r="N900" s="402"/>
      <c r="O900" s="402"/>
      <c r="P900" s="402"/>
      <c r="Q900" s="402"/>
      <c r="R900" s="402"/>
      <c r="S900" s="402"/>
      <c r="T900" s="402"/>
      <c r="U900" s="402"/>
      <c r="V900" s="402"/>
      <c r="W900" s="402"/>
      <c r="X900" s="402"/>
      <c r="Y900" s="402"/>
      <c r="Z900" s="402"/>
    </row>
    <row r="901" ht="18.0" customHeight="1">
      <c r="A901" s="402"/>
      <c r="B901" s="402"/>
      <c r="C901" s="402"/>
      <c r="D901" s="402"/>
      <c r="E901" s="402"/>
      <c r="F901" s="402"/>
      <c r="G901" s="402"/>
      <c r="H901" s="402"/>
      <c r="I901" s="402"/>
      <c r="J901" s="402"/>
      <c r="K901" s="402"/>
      <c r="L901" s="402"/>
      <c r="M901" s="402"/>
      <c r="N901" s="402"/>
      <c r="O901" s="402"/>
      <c r="P901" s="402"/>
      <c r="Q901" s="402"/>
      <c r="R901" s="402"/>
      <c r="S901" s="402"/>
      <c r="T901" s="402"/>
      <c r="U901" s="402"/>
      <c r="V901" s="402"/>
      <c r="W901" s="402"/>
      <c r="X901" s="402"/>
      <c r="Y901" s="402"/>
      <c r="Z901" s="402"/>
    </row>
    <row r="902" ht="18.0" customHeight="1">
      <c r="A902" s="402"/>
      <c r="B902" s="402"/>
      <c r="C902" s="402"/>
      <c r="D902" s="402"/>
      <c r="E902" s="402"/>
      <c r="F902" s="402"/>
      <c r="G902" s="402"/>
      <c r="H902" s="402"/>
      <c r="I902" s="402"/>
      <c r="J902" s="402"/>
      <c r="K902" s="402"/>
      <c r="L902" s="402"/>
      <c r="M902" s="402"/>
      <c r="N902" s="402"/>
      <c r="O902" s="402"/>
      <c r="P902" s="402"/>
      <c r="Q902" s="402"/>
      <c r="R902" s="402"/>
      <c r="S902" s="402"/>
      <c r="T902" s="402"/>
      <c r="U902" s="402"/>
      <c r="V902" s="402"/>
      <c r="W902" s="402"/>
      <c r="X902" s="402"/>
      <c r="Y902" s="402"/>
      <c r="Z902" s="402"/>
    </row>
    <row r="903" ht="18.0" customHeight="1">
      <c r="A903" s="402"/>
      <c r="B903" s="402"/>
      <c r="C903" s="402"/>
      <c r="D903" s="402"/>
      <c r="E903" s="402"/>
      <c r="F903" s="402"/>
      <c r="G903" s="402"/>
      <c r="H903" s="402"/>
      <c r="I903" s="402"/>
      <c r="J903" s="402"/>
      <c r="K903" s="402"/>
      <c r="L903" s="402"/>
      <c r="M903" s="402"/>
      <c r="N903" s="402"/>
      <c r="O903" s="402"/>
      <c r="P903" s="402"/>
      <c r="Q903" s="402"/>
      <c r="R903" s="402"/>
      <c r="S903" s="402"/>
      <c r="T903" s="402"/>
      <c r="U903" s="402"/>
      <c r="V903" s="402"/>
      <c r="W903" s="402"/>
      <c r="X903" s="402"/>
      <c r="Y903" s="402"/>
      <c r="Z903" s="402"/>
    </row>
    <row r="904" ht="18.0" customHeight="1">
      <c r="A904" s="402"/>
      <c r="B904" s="402"/>
      <c r="C904" s="402"/>
      <c r="D904" s="402"/>
      <c r="E904" s="402"/>
      <c r="F904" s="402"/>
      <c r="G904" s="402"/>
      <c r="H904" s="402"/>
      <c r="I904" s="402"/>
      <c r="J904" s="402"/>
      <c r="K904" s="402"/>
      <c r="L904" s="402"/>
      <c r="M904" s="402"/>
      <c r="N904" s="402"/>
      <c r="O904" s="402"/>
      <c r="P904" s="402"/>
      <c r="Q904" s="402"/>
      <c r="R904" s="402"/>
      <c r="S904" s="402"/>
      <c r="T904" s="402"/>
      <c r="U904" s="402"/>
      <c r="V904" s="402"/>
      <c r="W904" s="402"/>
      <c r="X904" s="402"/>
      <c r="Y904" s="402"/>
      <c r="Z904" s="402"/>
    </row>
    <row r="905" ht="18.0" customHeight="1">
      <c r="A905" s="402"/>
      <c r="B905" s="402"/>
      <c r="C905" s="402"/>
      <c r="D905" s="402"/>
      <c r="E905" s="402"/>
      <c r="F905" s="402"/>
      <c r="G905" s="402"/>
      <c r="H905" s="402"/>
      <c r="I905" s="402"/>
      <c r="J905" s="402"/>
      <c r="K905" s="402"/>
      <c r="L905" s="402"/>
      <c r="M905" s="402"/>
      <c r="N905" s="402"/>
      <c r="O905" s="402"/>
      <c r="P905" s="402"/>
      <c r="Q905" s="402"/>
      <c r="R905" s="402"/>
      <c r="S905" s="402"/>
      <c r="T905" s="402"/>
      <c r="U905" s="402"/>
      <c r="V905" s="402"/>
      <c r="W905" s="402"/>
      <c r="X905" s="402"/>
      <c r="Y905" s="402"/>
      <c r="Z905" s="402"/>
    </row>
    <row r="906" ht="18.0" customHeight="1">
      <c r="A906" s="402"/>
      <c r="B906" s="402"/>
      <c r="C906" s="402"/>
      <c r="D906" s="402"/>
      <c r="E906" s="402"/>
      <c r="F906" s="402"/>
      <c r="G906" s="402"/>
      <c r="H906" s="402"/>
      <c r="I906" s="402"/>
      <c r="J906" s="402"/>
      <c r="K906" s="402"/>
      <c r="L906" s="402"/>
      <c r="M906" s="402"/>
      <c r="N906" s="402"/>
      <c r="O906" s="402"/>
      <c r="P906" s="402"/>
      <c r="Q906" s="402"/>
      <c r="R906" s="402"/>
      <c r="S906" s="402"/>
      <c r="T906" s="402"/>
      <c r="U906" s="402"/>
      <c r="V906" s="402"/>
      <c r="W906" s="402"/>
      <c r="X906" s="402"/>
      <c r="Y906" s="402"/>
      <c r="Z906" s="402"/>
    </row>
    <row r="907" ht="18.0" customHeight="1">
      <c r="A907" s="402"/>
      <c r="B907" s="402"/>
      <c r="C907" s="402"/>
      <c r="D907" s="402"/>
      <c r="E907" s="402"/>
      <c r="F907" s="402"/>
      <c r="G907" s="402"/>
      <c r="H907" s="402"/>
      <c r="I907" s="402"/>
      <c r="J907" s="402"/>
      <c r="K907" s="402"/>
      <c r="L907" s="402"/>
      <c r="M907" s="402"/>
      <c r="N907" s="402"/>
      <c r="O907" s="402"/>
      <c r="P907" s="402"/>
      <c r="Q907" s="402"/>
      <c r="R907" s="402"/>
      <c r="S907" s="402"/>
      <c r="T907" s="402"/>
      <c r="U907" s="402"/>
      <c r="V907" s="402"/>
      <c r="W907" s="402"/>
      <c r="X907" s="402"/>
      <c r="Y907" s="402"/>
      <c r="Z907" s="402"/>
    </row>
    <row r="908" ht="18.0" customHeight="1">
      <c r="A908" s="402"/>
      <c r="B908" s="402"/>
      <c r="C908" s="402"/>
      <c r="D908" s="402"/>
      <c r="E908" s="402"/>
      <c r="F908" s="402"/>
      <c r="G908" s="402"/>
      <c r="H908" s="402"/>
      <c r="I908" s="402"/>
      <c r="J908" s="402"/>
      <c r="K908" s="402"/>
      <c r="L908" s="402"/>
      <c r="M908" s="402"/>
      <c r="N908" s="402"/>
      <c r="O908" s="402"/>
      <c r="P908" s="402"/>
      <c r="Q908" s="402"/>
      <c r="R908" s="402"/>
      <c r="S908" s="402"/>
      <c r="T908" s="402"/>
      <c r="U908" s="402"/>
      <c r="V908" s="402"/>
      <c r="W908" s="402"/>
      <c r="X908" s="402"/>
      <c r="Y908" s="402"/>
      <c r="Z908" s="402"/>
    </row>
    <row r="909" ht="18.0" customHeight="1">
      <c r="A909" s="402"/>
      <c r="B909" s="402"/>
      <c r="C909" s="402"/>
      <c r="D909" s="402"/>
      <c r="E909" s="402"/>
      <c r="F909" s="402"/>
      <c r="G909" s="402"/>
      <c r="H909" s="402"/>
      <c r="I909" s="402"/>
      <c r="J909" s="402"/>
      <c r="K909" s="402"/>
      <c r="L909" s="402"/>
      <c r="M909" s="402"/>
      <c r="N909" s="402"/>
      <c r="O909" s="402"/>
      <c r="P909" s="402"/>
      <c r="Q909" s="402"/>
      <c r="R909" s="402"/>
      <c r="S909" s="402"/>
      <c r="T909" s="402"/>
      <c r="U909" s="402"/>
      <c r="V909" s="402"/>
      <c r="W909" s="402"/>
      <c r="X909" s="402"/>
      <c r="Y909" s="402"/>
      <c r="Z909" s="402"/>
    </row>
    <row r="910" ht="18.0" customHeight="1">
      <c r="A910" s="402"/>
      <c r="B910" s="402"/>
      <c r="C910" s="402"/>
      <c r="D910" s="402"/>
      <c r="E910" s="402"/>
      <c r="F910" s="402"/>
      <c r="G910" s="402"/>
      <c r="H910" s="402"/>
      <c r="I910" s="402"/>
      <c r="J910" s="402"/>
      <c r="K910" s="402"/>
      <c r="L910" s="402"/>
      <c r="M910" s="402"/>
      <c r="N910" s="402"/>
      <c r="O910" s="402"/>
      <c r="P910" s="402"/>
      <c r="Q910" s="402"/>
      <c r="R910" s="402"/>
      <c r="S910" s="402"/>
      <c r="T910" s="402"/>
      <c r="U910" s="402"/>
      <c r="V910" s="402"/>
      <c r="W910" s="402"/>
      <c r="X910" s="402"/>
      <c r="Y910" s="402"/>
      <c r="Z910" s="402"/>
    </row>
    <row r="911" ht="18.0" customHeight="1">
      <c r="A911" s="402"/>
      <c r="B911" s="402"/>
      <c r="C911" s="402"/>
      <c r="D911" s="402"/>
      <c r="E911" s="402"/>
      <c r="F911" s="402"/>
      <c r="G911" s="402"/>
      <c r="H911" s="402"/>
      <c r="I911" s="402"/>
      <c r="J911" s="402"/>
      <c r="K911" s="402"/>
      <c r="L911" s="402"/>
      <c r="M911" s="402"/>
      <c r="N911" s="402"/>
      <c r="O911" s="402"/>
      <c r="P911" s="402"/>
      <c r="Q911" s="402"/>
      <c r="R911" s="402"/>
      <c r="S911" s="402"/>
      <c r="T911" s="402"/>
      <c r="U911" s="402"/>
      <c r="V911" s="402"/>
      <c r="W911" s="402"/>
      <c r="X911" s="402"/>
      <c r="Y911" s="402"/>
      <c r="Z911" s="402"/>
    </row>
    <row r="912" ht="18.0" customHeight="1">
      <c r="A912" s="402"/>
      <c r="B912" s="402"/>
      <c r="C912" s="402"/>
      <c r="D912" s="402"/>
      <c r="E912" s="402"/>
      <c r="F912" s="402"/>
      <c r="G912" s="402"/>
      <c r="H912" s="402"/>
      <c r="I912" s="402"/>
      <c r="J912" s="402"/>
      <c r="K912" s="402"/>
      <c r="L912" s="402"/>
      <c r="M912" s="402"/>
      <c r="N912" s="402"/>
      <c r="O912" s="402"/>
      <c r="P912" s="402"/>
      <c r="Q912" s="402"/>
      <c r="R912" s="402"/>
      <c r="S912" s="402"/>
      <c r="T912" s="402"/>
      <c r="U912" s="402"/>
      <c r="V912" s="402"/>
      <c r="W912" s="402"/>
      <c r="X912" s="402"/>
      <c r="Y912" s="402"/>
      <c r="Z912" s="402"/>
    </row>
    <row r="913" ht="18.0" customHeight="1">
      <c r="A913" s="402"/>
      <c r="B913" s="402"/>
      <c r="C913" s="402"/>
      <c r="D913" s="402"/>
      <c r="E913" s="402"/>
      <c r="F913" s="402"/>
      <c r="G913" s="402"/>
      <c r="H913" s="402"/>
      <c r="I913" s="402"/>
      <c r="J913" s="402"/>
      <c r="K913" s="402"/>
      <c r="L913" s="402"/>
      <c r="M913" s="402"/>
      <c r="N913" s="402"/>
      <c r="O913" s="402"/>
      <c r="P913" s="402"/>
      <c r="Q913" s="402"/>
      <c r="R913" s="402"/>
      <c r="S913" s="402"/>
      <c r="T913" s="402"/>
      <c r="U913" s="402"/>
      <c r="V913" s="402"/>
      <c r="W913" s="402"/>
      <c r="X913" s="402"/>
      <c r="Y913" s="402"/>
      <c r="Z913" s="402"/>
    </row>
    <row r="914" ht="18.0" customHeight="1">
      <c r="A914" s="402"/>
      <c r="B914" s="402"/>
      <c r="C914" s="402"/>
      <c r="D914" s="402"/>
      <c r="E914" s="402"/>
      <c r="F914" s="402"/>
      <c r="G914" s="402"/>
      <c r="H914" s="402"/>
      <c r="I914" s="402"/>
      <c r="J914" s="402"/>
      <c r="K914" s="402"/>
      <c r="L914" s="402"/>
      <c r="M914" s="402"/>
      <c r="N914" s="402"/>
      <c r="O914" s="402"/>
      <c r="P914" s="402"/>
      <c r="Q914" s="402"/>
      <c r="R914" s="402"/>
      <c r="S914" s="402"/>
      <c r="T914" s="402"/>
      <c r="U914" s="402"/>
      <c r="V914" s="402"/>
      <c r="W914" s="402"/>
      <c r="X914" s="402"/>
      <c r="Y914" s="402"/>
      <c r="Z914" s="402"/>
    </row>
    <row r="915" ht="18.0" customHeight="1">
      <c r="A915" s="402"/>
      <c r="B915" s="402"/>
      <c r="C915" s="402"/>
      <c r="D915" s="402"/>
      <c r="E915" s="402"/>
      <c r="F915" s="402"/>
      <c r="G915" s="402"/>
      <c r="H915" s="402"/>
      <c r="I915" s="402"/>
      <c r="J915" s="402"/>
      <c r="K915" s="402"/>
      <c r="L915" s="402"/>
      <c r="M915" s="402"/>
      <c r="N915" s="402"/>
      <c r="O915" s="402"/>
      <c r="P915" s="402"/>
      <c r="Q915" s="402"/>
      <c r="R915" s="402"/>
      <c r="S915" s="402"/>
      <c r="T915" s="402"/>
      <c r="U915" s="402"/>
      <c r="V915" s="402"/>
      <c r="W915" s="402"/>
      <c r="X915" s="402"/>
      <c r="Y915" s="402"/>
      <c r="Z915" s="402"/>
    </row>
    <row r="916" ht="18.0" customHeight="1">
      <c r="A916" s="402"/>
      <c r="B916" s="402"/>
      <c r="C916" s="402"/>
      <c r="D916" s="402"/>
      <c r="E916" s="402"/>
      <c r="F916" s="402"/>
      <c r="G916" s="402"/>
      <c r="H916" s="402"/>
      <c r="I916" s="402"/>
      <c r="J916" s="402"/>
      <c r="K916" s="402"/>
      <c r="L916" s="402"/>
      <c r="M916" s="402"/>
      <c r="N916" s="402"/>
      <c r="O916" s="402"/>
      <c r="P916" s="402"/>
      <c r="Q916" s="402"/>
      <c r="R916" s="402"/>
      <c r="S916" s="402"/>
      <c r="T916" s="402"/>
      <c r="U916" s="402"/>
      <c r="V916" s="402"/>
      <c r="W916" s="402"/>
      <c r="X916" s="402"/>
      <c r="Y916" s="402"/>
      <c r="Z916" s="402"/>
    </row>
    <row r="917" ht="18.0" customHeight="1">
      <c r="A917" s="402"/>
      <c r="B917" s="402"/>
      <c r="C917" s="402"/>
      <c r="D917" s="402"/>
      <c r="E917" s="402"/>
      <c r="F917" s="402"/>
      <c r="G917" s="402"/>
      <c r="H917" s="402"/>
      <c r="I917" s="402"/>
      <c r="J917" s="402"/>
      <c r="K917" s="402"/>
      <c r="L917" s="402"/>
      <c r="M917" s="402"/>
      <c r="N917" s="402"/>
      <c r="O917" s="402"/>
      <c r="P917" s="402"/>
      <c r="Q917" s="402"/>
      <c r="R917" s="402"/>
      <c r="S917" s="402"/>
      <c r="T917" s="402"/>
      <c r="U917" s="402"/>
      <c r="V917" s="402"/>
      <c r="W917" s="402"/>
      <c r="X917" s="402"/>
      <c r="Y917" s="402"/>
      <c r="Z917" s="402"/>
    </row>
    <row r="918" ht="18.0" customHeight="1">
      <c r="A918" s="402"/>
      <c r="B918" s="402"/>
      <c r="C918" s="402"/>
      <c r="D918" s="402"/>
      <c r="E918" s="402"/>
      <c r="F918" s="402"/>
      <c r="G918" s="402"/>
      <c r="H918" s="402"/>
      <c r="I918" s="402"/>
      <c r="J918" s="402"/>
      <c r="K918" s="402"/>
      <c r="L918" s="402"/>
      <c r="M918" s="402"/>
      <c r="N918" s="402"/>
      <c r="O918" s="402"/>
      <c r="P918" s="402"/>
      <c r="Q918" s="402"/>
      <c r="R918" s="402"/>
      <c r="S918" s="402"/>
      <c r="T918" s="402"/>
      <c r="U918" s="402"/>
      <c r="V918" s="402"/>
      <c r="W918" s="402"/>
      <c r="X918" s="402"/>
      <c r="Y918" s="402"/>
      <c r="Z918" s="402"/>
    </row>
    <row r="919" ht="18.0" customHeight="1">
      <c r="A919" s="402"/>
      <c r="B919" s="402"/>
      <c r="C919" s="402"/>
      <c r="D919" s="402"/>
      <c r="E919" s="402"/>
      <c r="F919" s="402"/>
      <c r="G919" s="402"/>
      <c r="H919" s="402"/>
      <c r="I919" s="402"/>
      <c r="J919" s="402"/>
      <c r="K919" s="402"/>
      <c r="L919" s="402"/>
      <c r="M919" s="402"/>
      <c r="N919" s="402"/>
      <c r="O919" s="402"/>
      <c r="P919" s="402"/>
      <c r="Q919" s="402"/>
      <c r="R919" s="402"/>
      <c r="S919" s="402"/>
      <c r="T919" s="402"/>
      <c r="U919" s="402"/>
      <c r="V919" s="402"/>
      <c r="W919" s="402"/>
      <c r="X919" s="402"/>
      <c r="Y919" s="402"/>
      <c r="Z919" s="402"/>
    </row>
    <row r="920" ht="18.0" customHeight="1">
      <c r="A920" s="402"/>
      <c r="B920" s="402"/>
      <c r="C920" s="402"/>
      <c r="D920" s="402"/>
      <c r="E920" s="402"/>
      <c r="F920" s="402"/>
      <c r="G920" s="402"/>
      <c r="H920" s="402"/>
      <c r="I920" s="402"/>
      <c r="J920" s="402"/>
      <c r="K920" s="402"/>
      <c r="L920" s="402"/>
      <c r="M920" s="402"/>
      <c r="N920" s="402"/>
      <c r="O920" s="402"/>
      <c r="P920" s="402"/>
      <c r="Q920" s="402"/>
      <c r="R920" s="402"/>
      <c r="S920" s="402"/>
      <c r="T920" s="402"/>
      <c r="U920" s="402"/>
      <c r="V920" s="402"/>
      <c r="W920" s="402"/>
      <c r="X920" s="402"/>
      <c r="Y920" s="402"/>
      <c r="Z920" s="402"/>
    </row>
    <row r="921" ht="18.0" customHeight="1">
      <c r="A921" s="402"/>
      <c r="B921" s="402"/>
      <c r="C921" s="402"/>
      <c r="D921" s="402"/>
      <c r="E921" s="402"/>
      <c r="F921" s="402"/>
      <c r="G921" s="402"/>
      <c r="H921" s="402"/>
      <c r="I921" s="402"/>
      <c r="J921" s="402"/>
      <c r="K921" s="402"/>
      <c r="L921" s="402"/>
      <c r="M921" s="402"/>
      <c r="N921" s="402"/>
      <c r="O921" s="402"/>
      <c r="P921" s="402"/>
      <c r="Q921" s="402"/>
      <c r="R921" s="402"/>
      <c r="S921" s="402"/>
      <c r="T921" s="402"/>
      <c r="U921" s="402"/>
      <c r="V921" s="402"/>
      <c r="W921" s="402"/>
      <c r="X921" s="402"/>
      <c r="Y921" s="402"/>
      <c r="Z921" s="402"/>
    </row>
    <row r="922" ht="18.0" customHeight="1">
      <c r="A922" s="402"/>
      <c r="B922" s="402"/>
      <c r="C922" s="402"/>
      <c r="D922" s="402"/>
      <c r="E922" s="402"/>
      <c r="F922" s="402"/>
      <c r="G922" s="402"/>
      <c r="H922" s="402"/>
      <c r="I922" s="402"/>
      <c r="J922" s="402"/>
      <c r="K922" s="402"/>
      <c r="L922" s="402"/>
      <c r="M922" s="402"/>
      <c r="N922" s="402"/>
      <c r="O922" s="402"/>
      <c r="P922" s="402"/>
      <c r="Q922" s="402"/>
      <c r="R922" s="402"/>
      <c r="S922" s="402"/>
      <c r="T922" s="402"/>
      <c r="U922" s="402"/>
      <c r="V922" s="402"/>
      <c r="W922" s="402"/>
      <c r="X922" s="402"/>
      <c r="Y922" s="402"/>
      <c r="Z922" s="402"/>
    </row>
    <row r="923" ht="18.0" customHeight="1">
      <c r="A923" s="402"/>
      <c r="B923" s="402"/>
      <c r="C923" s="402"/>
      <c r="D923" s="402"/>
      <c r="E923" s="402"/>
      <c r="F923" s="402"/>
      <c r="G923" s="402"/>
      <c r="H923" s="402"/>
      <c r="I923" s="402"/>
      <c r="J923" s="402"/>
      <c r="K923" s="402"/>
      <c r="L923" s="402"/>
      <c r="M923" s="402"/>
      <c r="N923" s="402"/>
      <c r="O923" s="402"/>
      <c r="P923" s="402"/>
      <c r="Q923" s="402"/>
      <c r="R923" s="402"/>
      <c r="S923" s="402"/>
      <c r="T923" s="402"/>
      <c r="U923" s="402"/>
      <c r="V923" s="402"/>
      <c r="W923" s="402"/>
      <c r="X923" s="402"/>
      <c r="Y923" s="402"/>
      <c r="Z923" s="402"/>
    </row>
    <row r="924" ht="18.0" customHeight="1">
      <c r="A924" s="402"/>
      <c r="B924" s="402"/>
      <c r="C924" s="402"/>
      <c r="D924" s="402"/>
      <c r="E924" s="402"/>
      <c r="F924" s="402"/>
      <c r="G924" s="402"/>
      <c r="H924" s="402"/>
      <c r="I924" s="402"/>
      <c r="J924" s="402"/>
      <c r="K924" s="402"/>
      <c r="L924" s="402"/>
      <c r="M924" s="402"/>
      <c r="N924" s="402"/>
      <c r="O924" s="402"/>
      <c r="P924" s="402"/>
      <c r="Q924" s="402"/>
      <c r="R924" s="402"/>
      <c r="S924" s="402"/>
      <c r="T924" s="402"/>
      <c r="U924" s="402"/>
      <c r="V924" s="402"/>
      <c r="W924" s="402"/>
      <c r="X924" s="402"/>
      <c r="Y924" s="402"/>
      <c r="Z924" s="402"/>
    </row>
    <row r="925" ht="18.0" customHeight="1">
      <c r="A925" s="402"/>
      <c r="B925" s="402"/>
      <c r="C925" s="402"/>
      <c r="D925" s="402"/>
      <c r="E925" s="402"/>
      <c r="F925" s="402"/>
      <c r="G925" s="402"/>
      <c r="H925" s="402"/>
      <c r="I925" s="402"/>
      <c r="J925" s="402"/>
      <c r="K925" s="402"/>
      <c r="L925" s="402"/>
      <c r="M925" s="402"/>
      <c r="N925" s="402"/>
      <c r="O925" s="402"/>
      <c r="P925" s="402"/>
      <c r="Q925" s="402"/>
      <c r="R925" s="402"/>
      <c r="S925" s="402"/>
      <c r="T925" s="402"/>
      <c r="U925" s="402"/>
      <c r="V925" s="402"/>
      <c r="W925" s="402"/>
      <c r="X925" s="402"/>
      <c r="Y925" s="402"/>
      <c r="Z925" s="402"/>
    </row>
    <row r="926" ht="18.0" customHeight="1">
      <c r="A926" s="402"/>
      <c r="B926" s="402"/>
      <c r="C926" s="402"/>
      <c r="D926" s="402"/>
      <c r="E926" s="402"/>
      <c r="F926" s="402"/>
      <c r="G926" s="402"/>
      <c r="H926" s="402"/>
      <c r="I926" s="402"/>
      <c r="J926" s="402"/>
      <c r="K926" s="402"/>
      <c r="L926" s="402"/>
      <c r="M926" s="402"/>
      <c r="N926" s="402"/>
      <c r="O926" s="402"/>
      <c r="P926" s="402"/>
      <c r="Q926" s="402"/>
      <c r="R926" s="402"/>
      <c r="S926" s="402"/>
      <c r="T926" s="402"/>
      <c r="U926" s="402"/>
      <c r="V926" s="402"/>
      <c r="W926" s="402"/>
      <c r="X926" s="402"/>
      <c r="Y926" s="402"/>
      <c r="Z926" s="402"/>
    </row>
    <row r="927" ht="18.0" customHeight="1">
      <c r="A927" s="402"/>
      <c r="B927" s="402"/>
      <c r="C927" s="402"/>
      <c r="D927" s="402"/>
      <c r="E927" s="402"/>
      <c r="F927" s="402"/>
      <c r="G927" s="402"/>
      <c r="H927" s="402"/>
      <c r="I927" s="402"/>
      <c r="J927" s="402"/>
      <c r="K927" s="402"/>
      <c r="L927" s="402"/>
      <c r="M927" s="402"/>
      <c r="N927" s="402"/>
      <c r="O927" s="402"/>
      <c r="P927" s="402"/>
      <c r="Q927" s="402"/>
      <c r="R927" s="402"/>
      <c r="S927" s="402"/>
      <c r="T927" s="402"/>
      <c r="U927" s="402"/>
      <c r="V927" s="402"/>
      <c r="W927" s="402"/>
      <c r="X927" s="402"/>
      <c r="Y927" s="402"/>
      <c r="Z927" s="402"/>
    </row>
    <row r="928" ht="18.0" customHeight="1">
      <c r="A928" s="402"/>
      <c r="B928" s="402"/>
      <c r="C928" s="402"/>
      <c r="D928" s="402"/>
      <c r="E928" s="402"/>
      <c r="F928" s="402"/>
      <c r="G928" s="402"/>
      <c r="H928" s="402"/>
      <c r="I928" s="402"/>
      <c r="J928" s="402"/>
      <c r="K928" s="402"/>
      <c r="L928" s="402"/>
      <c r="M928" s="402"/>
      <c r="N928" s="402"/>
      <c r="O928" s="402"/>
      <c r="P928" s="402"/>
      <c r="Q928" s="402"/>
      <c r="R928" s="402"/>
      <c r="S928" s="402"/>
      <c r="T928" s="402"/>
      <c r="U928" s="402"/>
      <c r="V928" s="402"/>
      <c r="W928" s="402"/>
      <c r="X928" s="402"/>
      <c r="Y928" s="402"/>
      <c r="Z928" s="402"/>
    </row>
    <row r="929" ht="18.0" customHeight="1">
      <c r="A929" s="402"/>
      <c r="B929" s="402"/>
      <c r="C929" s="402"/>
      <c r="D929" s="402"/>
      <c r="E929" s="402"/>
      <c r="F929" s="402"/>
      <c r="G929" s="402"/>
      <c r="H929" s="402"/>
      <c r="I929" s="402"/>
      <c r="J929" s="402"/>
      <c r="K929" s="402"/>
      <c r="L929" s="402"/>
      <c r="M929" s="402"/>
      <c r="N929" s="402"/>
      <c r="O929" s="402"/>
      <c r="P929" s="402"/>
      <c r="Q929" s="402"/>
      <c r="R929" s="402"/>
      <c r="S929" s="402"/>
      <c r="T929" s="402"/>
      <c r="U929" s="402"/>
      <c r="V929" s="402"/>
      <c r="W929" s="402"/>
      <c r="X929" s="402"/>
      <c r="Y929" s="402"/>
      <c r="Z929" s="402"/>
    </row>
    <row r="930" ht="18.0" customHeight="1">
      <c r="A930" s="402"/>
      <c r="B930" s="402"/>
      <c r="C930" s="402"/>
      <c r="D930" s="402"/>
      <c r="E930" s="402"/>
      <c r="F930" s="402"/>
      <c r="G930" s="402"/>
      <c r="H930" s="402"/>
      <c r="I930" s="402"/>
      <c r="J930" s="402"/>
      <c r="K930" s="402"/>
      <c r="L930" s="402"/>
      <c r="M930" s="402"/>
      <c r="N930" s="402"/>
      <c r="O930" s="402"/>
      <c r="P930" s="402"/>
      <c r="Q930" s="402"/>
      <c r="R930" s="402"/>
      <c r="S930" s="402"/>
      <c r="T930" s="402"/>
      <c r="U930" s="402"/>
      <c r="V930" s="402"/>
      <c r="W930" s="402"/>
      <c r="X930" s="402"/>
      <c r="Y930" s="402"/>
      <c r="Z930" s="402"/>
    </row>
    <row r="931" ht="18.0" customHeight="1">
      <c r="A931" s="402"/>
      <c r="B931" s="402"/>
      <c r="C931" s="402"/>
      <c r="D931" s="402"/>
      <c r="E931" s="402"/>
      <c r="F931" s="402"/>
      <c r="G931" s="402"/>
      <c r="H931" s="402"/>
      <c r="I931" s="402"/>
      <c r="J931" s="402"/>
      <c r="K931" s="402"/>
      <c r="L931" s="402"/>
      <c r="M931" s="402"/>
      <c r="N931" s="402"/>
      <c r="O931" s="402"/>
      <c r="P931" s="402"/>
      <c r="Q931" s="402"/>
      <c r="R931" s="402"/>
      <c r="S931" s="402"/>
      <c r="T931" s="402"/>
      <c r="U931" s="402"/>
      <c r="V931" s="402"/>
      <c r="W931" s="402"/>
      <c r="X931" s="402"/>
      <c r="Y931" s="402"/>
      <c r="Z931" s="402"/>
    </row>
    <row r="932" ht="18.0" customHeight="1">
      <c r="A932" s="402"/>
      <c r="B932" s="402"/>
      <c r="C932" s="402"/>
      <c r="D932" s="402"/>
      <c r="E932" s="402"/>
      <c r="F932" s="402"/>
      <c r="G932" s="402"/>
      <c r="H932" s="402"/>
      <c r="I932" s="402"/>
      <c r="J932" s="402"/>
      <c r="K932" s="402"/>
      <c r="L932" s="402"/>
      <c r="M932" s="402"/>
      <c r="N932" s="402"/>
      <c r="O932" s="402"/>
      <c r="P932" s="402"/>
      <c r="Q932" s="402"/>
      <c r="R932" s="402"/>
      <c r="S932" s="402"/>
      <c r="T932" s="402"/>
      <c r="U932" s="402"/>
      <c r="V932" s="402"/>
      <c r="W932" s="402"/>
      <c r="X932" s="402"/>
      <c r="Y932" s="402"/>
      <c r="Z932" s="402"/>
    </row>
    <row r="933" ht="18.0" customHeight="1">
      <c r="A933" s="402"/>
      <c r="B933" s="402"/>
      <c r="C933" s="402"/>
      <c r="D933" s="402"/>
      <c r="E933" s="402"/>
      <c r="F933" s="402"/>
      <c r="G933" s="402"/>
      <c r="H933" s="402"/>
      <c r="I933" s="402"/>
      <c r="J933" s="402"/>
      <c r="K933" s="402"/>
      <c r="L933" s="402"/>
      <c r="M933" s="402"/>
      <c r="N933" s="402"/>
      <c r="O933" s="402"/>
      <c r="P933" s="402"/>
      <c r="Q933" s="402"/>
      <c r="R933" s="402"/>
      <c r="S933" s="402"/>
      <c r="T933" s="402"/>
      <c r="U933" s="402"/>
      <c r="V933" s="402"/>
      <c r="W933" s="402"/>
      <c r="X933" s="402"/>
      <c r="Y933" s="402"/>
      <c r="Z933" s="402"/>
    </row>
    <row r="934" ht="18.0" customHeight="1">
      <c r="A934" s="402"/>
      <c r="B934" s="402"/>
      <c r="C934" s="402"/>
      <c r="D934" s="402"/>
      <c r="E934" s="402"/>
      <c r="F934" s="402"/>
      <c r="G934" s="402"/>
      <c r="H934" s="402"/>
      <c r="I934" s="402"/>
      <c r="J934" s="402"/>
      <c r="K934" s="402"/>
      <c r="L934" s="402"/>
      <c r="M934" s="402"/>
      <c r="N934" s="402"/>
      <c r="O934" s="402"/>
      <c r="P934" s="402"/>
      <c r="Q934" s="402"/>
      <c r="R934" s="402"/>
      <c r="S934" s="402"/>
      <c r="T934" s="402"/>
      <c r="U934" s="402"/>
      <c r="V934" s="402"/>
      <c r="W934" s="402"/>
      <c r="X934" s="402"/>
      <c r="Y934" s="402"/>
      <c r="Z934" s="402"/>
    </row>
    <row r="935" ht="18.0" customHeight="1">
      <c r="A935" s="402"/>
      <c r="B935" s="402"/>
      <c r="C935" s="402"/>
      <c r="D935" s="402"/>
      <c r="E935" s="402"/>
      <c r="F935" s="402"/>
      <c r="G935" s="402"/>
      <c r="H935" s="402"/>
      <c r="I935" s="402"/>
      <c r="J935" s="402"/>
      <c r="K935" s="402"/>
      <c r="L935" s="402"/>
      <c r="M935" s="402"/>
      <c r="N935" s="402"/>
      <c r="O935" s="402"/>
      <c r="P935" s="402"/>
      <c r="Q935" s="402"/>
      <c r="R935" s="402"/>
      <c r="S935" s="402"/>
      <c r="T935" s="402"/>
      <c r="U935" s="402"/>
      <c r="V935" s="402"/>
      <c r="W935" s="402"/>
      <c r="X935" s="402"/>
      <c r="Y935" s="402"/>
      <c r="Z935" s="402"/>
    </row>
    <row r="936" ht="18.0" customHeight="1">
      <c r="A936" s="402"/>
      <c r="B936" s="402"/>
      <c r="C936" s="402"/>
      <c r="D936" s="402"/>
      <c r="E936" s="402"/>
      <c r="F936" s="402"/>
      <c r="G936" s="402"/>
      <c r="H936" s="402"/>
      <c r="I936" s="402"/>
      <c r="J936" s="402"/>
      <c r="K936" s="402"/>
      <c r="L936" s="402"/>
      <c r="M936" s="402"/>
      <c r="N936" s="402"/>
      <c r="O936" s="402"/>
      <c r="P936" s="402"/>
      <c r="Q936" s="402"/>
      <c r="R936" s="402"/>
      <c r="S936" s="402"/>
      <c r="T936" s="402"/>
      <c r="U936" s="402"/>
      <c r="V936" s="402"/>
      <c r="W936" s="402"/>
      <c r="X936" s="402"/>
      <c r="Y936" s="402"/>
      <c r="Z936" s="402"/>
    </row>
    <row r="937" ht="18.0" customHeight="1">
      <c r="A937" s="402"/>
      <c r="B937" s="402"/>
      <c r="C937" s="402"/>
      <c r="D937" s="402"/>
      <c r="E937" s="402"/>
      <c r="F937" s="402"/>
      <c r="G937" s="402"/>
      <c r="H937" s="402"/>
      <c r="I937" s="402"/>
      <c r="J937" s="402"/>
      <c r="K937" s="402"/>
      <c r="L937" s="402"/>
      <c r="M937" s="402"/>
      <c r="N937" s="402"/>
      <c r="O937" s="402"/>
      <c r="P937" s="402"/>
      <c r="Q937" s="402"/>
      <c r="R937" s="402"/>
      <c r="S937" s="402"/>
      <c r="T937" s="402"/>
      <c r="U937" s="402"/>
      <c r="V937" s="402"/>
      <c r="W937" s="402"/>
      <c r="X937" s="402"/>
      <c r="Y937" s="402"/>
      <c r="Z937" s="402"/>
    </row>
    <row r="938" ht="18.0" customHeight="1">
      <c r="A938" s="402"/>
      <c r="B938" s="402"/>
      <c r="C938" s="402"/>
      <c r="D938" s="402"/>
      <c r="E938" s="402"/>
      <c r="F938" s="402"/>
      <c r="G938" s="402"/>
      <c r="H938" s="402"/>
      <c r="I938" s="402"/>
      <c r="J938" s="402"/>
      <c r="K938" s="402"/>
      <c r="L938" s="402"/>
      <c r="M938" s="402"/>
      <c r="N938" s="402"/>
      <c r="O938" s="402"/>
      <c r="P938" s="402"/>
      <c r="Q938" s="402"/>
      <c r="R938" s="402"/>
      <c r="S938" s="402"/>
      <c r="T938" s="402"/>
      <c r="U938" s="402"/>
      <c r="V938" s="402"/>
      <c r="W938" s="402"/>
      <c r="X938" s="402"/>
      <c r="Y938" s="402"/>
      <c r="Z938" s="402"/>
    </row>
    <row r="939" ht="18.0" customHeight="1">
      <c r="A939" s="402"/>
      <c r="B939" s="402"/>
      <c r="C939" s="402"/>
      <c r="D939" s="402"/>
      <c r="E939" s="402"/>
      <c r="F939" s="402"/>
      <c r="G939" s="402"/>
      <c r="H939" s="402"/>
      <c r="I939" s="402"/>
      <c r="J939" s="402"/>
      <c r="K939" s="402"/>
      <c r="L939" s="402"/>
      <c r="M939" s="402"/>
      <c r="N939" s="402"/>
      <c r="O939" s="402"/>
      <c r="P939" s="402"/>
      <c r="Q939" s="402"/>
      <c r="R939" s="402"/>
      <c r="S939" s="402"/>
      <c r="T939" s="402"/>
      <c r="U939" s="402"/>
      <c r="V939" s="402"/>
      <c r="W939" s="402"/>
      <c r="X939" s="402"/>
      <c r="Y939" s="402"/>
      <c r="Z939" s="402"/>
    </row>
    <row r="940" ht="18.0" customHeight="1">
      <c r="A940" s="402"/>
      <c r="B940" s="402"/>
      <c r="C940" s="402"/>
      <c r="D940" s="402"/>
      <c r="E940" s="402"/>
      <c r="F940" s="402"/>
      <c r="G940" s="402"/>
      <c r="H940" s="402"/>
      <c r="I940" s="402"/>
      <c r="J940" s="402"/>
      <c r="K940" s="402"/>
      <c r="L940" s="402"/>
      <c r="M940" s="402"/>
      <c r="N940" s="402"/>
      <c r="O940" s="402"/>
      <c r="P940" s="402"/>
      <c r="Q940" s="402"/>
      <c r="R940" s="402"/>
      <c r="S940" s="402"/>
      <c r="T940" s="402"/>
      <c r="U940" s="402"/>
      <c r="V940" s="402"/>
      <c r="W940" s="402"/>
      <c r="X940" s="402"/>
      <c r="Y940" s="402"/>
      <c r="Z940" s="402"/>
    </row>
    <row r="941" ht="18.0" customHeight="1">
      <c r="A941" s="402"/>
      <c r="B941" s="402"/>
      <c r="C941" s="402"/>
      <c r="D941" s="402"/>
      <c r="E941" s="402"/>
      <c r="F941" s="402"/>
      <c r="G941" s="402"/>
      <c r="H941" s="402"/>
      <c r="I941" s="402"/>
      <c r="J941" s="402"/>
      <c r="K941" s="402"/>
      <c r="L941" s="402"/>
      <c r="M941" s="402"/>
      <c r="N941" s="402"/>
      <c r="O941" s="402"/>
      <c r="P941" s="402"/>
      <c r="Q941" s="402"/>
      <c r="R941" s="402"/>
      <c r="S941" s="402"/>
      <c r="T941" s="402"/>
      <c r="U941" s="402"/>
      <c r="V941" s="402"/>
      <c r="W941" s="402"/>
      <c r="X941" s="402"/>
      <c r="Y941" s="402"/>
      <c r="Z941" s="402"/>
    </row>
    <row r="942" ht="18.0" customHeight="1">
      <c r="A942" s="402"/>
      <c r="B942" s="402"/>
      <c r="C942" s="402"/>
      <c r="D942" s="402"/>
      <c r="E942" s="402"/>
      <c r="F942" s="402"/>
      <c r="G942" s="402"/>
      <c r="H942" s="402"/>
      <c r="I942" s="402"/>
      <c r="J942" s="402"/>
      <c r="K942" s="402"/>
      <c r="L942" s="402"/>
      <c r="M942" s="402"/>
      <c r="N942" s="402"/>
      <c r="O942" s="402"/>
      <c r="P942" s="402"/>
      <c r="Q942" s="402"/>
      <c r="R942" s="402"/>
      <c r="S942" s="402"/>
      <c r="T942" s="402"/>
      <c r="U942" s="402"/>
      <c r="V942" s="402"/>
      <c r="W942" s="402"/>
      <c r="X942" s="402"/>
      <c r="Y942" s="402"/>
      <c r="Z942" s="402"/>
    </row>
    <row r="943" ht="18.0" customHeight="1">
      <c r="A943" s="402"/>
      <c r="B943" s="402"/>
      <c r="C943" s="402"/>
      <c r="D943" s="402"/>
      <c r="E943" s="402"/>
      <c r="F943" s="402"/>
      <c r="G943" s="402"/>
      <c r="H943" s="402"/>
      <c r="I943" s="402"/>
      <c r="J943" s="402"/>
      <c r="K943" s="402"/>
      <c r="L943" s="402"/>
      <c r="M943" s="402"/>
      <c r="N943" s="402"/>
      <c r="O943" s="402"/>
      <c r="P943" s="402"/>
      <c r="Q943" s="402"/>
      <c r="R943" s="402"/>
      <c r="S943" s="402"/>
      <c r="T943" s="402"/>
      <c r="U943" s="402"/>
      <c r="V943" s="402"/>
      <c r="W943" s="402"/>
      <c r="X943" s="402"/>
      <c r="Y943" s="402"/>
      <c r="Z943" s="402"/>
    </row>
    <row r="944" ht="18.0" customHeight="1">
      <c r="A944" s="402"/>
      <c r="B944" s="402"/>
      <c r="C944" s="402"/>
      <c r="D944" s="402"/>
      <c r="E944" s="402"/>
      <c r="F944" s="402"/>
      <c r="G944" s="402"/>
      <c r="H944" s="402"/>
      <c r="I944" s="402"/>
      <c r="J944" s="402"/>
      <c r="K944" s="402"/>
      <c r="L944" s="402"/>
      <c r="M944" s="402"/>
      <c r="N944" s="402"/>
      <c r="O944" s="402"/>
      <c r="P944" s="402"/>
      <c r="Q944" s="402"/>
      <c r="R944" s="402"/>
      <c r="S944" s="402"/>
      <c r="T944" s="402"/>
      <c r="U944" s="402"/>
      <c r="V944" s="402"/>
      <c r="W944" s="402"/>
      <c r="X944" s="402"/>
      <c r="Y944" s="402"/>
      <c r="Z944" s="402"/>
    </row>
    <row r="945" ht="18.0" customHeight="1">
      <c r="A945" s="402"/>
      <c r="B945" s="402"/>
      <c r="C945" s="402"/>
      <c r="D945" s="402"/>
      <c r="E945" s="402"/>
      <c r="F945" s="402"/>
      <c r="G945" s="402"/>
      <c r="H945" s="402"/>
      <c r="I945" s="402"/>
      <c r="J945" s="402"/>
      <c r="K945" s="402"/>
      <c r="L945" s="402"/>
      <c r="M945" s="402"/>
      <c r="N945" s="402"/>
      <c r="O945" s="402"/>
      <c r="P945" s="402"/>
      <c r="Q945" s="402"/>
      <c r="R945" s="402"/>
      <c r="S945" s="402"/>
      <c r="T945" s="402"/>
      <c r="U945" s="402"/>
      <c r="V945" s="402"/>
      <c r="W945" s="402"/>
      <c r="X945" s="402"/>
      <c r="Y945" s="402"/>
      <c r="Z945" s="402"/>
    </row>
    <row r="946" ht="18.0" customHeight="1">
      <c r="A946" s="402"/>
      <c r="B946" s="402"/>
      <c r="C946" s="402"/>
      <c r="D946" s="402"/>
      <c r="E946" s="402"/>
      <c r="F946" s="402"/>
      <c r="G946" s="402"/>
      <c r="H946" s="402"/>
      <c r="I946" s="402"/>
      <c r="J946" s="402"/>
      <c r="K946" s="402"/>
      <c r="L946" s="402"/>
      <c r="M946" s="402"/>
      <c r="N946" s="402"/>
      <c r="O946" s="402"/>
      <c r="P946" s="402"/>
      <c r="Q946" s="402"/>
      <c r="R946" s="402"/>
      <c r="S946" s="402"/>
      <c r="T946" s="402"/>
      <c r="U946" s="402"/>
      <c r="V946" s="402"/>
      <c r="W946" s="402"/>
      <c r="X946" s="402"/>
      <c r="Y946" s="402"/>
      <c r="Z946" s="402"/>
    </row>
    <row r="947" ht="18.0" customHeight="1">
      <c r="A947" s="402"/>
      <c r="B947" s="402"/>
      <c r="C947" s="402"/>
      <c r="D947" s="402"/>
      <c r="E947" s="402"/>
      <c r="F947" s="402"/>
      <c r="G947" s="402"/>
      <c r="H947" s="402"/>
      <c r="I947" s="402"/>
      <c r="J947" s="402"/>
      <c r="K947" s="402"/>
      <c r="L947" s="402"/>
      <c r="M947" s="402"/>
      <c r="N947" s="402"/>
      <c r="O947" s="402"/>
      <c r="P947" s="402"/>
      <c r="Q947" s="402"/>
      <c r="R947" s="402"/>
      <c r="S947" s="402"/>
      <c r="T947" s="402"/>
      <c r="U947" s="402"/>
      <c r="V947" s="402"/>
      <c r="W947" s="402"/>
      <c r="X947" s="402"/>
      <c r="Y947" s="402"/>
      <c r="Z947" s="402"/>
    </row>
    <row r="948" ht="18.0" customHeight="1">
      <c r="A948" s="402"/>
      <c r="B948" s="402"/>
      <c r="C948" s="402"/>
      <c r="D948" s="402"/>
      <c r="E948" s="402"/>
      <c r="F948" s="402"/>
      <c r="G948" s="402"/>
      <c r="H948" s="402"/>
      <c r="I948" s="402"/>
      <c r="J948" s="402"/>
      <c r="K948" s="402"/>
      <c r="L948" s="402"/>
      <c r="M948" s="402"/>
      <c r="N948" s="402"/>
      <c r="O948" s="402"/>
      <c r="P948" s="402"/>
      <c r="Q948" s="402"/>
      <c r="R948" s="402"/>
      <c r="S948" s="402"/>
      <c r="T948" s="402"/>
      <c r="U948" s="402"/>
      <c r="V948" s="402"/>
      <c r="W948" s="402"/>
      <c r="X948" s="402"/>
      <c r="Y948" s="402"/>
      <c r="Z948" s="402"/>
    </row>
    <row r="949" ht="18.0" customHeight="1">
      <c r="A949" s="402"/>
      <c r="B949" s="402"/>
      <c r="C949" s="402"/>
      <c r="D949" s="402"/>
      <c r="E949" s="402"/>
      <c r="F949" s="402"/>
      <c r="G949" s="402"/>
      <c r="H949" s="402"/>
      <c r="I949" s="402"/>
      <c r="J949" s="402"/>
      <c r="K949" s="402"/>
      <c r="L949" s="402"/>
      <c r="M949" s="402"/>
      <c r="N949" s="402"/>
      <c r="O949" s="402"/>
      <c r="P949" s="402"/>
      <c r="Q949" s="402"/>
      <c r="R949" s="402"/>
      <c r="S949" s="402"/>
      <c r="T949" s="402"/>
      <c r="U949" s="402"/>
      <c r="V949" s="402"/>
      <c r="W949" s="402"/>
      <c r="X949" s="402"/>
      <c r="Y949" s="402"/>
      <c r="Z949" s="402"/>
    </row>
    <row r="950" ht="18.0" customHeight="1">
      <c r="A950" s="402"/>
      <c r="B950" s="402"/>
      <c r="C950" s="402"/>
      <c r="D950" s="402"/>
      <c r="E950" s="402"/>
      <c r="F950" s="402"/>
      <c r="G950" s="402"/>
      <c r="H950" s="402"/>
      <c r="I950" s="402"/>
      <c r="J950" s="402"/>
      <c r="K950" s="402"/>
      <c r="L950" s="402"/>
      <c r="M950" s="402"/>
      <c r="N950" s="402"/>
      <c r="O950" s="402"/>
      <c r="P950" s="402"/>
      <c r="Q950" s="402"/>
      <c r="R950" s="402"/>
      <c r="S950" s="402"/>
      <c r="T950" s="402"/>
      <c r="U950" s="402"/>
      <c r="V950" s="402"/>
      <c r="W950" s="402"/>
      <c r="X950" s="402"/>
      <c r="Y950" s="402"/>
      <c r="Z950" s="402"/>
    </row>
    <row r="951" ht="18.0" customHeight="1">
      <c r="A951" s="402"/>
      <c r="B951" s="402"/>
      <c r="C951" s="402"/>
      <c r="D951" s="402"/>
      <c r="E951" s="402"/>
      <c r="F951" s="402"/>
      <c r="G951" s="402"/>
      <c r="H951" s="402"/>
      <c r="I951" s="402"/>
      <c r="J951" s="402"/>
      <c r="K951" s="402"/>
      <c r="L951" s="402"/>
      <c r="M951" s="402"/>
      <c r="N951" s="402"/>
      <c r="O951" s="402"/>
      <c r="P951" s="402"/>
      <c r="Q951" s="402"/>
      <c r="R951" s="402"/>
      <c r="S951" s="402"/>
      <c r="T951" s="402"/>
      <c r="U951" s="402"/>
      <c r="V951" s="402"/>
      <c r="W951" s="402"/>
      <c r="X951" s="402"/>
      <c r="Y951" s="402"/>
      <c r="Z951" s="402"/>
    </row>
    <row r="952" ht="18.0" customHeight="1">
      <c r="A952" s="402"/>
      <c r="B952" s="402"/>
      <c r="C952" s="402"/>
      <c r="D952" s="402"/>
      <c r="E952" s="402"/>
      <c r="F952" s="402"/>
      <c r="G952" s="402"/>
      <c r="H952" s="402"/>
      <c r="I952" s="402"/>
      <c r="J952" s="402"/>
      <c r="K952" s="402"/>
      <c r="L952" s="402"/>
      <c r="M952" s="402"/>
      <c r="N952" s="402"/>
      <c r="O952" s="402"/>
      <c r="P952" s="402"/>
      <c r="Q952" s="402"/>
      <c r="R952" s="402"/>
      <c r="S952" s="402"/>
      <c r="T952" s="402"/>
      <c r="U952" s="402"/>
      <c r="V952" s="402"/>
      <c r="W952" s="402"/>
      <c r="X952" s="402"/>
      <c r="Y952" s="402"/>
      <c r="Z952" s="402"/>
    </row>
    <row r="953" ht="18.0" customHeight="1">
      <c r="A953" s="402"/>
      <c r="B953" s="402"/>
      <c r="C953" s="402"/>
      <c r="D953" s="402"/>
      <c r="E953" s="402"/>
      <c r="F953" s="402"/>
      <c r="G953" s="402"/>
      <c r="H953" s="402"/>
      <c r="I953" s="402"/>
      <c r="J953" s="402"/>
      <c r="K953" s="402"/>
      <c r="L953" s="402"/>
      <c r="M953" s="402"/>
      <c r="N953" s="402"/>
      <c r="O953" s="402"/>
      <c r="P953" s="402"/>
      <c r="Q953" s="402"/>
      <c r="R953" s="402"/>
      <c r="S953" s="402"/>
      <c r="T953" s="402"/>
      <c r="U953" s="402"/>
      <c r="V953" s="402"/>
      <c r="W953" s="402"/>
      <c r="X953" s="402"/>
      <c r="Y953" s="402"/>
      <c r="Z953" s="402"/>
    </row>
    <row r="954" ht="18.0" customHeight="1">
      <c r="A954" s="402"/>
      <c r="B954" s="402"/>
      <c r="C954" s="402"/>
      <c r="D954" s="402"/>
      <c r="E954" s="402"/>
      <c r="F954" s="402"/>
      <c r="G954" s="402"/>
      <c r="H954" s="402"/>
      <c r="I954" s="402"/>
      <c r="J954" s="402"/>
      <c r="K954" s="402"/>
      <c r="L954" s="402"/>
      <c r="M954" s="402"/>
      <c r="N954" s="402"/>
      <c r="O954" s="402"/>
      <c r="P954" s="402"/>
      <c r="Q954" s="402"/>
      <c r="R954" s="402"/>
      <c r="S954" s="402"/>
      <c r="T954" s="402"/>
      <c r="U954" s="402"/>
      <c r="V954" s="402"/>
      <c r="W954" s="402"/>
      <c r="X954" s="402"/>
      <c r="Y954" s="402"/>
      <c r="Z954" s="402"/>
    </row>
    <row r="955" ht="18.0" customHeight="1">
      <c r="A955" s="402"/>
      <c r="B955" s="402"/>
      <c r="C955" s="402"/>
      <c r="D955" s="402"/>
      <c r="E955" s="402"/>
      <c r="F955" s="402"/>
      <c r="G955" s="402"/>
      <c r="H955" s="402"/>
      <c r="I955" s="402"/>
      <c r="J955" s="402"/>
      <c r="K955" s="402"/>
      <c r="L955" s="402"/>
      <c r="M955" s="402"/>
      <c r="N955" s="402"/>
      <c r="O955" s="402"/>
      <c r="P955" s="402"/>
      <c r="Q955" s="402"/>
      <c r="R955" s="402"/>
      <c r="S955" s="402"/>
      <c r="T955" s="402"/>
      <c r="U955" s="402"/>
      <c r="V955" s="402"/>
      <c r="W955" s="402"/>
      <c r="X955" s="402"/>
      <c r="Y955" s="402"/>
      <c r="Z955" s="402"/>
    </row>
    <row r="956" ht="18.0" customHeight="1">
      <c r="A956" s="402"/>
      <c r="B956" s="402"/>
      <c r="C956" s="402"/>
      <c r="D956" s="402"/>
      <c r="E956" s="402"/>
      <c r="F956" s="402"/>
      <c r="G956" s="402"/>
      <c r="H956" s="402"/>
      <c r="I956" s="402"/>
      <c r="J956" s="402"/>
      <c r="K956" s="402"/>
      <c r="L956" s="402"/>
      <c r="M956" s="402"/>
      <c r="N956" s="402"/>
      <c r="O956" s="402"/>
      <c r="P956" s="402"/>
      <c r="Q956" s="402"/>
      <c r="R956" s="402"/>
      <c r="S956" s="402"/>
      <c r="T956" s="402"/>
      <c r="U956" s="402"/>
      <c r="V956" s="402"/>
      <c r="W956" s="402"/>
      <c r="X956" s="402"/>
      <c r="Y956" s="402"/>
      <c r="Z956" s="402"/>
    </row>
    <row r="957" ht="18.0" customHeight="1">
      <c r="A957" s="402"/>
      <c r="B957" s="402"/>
      <c r="C957" s="402"/>
      <c r="D957" s="402"/>
      <c r="E957" s="402"/>
      <c r="F957" s="402"/>
      <c r="G957" s="402"/>
      <c r="H957" s="402"/>
      <c r="I957" s="402"/>
      <c r="J957" s="402"/>
      <c r="K957" s="402"/>
      <c r="L957" s="402"/>
      <c r="M957" s="402"/>
      <c r="N957" s="402"/>
      <c r="O957" s="402"/>
      <c r="P957" s="402"/>
      <c r="Q957" s="402"/>
      <c r="R957" s="402"/>
      <c r="S957" s="402"/>
      <c r="T957" s="402"/>
      <c r="U957" s="402"/>
      <c r="V957" s="402"/>
      <c r="W957" s="402"/>
      <c r="X957" s="402"/>
      <c r="Y957" s="402"/>
      <c r="Z957" s="402"/>
    </row>
    <row r="958" ht="18.0" customHeight="1">
      <c r="A958" s="402"/>
      <c r="B958" s="402"/>
      <c r="C958" s="402"/>
      <c r="D958" s="402"/>
      <c r="E958" s="402"/>
      <c r="F958" s="402"/>
      <c r="G958" s="402"/>
      <c r="H958" s="402"/>
      <c r="I958" s="402"/>
      <c r="J958" s="402"/>
      <c r="K958" s="402"/>
      <c r="L958" s="402"/>
      <c r="M958" s="402"/>
      <c r="N958" s="402"/>
      <c r="O958" s="402"/>
      <c r="P958" s="402"/>
      <c r="Q958" s="402"/>
      <c r="R958" s="402"/>
      <c r="S958" s="402"/>
      <c r="T958" s="402"/>
      <c r="U958" s="402"/>
      <c r="V958" s="402"/>
      <c r="W958" s="402"/>
      <c r="X958" s="402"/>
      <c r="Y958" s="402"/>
      <c r="Z958" s="402"/>
    </row>
    <row r="959" ht="18.0" customHeight="1">
      <c r="A959" s="402"/>
      <c r="B959" s="402"/>
      <c r="C959" s="402"/>
      <c r="D959" s="402"/>
      <c r="E959" s="402"/>
      <c r="F959" s="402"/>
      <c r="G959" s="402"/>
      <c r="H959" s="402"/>
      <c r="I959" s="402"/>
      <c r="J959" s="402"/>
      <c r="K959" s="402"/>
      <c r="L959" s="402"/>
      <c r="M959" s="402"/>
      <c r="N959" s="402"/>
      <c r="O959" s="402"/>
      <c r="P959" s="402"/>
      <c r="Q959" s="402"/>
      <c r="R959" s="402"/>
      <c r="S959" s="402"/>
      <c r="T959" s="402"/>
      <c r="U959" s="402"/>
      <c r="V959" s="402"/>
      <c r="W959" s="402"/>
      <c r="X959" s="402"/>
      <c r="Y959" s="402"/>
      <c r="Z959" s="402"/>
    </row>
    <row r="960" ht="18.0" customHeight="1">
      <c r="A960" s="402"/>
      <c r="B960" s="402"/>
      <c r="C960" s="402"/>
      <c r="D960" s="402"/>
      <c r="E960" s="402"/>
      <c r="F960" s="402"/>
      <c r="G960" s="402"/>
      <c r="H960" s="402"/>
      <c r="I960" s="402"/>
      <c r="J960" s="402"/>
      <c r="K960" s="402"/>
      <c r="L960" s="402"/>
      <c r="M960" s="402"/>
      <c r="N960" s="402"/>
      <c r="O960" s="402"/>
      <c r="P960" s="402"/>
      <c r="Q960" s="402"/>
      <c r="R960" s="402"/>
      <c r="S960" s="402"/>
      <c r="T960" s="402"/>
      <c r="U960" s="402"/>
      <c r="V960" s="402"/>
      <c r="W960" s="402"/>
      <c r="X960" s="402"/>
      <c r="Y960" s="402"/>
      <c r="Z960" s="402"/>
    </row>
    <row r="961" ht="18.0" customHeight="1">
      <c r="A961" s="402"/>
      <c r="B961" s="402"/>
      <c r="C961" s="402"/>
      <c r="D961" s="402"/>
      <c r="E961" s="402"/>
      <c r="F961" s="402"/>
      <c r="G961" s="402"/>
      <c r="H961" s="402"/>
      <c r="I961" s="402"/>
      <c r="J961" s="402"/>
      <c r="K961" s="402"/>
      <c r="L961" s="402"/>
      <c r="M961" s="402"/>
      <c r="N961" s="402"/>
      <c r="O961" s="402"/>
      <c r="P961" s="402"/>
      <c r="Q961" s="402"/>
      <c r="R961" s="402"/>
      <c r="S961" s="402"/>
      <c r="T961" s="402"/>
      <c r="U961" s="402"/>
      <c r="V961" s="402"/>
      <c r="W961" s="402"/>
      <c r="X961" s="402"/>
      <c r="Y961" s="402"/>
      <c r="Z961" s="402"/>
    </row>
    <row r="962" ht="18.0" customHeight="1">
      <c r="A962" s="402"/>
      <c r="B962" s="402"/>
      <c r="C962" s="402"/>
      <c r="D962" s="402"/>
      <c r="E962" s="402"/>
      <c r="F962" s="402"/>
      <c r="G962" s="402"/>
      <c r="H962" s="402"/>
      <c r="I962" s="402"/>
      <c r="J962" s="402"/>
      <c r="K962" s="402"/>
      <c r="L962" s="402"/>
      <c r="M962" s="402"/>
      <c r="N962" s="402"/>
      <c r="O962" s="402"/>
      <c r="P962" s="402"/>
      <c r="Q962" s="402"/>
      <c r="R962" s="402"/>
      <c r="S962" s="402"/>
      <c r="T962" s="402"/>
      <c r="U962" s="402"/>
      <c r="V962" s="402"/>
      <c r="W962" s="402"/>
      <c r="X962" s="402"/>
      <c r="Y962" s="402"/>
      <c r="Z962" s="402"/>
    </row>
    <row r="963" ht="18.0" customHeight="1">
      <c r="A963" s="402"/>
      <c r="B963" s="402"/>
      <c r="C963" s="402"/>
      <c r="D963" s="402"/>
      <c r="E963" s="402"/>
      <c r="F963" s="402"/>
      <c r="G963" s="402"/>
      <c r="H963" s="402"/>
      <c r="I963" s="402"/>
      <c r="J963" s="402"/>
      <c r="K963" s="402"/>
      <c r="L963" s="402"/>
      <c r="M963" s="402"/>
      <c r="N963" s="402"/>
      <c r="O963" s="402"/>
      <c r="P963" s="402"/>
      <c r="Q963" s="402"/>
      <c r="R963" s="402"/>
      <c r="S963" s="402"/>
      <c r="T963" s="402"/>
      <c r="U963" s="402"/>
      <c r="V963" s="402"/>
      <c r="W963" s="402"/>
      <c r="X963" s="402"/>
      <c r="Y963" s="402"/>
      <c r="Z963" s="402"/>
    </row>
    <row r="964" ht="18.0" customHeight="1">
      <c r="A964" s="402"/>
      <c r="B964" s="402"/>
      <c r="C964" s="402"/>
      <c r="D964" s="402"/>
      <c r="E964" s="402"/>
      <c r="F964" s="402"/>
      <c r="G964" s="402"/>
      <c r="H964" s="402"/>
      <c r="I964" s="402"/>
      <c r="J964" s="402"/>
      <c r="K964" s="402"/>
      <c r="L964" s="402"/>
      <c r="M964" s="402"/>
      <c r="N964" s="402"/>
      <c r="O964" s="402"/>
      <c r="P964" s="402"/>
      <c r="Q964" s="402"/>
      <c r="R964" s="402"/>
      <c r="S964" s="402"/>
      <c r="T964" s="402"/>
      <c r="U964" s="402"/>
      <c r="V964" s="402"/>
      <c r="W964" s="402"/>
      <c r="X964" s="402"/>
      <c r="Y964" s="402"/>
      <c r="Z964" s="402"/>
    </row>
    <row r="965" ht="18.0" customHeight="1">
      <c r="A965" s="402"/>
      <c r="B965" s="402"/>
      <c r="C965" s="402"/>
      <c r="D965" s="402"/>
      <c r="E965" s="402"/>
      <c r="F965" s="402"/>
      <c r="G965" s="402"/>
      <c r="H965" s="402"/>
      <c r="I965" s="402"/>
      <c r="J965" s="402"/>
      <c r="K965" s="402"/>
      <c r="L965" s="402"/>
      <c r="M965" s="402"/>
      <c r="N965" s="402"/>
      <c r="O965" s="402"/>
      <c r="P965" s="402"/>
      <c r="Q965" s="402"/>
      <c r="R965" s="402"/>
      <c r="S965" s="402"/>
      <c r="T965" s="402"/>
      <c r="U965" s="402"/>
      <c r="V965" s="402"/>
      <c r="W965" s="402"/>
      <c r="X965" s="402"/>
      <c r="Y965" s="402"/>
      <c r="Z965" s="402"/>
    </row>
    <row r="966" ht="18.0" customHeight="1">
      <c r="A966" s="402"/>
      <c r="B966" s="402"/>
      <c r="C966" s="402"/>
      <c r="D966" s="402"/>
      <c r="E966" s="402"/>
      <c r="F966" s="402"/>
      <c r="G966" s="402"/>
      <c r="H966" s="402"/>
      <c r="I966" s="402"/>
      <c r="J966" s="402"/>
      <c r="K966" s="402"/>
      <c r="L966" s="402"/>
      <c r="M966" s="402"/>
      <c r="N966" s="402"/>
      <c r="O966" s="402"/>
      <c r="P966" s="402"/>
      <c r="Q966" s="402"/>
      <c r="R966" s="402"/>
      <c r="S966" s="402"/>
      <c r="T966" s="402"/>
      <c r="U966" s="402"/>
      <c r="V966" s="402"/>
      <c r="W966" s="402"/>
      <c r="X966" s="402"/>
      <c r="Y966" s="402"/>
      <c r="Z966" s="402"/>
    </row>
    <row r="967" ht="18.0" customHeight="1">
      <c r="A967" s="402"/>
      <c r="B967" s="402"/>
      <c r="C967" s="402"/>
      <c r="D967" s="402"/>
      <c r="E967" s="402"/>
      <c r="F967" s="402"/>
      <c r="G967" s="402"/>
      <c r="H967" s="402"/>
      <c r="I967" s="402"/>
      <c r="J967" s="402"/>
      <c r="K967" s="402"/>
      <c r="L967" s="402"/>
      <c r="M967" s="402"/>
      <c r="N967" s="402"/>
      <c r="O967" s="402"/>
      <c r="P967" s="402"/>
      <c r="Q967" s="402"/>
      <c r="R967" s="402"/>
      <c r="S967" s="402"/>
      <c r="T967" s="402"/>
      <c r="U967" s="402"/>
      <c r="V967" s="402"/>
      <c r="W967" s="402"/>
      <c r="X967" s="402"/>
      <c r="Y967" s="402"/>
      <c r="Z967" s="402"/>
    </row>
    <row r="968" ht="18.0" customHeight="1">
      <c r="A968" s="402"/>
      <c r="B968" s="402"/>
      <c r="C968" s="402"/>
      <c r="D968" s="402"/>
      <c r="E968" s="402"/>
      <c r="F968" s="402"/>
      <c r="G968" s="402"/>
      <c r="H968" s="402"/>
      <c r="I968" s="402"/>
      <c r="J968" s="402"/>
      <c r="K968" s="402"/>
      <c r="L968" s="402"/>
      <c r="M968" s="402"/>
      <c r="N968" s="402"/>
      <c r="O968" s="402"/>
      <c r="P968" s="402"/>
      <c r="Q968" s="402"/>
      <c r="R968" s="402"/>
      <c r="S968" s="402"/>
      <c r="T968" s="402"/>
      <c r="U968" s="402"/>
      <c r="V968" s="402"/>
      <c r="W968" s="402"/>
      <c r="X968" s="402"/>
      <c r="Y968" s="402"/>
      <c r="Z968" s="402"/>
    </row>
    <row r="969" ht="18.0" customHeight="1">
      <c r="A969" s="402"/>
      <c r="B969" s="402"/>
      <c r="C969" s="402"/>
      <c r="D969" s="402"/>
      <c r="E969" s="402"/>
      <c r="F969" s="402"/>
      <c r="G969" s="402"/>
      <c r="H969" s="402"/>
      <c r="I969" s="402"/>
      <c r="J969" s="402"/>
      <c r="K969" s="402"/>
      <c r="L969" s="402"/>
      <c r="M969" s="402"/>
      <c r="N969" s="402"/>
      <c r="O969" s="402"/>
      <c r="P969" s="402"/>
      <c r="Q969" s="402"/>
      <c r="R969" s="402"/>
      <c r="S969" s="402"/>
      <c r="T969" s="402"/>
      <c r="U969" s="402"/>
      <c r="V969" s="402"/>
      <c r="W969" s="402"/>
      <c r="X969" s="402"/>
      <c r="Y969" s="402"/>
      <c r="Z969" s="402"/>
    </row>
    <row r="970" ht="18.0" customHeight="1">
      <c r="A970" s="402"/>
      <c r="B970" s="402"/>
      <c r="C970" s="402"/>
      <c r="D970" s="402"/>
      <c r="E970" s="402"/>
      <c r="F970" s="402"/>
      <c r="G970" s="402"/>
      <c r="H970" s="402"/>
      <c r="I970" s="402"/>
      <c r="J970" s="402"/>
      <c r="K970" s="402"/>
      <c r="L970" s="402"/>
      <c r="M970" s="402"/>
      <c r="N970" s="402"/>
      <c r="O970" s="402"/>
      <c r="P970" s="402"/>
      <c r="Q970" s="402"/>
      <c r="R970" s="402"/>
      <c r="S970" s="402"/>
      <c r="T970" s="402"/>
      <c r="U970" s="402"/>
      <c r="V970" s="402"/>
      <c r="W970" s="402"/>
      <c r="X970" s="402"/>
      <c r="Y970" s="402"/>
      <c r="Z970" s="402"/>
    </row>
    <row r="971" ht="18.0" customHeight="1">
      <c r="A971" s="402"/>
      <c r="B971" s="402"/>
      <c r="C971" s="402"/>
      <c r="D971" s="402"/>
      <c r="E971" s="402"/>
      <c r="F971" s="402"/>
      <c r="G971" s="402"/>
      <c r="H971" s="402"/>
      <c r="I971" s="402"/>
      <c r="J971" s="402"/>
      <c r="K971" s="402"/>
      <c r="L971" s="402"/>
      <c r="M971" s="402"/>
      <c r="N971" s="402"/>
      <c r="O971" s="402"/>
      <c r="P971" s="402"/>
      <c r="Q971" s="402"/>
      <c r="R971" s="402"/>
      <c r="S971" s="402"/>
      <c r="T971" s="402"/>
      <c r="U971" s="402"/>
      <c r="V971" s="402"/>
      <c r="W971" s="402"/>
      <c r="X971" s="402"/>
      <c r="Y971" s="402"/>
      <c r="Z971" s="402"/>
    </row>
    <row r="972" ht="18.0" customHeight="1">
      <c r="A972" s="402"/>
      <c r="B972" s="402"/>
      <c r="C972" s="402"/>
      <c r="D972" s="402"/>
      <c r="E972" s="402"/>
      <c r="F972" s="402"/>
      <c r="G972" s="402"/>
      <c r="H972" s="402"/>
      <c r="I972" s="402"/>
      <c r="J972" s="402"/>
      <c r="K972" s="402"/>
      <c r="L972" s="402"/>
      <c r="M972" s="402"/>
      <c r="N972" s="402"/>
      <c r="O972" s="402"/>
      <c r="P972" s="402"/>
      <c r="Q972" s="402"/>
      <c r="R972" s="402"/>
      <c r="S972" s="402"/>
      <c r="T972" s="402"/>
      <c r="U972" s="402"/>
      <c r="V972" s="402"/>
      <c r="W972" s="402"/>
      <c r="X972" s="402"/>
      <c r="Y972" s="402"/>
      <c r="Z972" s="402"/>
    </row>
    <row r="973" ht="18.0" customHeight="1">
      <c r="A973" s="402"/>
      <c r="B973" s="402"/>
      <c r="C973" s="402"/>
      <c r="D973" s="402"/>
      <c r="E973" s="402"/>
      <c r="F973" s="402"/>
      <c r="G973" s="402"/>
      <c r="H973" s="402"/>
      <c r="I973" s="402"/>
      <c r="J973" s="402"/>
      <c r="K973" s="402"/>
      <c r="L973" s="402"/>
      <c r="M973" s="402"/>
      <c r="N973" s="402"/>
      <c r="O973" s="402"/>
      <c r="P973" s="402"/>
      <c r="Q973" s="402"/>
      <c r="R973" s="402"/>
      <c r="S973" s="402"/>
      <c r="T973" s="402"/>
      <c r="U973" s="402"/>
      <c r="V973" s="402"/>
      <c r="W973" s="402"/>
      <c r="X973" s="402"/>
      <c r="Y973" s="402"/>
      <c r="Z973" s="402"/>
    </row>
    <row r="974" ht="18.0" customHeight="1">
      <c r="A974" s="402"/>
      <c r="B974" s="402"/>
      <c r="C974" s="402"/>
      <c r="D974" s="402"/>
      <c r="E974" s="402"/>
      <c r="F974" s="402"/>
      <c r="G974" s="402"/>
      <c r="H974" s="402"/>
      <c r="I974" s="402"/>
      <c r="J974" s="402"/>
      <c r="K974" s="402"/>
      <c r="L974" s="402"/>
      <c r="M974" s="402"/>
      <c r="N974" s="402"/>
      <c r="O974" s="402"/>
      <c r="P974" s="402"/>
      <c r="Q974" s="402"/>
      <c r="R974" s="402"/>
      <c r="S974" s="402"/>
      <c r="T974" s="402"/>
      <c r="U974" s="402"/>
      <c r="V974" s="402"/>
      <c r="W974" s="402"/>
      <c r="X974" s="402"/>
      <c r="Y974" s="402"/>
      <c r="Z974" s="402"/>
    </row>
    <row r="975" ht="18.0" customHeight="1">
      <c r="A975" s="402"/>
      <c r="B975" s="402"/>
      <c r="C975" s="402"/>
      <c r="D975" s="402"/>
      <c r="E975" s="402"/>
      <c r="F975" s="402"/>
      <c r="G975" s="402"/>
      <c r="H975" s="402"/>
      <c r="I975" s="402"/>
      <c r="J975" s="402"/>
      <c r="K975" s="402"/>
      <c r="L975" s="402"/>
      <c r="M975" s="402"/>
      <c r="N975" s="402"/>
      <c r="O975" s="402"/>
      <c r="P975" s="402"/>
      <c r="Q975" s="402"/>
      <c r="R975" s="402"/>
      <c r="S975" s="402"/>
      <c r="T975" s="402"/>
      <c r="U975" s="402"/>
      <c r="V975" s="402"/>
      <c r="W975" s="402"/>
      <c r="X975" s="402"/>
      <c r="Y975" s="402"/>
      <c r="Z975" s="402"/>
    </row>
    <row r="976" ht="18.0" customHeight="1">
      <c r="A976" s="402"/>
      <c r="B976" s="402"/>
      <c r="C976" s="402"/>
      <c r="D976" s="402"/>
      <c r="E976" s="402"/>
      <c r="F976" s="402"/>
      <c r="G976" s="402"/>
      <c r="H976" s="402"/>
      <c r="I976" s="402"/>
      <c r="J976" s="402"/>
      <c r="K976" s="402"/>
      <c r="L976" s="402"/>
      <c r="M976" s="402"/>
      <c r="N976" s="402"/>
      <c r="O976" s="402"/>
      <c r="P976" s="402"/>
      <c r="Q976" s="402"/>
      <c r="R976" s="402"/>
      <c r="S976" s="402"/>
      <c r="T976" s="402"/>
      <c r="U976" s="402"/>
      <c r="V976" s="402"/>
      <c r="W976" s="402"/>
      <c r="X976" s="402"/>
      <c r="Y976" s="402"/>
      <c r="Z976" s="402"/>
    </row>
    <row r="977" ht="18.0" customHeight="1">
      <c r="A977" s="402"/>
      <c r="B977" s="402"/>
      <c r="C977" s="402"/>
      <c r="D977" s="402"/>
      <c r="E977" s="402"/>
      <c r="F977" s="402"/>
      <c r="G977" s="402"/>
      <c r="H977" s="402"/>
      <c r="I977" s="402"/>
      <c r="J977" s="402"/>
      <c r="K977" s="402"/>
      <c r="L977" s="402"/>
      <c r="M977" s="402"/>
      <c r="N977" s="402"/>
      <c r="O977" s="402"/>
      <c r="P977" s="402"/>
      <c r="Q977" s="402"/>
      <c r="R977" s="402"/>
      <c r="S977" s="402"/>
      <c r="T977" s="402"/>
      <c r="U977" s="402"/>
      <c r="V977" s="402"/>
      <c r="W977" s="402"/>
      <c r="X977" s="402"/>
      <c r="Y977" s="402"/>
      <c r="Z977" s="402"/>
    </row>
    <row r="978" ht="18.0" customHeight="1">
      <c r="A978" s="402"/>
      <c r="B978" s="402"/>
      <c r="C978" s="402"/>
      <c r="D978" s="402"/>
      <c r="E978" s="402"/>
      <c r="F978" s="402"/>
      <c r="G978" s="402"/>
      <c r="H978" s="402"/>
      <c r="I978" s="402"/>
      <c r="J978" s="402"/>
      <c r="K978" s="402"/>
      <c r="L978" s="402"/>
      <c r="M978" s="402"/>
      <c r="N978" s="402"/>
      <c r="O978" s="402"/>
      <c r="P978" s="402"/>
      <c r="Q978" s="402"/>
      <c r="R978" s="402"/>
      <c r="S978" s="402"/>
      <c r="T978" s="402"/>
      <c r="U978" s="402"/>
      <c r="V978" s="402"/>
      <c r="W978" s="402"/>
      <c r="X978" s="402"/>
      <c r="Y978" s="402"/>
      <c r="Z978" s="402"/>
    </row>
    <row r="979" ht="18.0" customHeight="1">
      <c r="A979" s="402"/>
      <c r="B979" s="402"/>
      <c r="C979" s="402"/>
      <c r="D979" s="402"/>
      <c r="E979" s="402"/>
      <c r="F979" s="402"/>
      <c r="G979" s="402"/>
      <c r="H979" s="402"/>
      <c r="I979" s="402"/>
      <c r="J979" s="402"/>
      <c r="K979" s="402"/>
      <c r="L979" s="402"/>
      <c r="M979" s="402"/>
      <c r="N979" s="402"/>
      <c r="O979" s="402"/>
      <c r="P979" s="402"/>
      <c r="Q979" s="402"/>
      <c r="R979" s="402"/>
      <c r="S979" s="402"/>
      <c r="T979" s="402"/>
      <c r="U979" s="402"/>
      <c r="V979" s="402"/>
      <c r="W979" s="402"/>
      <c r="X979" s="402"/>
      <c r="Y979" s="402"/>
      <c r="Z979" s="402"/>
    </row>
    <row r="980" ht="18.0" customHeight="1">
      <c r="A980" s="402"/>
      <c r="B980" s="402"/>
      <c r="C980" s="402"/>
      <c r="D980" s="402"/>
      <c r="E980" s="402"/>
      <c r="F980" s="402"/>
      <c r="G980" s="402"/>
      <c r="H980" s="402"/>
      <c r="I980" s="402"/>
      <c r="J980" s="402"/>
      <c r="K980" s="402"/>
      <c r="L980" s="402"/>
      <c r="M980" s="402"/>
      <c r="N980" s="402"/>
      <c r="O980" s="402"/>
      <c r="P980" s="402"/>
      <c r="Q980" s="402"/>
      <c r="R980" s="402"/>
      <c r="S980" s="402"/>
      <c r="T980" s="402"/>
      <c r="U980" s="402"/>
      <c r="V980" s="402"/>
      <c r="W980" s="402"/>
      <c r="X980" s="402"/>
      <c r="Y980" s="402"/>
      <c r="Z980" s="402"/>
    </row>
    <row r="981" ht="18.0" customHeight="1">
      <c r="A981" s="402"/>
      <c r="B981" s="402"/>
      <c r="C981" s="402"/>
      <c r="D981" s="402"/>
      <c r="E981" s="402"/>
      <c r="F981" s="402"/>
      <c r="G981" s="402"/>
      <c r="H981" s="402"/>
      <c r="I981" s="402"/>
      <c r="J981" s="402"/>
      <c r="K981" s="402"/>
      <c r="L981" s="402"/>
      <c r="M981" s="402"/>
      <c r="N981" s="402"/>
      <c r="O981" s="402"/>
      <c r="P981" s="402"/>
      <c r="Q981" s="402"/>
      <c r="R981" s="402"/>
      <c r="S981" s="402"/>
      <c r="T981" s="402"/>
      <c r="U981" s="402"/>
      <c r="V981" s="402"/>
      <c r="W981" s="402"/>
      <c r="X981" s="402"/>
      <c r="Y981" s="402"/>
      <c r="Z981" s="402"/>
    </row>
    <row r="982" ht="18.0" customHeight="1">
      <c r="A982" s="402"/>
      <c r="B982" s="402"/>
      <c r="C982" s="402"/>
      <c r="D982" s="402"/>
      <c r="E982" s="402"/>
      <c r="F982" s="402"/>
      <c r="G982" s="402"/>
      <c r="H982" s="402"/>
      <c r="I982" s="402"/>
      <c r="J982" s="402"/>
      <c r="K982" s="402"/>
      <c r="L982" s="402"/>
      <c r="M982" s="402"/>
      <c r="N982" s="402"/>
      <c r="O982" s="402"/>
      <c r="P982" s="402"/>
      <c r="Q982" s="402"/>
      <c r="R982" s="402"/>
      <c r="S982" s="402"/>
      <c r="T982" s="402"/>
      <c r="U982" s="402"/>
      <c r="V982" s="402"/>
      <c r="W982" s="402"/>
      <c r="X982" s="402"/>
      <c r="Y982" s="402"/>
      <c r="Z982" s="402"/>
    </row>
    <row r="983" ht="18.0" customHeight="1">
      <c r="A983" s="402"/>
      <c r="B983" s="402"/>
      <c r="C983" s="402"/>
      <c r="D983" s="402"/>
      <c r="E983" s="402"/>
      <c r="F983" s="402"/>
      <c r="G983" s="402"/>
      <c r="H983" s="402"/>
      <c r="I983" s="402"/>
      <c r="J983" s="402"/>
      <c r="K983" s="402"/>
      <c r="L983" s="402"/>
      <c r="M983" s="402"/>
      <c r="N983" s="402"/>
      <c r="O983" s="402"/>
      <c r="P983" s="402"/>
      <c r="Q983" s="402"/>
      <c r="R983" s="402"/>
      <c r="S983" s="402"/>
      <c r="T983" s="402"/>
      <c r="U983" s="402"/>
      <c r="V983" s="402"/>
      <c r="W983" s="402"/>
      <c r="X983" s="402"/>
      <c r="Y983" s="402"/>
      <c r="Z983" s="402"/>
    </row>
    <row r="984" ht="18.0" customHeight="1">
      <c r="A984" s="402"/>
      <c r="B984" s="402"/>
      <c r="C984" s="402"/>
      <c r="D984" s="402"/>
      <c r="E984" s="402"/>
      <c r="F984" s="402"/>
      <c r="G984" s="402"/>
      <c r="H984" s="402"/>
      <c r="I984" s="402"/>
      <c r="J984" s="402"/>
      <c r="K984" s="402"/>
      <c r="L984" s="402"/>
      <c r="M984" s="402"/>
      <c r="N984" s="402"/>
      <c r="O984" s="402"/>
      <c r="P984" s="402"/>
      <c r="Q984" s="402"/>
      <c r="R984" s="402"/>
      <c r="S984" s="402"/>
      <c r="T984" s="402"/>
      <c r="U984" s="402"/>
      <c r="V984" s="402"/>
      <c r="W984" s="402"/>
      <c r="X984" s="402"/>
      <c r="Y984" s="402"/>
      <c r="Z984" s="402"/>
    </row>
    <row r="985" ht="18.0" customHeight="1">
      <c r="A985" s="402"/>
      <c r="B985" s="402"/>
      <c r="C985" s="402"/>
      <c r="D985" s="402"/>
      <c r="E985" s="402"/>
      <c r="F985" s="402"/>
      <c r="G985" s="402"/>
      <c r="H985" s="402"/>
      <c r="I985" s="402"/>
      <c r="J985" s="402"/>
      <c r="K985" s="402"/>
      <c r="L985" s="402"/>
      <c r="M985" s="402"/>
      <c r="N985" s="402"/>
      <c r="O985" s="402"/>
      <c r="P985" s="402"/>
      <c r="Q985" s="402"/>
      <c r="R985" s="402"/>
      <c r="S985" s="402"/>
      <c r="T985" s="402"/>
      <c r="U985" s="402"/>
      <c r="V985" s="402"/>
      <c r="W985" s="402"/>
      <c r="X985" s="402"/>
      <c r="Y985" s="402"/>
      <c r="Z985" s="402"/>
    </row>
    <row r="986" ht="18.0" customHeight="1">
      <c r="A986" s="402"/>
      <c r="B986" s="402"/>
      <c r="C986" s="402"/>
      <c r="D986" s="402"/>
      <c r="E986" s="402"/>
      <c r="F986" s="402"/>
      <c r="G986" s="402"/>
      <c r="H986" s="402"/>
      <c r="I986" s="402"/>
      <c r="J986" s="402"/>
      <c r="K986" s="402"/>
      <c r="L986" s="402"/>
      <c r="M986" s="402"/>
      <c r="N986" s="402"/>
      <c r="O986" s="402"/>
      <c r="P986" s="402"/>
      <c r="Q986" s="402"/>
      <c r="R986" s="402"/>
      <c r="S986" s="402"/>
      <c r="T986" s="402"/>
      <c r="U986" s="402"/>
      <c r="V986" s="402"/>
      <c r="W986" s="402"/>
      <c r="X986" s="402"/>
      <c r="Y986" s="402"/>
      <c r="Z986" s="402"/>
    </row>
    <row r="987" ht="18.0" customHeight="1">
      <c r="A987" s="402"/>
      <c r="B987" s="402"/>
      <c r="C987" s="402"/>
      <c r="D987" s="402"/>
      <c r="E987" s="402"/>
      <c r="F987" s="402"/>
      <c r="G987" s="402"/>
      <c r="H987" s="402"/>
      <c r="I987" s="402"/>
      <c r="J987" s="402"/>
      <c r="K987" s="402"/>
      <c r="L987" s="402"/>
      <c r="M987" s="402"/>
      <c r="N987" s="402"/>
      <c r="O987" s="402"/>
      <c r="P987" s="402"/>
      <c r="Q987" s="402"/>
      <c r="R987" s="402"/>
      <c r="S987" s="402"/>
      <c r="T987" s="402"/>
      <c r="U987" s="402"/>
      <c r="V987" s="402"/>
      <c r="W987" s="402"/>
      <c r="X987" s="402"/>
      <c r="Y987" s="402"/>
      <c r="Z987" s="402"/>
    </row>
    <row r="988" ht="18.0" customHeight="1">
      <c r="A988" s="402"/>
      <c r="B988" s="402"/>
      <c r="C988" s="402"/>
      <c r="D988" s="402"/>
      <c r="E988" s="402"/>
      <c r="F988" s="402"/>
      <c r="G988" s="402"/>
      <c r="H988" s="402"/>
      <c r="I988" s="402"/>
      <c r="J988" s="402"/>
      <c r="K988" s="402"/>
      <c r="L988" s="402"/>
      <c r="M988" s="402"/>
      <c r="N988" s="402"/>
      <c r="O988" s="402"/>
      <c r="P988" s="402"/>
      <c r="Q988" s="402"/>
      <c r="R988" s="402"/>
      <c r="S988" s="402"/>
      <c r="T988" s="402"/>
      <c r="U988" s="402"/>
      <c r="V988" s="402"/>
      <c r="W988" s="402"/>
      <c r="X988" s="402"/>
      <c r="Y988" s="402"/>
      <c r="Z988" s="402"/>
    </row>
    <row r="989" ht="18.0" customHeight="1">
      <c r="A989" s="402"/>
      <c r="B989" s="402"/>
      <c r="C989" s="402"/>
      <c r="D989" s="402"/>
      <c r="E989" s="402"/>
      <c r="F989" s="402"/>
      <c r="G989" s="402"/>
      <c r="H989" s="402"/>
      <c r="I989" s="402"/>
      <c r="J989" s="402"/>
      <c r="K989" s="402"/>
      <c r="L989" s="402"/>
      <c r="M989" s="402"/>
      <c r="N989" s="402"/>
      <c r="O989" s="402"/>
      <c r="P989" s="402"/>
      <c r="Q989" s="402"/>
      <c r="R989" s="402"/>
      <c r="S989" s="402"/>
      <c r="T989" s="402"/>
      <c r="U989" s="402"/>
      <c r="V989" s="402"/>
      <c r="W989" s="402"/>
      <c r="X989" s="402"/>
      <c r="Y989" s="402"/>
      <c r="Z989" s="402"/>
    </row>
    <row r="990" ht="18.0" customHeight="1">
      <c r="A990" s="402"/>
      <c r="B990" s="402"/>
      <c r="C990" s="402"/>
      <c r="D990" s="402"/>
      <c r="E990" s="402"/>
      <c r="F990" s="402"/>
      <c r="G990" s="402"/>
      <c r="H990" s="402"/>
      <c r="I990" s="402"/>
      <c r="J990" s="402"/>
      <c r="K990" s="402"/>
      <c r="L990" s="402"/>
      <c r="M990" s="402"/>
      <c r="N990" s="402"/>
      <c r="O990" s="402"/>
      <c r="P990" s="402"/>
      <c r="Q990" s="402"/>
      <c r="R990" s="402"/>
      <c r="S990" s="402"/>
      <c r="T990" s="402"/>
      <c r="U990" s="402"/>
      <c r="V990" s="402"/>
      <c r="W990" s="402"/>
      <c r="X990" s="402"/>
      <c r="Y990" s="402"/>
      <c r="Z990" s="402"/>
    </row>
    <row r="991" ht="18.0" customHeight="1">
      <c r="A991" s="402"/>
      <c r="B991" s="402"/>
      <c r="C991" s="402"/>
      <c r="D991" s="402"/>
      <c r="E991" s="402"/>
      <c r="F991" s="402"/>
      <c r="G991" s="402"/>
      <c r="H991" s="402"/>
      <c r="I991" s="402"/>
      <c r="J991" s="402"/>
      <c r="K991" s="402"/>
      <c r="L991" s="402"/>
      <c r="M991" s="402"/>
      <c r="N991" s="402"/>
      <c r="O991" s="402"/>
      <c r="P991" s="402"/>
      <c r="Q991" s="402"/>
      <c r="R991" s="402"/>
      <c r="S991" s="402"/>
      <c r="T991" s="402"/>
      <c r="U991" s="402"/>
      <c r="V991" s="402"/>
      <c r="W991" s="402"/>
      <c r="X991" s="402"/>
      <c r="Y991" s="402"/>
      <c r="Z991" s="402"/>
    </row>
    <row r="992" ht="18.0" customHeight="1">
      <c r="A992" s="402"/>
      <c r="B992" s="402"/>
      <c r="C992" s="402"/>
      <c r="D992" s="402"/>
      <c r="E992" s="402"/>
      <c r="F992" s="402"/>
      <c r="G992" s="402"/>
      <c r="H992" s="402"/>
      <c r="I992" s="402"/>
      <c r="J992" s="402"/>
      <c r="K992" s="402"/>
      <c r="L992" s="402"/>
      <c r="M992" s="402"/>
      <c r="N992" s="402"/>
      <c r="O992" s="402"/>
      <c r="P992" s="402"/>
      <c r="Q992" s="402"/>
      <c r="R992" s="402"/>
      <c r="S992" s="402"/>
      <c r="T992" s="402"/>
      <c r="U992" s="402"/>
      <c r="V992" s="402"/>
      <c r="W992" s="402"/>
      <c r="X992" s="402"/>
      <c r="Y992" s="402"/>
      <c r="Z992" s="402"/>
    </row>
    <row r="993" ht="18.0" customHeight="1">
      <c r="A993" s="402"/>
      <c r="B993" s="402"/>
      <c r="C993" s="402"/>
      <c r="D993" s="402"/>
      <c r="E993" s="402"/>
      <c r="F993" s="402"/>
      <c r="G993" s="402"/>
      <c r="H993" s="402"/>
      <c r="I993" s="402"/>
      <c r="J993" s="402"/>
      <c r="K993" s="402"/>
      <c r="L993" s="402"/>
      <c r="M993" s="402"/>
      <c r="N993" s="402"/>
      <c r="O993" s="402"/>
      <c r="P993" s="402"/>
      <c r="Q993" s="402"/>
      <c r="R993" s="402"/>
      <c r="S993" s="402"/>
      <c r="T993" s="402"/>
      <c r="U993" s="402"/>
      <c r="V993" s="402"/>
      <c r="W993" s="402"/>
      <c r="X993" s="402"/>
      <c r="Y993" s="402"/>
      <c r="Z993" s="402"/>
    </row>
    <row r="994" ht="18.0" customHeight="1">
      <c r="A994" s="402"/>
      <c r="B994" s="402"/>
      <c r="C994" s="402"/>
      <c r="D994" s="402"/>
      <c r="E994" s="402"/>
      <c r="F994" s="402"/>
      <c r="G994" s="402"/>
      <c r="H994" s="402"/>
      <c r="I994" s="402"/>
      <c r="J994" s="402"/>
      <c r="K994" s="402"/>
      <c r="L994" s="402"/>
      <c r="M994" s="402"/>
      <c r="N994" s="402"/>
      <c r="O994" s="402"/>
      <c r="P994" s="402"/>
      <c r="Q994" s="402"/>
      <c r="R994" s="402"/>
      <c r="S994" s="402"/>
      <c r="T994" s="402"/>
      <c r="U994" s="402"/>
      <c r="V994" s="402"/>
      <c r="W994" s="402"/>
      <c r="X994" s="402"/>
      <c r="Y994" s="402"/>
      <c r="Z994" s="402"/>
    </row>
    <row r="995" ht="18.0" customHeight="1">
      <c r="A995" s="402"/>
      <c r="B995" s="402"/>
      <c r="C995" s="402"/>
      <c r="D995" s="402"/>
      <c r="E995" s="402"/>
      <c r="F995" s="402"/>
      <c r="G995" s="402"/>
      <c r="H995" s="402"/>
      <c r="I995" s="402"/>
      <c r="J995" s="402"/>
      <c r="K995" s="402"/>
      <c r="L995" s="402"/>
      <c r="M995" s="402"/>
      <c r="N995" s="402"/>
      <c r="O995" s="402"/>
      <c r="P995" s="402"/>
      <c r="Q995" s="402"/>
      <c r="R995" s="402"/>
      <c r="S995" s="402"/>
      <c r="T995" s="402"/>
      <c r="U995" s="402"/>
      <c r="V995" s="402"/>
      <c r="W995" s="402"/>
      <c r="X995" s="402"/>
      <c r="Y995" s="402"/>
      <c r="Z995" s="402"/>
    </row>
    <row r="996" ht="18.0" customHeight="1">
      <c r="A996" s="402"/>
      <c r="B996" s="402"/>
      <c r="C996" s="402"/>
      <c r="D996" s="402"/>
      <c r="E996" s="402"/>
      <c r="F996" s="402"/>
      <c r="G996" s="402"/>
      <c r="H996" s="402"/>
      <c r="I996" s="402"/>
      <c r="J996" s="402"/>
      <c r="K996" s="402"/>
      <c r="L996" s="402"/>
      <c r="M996" s="402"/>
      <c r="N996" s="402"/>
      <c r="O996" s="402"/>
      <c r="P996" s="402"/>
      <c r="Q996" s="402"/>
      <c r="R996" s="402"/>
      <c r="S996" s="402"/>
      <c r="T996" s="402"/>
      <c r="U996" s="402"/>
      <c r="V996" s="402"/>
      <c r="W996" s="402"/>
      <c r="X996" s="402"/>
      <c r="Y996" s="402"/>
      <c r="Z996" s="402"/>
    </row>
    <row r="997" ht="18.0" customHeight="1">
      <c r="A997" s="402"/>
      <c r="B997" s="402"/>
      <c r="C997" s="402"/>
      <c r="D997" s="402"/>
      <c r="E997" s="402"/>
      <c r="F997" s="402"/>
      <c r="G997" s="402"/>
      <c r="H997" s="402"/>
      <c r="I997" s="402"/>
      <c r="J997" s="402"/>
      <c r="K997" s="402"/>
      <c r="L997" s="402"/>
      <c r="M997" s="402"/>
      <c r="N997" s="402"/>
      <c r="O997" s="402"/>
      <c r="P997" s="402"/>
      <c r="Q997" s="402"/>
      <c r="R997" s="402"/>
      <c r="S997" s="402"/>
      <c r="T997" s="402"/>
      <c r="U997" s="402"/>
      <c r="V997" s="402"/>
      <c r="W997" s="402"/>
      <c r="X997" s="402"/>
      <c r="Y997" s="402"/>
      <c r="Z997" s="402"/>
    </row>
    <row r="998" ht="18.0" customHeight="1">
      <c r="A998" s="402"/>
      <c r="B998" s="402"/>
      <c r="C998" s="402"/>
      <c r="D998" s="402"/>
      <c r="E998" s="402"/>
      <c r="F998" s="402"/>
      <c r="G998" s="402"/>
      <c r="H998" s="402"/>
      <c r="I998" s="402"/>
      <c r="J998" s="402"/>
      <c r="K998" s="402"/>
      <c r="L998" s="402"/>
      <c r="M998" s="402"/>
      <c r="N998" s="402"/>
      <c r="O998" s="402"/>
      <c r="P998" s="402"/>
      <c r="Q998" s="402"/>
      <c r="R998" s="402"/>
      <c r="S998" s="402"/>
      <c r="T998" s="402"/>
      <c r="U998" s="402"/>
      <c r="V998" s="402"/>
      <c r="W998" s="402"/>
      <c r="X998" s="402"/>
      <c r="Y998" s="402"/>
      <c r="Z998" s="402"/>
    </row>
    <row r="999" ht="18.0" customHeight="1">
      <c r="A999" s="402"/>
      <c r="B999" s="402"/>
      <c r="C999" s="402"/>
      <c r="D999" s="402"/>
      <c r="E999" s="402"/>
      <c r="F999" s="402"/>
      <c r="G999" s="402"/>
      <c r="H999" s="402"/>
      <c r="I999" s="402"/>
      <c r="J999" s="402"/>
      <c r="K999" s="402"/>
      <c r="L999" s="402"/>
      <c r="M999" s="402"/>
      <c r="N999" s="402"/>
      <c r="O999" s="402"/>
      <c r="P999" s="402"/>
      <c r="Q999" s="402"/>
      <c r="R999" s="402"/>
      <c r="S999" s="402"/>
      <c r="T999" s="402"/>
      <c r="U999" s="402"/>
      <c r="V999" s="402"/>
      <c r="W999" s="402"/>
      <c r="X999" s="402"/>
      <c r="Y999" s="402"/>
      <c r="Z999" s="402"/>
    </row>
    <row r="1000" ht="18.0" customHeight="1">
      <c r="A1000" s="402"/>
      <c r="B1000" s="402"/>
      <c r="C1000" s="402"/>
      <c r="D1000" s="402"/>
      <c r="E1000" s="402"/>
      <c r="F1000" s="402"/>
      <c r="G1000" s="402"/>
      <c r="H1000" s="402"/>
      <c r="I1000" s="402"/>
      <c r="J1000" s="402"/>
      <c r="K1000" s="402"/>
      <c r="L1000" s="402"/>
      <c r="M1000" s="402"/>
      <c r="N1000" s="402"/>
      <c r="O1000" s="402"/>
      <c r="P1000" s="402"/>
      <c r="Q1000" s="402"/>
      <c r="R1000" s="402"/>
      <c r="S1000" s="402"/>
      <c r="T1000" s="402"/>
      <c r="U1000" s="402"/>
      <c r="V1000" s="402"/>
      <c r="W1000" s="402"/>
      <c r="X1000" s="402"/>
      <c r="Y1000" s="402"/>
      <c r="Z1000" s="402"/>
    </row>
  </sheetData>
  <mergeCells count="6">
    <mergeCell ref="A1:I1"/>
    <mergeCell ref="A2:I2"/>
    <mergeCell ref="B4:C4"/>
    <mergeCell ref="D4:E4"/>
    <mergeCell ref="F4:G4"/>
    <mergeCell ref="H4:I4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showGridLines="0" workbookViewId="0">
      <pane xSplit="1.0" ySplit="5.0" topLeftCell="B6" activePane="bottomRight" state="frozen"/>
      <selection activeCell="B1" sqref="B1" pane="topRight"/>
      <selection activeCell="A6" sqref="A6" pane="bottomLeft"/>
      <selection activeCell="B6" sqref="B6" pane="bottomRight"/>
    </sheetView>
  </sheetViews>
  <sheetFormatPr customHeight="1" defaultColWidth="11.22" defaultRowHeight="15.0"/>
  <cols>
    <col customWidth="1" min="1" max="26" width="8.67"/>
  </cols>
  <sheetData>
    <row r="1" ht="18.0" customHeight="1">
      <c r="A1" s="401" t="s">
        <v>897</v>
      </c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</row>
    <row r="2" ht="18.0" customHeight="1">
      <c r="A2" s="403" t="s">
        <v>898</v>
      </c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</row>
    <row r="3" ht="18.0" customHeight="1">
      <c r="A3" s="402"/>
      <c r="B3" s="402"/>
      <c r="C3" s="402"/>
      <c r="D3" s="402"/>
      <c r="E3" s="402"/>
      <c r="F3" s="402"/>
      <c r="G3" s="402"/>
      <c r="H3" s="402"/>
      <c r="I3" s="404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</row>
    <row r="4" ht="18.0" customHeight="1">
      <c r="A4" s="405" t="s">
        <v>899</v>
      </c>
      <c r="B4" s="406" t="s">
        <v>900</v>
      </c>
      <c r="C4" s="280"/>
      <c r="D4" s="406" t="s">
        <v>901</v>
      </c>
      <c r="E4" s="280"/>
      <c r="F4" s="406" t="s">
        <v>902</v>
      </c>
      <c r="G4" s="280"/>
      <c r="H4" s="406" t="s">
        <v>903</v>
      </c>
      <c r="I4" s="28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</row>
    <row r="5" ht="18.0" customHeight="1">
      <c r="A5" s="407" t="s">
        <v>904</v>
      </c>
      <c r="B5" s="408" t="s">
        <v>905</v>
      </c>
      <c r="C5" s="409" t="s">
        <v>906</v>
      </c>
      <c r="D5" s="408" t="s">
        <v>907</v>
      </c>
      <c r="E5" s="409" t="s">
        <v>908</v>
      </c>
      <c r="F5" s="408" t="s">
        <v>909</v>
      </c>
      <c r="G5" s="409" t="s">
        <v>910</v>
      </c>
      <c r="H5" s="408" t="s">
        <v>911</v>
      </c>
      <c r="I5" s="410" t="s">
        <v>912</v>
      </c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</row>
    <row r="6" ht="18.0" customHeight="1">
      <c r="A6" s="411">
        <v>0.0</v>
      </c>
      <c r="B6" s="427"/>
      <c r="C6" s="428"/>
      <c r="D6" s="427"/>
      <c r="E6" s="428"/>
      <c r="F6" s="427"/>
      <c r="G6" s="428"/>
      <c r="H6" s="427"/>
      <c r="I6" s="429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</row>
    <row r="7" ht="18.0" customHeight="1">
      <c r="A7" s="415">
        <v>1.0</v>
      </c>
      <c r="B7" s="430"/>
      <c r="C7" s="431"/>
      <c r="D7" s="430"/>
      <c r="E7" s="431"/>
      <c r="F7" s="430"/>
      <c r="G7" s="431"/>
      <c r="H7" s="430"/>
      <c r="I7" s="43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</row>
    <row r="8" ht="18.0" customHeight="1">
      <c r="A8" s="415">
        <v>2.0</v>
      </c>
      <c r="B8" s="430"/>
      <c r="C8" s="431"/>
      <c r="D8" s="430"/>
      <c r="E8" s="431"/>
      <c r="F8" s="430"/>
      <c r="G8" s="431"/>
      <c r="H8" s="430"/>
      <c r="I8" s="43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</row>
    <row r="9" ht="18.0" customHeight="1">
      <c r="A9" s="415">
        <v>3.0</v>
      </c>
      <c r="B9" s="430"/>
      <c r="C9" s="431"/>
      <c r="D9" s="430"/>
      <c r="E9" s="431"/>
      <c r="F9" s="430"/>
      <c r="G9" s="431"/>
      <c r="H9" s="430"/>
      <c r="I9" s="43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</row>
    <row r="10" ht="18.0" customHeight="1">
      <c r="A10" s="415">
        <v>4.0</v>
      </c>
      <c r="B10" s="430"/>
      <c r="C10" s="431"/>
      <c r="D10" s="430"/>
      <c r="E10" s="431"/>
      <c r="F10" s="430"/>
      <c r="G10" s="431"/>
      <c r="H10" s="430"/>
      <c r="I10" s="43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</row>
    <row r="11" ht="18.0" customHeight="1">
      <c r="A11" s="419">
        <v>5.0</v>
      </c>
      <c r="B11" s="433"/>
      <c r="C11" s="434"/>
      <c r="D11" s="433"/>
      <c r="E11" s="434"/>
      <c r="F11" s="433"/>
      <c r="G11" s="434"/>
      <c r="H11" s="433"/>
      <c r="I11" s="435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</row>
    <row r="12" ht="18.0" customHeight="1">
      <c r="A12" s="415">
        <v>6.0</v>
      </c>
      <c r="B12" s="430"/>
      <c r="C12" s="431"/>
      <c r="D12" s="430"/>
      <c r="E12" s="431"/>
      <c r="F12" s="430"/>
      <c r="G12" s="431"/>
      <c r="H12" s="430"/>
      <c r="I12" s="43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</row>
    <row r="13" ht="18.0" customHeight="1">
      <c r="A13" s="415">
        <v>7.0</v>
      </c>
      <c r="B13" s="430"/>
      <c r="C13" s="431"/>
      <c r="D13" s="430"/>
      <c r="E13" s="431"/>
      <c r="F13" s="430"/>
      <c r="G13" s="431"/>
      <c r="H13" s="430"/>
      <c r="I13" s="43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</row>
    <row r="14" ht="18.0" customHeight="1">
      <c r="A14" s="415">
        <v>8.0</v>
      </c>
      <c r="B14" s="430"/>
      <c r="C14" s="431"/>
      <c r="D14" s="430"/>
      <c r="E14" s="431"/>
      <c r="F14" s="430"/>
      <c r="G14" s="431"/>
      <c r="H14" s="430"/>
      <c r="I14" s="43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402"/>
      <c r="X14" s="402"/>
      <c r="Y14" s="402"/>
      <c r="Z14" s="402"/>
    </row>
    <row r="15" ht="18.0" customHeight="1">
      <c r="A15" s="415">
        <v>9.0</v>
      </c>
      <c r="B15" s="430"/>
      <c r="C15" s="431"/>
      <c r="D15" s="430"/>
      <c r="E15" s="431"/>
      <c r="F15" s="430"/>
      <c r="G15" s="431"/>
      <c r="H15" s="430"/>
      <c r="I15" s="43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</row>
    <row r="16" ht="18.0" customHeight="1">
      <c r="A16" s="419">
        <v>10.0</v>
      </c>
      <c r="B16" s="433"/>
      <c r="C16" s="434"/>
      <c r="D16" s="433"/>
      <c r="E16" s="434"/>
      <c r="F16" s="433"/>
      <c r="G16" s="434"/>
      <c r="H16" s="433"/>
      <c r="I16" s="435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2"/>
      <c r="Y16" s="402"/>
      <c r="Z16" s="402"/>
    </row>
    <row r="17" ht="18.0" customHeight="1">
      <c r="A17" s="415">
        <v>11.0</v>
      </c>
      <c r="B17" s="430"/>
      <c r="C17" s="431"/>
      <c r="D17" s="430"/>
      <c r="E17" s="431"/>
      <c r="F17" s="430"/>
      <c r="G17" s="431"/>
      <c r="H17" s="430"/>
      <c r="I17" s="43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402"/>
      <c r="Y17" s="402"/>
      <c r="Z17" s="402"/>
    </row>
    <row r="18" ht="18.0" customHeight="1">
      <c r="A18" s="415">
        <v>12.0</v>
      </c>
      <c r="B18" s="430"/>
      <c r="C18" s="431"/>
      <c r="D18" s="430"/>
      <c r="E18" s="431"/>
      <c r="F18" s="430"/>
      <c r="G18" s="431"/>
      <c r="H18" s="430"/>
      <c r="I18" s="43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/>
      <c r="V18" s="402"/>
      <c r="W18" s="402"/>
      <c r="X18" s="402"/>
      <c r="Y18" s="402"/>
      <c r="Z18" s="402"/>
    </row>
    <row r="19" ht="18.0" customHeight="1">
      <c r="A19" s="415">
        <v>13.0</v>
      </c>
      <c r="B19" s="430"/>
      <c r="C19" s="431"/>
      <c r="D19" s="430"/>
      <c r="E19" s="431"/>
      <c r="F19" s="430"/>
      <c r="G19" s="431"/>
      <c r="H19" s="430"/>
      <c r="I19" s="43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/>
      <c r="V19" s="402"/>
      <c r="W19" s="402"/>
      <c r="X19" s="402"/>
      <c r="Y19" s="402"/>
      <c r="Z19" s="402"/>
    </row>
    <row r="20" ht="18.0" customHeight="1">
      <c r="A20" s="415">
        <v>14.0</v>
      </c>
      <c r="B20" s="430"/>
      <c r="C20" s="431"/>
      <c r="D20" s="430"/>
      <c r="E20" s="431"/>
      <c r="F20" s="430"/>
      <c r="G20" s="431"/>
      <c r="H20" s="430"/>
      <c r="I20" s="432"/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</row>
    <row r="21" ht="18.0" customHeight="1">
      <c r="A21" s="419">
        <v>15.0</v>
      </c>
      <c r="B21" s="433"/>
      <c r="C21" s="434"/>
      <c r="D21" s="433"/>
      <c r="E21" s="434"/>
      <c r="F21" s="433"/>
      <c r="G21" s="434"/>
      <c r="H21" s="433"/>
      <c r="I21" s="435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2"/>
      <c r="Z21" s="402"/>
    </row>
    <row r="22" ht="18.0" customHeight="1">
      <c r="A22" s="415">
        <v>16.0</v>
      </c>
      <c r="B22" s="430"/>
      <c r="C22" s="431"/>
      <c r="D22" s="430"/>
      <c r="E22" s="431"/>
      <c r="F22" s="430"/>
      <c r="G22" s="431"/>
      <c r="H22" s="430"/>
      <c r="I22" s="43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  <c r="V22" s="402"/>
      <c r="W22" s="402"/>
      <c r="X22" s="402"/>
      <c r="Y22" s="402"/>
      <c r="Z22" s="402"/>
    </row>
    <row r="23" ht="18.0" customHeight="1">
      <c r="A23" s="415">
        <v>17.0</v>
      </c>
      <c r="B23" s="430"/>
      <c r="C23" s="431"/>
      <c r="D23" s="430"/>
      <c r="E23" s="431"/>
      <c r="F23" s="430"/>
      <c r="G23" s="431"/>
      <c r="H23" s="430"/>
      <c r="I23" s="43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</row>
    <row r="24" ht="18.0" customHeight="1">
      <c r="A24" s="415">
        <v>18.0</v>
      </c>
      <c r="B24" s="430"/>
      <c r="C24" s="431"/>
      <c r="D24" s="430"/>
      <c r="E24" s="431"/>
      <c r="F24" s="430"/>
      <c r="G24" s="431"/>
      <c r="H24" s="430"/>
      <c r="I24" s="43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</row>
    <row r="25" ht="18.0" customHeight="1">
      <c r="A25" s="415">
        <v>19.0</v>
      </c>
      <c r="B25" s="430"/>
      <c r="C25" s="431"/>
      <c r="D25" s="430"/>
      <c r="E25" s="431"/>
      <c r="F25" s="430"/>
      <c r="G25" s="431"/>
      <c r="H25" s="430"/>
      <c r="I25" s="432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</row>
    <row r="26" ht="18.0" customHeight="1">
      <c r="A26" s="419">
        <v>20.0</v>
      </c>
      <c r="B26" s="433"/>
      <c r="C26" s="434"/>
      <c r="D26" s="433"/>
      <c r="E26" s="434"/>
      <c r="F26" s="433"/>
      <c r="G26" s="434"/>
      <c r="H26" s="433"/>
      <c r="I26" s="435"/>
      <c r="J26" s="402"/>
      <c r="K26" s="402"/>
      <c r="L26" s="402"/>
      <c r="M26" s="402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</row>
    <row r="27" ht="18.0" customHeight="1">
      <c r="A27" s="415">
        <v>21.0</v>
      </c>
      <c r="B27" s="430"/>
      <c r="C27" s="431"/>
      <c r="D27" s="430"/>
      <c r="E27" s="431"/>
      <c r="F27" s="430"/>
      <c r="G27" s="431"/>
      <c r="H27" s="430"/>
      <c r="I27" s="43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</row>
    <row r="28" ht="18.0" customHeight="1">
      <c r="A28" s="415">
        <v>22.0</v>
      </c>
      <c r="B28" s="430"/>
      <c r="C28" s="431"/>
      <c r="D28" s="430"/>
      <c r="E28" s="431"/>
      <c r="F28" s="430"/>
      <c r="G28" s="431"/>
      <c r="H28" s="430"/>
      <c r="I28" s="432"/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</row>
    <row r="29" ht="18.0" customHeight="1">
      <c r="A29" s="415">
        <v>23.0</v>
      </c>
      <c r="B29" s="430"/>
      <c r="C29" s="431"/>
      <c r="D29" s="430"/>
      <c r="E29" s="431"/>
      <c r="F29" s="430"/>
      <c r="G29" s="431"/>
      <c r="H29" s="430"/>
      <c r="I29" s="432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</row>
    <row r="30" ht="18.0" customHeight="1">
      <c r="A30" s="415">
        <v>24.0</v>
      </c>
      <c r="B30" s="430"/>
      <c r="C30" s="431"/>
      <c r="D30" s="430"/>
      <c r="E30" s="431"/>
      <c r="F30" s="430"/>
      <c r="G30" s="431"/>
      <c r="H30" s="430"/>
      <c r="I30" s="432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</row>
    <row r="31" ht="18.0" customHeight="1">
      <c r="A31" s="419">
        <v>25.0</v>
      </c>
      <c r="B31" s="433"/>
      <c r="C31" s="434"/>
      <c r="D31" s="433"/>
      <c r="E31" s="434"/>
      <c r="F31" s="433"/>
      <c r="G31" s="434"/>
      <c r="H31" s="433"/>
      <c r="I31" s="435"/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</row>
    <row r="32" ht="18.0" customHeight="1">
      <c r="A32" s="415">
        <v>26.0</v>
      </c>
      <c r="B32" s="430"/>
      <c r="C32" s="431"/>
      <c r="D32" s="430"/>
      <c r="E32" s="431"/>
      <c r="F32" s="430"/>
      <c r="G32" s="431"/>
      <c r="H32" s="430"/>
      <c r="I32" s="43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</row>
    <row r="33" ht="18.0" customHeight="1">
      <c r="A33" s="415">
        <v>27.0</v>
      </c>
      <c r="B33" s="430"/>
      <c r="C33" s="431"/>
      <c r="D33" s="430"/>
      <c r="E33" s="431"/>
      <c r="F33" s="430"/>
      <c r="G33" s="431"/>
      <c r="H33" s="430"/>
      <c r="I33" s="432"/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</row>
    <row r="34" ht="18.0" customHeight="1">
      <c r="A34" s="415">
        <v>28.0</v>
      </c>
      <c r="B34" s="430"/>
      <c r="C34" s="431"/>
      <c r="D34" s="430"/>
      <c r="E34" s="431"/>
      <c r="F34" s="430"/>
      <c r="G34" s="431"/>
      <c r="H34" s="430"/>
      <c r="I34" s="43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</row>
    <row r="35" ht="18.0" customHeight="1">
      <c r="A35" s="415">
        <v>29.0</v>
      </c>
      <c r="B35" s="430"/>
      <c r="C35" s="431"/>
      <c r="D35" s="430"/>
      <c r="E35" s="431"/>
      <c r="F35" s="430"/>
      <c r="G35" s="431"/>
      <c r="H35" s="430"/>
      <c r="I35" s="432"/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</row>
    <row r="36" ht="18.0" customHeight="1">
      <c r="A36" s="419">
        <v>30.0</v>
      </c>
      <c r="B36" s="433"/>
      <c r="C36" s="434"/>
      <c r="D36" s="433"/>
      <c r="E36" s="434"/>
      <c r="F36" s="433"/>
      <c r="G36" s="434"/>
      <c r="H36" s="433"/>
      <c r="I36" s="435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</row>
    <row r="37" ht="18.0" customHeight="1">
      <c r="A37" s="415">
        <v>31.0</v>
      </c>
      <c r="B37" s="430"/>
      <c r="C37" s="431"/>
      <c r="D37" s="430"/>
      <c r="E37" s="431"/>
      <c r="F37" s="430"/>
      <c r="G37" s="431"/>
      <c r="H37" s="430"/>
      <c r="I37" s="43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</row>
    <row r="38" ht="18.0" customHeight="1">
      <c r="A38" s="415">
        <v>32.0</v>
      </c>
      <c r="B38" s="430"/>
      <c r="C38" s="431"/>
      <c r="D38" s="430"/>
      <c r="E38" s="431"/>
      <c r="F38" s="430"/>
      <c r="G38" s="431"/>
      <c r="H38" s="430"/>
      <c r="I38" s="43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</row>
    <row r="39" ht="18.0" customHeight="1">
      <c r="A39" s="415">
        <v>33.0</v>
      </c>
      <c r="B39" s="430"/>
      <c r="C39" s="431"/>
      <c r="D39" s="430"/>
      <c r="E39" s="431"/>
      <c r="F39" s="430"/>
      <c r="G39" s="431"/>
      <c r="H39" s="430"/>
      <c r="I39" s="43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</row>
    <row r="40" ht="18.0" customHeight="1">
      <c r="A40" s="415">
        <v>34.0</v>
      </c>
      <c r="B40" s="430"/>
      <c r="C40" s="431"/>
      <c r="D40" s="430"/>
      <c r="E40" s="431"/>
      <c r="F40" s="430"/>
      <c r="G40" s="431"/>
      <c r="H40" s="430"/>
      <c r="I40" s="43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</row>
    <row r="41" ht="18.0" customHeight="1">
      <c r="A41" s="419">
        <v>35.0</v>
      </c>
      <c r="B41" s="433"/>
      <c r="C41" s="434"/>
      <c r="D41" s="433"/>
      <c r="E41" s="434"/>
      <c r="F41" s="433"/>
      <c r="G41" s="434"/>
      <c r="H41" s="433"/>
      <c r="I41" s="435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</row>
    <row r="42" ht="18.0" customHeight="1">
      <c r="A42" s="415">
        <v>36.0</v>
      </c>
      <c r="B42" s="430"/>
      <c r="C42" s="431"/>
      <c r="D42" s="430"/>
      <c r="E42" s="431"/>
      <c r="F42" s="430"/>
      <c r="G42" s="431"/>
      <c r="H42" s="430"/>
      <c r="I42" s="43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2"/>
      <c r="V42" s="402"/>
      <c r="W42" s="402"/>
      <c r="X42" s="402"/>
      <c r="Y42" s="402"/>
      <c r="Z42" s="402"/>
    </row>
    <row r="43" ht="18.0" customHeight="1">
      <c r="A43" s="415">
        <v>37.0</v>
      </c>
      <c r="B43" s="430"/>
      <c r="C43" s="431"/>
      <c r="D43" s="430"/>
      <c r="E43" s="431"/>
      <c r="F43" s="430"/>
      <c r="G43" s="431"/>
      <c r="H43" s="430"/>
      <c r="I43" s="43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</row>
    <row r="44" ht="18.0" customHeight="1">
      <c r="A44" s="415">
        <v>38.0</v>
      </c>
      <c r="B44" s="430"/>
      <c r="C44" s="431"/>
      <c r="D44" s="430"/>
      <c r="E44" s="431"/>
      <c r="F44" s="430"/>
      <c r="G44" s="431"/>
      <c r="H44" s="430"/>
      <c r="I44" s="43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</row>
    <row r="45" ht="18.0" customHeight="1">
      <c r="A45" s="415">
        <v>39.0</v>
      </c>
      <c r="B45" s="430"/>
      <c r="C45" s="431"/>
      <c r="D45" s="430"/>
      <c r="E45" s="431"/>
      <c r="F45" s="430"/>
      <c r="G45" s="431"/>
      <c r="H45" s="430"/>
      <c r="I45" s="432"/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</row>
    <row r="46" ht="18.0" customHeight="1">
      <c r="A46" s="419">
        <v>40.0</v>
      </c>
      <c r="B46" s="433"/>
      <c r="C46" s="434"/>
      <c r="D46" s="433"/>
      <c r="E46" s="434"/>
      <c r="F46" s="433"/>
      <c r="G46" s="434"/>
      <c r="H46" s="433"/>
      <c r="I46" s="435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</row>
    <row r="47" ht="18.0" customHeight="1">
      <c r="A47" s="415">
        <v>41.0</v>
      </c>
      <c r="B47" s="430"/>
      <c r="C47" s="431"/>
      <c r="D47" s="430"/>
      <c r="E47" s="431"/>
      <c r="F47" s="430"/>
      <c r="G47" s="431"/>
      <c r="H47" s="430"/>
      <c r="I47" s="432"/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</row>
    <row r="48" ht="18.0" customHeight="1">
      <c r="A48" s="415">
        <v>42.0</v>
      </c>
      <c r="B48" s="430"/>
      <c r="C48" s="431"/>
      <c r="D48" s="430"/>
      <c r="E48" s="431"/>
      <c r="F48" s="430"/>
      <c r="G48" s="431"/>
      <c r="H48" s="430"/>
      <c r="I48" s="432"/>
      <c r="J48" s="402"/>
      <c r="K48" s="402"/>
      <c r="L48" s="402"/>
      <c r="M48" s="402"/>
      <c r="N48" s="402"/>
      <c r="O48" s="40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</row>
    <row r="49" ht="18.0" customHeight="1">
      <c r="A49" s="415">
        <v>43.0</v>
      </c>
      <c r="B49" s="430"/>
      <c r="C49" s="431"/>
      <c r="D49" s="430"/>
      <c r="E49" s="431"/>
      <c r="F49" s="430"/>
      <c r="G49" s="431"/>
      <c r="H49" s="430"/>
      <c r="I49" s="432"/>
      <c r="J49" s="402"/>
      <c r="K49" s="402"/>
      <c r="L49" s="402"/>
      <c r="M49" s="402"/>
      <c r="N49" s="402"/>
      <c r="O49" s="402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</row>
    <row r="50" ht="18.0" customHeight="1">
      <c r="A50" s="415">
        <v>44.0</v>
      </c>
      <c r="B50" s="430"/>
      <c r="C50" s="431"/>
      <c r="D50" s="430"/>
      <c r="E50" s="431"/>
      <c r="F50" s="430"/>
      <c r="G50" s="431"/>
      <c r="H50" s="430"/>
      <c r="I50" s="43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</row>
    <row r="51" ht="18.0" customHeight="1">
      <c r="A51" s="419">
        <v>45.0</v>
      </c>
      <c r="B51" s="433"/>
      <c r="C51" s="434"/>
      <c r="D51" s="433"/>
      <c r="E51" s="434"/>
      <c r="F51" s="433"/>
      <c r="G51" s="434"/>
      <c r="H51" s="433"/>
      <c r="I51" s="435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</row>
    <row r="52" ht="18.0" customHeight="1">
      <c r="A52" s="415">
        <v>46.0</v>
      </c>
      <c r="B52" s="430"/>
      <c r="C52" s="431"/>
      <c r="D52" s="430"/>
      <c r="E52" s="431"/>
      <c r="F52" s="430"/>
      <c r="G52" s="431"/>
      <c r="H52" s="430"/>
      <c r="I52" s="43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</row>
    <row r="53" ht="18.0" customHeight="1">
      <c r="A53" s="415">
        <v>47.0</v>
      </c>
      <c r="B53" s="430"/>
      <c r="C53" s="431"/>
      <c r="D53" s="430"/>
      <c r="E53" s="431"/>
      <c r="F53" s="430"/>
      <c r="G53" s="431"/>
      <c r="H53" s="430"/>
      <c r="I53" s="43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</row>
    <row r="54" ht="18.0" customHeight="1">
      <c r="A54" s="415">
        <v>48.0</v>
      </c>
      <c r="B54" s="430"/>
      <c r="C54" s="431"/>
      <c r="D54" s="430"/>
      <c r="E54" s="431"/>
      <c r="F54" s="430"/>
      <c r="G54" s="431"/>
      <c r="H54" s="430"/>
      <c r="I54" s="43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</row>
    <row r="55" ht="18.0" customHeight="1">
      <c r="A55" s="415">
        <v>49.0</v>
      </c>
      <c r="B55" s="430"/>
      <c r="C55" s="431"/>
      <c r="D55" s="430"/>
      <c r="E55" s="431"/>
      <c r="F55" s="430"/>
      <c r="G55" s="431"/>
      <c r="H55" s="430"/>
      <c r="I55" s="43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</row>
    <row r="56" ht="18.0" customHeight="1">
      <c r="A56" s="419">
        <v>50.0</v>
      </c>
      <c r="B56" s="433"/>
      <c r="C56" s="434"/>
      <c r="D56" s="433"/>
      <c r="E56" s="434"/>
      <c r="F56" s="433"/>
      <c r="G56" s="434"/>
      <c r="H56" s="433"/>
      <c r="I56" s="435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</row>
    <row r="57" ht="18.0" customHeight="1">
      <c r="A57" s="415">
        <v>51.0</v>
      </c>
      <c r="B57" s="430"/>
      <c r="C57" s="431"/>
      <c r="D57" s="430"/>
      <c r="E57" s="431"/>
      <c r="F57" s="430"/>
      <c r="G57" s="431"/>
      <c r="H57" s="430"/>
      <c r="I57" s="432"/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</row>
    <row r="58" ht="18.0" customHeight="1">
      <c r="A58" s="415">
        <v>52.0</v>
      </c>
      <c r="B58" s="430"/>
      <c r="C58" s="431"/>
      <c r="D58" s="430"/>
      <c r="E58" s="431"/>
      <c r="F58" s="430"/>
      <c r="G58" s="431"/>
      <c r="H58" s="430"/>
      <c r="I58" s="432"/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</row>
    <row r="59" ht="18.0" customHeight="1">
      <c r="A59" s="415">
        <v>53.0</v>
      </c>
      <c r="B59" s="430"/>
      <c r="C59" s="431"/>
      <c r="D59" s="430"/>
      <c r="E59" s="431"/>
      <c r="F59" s="430"/>
      <c r="G59" s="431"/>
      <c r="H59" s="430"/>
      <c r="I59" s="43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</row>
    <row r="60" ht="18.0" customHeight="1">
      <c r="A60" s="415">
        <v>54.0</v>
      </c>
      <c r="B60" s="430"/>
      <c r="C60" s="431"/>
      <c r="D60" s="430"/>
      <c r="E60" s="431"/>
      <c r="F60" s="430"/>
      <c r="G60" s="431"/>
      <c r="H60" s="430"/>
      <c r="I60" s="432"/>
      <c r="J60" s="402"/>
      <c r="K60" s="402"/>
      <c r="L60" s="402"/>
      <c r="M60" s="402"/>
      <c r="N60" s="402"/>
      <c r="O60" s="402"/>
      <c r="P60" s="402"/>
      <c r="Q60" s="402"/>
      <c r="R60" s="402"/>
      <c r="S60" s="402"/>
      <c r="T60" s="402"/>
      <c r="U60" s="402"/>
      <c r="V60" s="402"/>
      <c r="W60" s="402"/>
      <c r="X60" s="402"/>
      <c r="Y60" s="402"/>
      <c r="Z60" s="402"/>
    </row>
    <row r="61" ht="18.0" customHeight="1">
      <c r="A61" s="419">
        <v>55.0</v>
      </c>
      <c r="B61" s="433"/>
      <c r="C61" s="434"/>
      <c r="D61" s="433"/>
      <c r="E61" s="434"/>
      <c r="F61" s="433"/>
      <c r="G61" s="434"/>
      <c r="H61" s="433"/>
      <c r="I61" s="435"/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</row>
    <row r="62" ht="18.0" customHeight="1">
      <c r="A62" s="415">
        <v>56.0</v>
      </c>
      <c r="B62" s="430"/>
      <c r="C62" s="431"/>
      <c r="D62" s="430"/>
      <c r="E62" s="431"/>
      <c r="F62" s="430"/>
      <c r="G62" s="431"/>
      <c r="H62" s="430"/>
      <c r="I62" s="432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</row>
    <row r="63" ht="18.0" customHeight="1">
      <c r="A63" s="415">
        <v>57.0</v>
      </c>
      <c r="B63" s="430"/>
      <c r="C63" s="431"/>
      <c r="D63" s="430"/>
      <c r="E63" s="431"/>
      <c r="F63" s="430"/>
      <c r="G63" s="431"/>
      <c r="H63" s="430"/>
      <c r="I63" s="43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</row>
    <row r="64" ht="18.0" customHeight="1">
      <c r="A64" s="415">
        <v>58.0</v>
      </c>
      <c r="B64" s="430"/>
      <c r="C64" s="431"/>
      <c r="D64" s="430"/>
      <c r="E64" s="431"/>
      <c r="F64" s="430"/>
      <c r="G64" s="431"/>
      <c r="H64" s="430"/>
      <c r="I64" s="432"/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</row>
    <row r="65" ht="18.0" customHeight="1">
      <c r="A65" s="415">
        <v>59.0</v>
      </c>
      <c r="B65" s="430"/>
      <c r="C65" s="431"/>
      <c r="D65" s="430"/>
      <c r="E65" s="431"/>
      <c r="F65" s="430"/>
      <c r="G65" s="431"/>
      <c r="H65" s="430"/>
      <c r="I65" s="43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</row>
    <row r="66" ht="18.0" customHeight="1">
      <c r="A66" s="419">
        <v>60.0</v>
      </c>
      <c r="B66" s="433"/>
      <c r="C66" s="434"/>
      <c r="D66" s="433"/>
      <c r="E66" s="434"/>
      <c r="F66" s="433"/>
      <c r="G66" s="434"/>
      <c r="H66" s="433"/>
      <c r="I66" s="435"/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</row>
    <row r="67" ht="18.0" customHeight="1">
      <c r="A67" s="415">
        <v>61.0</v>
      </c>
      <c r="B67" s="430"/>
      <c r="C67" s="431"/>
      <c r="D67" s="430"/>
      <c r="E67" s="431"/>
      <c r="F67" s="430"/>
      <c r="G67" s="431"/>
      <c r="H67" s="430"/>
      <c r="I67" s="432"/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</row>
    <row r="68" ht="18.0" customHeight="1">
      <c r="A68" s="415">
        <v>62.0</v>
      </c>
      <c r="B68" s="430"/>
      <c r="C68" s="431"/>
      <c r="D68" s="430"/>
      <c r="E68" s="431"/>
      <c r="F68" s="430"/>
      <c r="G68" s="431"/>
      <c r="H68" s="430"/>
      <c r="I68" s="432"/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</row>
    <row r="69" ht="18.0" customHeight="1">
      <c r="A69" s="415">
        <v>63.0</v>
      </c>
      <c r="B69" s="430"/>
      <c r="C69" s="431"/>
      <c r="D69" s="430"/>
      <c r="E69" s="431"/>
      <c r="F69" s="430"/>
      <c r="G69" s="431"/>
      <c r="H69" s="430"/>
      <c r="I69" s="432"/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</row>
    <row r="70" ht="18.0" customHeight="1">
      <c r="A70" s="415">
        <v>64.0</v>
      </c>
      <c r="B70" s="430"/>
      <c r="C70" s="431"/>
      <c r="D70" s="430"/>
      <c r="E70" s="431"/>
      <c r="F70" s="430"/>
      <c r="G70" s="431"/>
      <c r="H70" s="430"/>
      <c r="I70" s="432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</row>
    <row r="71" ht="18.0" customHeight="1">
      <c r="A71" s="419">
        <v>65.0</v>
      </c>
      <c r="B71" s="433"/>
      <c r="C71" s="434"/>
      <c r="D71" s="433"/>
      <c r="E71" s="434"/>
      <c r="F71" s="433"/>
      <c r="G71" s="434"/>
      <c r="H71" s="433"/>
      <c r="I71" s="435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</row>
    <row r="72" ht="18.0" customHeight="1">
      <c r="A72" s="415">
        <v>66.0</v>
      </c>
      <c r="B72" s="430"/>
      <c r="C72" s="431"/>
      <c r="D72" s="430"/>
      <c r="E72" s="431"/>
      <c r="F72" s="430"/>
      <c r="G72" s="431"/>
      <c r="H72" s="430"/>
      <c r="I72" s="432"/>
      <c r="J72" s="402"/>
      <c r="K72" s="402"/>
      <c r="L72" s="402"/>
      <c r="M72" s="402"/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</row>
    <row r="73" ht="18.0" customHeight="1">
      <c r="A73" s="415">
        <v>67.0</v>
      </c>
      <c r="B73" s="430"/>
      <c r="C73" s="431"/>
      <c r="D73" s="430"/>
      <c r="E73" s="431"/>
      <c r="F73" s="430"/>
      <c r="G73" s="431"/>
      <c r="H73" s="430"/>
      <c r="I73" s="432"/>
      <c r="J73" s="402"/>
      <c r="K73" s="402"/>
      <c r="L73" s="402"/>
      <c r="M73" s="402"/>
      <c r="N73" s="402"/>
      <c r="O73" s="402"/>
      <c r="P73" s="402"/>
      <c r="Q73" s="402"/>
      <c r="R73" s="402"/>
      <c r="S73" s="402"/>
      <c r="T73" s="402"/>
      <c r="U73" s="402"/>
      <c r="V73" s="402"/>
      <c r="W73" s="402"/>
      <c r="X73" s="402"/>
      <c r="Y73" s="402"/>
      <c r="Z73" s="402"/>
    </row>
    <row r="74" ht="18.0" customHeight="1">
      <c r="A74" s="415">
        <v>68.0</v>
      </c>
      <c r="B74" s="430"/>
      <c r="C74" s="431"/>
      <c r="D74" s="430"/>
      <c r="E74" s="431"/>
      <c r="F74" s="430"/>
      <c r="G74" s="431"/>
      <c r="H74" s="430"/>
      <c r="I74" s="432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</row>
    <row r="75" ht="18.0" customHeight="1">
      <c r="A75" s="415">
        <v>69.0</v>
      </c>
      <c r="B75" s="430"/>
      <c r="C75" s="431"/>
      <c r="D75" s="430"/>
      <c r="E75" s="431"/>
      <c r="F75" s="430"/>
      <c r="G75" s="431"/>
      <c r="H75" s="430"/>
      <c r="I75" s="432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</row>
    <row r="76" ht="18.0" customHeight="1">
      <c r="A76" s="419">
        <v>70.0</v>
      </c>
      <c r="B76" s="433"/>
      <c r="C76" s="434"/>
      <c r="D76" s="433"/>
      <c r="E76" s="434"/>
      <c r="F76" s="433"/>
      <c r="G76" s="434"/>
      <c r="H76" s="433"/>
      <c r="I76" s="435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</row>
    <row r="77" ht="18.0" customHeight="1">
      <c r="A77" s="415">
        <v>71.0</v>
      </c>
      <c r="B77" s="430"/>
      <c r="C77" s="431"/>
      <c r="D77" s="430"/>
      <c r="E77" s="431"/>
      <c r="F77" s="430"/>
      <c r="G77" s="431"/>
      <c r="H77" s="430"/>
      <c r="I77" s="43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</row>
    <row r="78" ht="18.0" customHeight="1">
      <c r="A78" s="415">
        <v>72.0</v>
      </c>
      <c r="B78" s="430"/>
      <c r="C78" s="431"/>
      <c r="D78" s="430"/>
      <c r="E78" s="431"/>
      <c r="F78" s="430"/>
      <c r="G78" s="431"/>
      <c r="H78" s="430"/>
      <c r="I78" s="432"/>
      <c r="J78" s="402"/>
      <c r="K78" s="402"/>
      <c r="L78" s="402"/>
      <c r="M78" s="402"/>
      <c r="N78" s="402"/>
      <c r="O78" s="402"/>
      <c r="P78" s="402"/>
      <c r="Q78" s="402"/>
      <c r="R78" s="402"/>
      <c r="S78" s="402"/>
      <c r="T78" s="402"/>
      <c r="U78" s="402"/>
      <c r="V78" s="402"/>
      <c r="W78" s="402"/>
      <c r="X78" s="402"/>
      <c r="Y78" s="402"/>
      <c r="Z78" s="402"/>
    </row>
    <row r="79" ht="18.0" customHeight="1">
      <c r="A79" s="415">
        <v>73.0</v>
      </c>
      <c r="B79" s="430"/>
      <c r="C79" s="431"/>
      <c r="D79" s="430"/>
      <c r="E79" s="431"/>
      <c r="F79" s="430"/>
      <c r="G79" s="431"/>
      <c r="H79" s="430"/>
      <c r="I79" s="432"/>
      <c r="J79" s="402"/>
      <c r="K79" s="402"/>
      <c r="L79" s="402"/>
      <c r="M79" s="402"/>
      <c r="N79" s="402"/>
      <c r="O79" s="402"/>
      <c r="P79" s="402"/>
      <c r="Q79" s="402"/>
      <c r="R79" s="402"/>
      <c r="S79" s="402"/>
      <c r="T79" s="402"/>
      <c r="U79" s="402"/>
      <c r="V79" s="402"/>
      <c r="W79" s="402"/>
      <c r="X79" s="402"/>
      <c r="Y79" s="402"/>
      <c r="Z79" s="402"/>
    </row>
    <row r="80" ht="18.0" customHeight="1">
      <c r="A80" s="415">
        <v>74.0</v>
      </c>
      <c r="B80" s="430"/>
      <c r="C80" s="431"/>
      <c r="D80" s="430"/>
      <c r="E80" s="431"/>
      <c r="F80" s="430"/>
      <c r="G80" s="431"/>
      <c r="H80" s="430"/>
      <c r="I80" s="432"/>
      <c r="J80" s="402"/>
      <c r="K80" s="402"/>
      <c r="L80" s="402"/>
      <c r="M80" s="402"/>
      <c r="N80" s="402"/>
      <c r="O80" s="402"/>
      <c r="P80" s="402"/>
      <c r="Q80" s="402"/>
      <c r="R80" s="402"/>
      <c r="S80" s="402"/>
      <c r="T80" s="402"/>
      <c r="U80" s="402"/>
      <c r="V80" s="402"/>
      <c r="W80" s="402"/>
      <c r="X80" s="402"/>
      <c r="Y80" s="402"/>
      <c r="Z80" s="402"/>
    </row>
    <row r="81" ht="18.0" customHeight="1">
      <c r="A81" s="419">
        <v>75.0</v>
      </c>
      <c r="B81" s="433"/>
      <c r="C81" s="434"/>
      <c r="D81" s="433"/>
      <c r="E81" s="434"/>
      <c r="F81" s="433"/>
      <c r="G81" s="434"/>
      <c r="H81" s="433"/>
      <c r="I81" s="435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</row>
    <row r="82" ht="18.0" customHeight="1">
      <c r="A82" s="415">
        <v>76.0</v>
      </c>
      <c r="B82" s="430"/>
      <c r="C82" s="431"/>
      <c r="D82" s="430"/>
      <c r="E82" s="431"/>
      <c r="F82" s="430"/>
      <c r="G82" s="431"/>
      <c r="H82" s="430"/>
      <c r="I82" s="432"/>
      <c r="J82" s="402"/>
      <c r="K82" s="402"/>
      <c r="L82" s="402"/>
      <c r="M82" s="402"/>
      <c r="N82" s="402"/>
      <c r="O82" s="402"/>
      <c r="P82" s="402"/>
      <c r="Q82" s="402"/>
      <c r="R82" s="402"/>
      <c r="S82" s="402"/>
      <c r="T82" s="402"/>
      <c r="U82" s="402"/>
      <c r="V82" s="402"/>
      <c r="W82" s="402"/>
      <c r="X82" s="402"/>
      <c r="Y82" s="402"/>
      <c r="Z82" s="402"/>
    </row>
    <row r="83" ht="18.0" customHeight="1">
      <c r="A83" s="415">
        <v>77.0</v>
      </c>
      <c r="B83" s="430"/>
      <c r="C83" s="431"/>
      <c r="D83" s="430"/>
      <c r="E83" s="431"/>
      <c r="F83" s="430"/>
      <c r="G83" s="431"/>
      <c r="H83" s="430"/>
      <c r="I83" s="43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</row>
    <row r="84" ht="18.0" customHeight="1">
      <c r="A84" s="415">
        <v>78.0</v>
      </c>
      <c r="B84" s="430"/>
      <c r="C84" s="431"/>
      <c r="D84" s="430"/>
      <c r="E84" s="431"/>
      <c r="F84" s="430"/>
      <c r="G84" s="431"/>
      <c r="H84" s="430"/>
      <c r="I84" s="432"/>
      <c r="J84" s="402"/>
      <c r="K84" s="402"/>
      <c r="L84" s="402"/>
      <c r="M84" s="402"/>
      <c r="N84" s="402"/>
      <c r="O84" s="402"/>
      <c r="P84" s="402"/>
      <c r="Q84" s="402"/>
      <c r="R84" s="402"/>
      <c r="S84" s="402"/>
      <c r="T84" s="402"/>
      <c r="U84" s="402"/>
      <c r="V84" s="402"/>
      <c r="W84" s="402"/>
      <c r="X84" s="402"/>
      <c r="Y84" s="402"/>
      <c r="Z84" s="402"/>
    </row>
    <row r="85" ht="18.0" customHeight="1">
      <c r="A85" s="423">
        <v>79.0</v>
      </c>
      <c r="B85" s="436"/>
      <c r="C85" s="437"/>
      <c r="D85" s="436"/>
      <c r="E85" s="437"/>
      <c r="F85" s="436"/>
      <c r="G85" s="437"/>
      <c r="H85" s="436"/>
      <c r="I85" s="438"/>
      <c r="J85" s="402"/>
      <c r="K85" s="402"/>
      <c r="L85" s="402"/>
      <c r="M85" s="402"/>
      <c r="N85" s="402"/>
      <c r="O85" s="402"/>
      <c r="P85" s="402"/>
      <c r="Q85" s="402"/>
      <c r="R85" s="402"/>
      <c r="S85" s="402"/>
      <c r="T85" s="402"/>
      <c r="U85" s="402"/>
      <c r="V85" s="402"/>
      <c r="W85" s="402"/>
      <c r="X85" s="402"/>
      <c r="Y85" s="402"/>
      <c r="Z85" s="402"/>
    </row>
    <row r="86" ht="18.0" customHeight="1">
      <c r="A86" s="402"/>
      <c r="B86" s="402"/>
      <c r="C86" s="402"/>
      <c r="D86" s="402"/>
      <c r="E86" s="402"/>
      <c r="F86" s="402"/>
      <c r="G86" s="402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T86" s="402"/>
      <c r="U86" s="402"/>
      <c r="V86" s="402"/>
      <c r="W86" s="402"/>
      <c r="X86" s="402"/>
      <c r="Y86" s="402"/>
      <c r="Z86" s="402"/>
    </row>
    <row r="87" ht="18.0" customHeight="1">
      <c r="A87" s="402"/>
      <c r="B87" s="402"/>
      <c r="C87" s="402"/>
      <c r="D87" s="402"/>
      <c r="E87" s="402"/>
      <c r="F87" s="402"/>
      <c r="G87" s="402"/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T87" s="402"/>
      <c r="U87" s="402"/>
      <c r="V87" s="402"/>
      <c r="W87" s="402"/>
      <c r="X87" s="402"/>
      <c r="Y87" s="402"/>
      <c r="Z87" s="402"/>
    </row>
    <row r="88" ht="18.0" customHeight="1">
      <c r="A88" s="402"/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</row>
    <row r="89" ht="18.0" customHeight="1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02"/>
      <c r="N89" s="402"/>
      <c r="O89" s="402"/>
      <c r="P89" s="402"/>
      <c r="Q89" s="402"/>
      <c r="R89" s="402"/>
      <c r="S89" s="402"/>
      <c r="T89" s="402"/>
      <c r="U89" s="402"/>
      <c r="V89" s="402"/>
      <c r="W89" s="402"/>
      <c r="X89" s="402"/>
      <c r="Y89" s="402"/>
      <c r="Z89" s="402"/>
    </row>
    <row r="90" ht="18.0" customHeight="1">
      <c r="A90" s="402"/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2"/>
      <c r="M90" s="402"/>
      <c r="N90" s="402"/>
      <c r="O90" s="402"/>
      <c r="P90" s="402"/>
      <c r="Q90" s="402"/>
      <c r="R90" s="402"/>
      <c r="S90" s="402"/>
      <c r="T90" s="402"/>
      <c r="U90" s="402"/>
      <c r="V90" s="402"/>
      <c r="W90" s="402"/>
      <c r="X90" s="402"/>
      <c r="Y90" s="402"/>
      <c r="Z90" s="402"/>
    </row>
    <row r="91" ht="18.0" customHeight="1">
      <c r="A91" s="402"/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</row>
    <row r="92" ht="18.0" customHeight="1">
      <c r="A92" s="402"/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2"/>
      <c r="M92" s="402"/>
      <c r="N92" s="402"/>
      <c r="O92" s="402"/>
      <c r="P92" s="402"/>
      <c r="Q92" s="402"/>
      <c r="R92" s="402"/>
      <c r="S92" s="402"/>
      <c r="T92" s="402"/>
      <c r="U92" s="402"/>
      <c r="V92" s="402"/>
      <c r="W92" s="402"/>
      <c r="X92" s="402"/>
      <c r="Y92" s="402"/>
      <c r="Z92" s="402"/>
    </row>
    <row r="93" ht="18.0" customHeight="1">
      <c r="A93" s="402"/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</row>
    <row r="94" ht="18.0" customHeight="1">
      <c r="A94" s="402"/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  <c r="R94" s="402"/>
      <c r="S94" s="402"/>
      <c r="T94" s="402"/>
      <c r="U94" s="402"/>
      <c r="V94" s="402"/>
      <c r="W94" s="402"/>
      <c r="X94" s="402"/>
      <c r="Y94" s="402"/>
      <c r="Z94" s="402"/>
    </row>
    <row r="95" ht="18.0" customHeight="1">
      <c r="A95" s="402"/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</row>
    <row r="96" ht="18.0" customHeight="1">
      <c r="A96" s="402"/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2"/>
      <c r="T96" s="402"/>
      <c r="U96" s="402"/>
      <c r="V96" s="402"/>
      <c r="W96" s="402"/>
      <c r="X96" s="402"/>
      <c r="Y96" s="402"/>
      <c r="Z96" s="402"/>
    </row>
    <row r="97" ht="18.0" customHeight="1">
      <c r="A97" s="402"/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</row>
    <row r="98" ht="18.0" customHeight="1">
      <c r="A98" s="402"/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2"/>
      <c r="T98" s="402"/>
      <c r="U98" s="402"/>
      <c r="V98" s="402"/>
      <c r="W98" s="402"/>
      <c r="X98" s="402"/>
      <c r="Y98" s="402"/>
      <c r="Z98" s="402"/>
    </row>
    <row r="99" ht="18.0" customHeight="1">
      <c r="A99" s="402"/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2"/>
      <c r="M99" s="402"/>
      <c r="N99" s="402"/>
      <c r="O99" s="402"/>
      <c r="P99" s="402"/>
      <c r="Q99" s="402"/>
      <c r="R99" s="402"/>
      <c r="S99" s="402"/>
      <c r="T99" s="402"/>
      <c r="U99" s="402"/>
      <c r="V99" s="402"/>
      <c r="W99" s="402"/>
      <c r="X99" s="402"/>
      <c r="Y99" s="402"/>
      <c r="Z99" s="402"/>
    </row>
    <row r="100" ht="18.0" customHeight="1">
      <c r="A100" s="402"/>
      <c r="B100" s="402"/>
      <c r="C100" s="402"/>
      <c r="D100" s="402"/>
      <c r="E100" s="402"/>
      <c r="F100" s="402"/>
      <c r="G100" s="402"/>
      <c r="H100" s="402"/>
      <c r="I100" s="402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</row>
    <row r="101" ht="18.0" customHeight="1">
      <c r="A101" s="402"/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2"/>
      <c r="M101" s="402"/>
      <c r="N101" s="402"/>
      <c r="O101" s="402"/>
      <c r="P101" s="402"/>
      <c r="Q101" s="402"/>
      <c r="R101" s="402"/>
      <c r="S101" s="402"/>
      <c r="T101" s="402"/>
      <c r="U101" s="402"/>
      <c r="V101" s="402"/>
      <c r="W101" s="402"/>
      <c r="X101" s="402"/>
      <c r="Y101" s="402"/>
      <c r="Z101" s="402"/>
    </row>
    <row r="102" ht="18.0" customHeight="1">
      <c r="A102" s="402"/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</row>
    <row r="103" ht="18.0" customHeight="1">
      <c r="A103" s="402"/>
      <c r="B103" s="402"/>
      <c r="C103" s="402"/>
      <c r="D103" s="402"/>
      <c r="E103" s="402"/>
      <c r="F103" s="402"/>
      <c r="G103" s="402"/>
      <c r="H103" s="402"/>
      <c r="I103" s="402"/>
      <c r="J103" s="402"/>
      <c r="K103" s="402"/>
      <c r="L103" s="402"/>
      <c r="M103" s="402"/>
      <c r="N103" s="402"/>
      <c r="O103" s="402"/>
      <c r="P103" s="402"/>
      <c r="Q103" s="402"/>
      <c r="R103" s="402"/>
      <c r="S103" s="402"/>
      <c r="T103" s="402"/>
      <c r="U103" s="402"/>
      <c r="V103" s="402"/>
      <c r="W103" s="402"/>
      <c r="X103" s="402"/>
      <c r="Y103" s="402"/>
      <c r="Z103" s="402"/>
    </row>
    <row r="104" ht="18.0" customHeight="1">
      <c r="A104" s="402"/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</row>
    <row r="105" ht="18.0" customHeight="1">
      <c r="A105" s="402"/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</row>
    <row r="106" ht="18.0" customHeight="1">
      <c r="A106" s="402"/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</row>
    <row r="107" ht="18.0" customHeight="1">
      <c r="A107" s="402"/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2"/>
      <c r="M107" s="402"/>
      <c r="N107" s="402"/>
      <c r="O107" s="402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</row>
    <row r="108" ht="18.0" customHeight="1">
      <c r="A108" s="402"/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2"/>
      <c r="T108" s="402"/>
      <c r="U108" s="402"/>
      <c r="V108" s="402"/>
      <c r="W108" s="402"/>
      <c r="X108" s="402"/>
      <c r="Y108" s="402"/>
      <c r="Z108" s="402"/>
    </row>
    <row r="109" ht="18.0" customHeight="1">
      <c r="A109" s="402"/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  <c r="R109" s="402"/>
      <c r="S109" s="402"/>
      <c r="T109" s="402"/>
      <c r="U109" s="402"/>
      <c r="V109" s="402"/>
      <c r="W109" s="402"/>
      <c r="X109" s="402"/>
      <c r="Y109" s="402"/>
      <c r="Z109" s="402"/>
    </row>
    <row r="110" ht="18.0" customHeight="1">
      <c r="A110" s="402"/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</row>
    <row r="111" ht="18.0" customHeight="1">
      <c r="A111" s="402"/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</row>
    <row r="112" ht="18.0" customHeight="1">
      <c r="A112" s="402"/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2"/>
      <c r="M112" s="402"/>
      <c r="N112" s="402"/>
      <c r="O112" s="402"/>
      <c r="P112" s="402"/>
      <c r="Q112" s="402"/>
      <c r="R112" s="402"/>
      <c r="S112" s="402"/>
      <c r="T112" s="402"/>
      <c r="U112" s="402"/>
      <c r="V112" s="402"/>
      <c r="W112" s="402"/>
      <c r="X112" s="402"/>
      <c r="Y112" s="402"/>
      <c r="Z112" s="402"/>
    </row>
    <row r="113" ht="18.0" customHeight="1">
      <c r="A113" s="402"/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2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</row>
    <row r="114" ht="18.0" customHeight="1">
      <c r="A114" s="402"/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2"/>
      <c r="M114" s="402"/>
      <c r="N114" s="402"/>
      <c r="O114" s="402"/>
      <c r="P114" s="402"/>
      <c r="Q114" s="402"/>
      <c r="R114" s="402"/>
      <c r="S114" s="402"/>
      <c r="T114" s="402"/>
      <c r="U114" s="402"/>
      <c r="V114" s="402"/>
      <c r="W114" s="402"/>
      <c r="X114" s="402"/>
      <c r="Y114" s="402"/>
      <c r="Z114" s="402"/>
    </row>
    <row r="115" ht="18.0" customHeight="1">
      <c r="A115" s="402"/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02"/>
      <c r="X115" s="402"/>
      <c r="Y115" s="402"/>
      <c r="Z115" s="402"/>
    </row>
    <row r="116" ht="18.0" customHeight="1">
      <c r="A116" s="402"/>
      <c r="B116" s="402"/>
      <c r="C116" s="402"/>
      <c r="D116" s="402"/>
      <c r="E116" s="402"/>
      <c r="F116" s="402"/>
      <c r="G116" s="402"/>
      <c r="H116" s="402"/>
      <c r="I116" s="402"/>
      <c r="J116" s="402"/>
      <c r="K116" s="402"/>
      <c r="L116" s="402"/>
      <c r="M116" s="402"/>
      <c r="N116" s="402"/>
      <c r="O116" s="402"/>
      <c r="P116" s="402"/>
      <c r="Q116" s="402"/>
      <c r="R116" s="402"/>
      <c r="S116" s="402"/>
      <c r="T116" s="402"/>
      <c r="U116" s="402"/>
      <c r="V116" s="402"/>
      <c r="W116" s="402"/>
      <c r="X116" s="402"/>
      <c r="Y116" s="402"/>
      <c r="Z116" s="402"/>
    </row>
    <row r="117" ht="18.0" customHeight="1">
      <c r="A117" s="402"/>
      <c r="B117" s="402"/>
      <c r="C117" s="402"/>
      <c r="D117" s="402"/>
      <c r="E117" s="402"/>
      <c r="F117" s="402"/>
      <c r="G117" s="402"/>
      <c r="H117" s="402"/>
      <c r="I117" s="402"/>
      <c r="J117" s="402"/>
      <c r="K117" s="402"/>
      <c r="L117" s="402"/>
      <c r="M117" s="402"/>
      <c r="N117" s="402"/>
      <c r="O117" s="402"/>
      <c r="P117" s="402"/>
      <c r="Q117" s="402"/>
      <c r="R117" s="402"/>
      <c r="S117" s="402"/>
      <c r="T117" s="402"/>
      <c r="U117" s="402"/>
      <c r="V117" s="402"/>
      <c r="W117" s="402"/>
      <c r="X117" s="402"/>
      <c r="Y117" s="402"/>
      <c r="Z117" s="402"/>
    </row>
    <row r="118" ht="18.0" customHeight="1">
      <c r="A118" s="402"/>
      <c r="B118" s="402"/>
      <c r="C118" s="402"/>
      <c r="D118" s="402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2"/>
      <c r="T118" s="402"/>
      <c r="U118" s="402"/>
      <c r="V118" s="402"/>
      <c r="W118" s="402"/>
      <c r="X118" s="402"/>
      <c r="Y118" s="402"/>
      <c r="Z118" s="402"/>
    </row>
    <row r="119" ht="18.0" customHeight="1">
      <c r="A119" s="402"/>
      <c r="B119" s="402"/>
      <c r="C119" s="402"/>
      <c r="D119" s="402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  <c r="R119" s="402"/>
      <c r="S119" s="402"/>
      <c r="T119" s="402"/>
      <c r="U119" s="402"/>
      <c r="V119" s="402"/>
      <c r="W119" s="402"/>
      <c r="X119" s="402"/>
      <c r="Y119" s="402"/>
      <c r="Z119" s="402"/>
    </row>
    <row r="120" ht="18.0" customHeight="1">
      <c r="A120" s="402"/>
      <c r="B120" s="402"/>
      <c r="C120" s="402"/>
      <c r="D120" s="402"/>
      <c r="E120" s="402"/>
      <c r="F120" s="402"/>
      <c r="G120" s="402"/>
      <c r="H120" s="402"/>
      <c r="I120" s="402"/>
      <c r="J120" s="402"/>
      <c r="K120" s="402"/>
      <c r="L120" s="402"/>
      <c r="M120" s="402"/>
      <c r="N120" s="402"/>
      <c r="O120" s="402"/>
      <c r="P120" s="402"/>
      <c r="Q120" s="402"/>
      <c r="R120" s="402"/>
      <c r="S120" s="402"/>
      <c r="T120" s="402"/>
      <c r="U120" s="402"/>
      <c r="V120" s="402"/>
      <c r="W120" s="402"/>
      <c r="X120" s="402"/>
      <c r="Y120" s="402"/>
      <c r="Z120" s="402"/>
    </row>
    <row r="121" ht="18.0" customHeight="1">
      <c r="A121" s="402"/>
      <c r="B121" s="402"/>
      <c r="C121" s="402"/>
      <c r="D121" s="402"/>
      <c r="E121" s="402"/>
      <c r="F121" s="402"/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  <c r="R121" s="402"/>
      <c r="S121" s="402"/>
      <c r="T121" s="402"/>
      <c r="U121" s="402"/>
      <c r="V121" s="402"/>
      <c r="W121" s="402"/>
      <c r="X121" s="402"/>
      <c r="Y121" s="402"/>
      <c r="Z121" s="402"/>
    </row>
    <row r="122" ht="18.0" customHeight="1">
      <c r="A122" s="402"/>
      <c r="B122" s="402"/>
      <c r="C122" s="402"/>
      <c r="D122" s="402"/>
      <c r="E122" s="402"/>
      <c r="F122" s="402"/>
      <c r="G122" s="402"/>
      <c r="H122" s="402"/>
      <c r="I122" s="402"/>
      <c r="J122" s="402"/>
      <c r="K122" s="402"/>
      <c r="L122" s="402"/>
      <c r="M122" s="402"/>
      <c r="N122" s="402"/>
      <c r="O122" s="402"/>
      <c r="P122" s="402"/>
      <c r="Q122" s="402"/>
      <c r="R122" s="402"/>
      <c r="S122" s="402"/>
      <c r="T122" s="402"/>
      <c r="U122" s="402"/>
      <c r="V122" s="402"/>
      <c r="W122" s="402"/>
      <c r="X122" s="402"/>
      <c r="Y122" s="402"/>
      <c r="Z122" s="402"/>
    </row>
    <row r="123" ht="18.0" customHeight="1">
      <c r="A123" s="402"/>
      <c r="B123" s="402"/>
      <c r="C123" s="402"/>
      <c r="D123" s="402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  <c r="R123" s="402"/>
      <c r="S123" s="402"/>
      <c r="T123" s="402"/>
      <c r="U123" s="402"/>
      <c r="V123" s="402"/>
      <c r="W123" s="402"/>
      <c r="X123" s="402"/>
      <c r="Y123" s="402"/>
      <c r="Z123" s="402"/>
    </row>
    <row r="124" ht="18.0" customHeight="1">
      <c r="A124" s="402"/>
      <c r="B124" s="402"/>
      <c r="C124" s="402"/>
      <c r="D124" s="402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  <c r="R124" s="402"/>
      <c r="S124" s="402"/>
      <c r="T124" s="402"/>
      <c r="U124" s="402"/>
      <c r="V124" s="402"/>
      <c r="W124" s="402"/>
      <c r="X124" s="402"/>
      <c r="Y124" s="402"/>
      <c r="Z124" s="402"/>
    </row>
    <row r="125" ht="18.0" customHeight="1">
      <c r="A125" s="402"/>
      <c r="B125" s="402"/>
      <c r="C125" s="402"/>
      <c r="D125" s="402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</row>
    <row r="126" ht="18.0" customHeight="1">
      <c r="A126" s="402"/>
      <c r="B126" s="402"/>
      <c r="C126" s="402"/>
      <c r="D126" s="402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  <c r="R126" s="402"/>
      <c r="S126" s="402"/>
      <c r="T126" s="402"/>
      <c r="U126" s="402"/>
      <c r="V126" s="402"/>
      <c r="W126" s="402"/>
      <c r="X126" s="402"/>
      <c r="Y126" s="402"/>
      <c r="Z126" s="402"/>
    </row>
    <row r="127" ht="18.0" customHeight="1">
      <c r="A127" s="402"/>
      <c r="B127" s="402"/>
      <c r="C127" s="402"/>
      <c r="D127" s="402"/>
      <c r="E127" s="402"/>
      <c r="F127" s="402"/>
      <c r="G127" s="402"/>
      <c r="H127" s="402"/>
      <c r="I127" s="402"/>
      <c r="J127" s="402"/>
      <c r="K127" s="402"/>
      <c r="L127" s="402"/>
      <c r="M127" s="402"/>
      <c r="N127" s="402"/>
      <c r="O127" s="402"/>
      <c r="P127" s="402"/>
      <c r="Q127" s="402"/>
      <c r="R127" s="402"/>
      <c r="S127" s="402"/>
      <c r="T127" s="402"/>
      <c r="U127" s="402"/>
      <c r="V127" s="402"/>
      <c r="W127" s="402"/>
      <c r="X127" s="402"/>
      <c r="Y127" s="402"/>
      <c r="Z127" s="402"/>
    </row>
    <row r="128" ht="18.0" customHeight="1">
      <c r="A128" s="402"/>
      <c r="B128" s="402"/>
      <c r="C128" s="402"/>
      <c r="D128" s="402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2"/>
    </row>
    <row r="129" ht="18.0" customHeight="1">
      <c r="A129" s="402"/>
      <c r="B129" s="402"/>
      <c r="C129" s="402"/>
      <c r="D129" s="402"/>
      <c r="E129" s="402"/>
      <c r="F129" s="402"/>
      <c r="G129" s="402"/>
      <c r="H129" s="402"/>
      <c r="I129" s="402"/>
      <c r="J129" s="402"/>
      <c r="K129" s="402"/>
      <c r="L129" s="402"/>
      <c r="M129" s="402"/>
      <c r="N129" s="402"/>
      <c r="O129" s="402"/>
      <c r="P129" s="402"/>
      <c r="Q129" s="402"/>
      <c r="R129" s="402"/>
      <c r="S129" s="402"/>
      <c r="T129" s="402"/>
      <c r="U129" s="402"/>
      <c r="V129" s="402"/>
      <c r="W129" s="402"/>
      <c r="X129" s="402"/>
      <c r="Y129" s="402"/>
      <c r="Z129" s="402"/>
    </row>
    <row r="130" ht="18.0" customHeight="1">
      <c r="A130" s="402"/>
      <c r="B130" s="402"/>
      <c r="C130" s="402"/>
      <c r="D130" s="402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  <c r="R130" s="402"/>
      <c r="S130" s="402"/>
      <c r="T130" s="402"/>
      <c r="U130" s="402"/>
      <c r="V130" s="402"/>
      <c r="W130" s="402"/>
      <c r="X130" s="402"/>
      <c r="Y130" s="402"/>
      <c r="Z130" s="402"/>
    </row>
    <row r="131" ht="18.0" customHeight="1">
      <c r="A131" s="402"/>
      <c r="B131" s="402"/>
      <c r="C131" s="402"/>
      <c r="D131" s="402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  <c r="R131" s="402"/>
      <c r="S131" s="402"/>
      <c r="T131" s="402"/>
      <c r="U131" s="402"/>
      <c r="V131" s="402"/>
      <c r="W131" s="402"/>
      <c r="X131" s="402"/>
      <c r="Y131" s="402"/>
      <c r="Z131" s="402"/>
    </row>
    <row r="132" ht="18.0" customHeight="1">
      <c r="A132" s="402"/>
      <c r="B132" s="402"/>
      <c r="C132" s="402"/>
      <c r="D132" s="402"/>
      <c r="E132" s="402"/>
      <c r="F132" s="402"/>
      <c r="G132" s="402"/>
      <c r="H132" s="402"/>
      <c r="I132" s="402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</row>
    <row r="133" ht="18.0" customHeight="1">
      <c r="A133" s="402"/>
      <c r="B133" s="402"/>
      <c r="C133" s="402"/>
      <c r="D133" s="402"/>
      <c r="E133" s="402"/>
      <c r="F133" s="402"/>
      <c r="G133" s="402"/>
      <c r="H133" s="402"/>
      <c r="I133" s="402"/>
      <c r="J133" s="402"/>
      <c r="K133" s="402"/>
      <c r="L133" s="402"/>
      <c r="M133" s="402"/>
      <c r="N133" s="402"/>
      <c r="O133" s="402"/>
      <c r="P133" s="402"/>
      <c r="Q133" s="402"/>
      <c r="R133" s="402"/>
      <c r="S133" s="402"/>
      <c r="T133" s="402"/>
      <c r="U133" s="402"/>
      <c r="V133" s="402"/>
      <c r="W133" s="402"/>
      <c r="X133" s="402"/>
      <c r="Y133" s="402"/>
      <c r="Z133" s="402"/>
    </row>
    <row r="134" ht="18.0" customHeight="1">
      <c r="A134" s="402"/>
      <c r="B134" s="402"/>
      <c r="C134" s="402"/>
      <c r="D134" s="402"/>
      <c r="E134" s="402"/>
      <c r="F134" s="402"/>
      <c r="G134" s="402"/>
      <c r="H134" s="402"/>
      <c r="I134" s="402"/>
      <c r="J134" s="402"/>
      <c r="K134" s="402"/>
      <c r="L134" s="402"/>
      <c r="M134" s="402"/>
      <c r="N134" s="402"/>
      <c r="O134" s="402"/>
      <c r="P134" s="402"/>
      <c r="Q134" s="402"/>
      <c r="R134" s="402"/>
      <c r="S134" s="402"/>
      <c r="T134" s="402"/>
      <c r="U134" s="402"/>
      <c r="V134" s="402"/>
      <c r="W134" s="402"/>
      <c r="X134" s="402"/>
      <c r="Y134" s="402"/>
      <c r="Z134" s="402"/>
    </row>
    <row r="135" ht="18.0" customHeight="1">
      <c r="A135" s="402"/>
      <c r="B135" s="402"/>
      <c r="C135" s="402"/>
      <c r="D135" s="40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2"/>
      <c r="T135" s="402"/>
      <c r="U135" s="402"/>
      <c r="V135" s="402"/>
      <c r="W135" s="402"/>
      <c r="X135" s="402"/>
      <c r="Y135" s="402"/>
      <c r="Z135" s="402"/>
    </row>
    <row r="136" ht="18.0" customHeight="1">
      <c r="A136" s="402"/>
      <c r="B136" s="402"/>
      <c r="C136" s="402"/>
      <c r="D136" s="402"/>
      <c r="E136" s="402"/>
      <c r="F136" s="402"/>
      <c r="G136" s="402"/>
      <c r="H136" s="402"/>
      <c r="I136" s="402"/>
      <c r="J136" s="402"/>
      <c r="K136" s="402"/>
      <c r="L136" s="402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</row>
    <row r="137" ht="18.0" customHeight="1">
      <c r="A137" s="402"/>
      <c r="B137" s="402"/>
      <c r="C137" s="402"/>
      <c r="D137" s="402"/>
      <c r="E137" s="402"/>
      <c r="F137" s="402"/>
      <c r="G137" s="402"/>
      <c r="H137" s="402"/>
      <c r="I137" s="402"/>
      <c r="J137" s="402"/>
      <c r="K137" s="402"/>
      <c r="L137" s="40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</row>
    <row r="138" ht="18.0" customHeight="1">
      <c r="A138" s="402"/>
      <c r="B138" s="402"/>
      <c r="C138" s="402"/>
      <c r="D138" s="402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</row>
    <row r="139" ht="18.0" customHeight="1">
      <c r="A139" s="402"/>
      <c r="B139" s="402"/>
      <c r="C139" s="402"/>
      <c r="D139" s="402"/>
      <c r="E139" s="402"/>
      <c r="F139" s="402"/>
      <c r="G139" s="402"/>
      <c r="H139" s="402"/>
      <c r="I139" s="402"/>
      <c r="J139" s="402"/>
      <c r="K139" s="402"/>
      <c r="L139" s="402"/>
      <c r="M139" s="402"/>
      <c r="N139" s="402"/>
      <c r="O139" s="402"/>
      <c r="P139" s="402"/>
      <c r="Q139" s="402"/>
      <c r="R139" s="402"/>
      <c r="S139" s="402"/>
      <c r="T139" s="402"/>
      <c r="U139" s="402"/>
      <c r="V139" s="402"/>
      <c r="W139" s="402"/>
      <c r="X139" s="402"/>
      <c r="Y139" s="402"/>
      <c r="Z139" s="402"/>
    </row>
    <row r="140" ht="18.0" customHeight="1">
      <c r="A140" s="402"/>
      <c r="B140" s="402"/>
      <c r="C140" s="402"/>
      <c r="D140" s="402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</row>
    <row r="141" ht="18.0" customHeight="1">
      <c r="A141" s="402"/>
      <c r="B141" s="402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</row>
    <row r="142" ht="18.0" customHeight="1">
      <c r="A142" s="402"/>
      <c r="B142" s="402"/>
      <c r="C142" s="402"/>
      <c r="D142" s="402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</row>
    <row r="143" ht="18.0" customHeight="1">
      <c r="A143" s="402"/>
      <c r="B143" s="402"/>
      <c r="C143" s="402"/>
      <c r="D143" s="402"/>
      <c r="E143" s="402"/>
      <c r="F143" s="402"/>
      <c r="G143" s="402"/>
      <c r="H143" s="402"/>
      <c r="I143" s="402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</row>
    <row r="144" ht="18.0" customHeight="1">
      <c r="A144" s="402"/>
      <c r="B144" s="402"/>
      <c r="C144" s="402"/>
      <c r="D144" s="402"/>
      <c r="E144" s="402"/>
      <c r="F144" s="402"/>
      <c r="G144" s="402"/>
      <c r="H144" s="402"/>
      <c r="I144" s="402"/>
      <c r="J144" s="402"/>
      <c r="K144" s="402"/>
      <c r="L144" s="402"/>
      <c r="M144" s="402"/>
      <c r="N144" s="402"/>
      <c r="O144" s="402"/>
      <c r="P144" s="402"/>
      <c r="Q144" s="402"/>
      <c r="R144" s="402"/>
      <c r="S144" s="402"/>
      <c r="T144" s="402"/>
      <c r="U144" s="402"/>
      <c r="V144" s="402"/>
      <c r="W144" s="402"/>
      <c r="X144" s="402"/>
      <c r="Y144" s="402"/>
      <c r="Z144" s="402"/>
    </row>
    <row r="145" ht="18.0" customHeight="1">
      <c r="A145" s="402"/>
      <c r="B145" s="402"/>
      <c r="C145" s="402"/>
      <c r="D145" s="402"/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2"/>
      <c r="T145" s="402"/>
      <c r="U145" s="402"/>
      <c r="V145" s="402"/>
      <c r="W145" s="402"/>
      <c r="X145" s="402"/>
      <c r="Y145" s="402"/>
      <c r="Z145" s="402"/>
    </row>
    <row r="146" ht="18.0" customHeight="1">
      <c r="A146" s="402"/>
      <c r="B146" s="402"/>
      <c r="C146" s="402"/>
      <c r="D146" s="402"/>
      <c r="E146" s="402"/>
      <c r="F146" s="402"/>
      <c r="G146" s="402"/>
      <c r="H146" s="402"/>
      <c r="I146" s="402"/>
      <c r="J146" s="402"/>
      <c r="K146" s="402"/>
      <c r="L146" s="402"/>
      <c r="M146" s="402"/>
      <c r="N146" s="402"/>
      <c r="O146" s="402"/>
      <c r="P146" s="402"/>
      <c r="Q146" s="402"/>
      <c r="R146" s="402"/>
      <c r="S146" s="402"/>
      <c r="T146" s="402"/>
      <c r="U146" s="402"/>
      <c r="V146" s="402"/>
      <c r="W146" s="402"/>
      <c r="X146" s="402"/>
      <c r="Y146" s="402"/>
      <c r="Z146" s="402"/>
    </row>
    <row r="147" ht="18.0" customHeight="1">
      <c r="A147" s="402"/>
      <c r="B147" s="402"/>
      <c r="C147" s="402"/>
      <c r="D147" s="402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  <c r="R147" s="402"/>
      <c r="S147" s="402"/>
      <c r="T147" s="402"/>
      <c r="U147" s="402"/>
      <c r="V147" s="402"/>
      <c r="W147" s="402"/>
      <c r="X147" s="402"/>
      <c r="Y147" s="402"/>
      <c r="Z147" s="402"/>
    </row>
    <row r="148" ht="18.0" customHeight="1">
      <c r="A148" s="402"/>
      <c r="B148" s="402"/>
      <c r="C148" s="402"/>
      <c r="D148" s="402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2"/>
      <c r="T148" s="402"/>
      <c r="U148" s="402"/>
      <c r="V148" s="402"/>
      <c r="W148" s="402"/>
      <c r="X148" s="402"/>
      <c r="Y148" s="402"/>
      <c r="Z148" s="402"/>
    </row>
    <row r="149" ht="18.0" customHeight="1">
      <c r="A149" s="402"/>
      <c r="B149" s="402"/>
      <c r="C149" s="402"/>
      <c r="D149" s="402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</row>
    <row r="150" ht="18.0" customHeight="1">
      <c r="A150" s="402"/>
      <c r="B150" s="402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</row>
    <row r="151" ht="18.0" customHeight="1">
      <c r="A151" s="402"/>
      <c r="B151" s="402"/>
      <c r="C151" s="402"/>
      <c r="D151" s="402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  <c r="R151" s="402"/>
      <c r="S151" s="402"/>
      <c r="T151" s="402"/>
      <c r="U151" s="402"/>
      <c r="V151" s="402"/>
      <c r="W151" s="402"/>
      <c r="X151" s="402"/>
      <c r="Y151" s="402"/>
      <c r="Z151" s="402"/>
    </row>
    <row r="152" ht="18.0" customHeight="1">
      <c r="A152" s="402"/>
      <c r="B152" s="402"/>
      <c r="C152" s="402"/>
      <c r="D152" s="402"/>
      <c r="E152" s="402"/>
      <c r="F152" s="402"/>
      <c r="G152" s="402"/>
      <c r="H152" s="402"/>
      <c r="I152" s="402"/>
      <c r="J152" s="402"/>
      <c r="K152" s="402"/>
      <c r="L152" s="402"/>
      <c r="M152" s="402"/>
      <c r="N152" s="402"/>
      <c r="O152" s="402"/>
      <c r="P152" s="402"/>
      <c r="Q152" s="402"/>
      <c r="R152" s="402"/>
      <c r="S152" s="402"/>
      <c r="T152" s="402"/>
      <c r="U152" s="402"/>
      <c r="V152" s="402"/>
      <c r="W152" s="402"/>
      <c r="X152" s="402"/>
      <c r="Y152" s="402"/>
      <c r="Z152" s="402"/>
    </row>
    <row r="153" ht="18.0" customHeight="1">
      <c r="A153" s="402"/>
      <c r="B153" s="402"/>
      <c r="C153" s="402"/>
      <c r="D153" s="402"/>
      <c r="E153" s="402"/>
      <c r="F153" s="402"/>
      <c r="G153" s="402"/>
      <c r="H153" s="402"/>
      <c r="I153" s="402"/>
      <c r="J153" s="402"/>
      <c r="K153" s="402"/>
      <c r="L153" s="402"/>
      <c r="M153" s="402"/>
      <c r="N153" s="402"/>
      <c r="O153" s="402"/>
      <c r="P153" s="402"/>
      <c r="Q153" s="402"/>
      <c r="R153" s="402"/>
      <c r="S153" s="402"/>
      <c r="T153" s="402"/>
      <c r="U153" s="402"/>
      <c r="V153" s="402"/>
      <c r="W153" s="402"/>
      <c r="X153" s="402"/>
      <c r="Y153" s="402"/>
      <c r="Z153" s="402"/>
    </row>
    <row r="154" ht="18.0" customHeight="1">
      <c r="A154" s="402"/>
      <c r="B154" s="402"/>
      <c r="C154" s="402"/>
      <c r="D154" s="402"/>
      <c r="E154" s="402"/>
      <c r="F154" s="402"/>
      <c r="G154" s="402"/>
      <c r="H154" s="402"/>
      <c r="I154" s="402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</row>
    <row r="155" ht="18.0" customHeight="1">
      <c r="A155" s="402"/>
      <c r="B155" s="402"/>
      <c r="C155" s="402"/>
      <c r="D155" s="402"/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2"/>
      <c r="T155" s="402"/>
      <c r="U155" s="402"/>
      <c r="V155" s="402"/>
      <c r="W155" s="402"/>
      <c r="X155" s="402"/>
      <c r="Y155" s="402"/>
      <c r="Z155" s="402"/>
    </row>
    <row r="156" ht="18.0" customHeight="1">
      <c r="A156" s="402"/>
      <c r="B156" s="402"/>
      <c r="C156" s="402"/>
      <c r="D156" s="402"/>
      <c r="E156" s="402"/>
      <c r="F156" s="402"/>
      <c r="G156" s="402"/>
      <c r="H156" s="402"/>
      <c r="I156" s="402"/>
      <c r="J156" s="402"/>
      <c r="K156" s="402"/>
      <c r="L156" s="402"/>
      <c r="M156" s="402"/>
      <c r="N156" s="402"/>
      <c r="O156" s="402"/>
      <c r="P156" s="402"/>
      <c r="Q156" s="402"/>
      <c r="R156" s="402"/>
      <c r="S156" s="402"/>
      <c r="T156" s="402"/>
      <c r="U156" s="402"/>
      <c r="V156" s="402"/>
      <c r="W156" s="402"/>
      <c r="X156" s="402"/>
      <c r="Y156" s="402"/>
      <c r="Z156" s="402"/>
    </row>
    <row r="157" ht="18.0" customHeight="1">
      <c r="A157" s="402"/>
      <c r="B157" s="402"/>
      <c r="C157" s="402"/>
      <c r="D157" s="402"/>
      <c r="E157" s="402"/>
      <c r="F157" s="402"/>
      <c r="G157" s="402"/>
      <c r="H157" s="402"/>
      <c r="I157" s="402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</row>
    <row r="158" ht="18.0" customHeight="1">
      <c r="A158" s="402"/>
      <c r="B158" s="402"/>
      <c r="C158" s="402"/>
      <c r="D158" s="402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2"/>
      <c r="T158" s="402"/>
      <c r="U158" s="402"/>
      <c r="V158" s="402"/>
      <c r="W158" s="402"/>
      <c r="X158" s="402"/>
      <c r="Y158" s="402"/>
      <c r="Z158" s="402"/>
    </row>
    <row r="159" ht="18.0" customHeight="1">
      <c r="A159" s="402"/>
      <c r="B159" s="402"/>
      <c r="C159" s="402"/>
      <c r="D159" s="402"/>
      <c r="E159" s="402"/>
      <c r="F159" s="402"/>
      <c r="G159" s="402"/>
      <c r="H159" s="402"/>
      <c r="I159" s="402"/>
      <c r="J159" s="402"/>
      <c r="K159" s="402"/>
      <c r="L159" s="402"/>
      <c r="M159" s="402"/>
      <c r="N159" s="402"/>
      <c r="O159" s="402"/>
      <c r="P159" s="402"/>
      <c r="Q159" s="402"/>
      <c r="R159" s="402"/>
      <c r="S159" s="402"/>
      <c r="T159" s="402"/>
      <c r="U159" s="402"/>
      <c r="V159" s="402"/>
      <c r="W159" s="402"/>
      <c r="X159" s="402"/>
      <c r="Y159" s="402"/>
      <c r="Z159" s="402"/>
    </row>
    <row r="160" ht="18.0" customHeight="1">
      <c r="A160" s="402"/>
      <c r="B160" s="402"/>
      <c r="C160" s="402"/>
      <c r="D160" s="402"/>
      <c r="E160" s="402"/>
      <c r="F160" s="402"/>
      <c r="G160" s="402"/>
      <c r="H160" s="402"/>
      <c r="I160" s="402"/>
      <c r="J160" s="402"/>
      <c r="K160" s="402"/>
      <c r="L160" s="402"/>
      <c r="M160" s="402"/>
      <c r="N160" s="402"/>
      <c r="O160" s="402"/>
      <c r="P160" s="402"/>
      <c r="Q160" s="402"/>
      <c r="R160" s="402"/>
      <c r="S160" s="402"/>
      <c r="T160" s="402"/>
      <c r="U160" s="402"/>
      <c r="V160" s="402"/>
      <c r="W160" s="402"/>
      <c r="X160" s="402"/>
      <c r="Y160" s="402"/>
      <c r="Z160" s="402"/>
    </row>
    <row r="161" ht="18.0" customHeight="1">
      <c r="A161" s="402"/>
      <c r="B161" s="402"/>
      <c r="C161" s="402"/>
      <c r="D161" s="402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  <c r="R161" s="402"/>
      <c r="S161" s="402"/>
      <c r="T161" s="402"/>
      <c r="U161" s="402"/>
      <c r="V161" s="402"/>
      <c r="W161" s="402"/>
      <c r="X161" s="402"/>
      <c r="Y161" s="402"/>
      <c r="Z161" s="402"/>
    </row>
    <row r="162" ht="18.0" customHeight="1">
      <c r="A162" s="402"/>
      <c r="B162" s="402"/>
      <c r="C162" s="402"/>
      <c r="D162" s="402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</row>
    <row r="163" ht="18.0" customHeight="1">
      <c r="A163" s="402"/>
      <c r="B163" s="402"/>
      <c r="C163" s="402"/>
      <c r="D163" s="402"/>
      <c r="E163" s="402"/>
      <c r="F163" s="402"/>
      <c r="G163" s="402"/>
      <c r="H163" s="402"/>
      <c r="I163" s="402"/>
      <c r="J163" s="402"/>
      <c r="K163" s="402"/>
      <c r="L163" s="402"/>
      <c r="M163" s="402"/>
      <c r="N163" s="402"/>
      <c r="O163" s="402"/>
      <c r="P163" s="402"/>
      <c r="Q163" s="402"/>
      <c r="R163" s="402"/>
      <c r="S163" s="402"/>
      <c r="T163" s="402"/>
      <c r="U163" s="402"/>
      <c r="V163" s="402"/>
      <c r="W163" s="402"/>
      <c r="X163" s="402"/>
      <c r="Y163" s="402"/>
      <c r="Z163" s="402"/>
    </row>
    <row r="164" ht="18.0" customHeight="1">
      <c r="A164" s="402"/>
      <c r="B164" s="402"/>
      <c r="C164" s="402"/>
      <c r="D164" s="402"/>
      <c r="E164" s="402"/>
      <c r="F164" s="402"/>
      <c r="G164" s="402"/>
      <c r="H164" s="402"/>
      <c r="I164" s="402"/>
      <c r="J164" s="402"/>
      <c r="K164" s="402"/>
      <c r="L164" s="402"/>
      <c r="M164" s="402"/>
      <c r="N164" s="402"/>
      <c r="O164" s="402"/>
      <c r="P164" s="402"/>
      <c r="Q164" s="402"/>
      <c r="R164" s="402"/>
      <c r="S164" s="402"/>
      <c r="T164" s="402"/>
      <c r="U164" s="402"/>
      <c r="V164" s="402"/>
      <c r="W164" s="402"/>
      <c r="X164" s="402"/>
      <c r="Y164" s="402"/>
      <c r="Z164" s="402"/>
    </row>
    <row r="165" ht="18.0" customHeight="1">
      <c r="A165" s="402"/>
      <c r="B165" s="402"/>
      <c r="C165" s="402"/>
      <c r="D165" s="402"/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2"/>
      <c r="T165" s="402"/>
      <c r="U165" s="402"/>
      <c r="V165" s="402"/>
      <c r="W165" s="402"/>
      <c r="X165" s="402"/>
      <c r="Y165" s="402"/>
      <c r="Z165" s="402"/>
    </row>
    <row r="166" ht="18.0" customHeight="1">
      <c r="A166" s="402"/>
      <c r="B166" s="402"/>
      <c r="C166" s="402"/>
      <c r="D166" s="402"/>
      <c r="E166" s="402"/>
      <c r="F166" s="402"/>
      <c r="G166" s="402"/>
      <c r="H166" s="402"/>
      <c r="I166" s="402"/>
      <c r="J166" s="402"/>
      <c r="K166" s="402"/>
      <c r="L166" s="402"/>
      <c r="M166" s="402"/>
      <c r="N166" s="402"/>
      <c r="O166" s="402"/>
      <c r="P166" s="402"/>
      <c r="Q166" s="402"/>
      <c r="R166" s="402"/>
      <c r="S166" s="402"/>
      <c r="T166" s="402"/>
      <c r="U166" s="402"/>
      <c r="V166" s="402"/>
      <c r="W166" s="402"/>
      <c r="X166" s="402"/>
      <c r="Y166" s="402"/>
      <c r="Z166" s="402"/>
    </row>
    <row r="167" ht="18.0" customHeight="1">
      <c r="A167" s="402"/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  <c r="R167" s="402"/>
      <c r="S167" s="402"/>
      <c r="T167" s="402"/>
      <c r="U167" s="402"/>
      <c r="V167" s="402"/>
      <c r="W167" s="402"/>
      <c r="X167" s="402"/>
      <c r="Y167" s="402"/>
      <c r="Z167" s="402"/>
    </row>
    <row r="168" ht="18.0" customHeight="1">
      <c r="A168" s="402"/>
      <c r="B168" s="402"/>
      <c r="C168" s="402"/>
      <c r="D168" s="402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2"/>
      <c r="T168" s="402"/>
      <c r="U168" s="402"/>
      <c r="V168" s="402"/>
      <c r="W168" s="402"/>
      <c r="X168" s="402"/>
      <c r="Y168" s="402"/>
      <c r="Z168" s="402"/>
    </row>
    <row r="169" ht="18.0" customHeight="1">
      <c r="A169" s="402"/>
      <c r="B169" s="402"/>
      <c r="C169" s="402"/>
      <c r="D169" s="402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  <c r="R169" s="402"/>
      <c r="S169" s="402"/>
      <c r="T169" s="402"/>
      <c r="U169" s="402"/>
      <c r="V169" s="402"/>
      <c r="W169" s="402"/>
      <c r="X169" s="402"/>
      <c r="Y169" s="402"/>
      <c r="Z169" s="402"/>
    </row>
    <row r="170" ht="18.0" customHeight="1">
      <c r="A170" s="402"/>
      <c r="B170" s="402"/>
      <c r="C170" s="402"/>
      <c r="D170" s="402"/>
      <c r="E170" s="402"/>
      <c r="F170" s="402"/>
      <c r="G170" s="402"/>
      <c r="H170" s="402"/>
      <c r="I170" s="402"/>
      <c r="J170" s="402"/>
      <c r="K170" s="402"/>
      <c r="L170" s="402"/>
      <c r="M170" s="402"/>
      <c r="N170" s="402"/>
      <c r="O170" s="402"/>
      <c r="P170" s="402"/>
      <c r="Q170" s="402"/>
      <c r="R170" s="402"/>
      <c r="S170" s="402"/>
      <c r="T170" s="402"/>
      <c r="U170" s="402"/>
      <c r="V170" s="402"/>
      <c r="W170" s="402"/>
      <c r="X170" s="402"/>
      <c r="Y170" s="402"/>
      <c r="Z170" s="402"/>
    </row>
    <row r="171" ht="18.0" customHeight="1">
      <c r="A171" s="402"/>
      <c r="B171" s="402"/>
      <c r="C171" s="402"/>
      <c r="D171" s="402"/>
      <c r="E171" s="402"/>
      <c r="F171" s="402"/>
      <c r="G171" s="402"/>
      <c r="H171" s="402"/>
      <c r="I171" s="402"/>
      <c r="J171" s="402"/>
      <c r="K171" s="402"/>
      <c r="L171" s="402"/>
      <c r="M171" s="402"/>
      <c r="N171" s="402"/>
      <c r="O171" s="402"/>
      <c r="P171" s="402"/>
      <c r="Q171" s="402"/>
      <c r="R171" s="402"/>
      <c r="S171" s="402"/>
      <c r="T171" s="402"/>
      <c r="U171" s="402"/>
      <c r="V171" s="402"/>
      <c r="W171" s="402"/>
      <c r="X171" s="402"/>
      <c r="Y171" s="402"/>
      <c r="Z171" s="402"/>
    </row>
    <row r="172" ht="18.0" customHeight="1">
      <c r="A172" s="402"/>
      <c r="B172" s="402"/>
      <c r="C172" s="402"/>
      <c r="D172" s="402"/>
      <c r="E172" s="402"/>
      <c r="F172" s="402"/>
      <c r="G172" s="402"/>
      <c r="H172" s="402"/>
      <c r="I172" s="402"/>
      <c r="J172" s="402"/>
      <c r="K172" s="402"/>
      <c r="L172" s="402"/>
      <c r="M172" s="402"/>
      <c r="N172" s="402"/>
      <c r="O172" s="402"/>
      <c r="P172" s="402"/>
      <c r="Q172" s="402"/>
      <c r="R172" s="402"/>
      <c r="S172" s="402"/>
      <c r="T172" s="402"/>
      <c r="U172" s="402"/>
      <c r="V172" s="402"/>
      <c r="W172" s="402"/>
      <c r="X172" s="402"/>
      <c r="Y172" s="402"/>
      <c r="Z172" s="402"/>
    </row>
    <row r="173" ht="18.0" customHeight="1">
      <c r="A173" s="402"/>
      <c r="B173" s="402"/>
      <c r="C173" s="402"/>
      <c r="D173" s="402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</row>
    <row r="174" ht="18.0" customHeight="1">
      <c r="A174" s="402"/>
      <c r="B174" s="402"/>
      <c r="C174" s="402"/>
      <c r="D174" s="402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02"/>
      <c r="S174" s="402"/>
      <c r="T174" s="402"/>
      <c r="U174" s="402"/>
      <c r="V174" s="402"/>
      <c r="W174" s="402"/>
      <c r="X174" s="402"/>
      <c r="Y174" s="402"/>
      <c r="Z174" s="402"/>
    </row>
    <row r="175" ht="18.0" customHeight="1">
      <c r="A175" s="402"/>
      <c r="B175" s="402"/>
      <c r="C175" s="402"/>
      <c r="D175" s="402"/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2"/>
      <c r="T175" s="402"/>
      <c r="U175" s="402"/>
      <c r="V175" s="402"/>
      <c r="W175" s="402"/>
      <c r="X175" s="402"/>
      <c r="Y175" s="402"/>
      <c r="Z175" s="402"/>
    </row>
    <row r="176" ht="18.0" customHeight="1">
      <c r="A176" s="402"/>
      <c r="B176" s="402"/>
      <c r="C176" s="402"/>
      <c r="D176" s="402"/>
      <c r="E176" s="402"/>
      <c r="F176" s="402"/>
      <c r="G176" s="402"/>
      <c r="H176" s="402"/>
      <c r="I176" s="402"/>
      <c r="J176" s="402"/>
      <c r="K176" s="402"/>
      <c r="L176" s="402"/>
      <c r="M176" s="402"/>
      <c r="N176" s="402"/>
      <c r="O176" s="402"/>
      <c r="P176" s="402"/>
      <c r="Q176" s="402"/>
      <c r="R176" s="402"/>
      <c r="S176" s="402"/>
      <c r="T176" s="402"/>
      <c r="U176" s="402"/>
      <c r="V176" s="402"/>
      <c r="W176" s="402"/>
      <c r="X176" s="402"/>
      <c r="Y176" s="402"/>
      <c r="Z176" s="402"/>
    </row>
    <row r="177" ht="18.0" customHeight="1">
      <c r="A177" s="402"/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</row>
    <row r="178" ht="18.0" customHeight="1">
      <c r="A178" s="402"/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2"/>
      <c r="T178" s="402"/>
      <c r="U178" s="402"/>
      <c r="V178" s="402"/>
      <c r="W178" s="402"/>
      <c r="X178" s="402"/>
      <c r="Y178" s="402"/>
      <c r="Z178" s="402"/>
    </row>
    <row r="179" ht="18.0" customHeight="1">
      <c r="A179" s="402"/>
      <c r="B179" s="402"/>
      <c r="C179" s="402"/>
      <c r="D179" s="402"/>
      <c r="E179" s="402"/>
      <c r="F179" s="402"/>
      <c r="G179" s="402"/>
      <c r="H179" s="402"/>
      <c r="I179" s="402"/>
      <c r="J179" s="402"/>
      <c r="K179" s="402"/>
      <c r="L179" s="402"/>
      <c r="M179" s="402"/>
      <c r="N179" s="402"/>
      <c r="O179" s="402"/>
      <c r="P179" s="402"/>
      <c r="Q179" s="402"/>
      <c r="R179" s="402"/>
      <c r="S179" s="402"/>
      <c r="T179" s="402"/>
      <c r="U179" s="402"/>
      <c r="V179" s="402"/>
      <c r="W179" s="402"/>
      <c r="X179" s="402"/>
      <c r="Y179" s="402"/>
      <c r="Z179" s="402"/>
    </row>
    <row r="180" ht="18.0" customHeight="1">
      <c r="A180" s="402"/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</row>
    <row r="181" ht="18.0" customHeight="1">
      <c r="A181" s="402"/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02"/>
      <c r="S181" s="402"/>
      <c r="T181" s="402"/>
      <c r="U181" s="402"/>
      <c r="V181" s="402"/>
      <c r="W181" s="402"/>
      <c r="X181" s="402"/>
      <c r="Y181" s="402"/>
      <c r="Z181" s="402"/>
    </row>
    <row r="182" ht="18.0" customHeight="1">
      <c r="A182" s="402"/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  <c r="S182" s="402"/>
      <c r="T182" s="402"/>
      <c r="U182" s="402"/>
      <c r="V182" s="402"/>
      <c r="W182" s="402"/>
      <c r="X182" s="402"/>
      <c r="Y182" s="402"/>
      <c r="Z182" s="402"/>
    </row>
    <row r="183" ht="18.0" customHeight="1">
      <c r="A183" s="402"/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402"/>
      <c r="O183" s="402"/>
      <c r="P183" s="402"/>
      <c r="Q183" s="402"/>
      <c r="R183" s="402"/>
      <c r="S183" s="402"/>
      <c r="T183" s="402"/>
      <c r="U183" s="402"/>
      <c r="V183" s="402"/>
      <c r="W183" s="402"/>
      <c r="X183" s="402"/>
      <c r="Y183" s="402"/>
      <c r="Z183" s="402"/>
    </row>
    <row r="184" ht="18.0" customHeight="1">
      <c r="A184" s="402"/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402"/>
      <c r="O184" s="402"/>
      <c r="P184" s="402"/>
      <c r="Q184" s="402"/>
      <c r="R184" s="402"/>
      <c r="S184" s="402"/>
      <c r="T184" s="402"/>
      <c r="U184" s="402"/>
      <c r="V184" s="402"/>
      <c r="W184" s="402"/>
      <c r="X184" s="402"/>
      <c r="Y184" s="402"/>
      <c r="Z184" s="402"/>
    </row>
    <row r="185" ht="18.0" customHeight="1">
      <c r="A185" s="402"/>
      <c r="B185" s="402"/>
      <c r="C185" s="402"/>
      <c r="D185" s="402"/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2"/>
      <c r="T185" s="402"/>
      <c r="U185" s="402"/>
      <c r="V185" s="402"/>
      <c r="W185" s="402"/>
      <c r="X185" s="402"/>
      <c r="Y185" s="402"/>
      <c r="Z185" s="402"/>
    </row>
    <row r="186" ht="18.0" customHeight="1">
      <c r="A186" s="402"/>
      <c r="B186" s="402"/>
      <c r="C186" s="402"/>
      <c r="D186" s="402"/>
      <c r="E186" s="402"/>
      <c r="F186" s="402"/>
      <c r="G186" s="402"/>
      <c r="H186" s="402"/>
      <c r="I186" s="402"/>
      <c r="J186" s="402"/>
      <c r="K186" s="402"/>
      <c r="L186" s="402"/>
      <c r="M186" s="402"/>
      <c r="N186" s="402"/>
      <c r="O186" s="402"/>
      <c r="P186" s="402"/>
      <c r="Q186" s="402"/>
      <c r="R186" s="402"/>
      <c r="S186" s="402"/>
      <c r="T186" s="402"/>
      <c r="U186" s="402"/>
      <c r="V186" s="402"/>
      <c r="W186" s="402"/>
      <c r="X186" s="402"/>
      <c r="Y186" s="402"/>
      <c r="Z186" s="402"/>
    </row>
    <row r="187" ht="18.0" customHeight="1">
      <c r="A187" s="402"/>
      <c r="B187" s="402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</row>
    <row r="188" ht="18.0" customHeight="1">
      <c r="A188" s="402"/>
      <c r="B188" s="402"/>
      <c r="C188" s="402"/>
      <c r="D188" s="402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2"/>
      <c r="T188" s="402"/>
      <c r="U188" s="402"/>
      <c r="V188" s="402"/>
      <c r="W188" s="402"/>
      <c r="X188" s="402"/>
      <c r="Y188" s="402"/>
      <c r="Z188" s="402"/>
    </row>
    <row r="189" ht="18.0" customHeight="1">
      <c r="A189" s="402"/>
      <c r="B189" s="402"/>
      <c r="C189" s="402"/>
      <c r="D189" s="402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</row>
    <row r="190" ht="18.0" customHeight="1">
      <c r="A190" s="402"/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  <c r="S190" s="402"/>
      <c r="T190" s="402"/>
      <c r="U190" s="402"/>
      <c r="V190" s="402"/>
      <c r="W190" s="402"/>
      <c r="X190" s="402"/>
      <c r="Y190" s="402"/>
      <c r="Z190" s="402"/>
    </row>
    <row r="191" ht="18.0" customHeight="1">
      <c r="A191" s="402"/>
      <c r="B191" s="402"/>
      <c r="C191" s="402"/>
      <c r="D191" s="402"/>
      <c r="E191" s="402"/>
      <c r="F191" s="402"/>
      <c r="G191" s="402"/>
      <c r="H191" s="402"/>
      <c r="I191" s="402"/>
      <c r="J191" s="402"/>
      <c r="K191" s="402"/>
      <c r="L191" s="402"/>
      <c r="M191" s="402"/>
      <c r="N191" s="402"/>
      <c r="O191" s="402"/>
      <c r="P191" s="402"/>
      <c r="Q191" s="402"/>
      <c r="R191" s="402"/>
      <c r="S191" s="402"/>
      <c r="T191" s="402"/>
      <c r="U191" s="402"/>
      <c r="V191" s="402"/>
      <c r="W191" s="402"/>
      <c r="X191" s="402"/>
      <c r="Y191" s="402"/>
      <c r="Z191" s="402"/>
    </row>
    <row r="192" ht="18.0" customHeight="1">
      <c r="A192" s="402"/>
      <c r="B192" s="402"/>
      <c r="C192" s="402"/>
      <c r="D192" s="402"/>
      <c r="E192" s="402"/>
      <c r="F192" s="402"/>
      <c r="G192" s="402"/>
      <c r="H192" s="402"/>
      <c r="I192" s="402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</row>
    <row r="193" ht="18.0" customHeight="1">
      <c r="A193" s="402"/>
      <c r="B193" s="402"/>
      <c r="C193" s="402"/>
      <c r="D193" s="402"/>
      <c r="E193" s="402"/>
      <c r="F193" s="402"/>
      <c r="G193" s="402"/>
      <c r="H193" s="402"/>
      <c r="I193" s="402"/>
      <c r="J193" s="402"/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X193" s="402"/>
      <c r="Y193" s="402"/>
      <c r="Z193" s="402"/>
    </row>
    <row r="194" ht="18.0" customHeight="1">
      <c r="A194" s="402"/>
      <c r="B194" s="402"/>
      <c r="C194" s="402"/>
      <c r="D194" s="402"/>
      <c r="E194" s="402"/>
      <c r="F194" s="402"/>
      <c r="G194" s="402"/>
      <c r="H194" s="402"/>
      <c r="I194" s="402"/>
      <c r="J194" s="40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X194" s="402"/>
      <c r="Y194" s="402"/>
      <c r="Z194" s="402"/>
    </row>
    <row r="195" ht="18.0" customHeight="1">
      <c r="A195" s="402"/>
      <c r="B195" s="402"/>
      <c r="C195" s="402"/>
      <c r="D195" s="402"/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2"/>
      <c r="T195" s="402"/>
      <c r="U195" s="402"/>
      <c r="V195" s="402"/>
      <c r="W195" s="402"/>
      <c r="X195" s="402"/>
      <c r="Y195" s="402"/>
      <c r="Z195" s="402"/>
    </row>
    <row r="196" ht="18.0" customHeight="1">
      <c r="A196" s="402"/>
      <c r="B196" s="402"/>
      <c r="C196" s="402"/>
      <c r="D196" s="402"/>
      <c r="E196" s="402"/>
      <c r="F196" s="402"/>
      <c r="G196" s="402"/>
      <c r="H196" s="402"/>
      <c r="I196" s="402"/>
      <c r="J196" s="402"/>
      <c r="K196" s="402"/>
      <c r="L196" s="402"/>
      <c r="M196" s="402"/>
      <c r="N196" s="402"/>
      <c r="O196" s="402"/>
      <c r="P196" s="402"/>
      <c r="Q196" s="402"/>
      <c r="R196" s="402"/>
      <c r="S196" s="402"/>
      <c r="T196" s="402"/>
      <c r="U196" s="402"/>
      <c r="V196" s="402"/>
      <c r="W196" s="402"/>
      <c r="X196" s="402"/>
      <c r="Y196" s="402"/>
      <c r="Z196" s="402"/>
    </row>
    <row r="197" ht="18.0" customHeight="1">
      <c r="A197" s="402"/>
      <c r="B197" s="402"/>
      <c r="C197" s="402"/>
      <c r="D197" s="402"/>
      <c r="E197" s="402"/>
      <c r="F197" s="402"/>
      <c r="G197" s="402"/>
      <c r="H197" s="402"/>
      <c r="I197" s="402"/>
      <c r="J197" s="402"/>
      <c r="K197" s="402"/>
      <c r="L197" s="402"/>
      <c r="M197" s="402"/>
      <c r="N197" s="402"/>
      <c r="O197" s="402"/>
      <c r="P197" s="402"/>
      <c r="Q197" s="402"/>
      <c r="R197" s="402"/>
      <c r="S197" s="402"/>
      <c r="T197" s="402"/>
      <c r="U197" s="402"/>
      <c r="V197" s="402"/>
      <c r="W197" s="402"/>
      <c r="X197" s="402"/>
      <c r="Y197" s="402"/>
      <c r="Z197" s="402"/>
    </row>
    <row r="198" ht="18.0" customHeight="1">
      <c r="A198" s="402"/>
      <c r="B198" s="402"/>
      <c r="C198" s="402"/>
      <c r="D198" s="402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2"/>
      <c r="T198" s="402"/>
      <c r="U198" s="402"/>
      <c r="V198" s="402"/>
      <c r="W198" s="402"/>
      <c r="X198" s="402"/>
      <c r="Y198" s="402"/>
      <c r="Z198" s="402"/>
    </row>
    <row r="199" ht="18.0" customHeight="1">
      <c r="A199" s="402"/>
      <c r="B199" s="402"/>
      <c r="C199" s="402"/>
      <c r="D199" s="402"/>
      <c r="E199" s="402"/>
      <c r="F199" s="402"/>
      <c r="G199" s="402"/>
      <c r="H199" s="402"/>
      <c r="I199" s="402"/>
      <c r="J199" s="402"/>
      <c r="K199" s="402"/>
      <c r="L199" s="402"/>
      <c r="M199" s="402"/>
      <c r="N199" s="402"/>
      <c r="O199" s="402"/>
      <c r="P199" s="402"/>
      <c r="Q199" s="402"/>
      <c r="R199" s="402"/>
      <c r="S199" s="402"/>
      <c r="T199" s="402"/>
      <c r="U199" s="402"/>
      <c r="V199" s="402"/>
      <c r="W199" s="402"/>
      <c r="X199" s="402"/>
      <c r="Y199" s="402"/>
      <c r="Z199" s="402"/>
    </row>
    <row r="200" ht="18.0" customHeight="1">
      <c r="A200" s="402"/>
      <c r="B200" s="402"/>
      <c r="C200" s="402"/>
      <c r="D200" s="402"/>
      <c r="E200" s="402"/>
      <c r="F200" s="402"/>
      <c r="G200" s="402"/>
      <c r="H200" s="402"/>
      <c r="I200" s="402"/>
      <c r="J200" s="402"/>
      <c r="K200" s="402"/>
      <c r="L200" s="402"/>
      <c r="M200" s="402"/>
      <c r="N200" s="402"/>
      <c r="O200" s="402"/>
      <c r="P200" s="402"/>
      <c r="Q200" s="402"/>
      <c r="R200" s="402"/>
      <c r="S200" s="402"/>
      <c r="T200" s="402"/>
      <c r="U200" s="402"/>
      <c r="V200" s="402"/>
      <c r="W200" s="402"/>
      <c r="X200" s="402"/>
      <c r="Y200" s="402"/>
      <c r="Z200" s="402"/>
    </row>
    <row r="201" ht="18.0" customHeight="1">
      <c r="A201" s="402"/>
      <c r="B201" s="402"/>
      <c r="C201" s="402"/>
      <c r="D201" s="402"/>
      <c r="E201" s="402"/>
      <c r="F201" s="402"/>
      <c r="G201" s="402"/>
      <c r="H201" s="402"/>
      <c r="I201" s="402"/>
      <c r="J201" s="402"/>
      <c r="K201" s="402"/>
      <c r="L201" s="402"/>
      <c r="M201" s="402"/>
      <c r="N201" s="402"/>
      <c r="O201" s="402"/>
      <c r="P201" s="402"/>
      <c r="Q201" s="402"/>
      <c r="R201" s="402"/>
      <c r="S201" s="402"/>
      <c r="T201" s="402"/>
      <c r="U201" s="402"/>
      <c r="V201" s="402"/>
      <c r="W201" s="402"/>
      <c r="X201" s="402"/>
      <c r="Y201" s="402"/>
      <c r="Z201" s="402"/>
    </row>
    <row r="202" ht="18.0" customHeight="1">
      <c r="A202" s="402"/>
      <c r="B202" s="402"/>
      <c r="C202" s="402"/>
      <c r="D202" s="402"/>
      <c r="E202" s="402"/>
      <c r="F202" s="402"/>
      <c r="G202" s="402"/>
      <c r="H202" s="402"/>
      <c r="I202" s="402"/>
      <c r="J202" s="402"/>
      <c r="K202" s="402"/>
      <c r="L202" s="402"/>
      <c r="M202" s="402"/>
      <c r="N202" s="402"/>
      <c r="O202" s="402"/>
      <c r="P202" s="402"/>
      <c r="Q202" s="402"/>
      <c r="R202" s="402"/>
      <c r="S202" s="402"/>
      <c r="T202" s="402"/>
      <c r="U202" s="402"/>
      <c r="V202" s="402"/>
      <c r="W202" s="402"/>
      <c r="X202" s="402"/>
      <c r="Y202" s="402"/>
      <c r="Z202" s="402"/>
    </row>
    <row r="203" ht="18.0" customHeight="1">
      <c r="A203" s="402"/>
      <c r="B203" s="402"/>
      <c r="C203" s="402"/>
      <c r="D203" s="402"/>
      <c r="E203" s="402"/>
      <c r="F203" s="402"/>
      <c r="G203" s="402"/>
      <c r="H203" s="402"/>
      <c r="I203" s="402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</row>
    <row r="204" ht="18.0" customHeight="1">
      <c r="A204" s="402"/>
      <c r="B204" s="402"/>
      <c r="C204" s="402"/>
      <c r="D204" s="402"/>
      <c r="E204" s="402"/>
      <c r="F204" s="402"/>
      <c r="G204" s="402"/>
      <c r="H204" s="402"/>
      <c r="I204" s="402"/>
      <c r="J204" s="402"/>
      <c r="K204" s="402"/>
      <c r="L204" s="402"/>
      <c r="M204" s="402"/>
      <c r="N204" s="402"/>
      <c r="O204" s="402"/>
      <c r="P204" s="402"/>
      <c r="Q204" s="402"/>
      <c r="R204" s="402"/>
      <c r="S204" s="402"/>
      <c r="T204" s="402"/>
      <c r="U204" s="402"/>
      <c r="V204" s="402"/>
      <c r="W204" s="402"/>
      <c r="X204" s="402"/>
      <c r="Y204" s="402"/>
      <c r="Z204" s="402"/>
    </row>
    <row r="205" ht="18.0" customHeight="1">
      <c r="A205" s="402"/>
      <c r="B205" s="402"/>
      <c r="C205" s="402"/>
      <c r="D205" s="402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2"/>
      <c r="T205" s="402"/>
      <c r="U205" s="402"/>
      <c r="V205" s="402"/>
      <c r="W205" s="402"/>
      <c r="X205" s="402"/>
      <c r="Y205" s="402"/>
      <c r="Z205" s="402"/>
    </row>
    <row r="206" ht="18.0" customHeight="1">
      <c r="A206" s="402"/>
      <c r="B206" s="402"/>
      <c r="C206" s="402"/>
      <c r="D206" s="402"/>
      <c r="E206" s="402"/>
      <c r="F206" s="402"/>
      <c r="G206" s="402"/>
      <c r="H206" s="402"/>
      <c r="I206" s="402"/>
      <c r="J206" s="402"/>
      <c r="K206" s="402"/>
      <c r="L206" s="402"/>
      <c r="M206" s="402"/>
      <c r="N206" s="402"/>
      <c r="O206" s="402"/>
      <c r="P206" s="402"/>
      <c r="Q206" s="402"/>
      <c r="R206" s="402"/>
      <c r="S206" s="402"/>
      <c r="T206" s="402"/>
      <c r="U206" s="402"/>
      <c r="V206" s="402"/>
      <c r="W206" s="402"/>
      <c r="X206" s="402"/>
      <c r="Y206" s="402"/>
      <c r="Z206" s="402"/>
    </row>
    <row r="207" ht="18.0" customHeight="1">
      <c r="A207" s="402"/>
      <c r="B207" s="402"/>
      <c r="C207" s="402"/>
      <c r="D207" s="402"/>
      <c r="E207" s="402"/>
      <c r="F207" s="402"/>
      <c r="G207" s="402"/>
      <c r="H207" s="402"/>
      <c r="I207" s="402"/>
      <c r="J207" s="402"/>
      <c r="K207" s="402"/>
      <c r="L207" s="402"/>
      <c r="M207" s="402"/>
      <c r="N207" s="402"/>
      <c r="O207" s="402"/>
      <c r="P207" s="402"/>
      <c r="Q207" s="402"/>
      <c r="R207" s="402"/>
      <c r="S207" s="402"/>
      <c r="T207" s="402"/>
      <c r="U207" s="402"/>
      <c r="V207" s="402"/>
      <c r="W207" s="402"/>
      <c r="X207" s="402"/>
      <c r="Y207" s="402"/>
      <c r="Z207" s="402"/>
    </row>
    <row r="208" ht="18.0" customHeight="1">
      <c r="A208" s="402"/>
      <c r="B208" s="402"/>
      <c r="C208" s="402"/>
      <c r="D208" s="402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</row>
    <row r="209" ht="18.0" customHeight="1">
      <c r="A209" s="402"/>
      <c r="B209" s="402"/>
      <c r="C209" s="402"/>
      <c r="D209" s="402"/>
      <c r="E209" s="402"/>
      <c r="F209" s="402"/>
      <c r="G209" s="402"/>
      <c r="H209" s="402"/>
      <c r="I209" s="402"/>
      <c r="J209" s="402"/>
      <c r="K209" s="402"/>
      <c r="L209" s="402"/>
      <c r="M209" s="402"/>
      <c r="N209" s="402"/>
      <c r="O209" s="402"/>
      <c r="P209" s="402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</row>
    <row r="210" ht="18.0" customHeight="1">
      <c r="A210" s="402"/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  <c r="S210" s="402"/>
      <c r="T210" s="402"/>
      <c r="U210" s="402"/>
      <c r="V210" s="402"/>
      <c r="W210" s="402"/>
      <c r="X210" s="402"/>
      <c r="Y210" s="402"/>
      <c r="Z210" s="402"/>
    </row>
    <row r="211" ht="18.0" customHeight="1">
      <c r="A211" s="402"/>
      <c r="B211" s="402"/>
      <c r="C211" s="402"/>
      <c r="D211" s="402"/>
      <c r="E211" s="402"/>
      <c r="F211" s="402"/>
      <c r="G211" s="402"/>
      <c r="H211" s="402"/>
      <c r="I211" s="402"/>
      <c r="J211" s="402"/>
      <c r="K211" s="402"/>
      <c r="L211" s="402"/>
      <c r="M211" s="402"/>
      <c r="N211" s="402"/>
      <c r="O211" s="402"/>
      <c r="P211" s="402"/>
      <c r="Q211" s="402"/>
      <c r="R211" s="402"/>
      <c r="S211" s="402"/>
      <c r="T211" s="402"/>
      <c r="U211" s="402"/>
      <c r="V211" s="402"/>
      <c r="W211" s="402"/>
      <c r="X211" s="402"/>
      <c r="Y211" s="402"/>
      <c r="Z211" s="402"/>
    </row>
    <row r="212" ht="18.0" customHeight="1">
      <c r="A212" s="402"/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  <c r="S212" s="402"/>
      <c r="T212" s="402"/>
      <c r="U212" s="402"/>
      <c r="V212" s="402"/>
      <c r="W212" s="402"/>
      <c r="X212" s="402"/>
      <c r="Y212" s="402"/>
      <c r="Z212" s="402"/>
    </row>
    <row r="213" ht="18.0" customHeight="1">
      <c r="A213" s="402"/>
      <c r="B213" s="402"/>
      <c r="C213" s="402"/>
      <c r="D213" s="402"/>
      <c r="E213" s="402"/>
      <c r="F213" s="402"/>
      <c r="G213" s="402"/>
      <c r="H213" s="402"/>
      <c r="I213" s="402"/>
      <c r="J213" s="402"/>
      <c r="K213" s="402"/>
      <c r="L213" s="402"/>
      <c r="M213" s="402"/>
      <c r="N213" s="402"/>
      <c r="O213" s="402"/>
      <c r="P213" s="402"/>
      <c r="Q213" s="402"/>
      <c r="R213" s="402"/>
      <c r="S213" s="402"/>
      <c r="T213" s="402"/>
      <c r="U213" s="402"/>
      <c r="V213" s="402"/>
      <c r="W213" s="402"/>
      <c r="X213" s="402"/>
      <c r="Y213" s="402"/>
      <c r="Z213" s="402"/>
    </row>
    <row r="214" ht="18.0" customHeight="1">
      <c r="A214" s="402"/>
      <c r="B214" s="402"/>
      <c r="C214" s="402"/>
      <c r="D214" s="402"/>
      <c r="E214" s="402"/>
      <c r="F214" s="402"/>
      <c r="G214" s="402"/>
      <c r="H214" s="402"/>
      <c r="I214" s="402"/>
      <c r="J214" s="402"/>
      <c r="K214" s="402"/>
      <c r="L214" s="402"/>
      <c r="M214" s="402"/>
      <c r="N214" s="402"/>
      <c r="O214" s="402"/>
      <c r="P214" s="402"/>
      <c r="Q214" s="402"/>
      <c r="R214" s="402"/>
      <c r="S214" s="402"/>
      <c r="T214" s="402"/>
      <c r="U214" s="402"/>
      <c r="V214" s="402"/>
      <c r="W214" s="402"/>
      <c r="X214" s="402"/>
      <c r="Y214" s="402"/>
      <c r="Z214" s="402"/>
    </row>
    <row r="215" ht="18.0" customHeight="1">
      <c r="A215" s="402"/>
      <c r="B215" s="402"/>
      <c r="C215" s="402"/>
      <c r="D215" s="402"/>
      <c r="E215" s="402"/>
      <c r="F215" s="402"/>
      <c r="G215" s="402"/>
      <c r="H215" s="402"/>
      <c r="I215" s="402"/>
      <c r="J215" s="402"/>
      <c r="K215" s="402"/>
      <c r="L215" s="402"/>
      <c r="M215" s="402"/>
      <c r="N215" s="402"/>
      <c r="O215" s="402"/>
      <c r="P215" s="402"/>
      <c r="Q215" s="402"/>
      <c r="R215" s="402"/>
      <c r="S215" s="402"/>
      <c r="T215" s="402"/>
      <c r="U215" s="402"/>
      <c r="V215" s="402"/>
      <c r="W215" s="402"/>
      <c r="X215" s="402"/>
      <c r="Y215" s="402"/>
      <c r="Z215" s="402"/>
    </row>
    <row r="216" ht="18.0" customHeight="1">
      <c r="A216" s="402"/>
      <c r="B216" s="402"/>
      <c r="C216" s="402"/>
      <c r="D216" s="402"/>
      <c r="E216" s="402"/>
      <c r="F216" s="402"/>
      <c r="G216" s="402"/>
      <c r="H216" s="402"/>
      <c r="I216" s="402"/>
      <c r="J216" s="402"/>
      <c r="K216" s="402"/>
      <c r="L216" s="402"/>
      <c r="M216" s="402"/>
      <c r="N216" s="402"/>
      <c r="O216" s="402"/>
      <c r="P216" s="402"/>
      <c r="Q216" s="402"/>
      <c r="R216" s="402"/>
      <c r="S216" s="402"/>
      <c r="T216" s="402"/>
      <c r="U216" s="402"/>
      <c r="V216" s="402"/>
      <c r="W216" s="402"/>
      <c r="X216" s="402"/>
      <c r="Y216" s="402"/>
      <c r="Z216" s="402"/>
    </row>
    <row r="217" ht="18.0" customHeight="1">
      <c r="A217" s="402"/>
      <c r="B217" s="402"/>
      <c r="C217" s="402"/>
      <c r="D217" s="402"/>
      <c r="E217" s="402"/>
      <c r="F217" s="402"/>
      <c r="G217" s="402"/>
      <c r="H217" s="402"/>
      <c r="I217" s="402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</row>
    <row r="218" ht="18.0" customHeight="1">
      <c r="A218" s="402"/>
      <c r="B218" s="402"/>
      <c r="C218" s="402"/>
      <c r="D218" s="402"/>
      <c r="E218" s="402"/>
      <c r="F218" s="402"/>
      <c r="G218" s="402"/>
      <c r="H218" s="402"/>
      <c r="I218" s="402"/>
      <c r="J218" s="402"/>
      <c r="K218" s="402"/>
      <c r="L218" s="402"/>
      <c r="M218" s="402"/>
      <c r="N218" s="402"/>
      <c r="O218" s="402"/>
      <c r="P218" s="402"/>
      <c r="Q218" s="402"/>
      <c r="R218" s="402"/>
      <c r="S218" s="402"/>
      <c r="T218" s="402"/>
      <c r="U218" s="402"/>
      <c r="V218" s="402"/>
      <c r="W218" s="402"/>
      <c r="X218" s="402"/>
      <c r="Y218" s="402"/>
      <c r="Z218" s="402"/>
    </row>
    <row r="219" ht="18.0" customHeight="1">
      <c r="A219" s="402"/>
      <c r="B219" s="402"/>
      <c r="C219" s="402"/>
      <c r="D219" s="402"/>
      <c r="E219" s="402"/>
      <c r="F219" s="402"/>
      <c r="G219" s="402"/>
      <c r="H219" s="402"/>
      <c r="I219" s="402"/>
      <c r="J219" s="402"/>
      <c r="K219" s="402"/>
      <c r="L219" s="402"/>
      <c r="M219" s="402"/>
      <c r="N219" s="402"/>
      <c r="O219" s="402"/>
      <c r="P219" s="402"/>
      <c r="Q219" s="402"/>
      <c r="R219" s="402"/>
      <c r="S219" s="402"/>
      <c r="T219" s="402"/>
      <c r="U219" s="402"/>
      <c r="V219" s="402"/>
      <c r="W219" s="402"/>
      <c r="X219" s="402"/>
      <c r="Y219" s="402"/>
      <c r="Z219" s="402"/>
    </row>
    <row r="220" ht="18.0" customHeight="1">
      <c r="A220" s="402"/>
      <c r="B220" s="402"/>
      <c r="C220" s="402"/>
      <c r="D220" s="402"/>
      <c r="E220" s="402"/>
      <c r="F220" s="402"/>
      <c r="G220" s="402"/>
      <c r="H220" s="402"/>
      <c r="I220" s="402"/>
      <c r="J220" s="402"/>
      <c r="K220" s="402"/>
      <c r="L220" s="402"/>
      <c r="M220" s="402"/>
      <c r="N220" s="402"/>
      <c r="O220" s="402"/>
      <c r="P220" s="402"/>
      <c r="Q220" s="402"/>
      <c r="R220" s="402"/>
      <c r="S220" s="402"/>
      <c r="T220" s="402"/>
      <c r="U220" s="402"/>
      <c r="V220" s="402"/>
      <c r="W220" s="402"/>
      <c r="X220" s="402"/>
      <c r="Y220" s="402"/>
      <c r="Z220" s="402"/>
    </row>
    <row r="221" ht="18.0" customHeight="1">
      <c r="A221" s="402"/>
      <c r="B221" s="402"/>
      <c r="C221" s="402"/>
      <c r="D221" s="402"/>
      <c r="E221" s="402"/>
      <c r="F221" s="402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2"/>
      <c r="U221" s="402"/>
      <c r="V221" s="402"/>
      <c r="W221" s="402"/>
      <c r="X221" s="402"/>
      <c r="Y221" s="402"/>
      <c r="Z221" s="402"/>
    </row>
    <row r="222" ht="18.0" customHeight="1">
      <c r="A222" s="402"/>
      <c r="B222" s="402"/>
      <c r="C222" s="402"/>
      <c r="D222" s="402"/>
      <c r="E222" s="402"/>
      <c r="F222" s="402"/>
      <c r="G222" s="402"/>
      <c r="H222" s="402"/>
      <c r="I222" s="402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</row>
    <row r="223" ht="18.0" customHeight="1">
      <c r="A223" s="402"/>
      <c r="B223" s="402"/>
      <c r="C223" s="402"/>
      <c r="D223" s="402"/>
      <c r="E223" s="402"/>
      <c r="F223" s="402"/>
      <c r="G223" s="402"/>
      <c r="H223" s="402"/>
      <c r="I223" s="402"/>
      <c r="J223" s="402"/>
      <c r="K223" s="402"/>
      <c r="L223" s="402"/>
      <c r="M223" s="402"/>
      <c r="N223" s="402"/>
      <c r="O223" s="402"/>
      <c r="P223" s="402"/>
      <c r="Q223" s="402"/>
      <c r="R223" s="402"/>
      <c r="S223" s="402"/>
      <c r="T223" s="402"/>
      <c r="U223" s="402"/>
      <c r="V223" s="402"/>
      <c r="W223" s="402"/>
      <c r="X223" s="402"/>
      <c r="Y223" s="402"/>
      <c r="Z223" s="402"/>
    </row>
    <row r="224" ht="18.0" customHeight="1">
      <c r="A224" s="402"/>
      <c r="B224" s="402"/>
      <c r="C224" s="402"/>
      <c r="D224" s="402"/>
      <c r="E224" s="402"/>
      <c r="F224" s="402"/>
      <c r="G224" s="402"/>
      <c r="H224" s="402"/>
      <c r="I224" s="402"/>
      <c r="J224" s="402"/>
      <c r="K224" s="402"/>
      <c r="L224" s="402"/>
      <c r="M224" s="402"/>
      <c r="N224" s="402"/>
      <c r="O224" s="402"/>
      <c r="P224" s="402"/>
      <c r="Q224" s="402"/>
      <c r="R224" s="402"/>
      <c r="S224" s="402"/>
      <c r="T224" s="402"/>
      <c r="U224" s="402"/>
      <c r="V224" s="402"/>
      <c r="W224" s="402"/>
      <c r="X224" s="402"/>
      <c r="Y224" s="402"/>
      <c r="Z224" s="402"/>
    </row>
    <row r="225" ht="18.0" customHeight="1">
      <c r="A225" s="402"/>
      <c r="B225" s="402"/>
      <c r="C225" s="402"/>
      <c r="D225" s="402"/>
      <c r="E225" s="402"/>
      <c r="F225" s="402"/>
      <c r="G225" s="402"/>
      <c r="H225" s="402"/>
      <c r="I225" s="402"/>
      <c r="J225" s="402"/>
      <c r="K225" s="402"/>
      <c r="L225" s="402"/>
      <c r="M225" s="402"/>
      <c r="N225" s="402"/>
      <c r="O225" s="402"/>
      <c r="P225" s="402"/>
      <c r="Q225" s="402"/>
      <c r="R225" s="402"/>
      <c r="S225" s="402"/>
      <c r="T225" s="402"/>
      <c r="U225" s="402"/>
      <c r="V225" s="402"/>
      <c r="W225" s="402"/>
      <c r="X225" s="402"/>
      <c r="Y225" s="402"/>
      <c r="Z225" s="402"/>
    </row>
    <row r="226" ht="18.0" customHeight="1">
      <c r="A226" s="402"/>
      <c r="B226" s="402"/>
      <c r="C226" s="402"/>
      <c r="D226" s="402"/>
      <c r="E226" s="402"/>
      <c r="F226" s="402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2"/>
      <c r="R226" s="402"/>
      <c r="S226" s="402"/>
      <c r="T226" s="402"/>
      <c r="U226" s="402"/>
      <c r="V226" s="402"/>
      <c r="W226" s="402"/>
      <c r="X226" s="402"/>
      <c r="Y226" s="402"/>
      <c r="Z226" s="402"/>
    </row>
    <row r="227" ht="18.0" customHeight="1">
      <c r="A227" s="402"/>
      <c r="B227" s="402"/>
      <c r="C227" s="402"/>
      <c r="D227" s="402"/>
      <c r="E227" s="402"/>
      <c r="F227" s="402"/>
      <c r="G227" s="402"/>
      <c r="H227" s="402"/>
      <c r="I227" s="402"/>
      <c r="J227" s="402"/>
      <c r="K227" s="402"/>
      <c r="L227" s="402"/>
      <c r="M227" s="402"/>
      <c r="N227" s="402"/>
      <c r="O227" s="402"/>
      <c r="P227" s="402"/>
      <c r="Q227" s="402"/>
      <c r="R227" s="402"/>
      <c r="S227" s="402"/>
      <c r="T227" s="402"/>
      <c r="U227" s="402"/>
      <c r="V227" s="402"/>
      <c r="W227" s="402"/>
      <c r="X227" s="402"/>
      <c r="Y227" s="402"/>
      <c r="Z227" s="402"/>
    </row>
    <row r="228" ht="18.0" customHeight="1">
      <c r="A228" s="402"/>
      <c r="B228" s="402"/>
      <c r="C228" s="402"/>
      <c r="D228" s="402"/>
      <c r="E228" s="402"/>
      <c r="F228" s="402"/>
      <c r="G228" s="402"/>
      <c r="H228" s="402"/>
      <c r="I228" s="402"/>
      <c r="J228" s="402"/>
      <c r="K228" s="402"/>
      <c r="L228" s="402"/>
      <c r="M228" s="402"/>
      <c r="N228" s="402"/>
      <c r="O228" s="402"/>
      <c r="P228" s="402"/>
      <c r="Q228" s="402"/>
      <c r="R228" s="402"/>
      <c r="S228" s="402"/>
      <c r="T228" s="402"/>
      <c r="U228" s="402"/>
      <c r="V228" s="402"/>
      <c r="W228" s="402"/>
      <c r="X228" s="402"/>
      <c r="Y228" s="402"/>
      <c r="Z228" s="402"/>
    </row>
    <row r="229" ht="18.0" customHeight="1">
      <c r="A229" s="402"/>
      <c r="B229" s="402"/>
      <c r="C229" s="402"/>
      <c r="D229" s="402"/>
      <c r="E229" s="402"/>
      <c r="F229" s="402"/>
      <c r="G229" s="402"/>
      <c r="H229" s="402"/>
      <c r="I229" s="402"/>
      <c r="J229" s="402"/>
      <c r="K229" s="402"/>
      <c r="L229" s="402"/>
      <c r="M229" s="402"/>
      <c r="N229" s="402"/>
      <c r="O229" s="402"/>
      <c r="P229" s="402"/>
      <c r="Q229" s="402"/>
      <c r="R229" s="402"/>
      <c r="S229" s="402"/>
      <c r="T229" s="402"/>
      <c r="U229" s="402"/>
      <c r="V229" s="402"/>
      <c r="W229" s="402"/>
      <c r="X229" s="402"/>
      <c r="Y229" s="402"/>
      <c r="Z229" s="402"/>
    </row>
    <row r="230" ht="18.0" customHeight="1">
      <c r="A230" s="402"/>
      <c r="B230" s="402"/>
      <c r="C230" s="402"/>
      <c r="D230" s="402"/>
      <c r="E230" s="402"/>
      <c r="F230" s="402"/>
      <c r="G230" s="402"/>
      <c r="H230" s="402"/>
      <c r="I230" s="402"/>
      <c r="J230" s="402"/>
      <c r="K230" s="402"/>
      <c r="L230" s="402"/>
      <c r="M230" s="402"/>
      <c r="N230" s="402"/>
      <c r="O230" s="402"/>
      <c r="P230" s="402"/>
      <c r="Q230" s="402"/>
      <c r="R230" s="402"/>
      <c r="S230" s="402"/>
      <c r="T230" s="402"/>
      <c r="U230" s="402"/>
      <c r="V230" s="402"/>
      <c r="W230" s="402"/>
      <c r="X230" s="402"/>
      <c r="Y230" s="402"/>
      <c r="Z230" s="402"/>
    </row>
    <row r="231" ht="18.0" customHeight="1">
      <c r="A231" s="402"/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  <c r="L231" s="402"/>
      <c r="M231" s="402"/>
      <c r="N231" s="402"/>
      <c r="O231" s="402"/>
      <c r="P231" s="402"/>
      <c r="Q231" s="402"/>
      <c r="R231" s="402"/>
      <c r="S231" s="402"/>
      <c r="T231" s="402"/>
      <c r="U231" s="402"/>
      <c r="V231" s="402"/>
      <c r="W231" s="402"/>
      <c r="X231" s="402"/>
      <c r="Y231" s="402"/>
      <c r="Z231" s="402"/>
    </row>
    <row r="232" ht="18.0" customHeight="1">
      <c r="A232" s="402"/>
      <c r="B232" s="402"/>
      <c r="C232" s="402"/>
      <c r="D232" s="402"/>
      <c r="E232" s="402"/>
      <c r="F232" s="402"/>
      <c r="G232" s="402"/>
      <c r="H232" s="402"/>
      <c r="I232" s="402"/>
      <c r="J232" s="402"/>
      <c r="K232" s="402"/>
      <c r="L232" s="402"/>
      <c r="M232" s="402"/>
      <c r="N232" s="402"/>
      <c r="O232" s="402"/>
      <c r="P232" s="402"/>
      <c r="Q232" s="402"/>
      <c r="R232" s="402"/>
      <c r="S232" s="402"/>
      <c r="T232" s="402"/>
      <c r="U232" s="402"/>
      <c r="V232" s="402"/>
      <c r="W232" s="402"/>
      <c r="X232" s="402"/>
      <c r="Y232" s="402"/>
      <c r="Z232" s="402"/>
    </row>
    <row r="233" ht="18.0" customHeight="1">
      <c r="A233" s="402"/>
      <c r="B233" s="402"/>
      <c r="C233" s="402"/>
      <c r="D233" s="402"/>
      <c r="E233" s="402"/>
      <c r="F233" s="402"/>
      <c r="G233" s="402"/>
      <c r="H233" s="402"/>
      <c r="I233" s="402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</row>
    <row r="234" ht="18.0" customHeight="1">
      <c r="A234" s="402"/>
      <c r="B234" s="402"/>
      <c r="C234" s="402"/>
      <c r="D234" s="402"/>
      <c r="E234" s="402"/>
      <c r="F234" s="402"/>
      <c r="G234" s="402"/>
      <c r="H234" s="402"/>
      <c r="I234" s="402"/>
      <c r="J234" s="402"/>
      <c r="K234" s="402"/>
      <c r="L234" s="402"/>
      <c r="M234" s="402"/>
      <c r="N234" s="402"/>
      <c r="O234" s="402"/>
      <c r="P234" s="402"/>
      <c r="Q234" s="402"/>
      <c r="R234" s="402"/>
      <c r="S234" s="402"/>
      <c r="T234" s="402"/>
      <c r="U234" s="402"/>
      <c r="V234" s="402"/>
      <c r="W234" s="402"/>
      <c r="X234" s="402"/>
      <c r="Y234" s="402"/>
      <c r="Z234" s="402"/>
    </row>
    <row r="235" ht="18.0" customHeight="1">
      <c r="A235" s="402"/>
      <c r="B235" s="402"/>
      <c r="C235" s="402"/>
      <c r="D235" s="402"/>
      <c r="E235" s="402"/>
      <c r="F235" s="402"/>
      <c r="G235" s="402"/>
      <c r="H235" s="402"/>
      <c r="I235" s="402"/>
      <c r="J235" s="402"/>
      <c r="K235" s="402"/>
      <c r="L235" s="402"/>
      <c r="M235" s="402"/>
      <c r="N235" s="402"/>
      <c r="O235" s="402"/>
      <c r="P235" s="402"/>
      <c r="Q235" s="402"/>
      <c r="R235" s="402"/>
      <c r="S235" s="402"/>
      <c r="T235" s="402"/>
      <c r="U235" s="402"/>
      <c r="V235" s="402"/>
      <c r="W235" s="402"/>
      <c r="X235" s="402"/>
      <c r="Y235" s="402"/>
      <c r="Z235" s="402"/>
    </row>
    <row r="236" ht="18.0" customHeight="1">
      <c r="A236" s="402"/>
      <c r="B236" s="402"/>
      <c r="C236" s="402"/>
      <c r="D236" s="402"/>
      <c r="E236" s="402"/>
      <c r="F236" s="402"/>
      <c r="G236" s="402"/>
      <c r="H236" s="402"/>
      <c r="I236" s="402"/>
      <c r="J236" s="402"/>
      <c r="K236" s="402"/>
      <c r="L236" s="402"/>
      <c r="M236" s="402"/>
      <c r="N236" s="402"/>
      <c r="O236" s="402"/>
      <c r="P236" s="402"/>
      <c r="Q236" s="402"/>
      <c r="R236" s="402"/>
      <c r="S236" s="402"/>
      <c r="T236" s="402"/>
      <c r="U236" s="402"/>
      <c r="V236" s="402"/>
      <c r="W236" s="402"/>
      <c r="X236" s="402"/>
      <c r="Y236" s="402"/>
      <c r="Z236" s="402"/>
    </row>
    <row r="237" ht="18.0" customHeight="1">
      <c r="A237" s="402"/>
      <c r="B237" s="402"/>
      <c r="C237" s="402"/>
      <c r="D237" s="402"/>
      <c r="E237" s="402"/>
      <c r="F237" s="402"/>
      <c r="G237" s="402"/>
      <c r="H237" s="402"/>
      <c r="I237" s="402"/>
      <c r="J237" s="402"/>
      <c r="K237" s="402"/>
      <c r="L237" s="402"/>
      <c r="M237" s="402"/>
      <c r="N237" s="402"/>
      <c r="O237" s="402"/>
      <c r="P237" s="402"/>
      <c r="Q237" s="402"/>
      <c r="R237" s="402"/>
      <c r="S237" s="402"/>
      <c r="T237" s="402"/>
      <c r="U237" s="402"/>
      <c r="V237" s="402"/>
      <c r="W237" s="402"/>
      <c r="X237" s="402"/>
      <c r="Y237" s="402"/>
      <c r="Z237" s="402"/>
    </row>
    <row r="238" ht="18.0" customHeight="1">
      <c r="A238" s="402"/>
      <c r="B238" s="402"/>
      <c r="C238" s="402"/>
      <c r="D238" s="402"/>
      <c r="E238" s="402"/>
      <c r="F238" s="402"/>
      <c r="G238" s="402"/>
      <c r="H238" s="402"/>
      <c r="I238" s="402"/>
      <c r="J238" s="402"/>
      <c r="K238" s="402"/>
      <c r="L238" s="402"/>
      <c r="M238" s="402"/>
      <c r="N238" s="402"/>
      <c r="O238" s="402"/>
      <c r="P238" s="402"/>
      <c r="Q238" s="402"/>
      <c r="R238" s="402"/>
      <c r="S238" s="402"/>
      <c r="T238" s="402"/>
      <c r="U238" s="402"/>
      <c r="V238" s="402"/>
      <c r="W238" s="402"/>
      <c r="X238" s="402"/>
      <c r="Y238" s="402"/>
      <c r="Z238" s="402"/>
    </row>
    <row r="239" ht="18.0" customHeight="1">
      <c r="A239" s="402"/>
      <c r="B239" s="402"/>
      <c r="C239" s="402"/>
      <c r="D239" s="402"/>
      <c r="E239" s="402"/>
      <c r="F239" s="402"/>
      <c r="G239" s="402"/>
      <c r="H239" s="402"/>
      <c r="I239" s="402"/>
      <c r="J239" s="402"/>
      <c r="K239" s="402"/>
      <c r="L239" s="402"/>
      <c r="M239" s="402"/>
      <c r="N239" s="402"/>
      <c r="O239" s="402"/>
      <c r="P239" s="402"/>
      <c r="Q239" s="402"/>
      <c r="R239" s="402"/>
      <c r="S239" s="402"/>
      <c r="T239" s="402"/>
      <c r="U239" s="402"/>
      <c r="V239" s="402"/>
      <c r="W239" s="402"/>
      <c r="X239" s="402"/>
      <c r="Y239" s="402"/>
      <c r="Z239" s="402"/>
    </row>
    <row r="240" ht="18.0" customHeight="1">
      <c r="A240" s="402"/>
      <c r="B240" s="402"/>
      <c r="C240" s="402"/>
      <c r="D240" s="402"/>
      <c r="E240" s="402"/>
      <c r="F240" s="402"/>
      <c r="G240" s="402"/>
      <c r="H240" s="402"/>
      <c r="I240" s="402"/>
      <c r="J240" s="402"/>
      <c r="K240" s="402"/>
      <c r="L240" s="402"/>
      <c r="M240" s="402"/>
      <c r="N240" s="402"/>
      <c r="O240" s="402"/>
      <c r="P240" s="402"/>
      <c r="Q240" s="402"/>
      <c r="R240" s="402"/>
      <c r="S240" s="402"/>
      <c r="T240" s="402"/>
      <c r="U240" s="402"/>
      <c r="V240" s="402"/>
      <c r="W240" s="402"/>
      <c r="X240" s="402"/>
      <c r="Y240" s="402"/>
      <c r="Z240" s="402"/>
    </row>
    <row r="241" ht="18.0" customHeight="1">
      <c r="A241" s="402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  <c r="O241" s="402"/>
      <c r="P241" s="402"/>
      <c r="Q241" s="402"/>
      <c r="R241" s="402"/>
      <c r="S241" s="402"/>
      <c r="T241" s="402"/>
      <c r="U241" s="402"/>
      <c r="V241" s="402"/>
      <c r="W241" s="402"/>
      <c r="X241" s="402"/>
      <c r="Y241" s="402"/>
      <c r="Z241" s="402"/>
    </row>
    <row r="242" ht="18.0" customHeight="1">
      <c r="A242" s="402"/>
      <c r="B242" s="402"/>
      <c r="C242" s="402"/>
      <c r="D242" s="402"/>
      <c r="E242" s="402"/>
      <c r="F242" s="402"/>
      <c r="G242" s="402"/>
      <c r="H242" s="402"/>
      <c r="I242" s="402"/>
      <c r="J242" s="402"/>
      <c r="K242" s="402"/>
      <c r="L242" s="402"/>
      <c r="M242" s="402"/>
      <c r="N242" s="402"/>
      <c r="O242" s="402"/>
      <c r="P242" s="402"/>
      <c r="Q242" s="402"/>
      <c r="R242" s="402"/>
      <c r="S242" s="402"/>
      <c r="T242" s="402"/>
      <c r="U242" s="402"/>
      <c r="V242" s="402"/>
      <c r="W242" s="402"/>
      <c r="X242" s="402"/>
      <c r="Y242" s="402"/>
      <c r="Z242" s="402"/>
    </row>
    <row r="243" ht="18.0" customHeight="1">
      <c r="A243" s="402"/>
      <c r="B243" s="402"/>
      <c r="C243" s="402"/>
      <c r="D243" s="402"/>
      <c r="E243" s="402"/>
      <c r="F243" s="402"/>
      <c r="G243" s="402"/>
      <c r="H243" s="402"/>
      <c r="I243" s="402"/>
      <c r="J243" s="402"/>
      <c r="K243" s="402"/>
      <c r="L243" s="402"/>
      <c r="M243" s="402"/>
      <c r="N243" s="402"/>
      <c r="O243" s="402"/>
      <c r="P243" s="402"/>
      <c r="Q243" s="402"/>
      <c r="R243" s="402"/>
      <c r="S243" s="402"/>
      <c r="T243" s="402"/>
      <c r="U243" s="402"/>
      <c r="V243" s="402"/>
      <c r="W243" s="402"/>
      <c r="X243" s="402"/>
      <c r="Y243" s="402"/>
      <c r="Z243" s="402"/>
    </row>
    <row r="244" ht="18.0" customHeight="1">
      <c r="A244" s="402"/>
      <c r="B244" s="402"/>
      <c r="C244" s="402"/>
      <c r="D244" s="402"/>
      <c r="E244" s="402"/>
      <c r="F244" s="402"/>
      <c r="G244" s="402"/>
      <c r="H244" s="402"/>
      <c r="I244" s="402"/>
      <c r="J244" s="402"/>
      <c r="K244" s="402"/>
      <c r="L244" s="402"/>
      <c r="M244" s="402"/>
      <c r="N244" s="402"/>
      <c r="O244" s="402"/>
      <c r="P244" s="402"/>
      <c r="Q244" s="402"/>
      <c r="R244" s="402"/>
      <c r="S244" s="402"/>
      <c r="T244" s="402"/>
      <c r="U244" s="402"/>
      <c r="V244" s="402"/>
      <c r="W244" s="402"/>
      <c r="X244" s="402"/>
      <c r="Y244" s="402"/>
      <c r="Z244" s="402"/>
    </row>
    <row r="245" ht="18.0" customHeight="1">
      <c r="A245" s="402"/>
      <c r="B245" s="402"/>
      <c r="C245" s="402"/>
      <c r="D245" s="402"/>
      <c r="E245" s="402"/>
      <c r="F245" s="402"/>
      <c r="G245" s="402"/>
      <c r="H245" s="402"/>
      <c r="I245" s="402"/>
      <c r="J245" s="402"/>
      <c r="K245" s="402"/>
      <c r="L245" s="402"/>
      <c r="M245" s="402"/>
      <c r="N245" s="402"/>
      <c r="O245" s="402"/>
      <c r="P245" s="402"/>
      <c r="Q245" s="402"/>
      <c r="R245" s="402"/>
      <c r="S245" s="402"/>
      <c r="T245" s="402"/>
      <c r="U245" s="402"/>
      <c r="V245" s="402"/>
      <c r="W245" s="402"/>
      <c r="X245" s="402"/>
      <c r="Y245" s="402"/>
      <c r="Z245" s="402"/>
    </row>
    <row r="246" ht="18.0" customHeight="1">
      <c r="A246" s="402"/>
      <c r="B246" s="402"/>
      <c r="C246" s="402"/>
      <c r="D246" s="402"/>
      <c r="E246" s="402"/>
      <c r="F246" s="402"/>
      <c r="G246" s="402"/>
      <c r="H246" s="402"/>
      <c r="I246" s="402"/>
      <c r="J246" s="402"/>
      <c r="K246" s="402"/>
      <c r="L246" s="402"/>
      <c r="M246" s="402"/>
      <c r="N246" s="402"/>
      <c r="O246" s="402"/>
      <c r="P246" s="402"/>
      <c r="Q246" s="402"/>
      <c r="R246" s="402"/>
      <c r="S246" s="402"/>
      <c r="T246" s="402"/>
      <c r="U246" s="402"/>
      <c r="V246" s="402"/>
      <c r="W246" s="402"/>
      <c r="X246" s="402"/>
      <c r="Y246" s="402"/>
      <c r="Z246" s="402"/>
    </row>
    <row r="247" ht="18.0" customHeight="1">
      <c r="A247" s="402"/>
      <c r="B247" s="402"/>
      <c r="C247" s="402"/>
      <c r="D247" s="402"/>
      <c r="E247" s="402"/>
      <c r="F247" s="402"/>
      <c r="G247" s="402"/>
      <c r="H247" s="402"/>
      <c r="I247" s="402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</row>
    <row r="248" ht="18.0" customHeight="1">
      <c r="A248" s="402"/>
      <c r="B248" s="402"/>
      <c r="C248" s="402"/>
      <c r="D248" s="402"/>
      <c r="E248" s="402"/>
      <c r="F248" s="402"/>
      <c r="G248" s="402"/>
      <c r="H248" s="402"/>
      <c r="I248" s="402"/>
      <c r="J248" s="402"/>
      <c r="K248" s="402"/>
      <c r="L248" s="402"/>
      <c r="M248" s="402"/>
      <c r="N248" s="402"/>
      <c r="O248" s="402"/>
      <c r="P248" s="402"/>
      <c r="Q248" s="402"/>
      <c r="R248" s="402"/>
      <c r="S248" s="402"/>
      <c r="T248" s="402"/>
      <c r="U248" s="402"/>
      <c r="V248" s="402"/>
      <c r="W248" s="402"/>
      <c r="X248" s="402"/>
      <c r="Y248" s="402"/>
      <c r="Z248" s="402"/>
    </row>
    <row r="249" ht="18.0" customHeight="1">
      <c r="A249" s="402"/>
      <c r="B249" s="402"/>
      <c r="C249" s="402"/>
      <c r="D249" s="402"/>
      <c r="E249" s="402"/>
      <c r="F249" s="402"/>
      <c r="G249" s="402"/>
      <c r="H249" s="402"/>
      <c r="I249" s="402"/>
      <c r="J249" s="402"/>
      <c r="K249" s="402"/>
      <c r="L249" s="402"/>
      <c r="M249" s="402"/>
      <c r="N249" s="402"/>
      <c r="O249" s="402"/>
      <c r="P249" s="402"/>
      <c r="Q249" s="402"/>
      <c r="R249" s="402"/>
      <c r="S249" s="402"/>
      <c r="T249" s="402"/>
      <c r="U249" s="402"/>
      <c r="V249" s="402"/>
      <c r="W249" s="402"/>
      <c r="X249" s="402"/>
      <c r="Y249" s="402"/>
      <c r="Z249" s="402"/>
    </row>
    <row r="250" ht="18.0" customHeight="1">
      <c r="A250" s="402"/>
      <c r="B250" s="402"/>
      <c r="C250" s="402"/>
      <c r="D250" s="402"/>
      <c r="E250" s="402"/>
      <c r="F250" s="402"/>
      <c r="G250" s="402"/>
      <c r="H250" s="402"/>
      <c r="I250" s="402"/>
      <c r="J250" s="402"/>
      <c r="K250" s="402"/>
      <c r="L250" s="402"/>
      <c r="M250" s="402"/>
      <c r="N250" s="402"/>
      <c r="O250" s="402"/>
      <c r="P250" s="402"/>
      <c r="Q250" s="402"/>
      <c r="R250" s="402"/>
      <c r="S250" s="402"/>
      <c r="T250" s="402"/>
      <c r="U250" s="402"/>
      <c r="V250" s="402"/>
      <c r="W250" s="402"/>
      <c r="X250" s="402"/>
      <c r="Y250" s="402"/>
      <c r="Z250" s="402"/>
    </row>
    <row r="251" ht="18.0" customHeight="1">
      <c r="A251" s="402"/>
      <c r="B251" s="402"/>
      <c r="C251" s="402"/>
      <c r="D251" s="402"/>
      <c r="E251" s="402"/>
      <c r="F251" s="402"/>
      <c r="G251" s="402"/>
      <c r="H251" s="402"/>
      <c r="I251" s="402"/>
      <c r="J251" s="402"/>
      <c r="K251" s="402"/>
      <c r="L251" s="402"/>
      <c r="M251" s="402"/>
      <c r="N251" s="402"/>
      <c r="O251" s="402"/>
      <c r="P251" s="402"/>
      <c r="Q251" s="402"/>
      <c r="R251" s="402"/>
      <c r="S251" s="402"/>
      <c r="T251" s="402"/>
      <c r="U251" s="402"/>
      <c r="V251" s="402"/>
      <c r="W251" s="402"/>
      <c r="X251" s="402"/>
      <c r="Y251" s="402"/>
      <c r="Z251" s="402"/>
    </row>
    <row r="252" ht="18.0" customHeight="1">
      <c r="A252" s="402"/>
      <c r="B252" s="402"/>
      <c r="C252" s="402"/>
      <c r="D252" s="402"/>
      <c r="E252" s="402"/>
      <c r="F252" s="402"/>
      <c r="G252" s="402"/>
      <c r="H252" s="402"/>
      <c r="I252" s="402"/>
      <c r="J252" s="402"/>
      <c r="K252" s="402"/>
      <c r="L252" s="402"/>
      <c r="M252" s="402"/>
      <c r="N252" s="402"/>
      <c r="O252" s="402"/>
      <c r="P252" s="402"/>
      <c r="Q252" s="402"/>
      <c r="R252" s="402"/>
      <c r="S252" s="402"/>
      <c r="T252" s="402"/>
      <c r="U252" s="402"/>
      <c r="V252" s="402"/>
      <c r="W252" s="402"/>
      <c r="X252" s="402"/>
      <c r="Y252" s="402"/>
      <c r="Z252" s="402"/>
    </row>
    <row r="253" ht="18.0" customHeight="1">
      <c r="A253" s="402"/>
      <c r="B253" s="402"/>
      <c r="C253" s="402"/>
      <c r="D253" s="402"/>
      <c r="E253" s="402"/>
      <c r="F253" s="402"/>
      <c r="G253" s="402"/>
      <c r="H253" s="402"/>
      <c r="I253" s="402"/>
      <c r="J253" s="402"/>
      <c r="K253" s="402"/>
      <c r="L253" s="402"/>
      <c r="M253" s="402"/>
      <c r="N253" s="402"/>
      <c r="O253" s="402"/>
      <c r="P253" s="402"/>
      <c r="Q253" s="402"/>
      <c r="R253" s="402"/>
      <c r="S253" s="402"/>
      <c r="T253" s="402"/>
      <c r="U253" s="402"/>
      <c r="V253" s="402"/>
      <c r="W253" s="402"/>
      <c r="X253" s="402"/>
      <c r="Y253" s="402"/>
      <c r="Z253" s="402"/>
    </row>
    <row r="254" ht="18.0" customHeight="1">
      <c r="A254" s="402"/>
      <c r="B254" s="402"/>
      <c r="C254" s="402"/>
      <c r="D254" s="402"/>
      <c r="E254" s="402"/>
      <c r="F254" s="402"/>
      <c r="G254" s="402"/>
      <c r="H254" s="402"/>
      <c r="I254" s="402"/>
      <c r="J254" s="402"/>
      <c r="K254" s="402"/>
      <c r="L254" s="402"/>
      <c r="M254" s="402"/>
      <c r="N254" s="402"/>
      <c r="O254" s="402"/>
      <c r="P254" s="402"/>
      <c r="Q254" s="402"/>
      <c r="R254" s="402"/>
      <c r="S254" s="402"/>
      <c r="T254" s="402"/>
      <c r="U254" s="402"/>
      <c r="V254" s="402"/>
      <c r="W254" s="402"/>
      <c r="X254" s="402"/>
      <c r="Y254" s="402"/>
      <c r="Z254" s="402"/>
    </row>
    <row r="255" ht="18.0" customHeight="1">
      <c r="A255" s="402"/>
      <c r="B255" s="402"/>
      <c r="C255" s="402"/>
      <c r="D255" s="402"/>
      <c r="E255" s="402"/>
      <c r="F255" s="402"/>
      <c r="G255" s="402"/>
      <c r="H255" s="402"/>
      <c r="I255" s="402"/>
      <c r="J255" s="402"/>
      <c r="K255" s="402"/>
      <c r="L255" s="402"/>
      <c r="M255" s="402"/>
      <c r="N255" s="402"/>
      <c r="O255" s="402"/>
      <c r="P255" s="402"/>
      <c r="Q255" s="402"/>
      <c r="R255" s="402"/>
      <c r="S255" s="402"/>
      <c r="T255" s="402"/>
      <c r="U255" s="402"/>
      <c r="V255" s="402"/>
      <c r="W255" s="402"/>
      <c r="X255" s="402"/>
      <c r="Y255" s="402"/>
      <c r="Z255" s="402"/>
    </row>
    <row r="256" ht="18.0" customHeight="1">
      <c r="A256" s="402"/>
      <c r="B256" s="402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</row>
    <row r="257" ht="18.0" customHeight="1">
      <c r="A257" s="402"/>
      <c r="B257" s="402"/>
      <c r="C257" s="402"/>
      <c r="D257" s="402"/>
      <c r="E257" s="402"/>
      <c r="F257" s="402"/>
      <c r="G257" s="402"/>
      <c r="H257" s="402"/>
      <c r="I257" s="402"/>
      <c r="J257" s="402"/>
      <c r="K257" s="402"/>
      <c r="L257" s="402"/>
      <c r="M257" s="402"/>
      <c r="N257" s="402"/>
      <c r="O257" s="402"/>
      <c r="P257" s="402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</row>
    <row r="258" ht="18.0" customHeight="1">
      <c r="A258" s="402"/>
      <c r="B258" s="402"/>
      <c r="C258" s="402"/>
      <c r="D258" s="402"/>
      <c r="E258" s="402"/>
      <c r="F258" s="402"/>
      <c r="G258" s="402"/>
      <c r="H258" s="402"/>
      <c r="I258" s="402"/>
      <c r="J258" s="402"/>
      <c r="K258" s="402"/>
      <c r="L258" s="402"/>
      <c r="M258" s="402"/>
      <c r="N258" s="402"/>
      <c r="O258" s="402"/>
      <c r="P258" s="402"/>
      <c r="Q258" s="402"/>
      <c r="R258" s="402"/>
      <c r="S258" s="402"/>
      <c r="T258" s="402"/>
      <c r="U258" s="402"/>
      <c r="V258" s="402"/>
      <c r="W258" s="402"/>
      <c r="X258" s="402"/>
      <c r="Y258" s="402"/>
      <c r="Z258" s="402"/>
    </row>
    <row r="259" ht="18.0" customHeight="1">
      <c r="A259" s="402"/>
      <c r="B259" s="402"/>
      <c r="C259" s="402"/>
      <c r="D259" s="402"/>
      <c r="E259" s="402"/>
      <c r="F259" s="402"/>
      <c r="G259" s="402"/>
      <c r="H259" s="402"/>
      <c r="I259" s="402"/>
      <c r="J259" s="402"/>
      <c r="K259" s="402"/>
      <c r="L259" s="402"/>
      <c r="M259" s="402"/>
      <c r="N259" s="402"/>
      <c r="O259" s="402"/>
      <c r="P259" s="402"/>
      <c r="Q259" s="402"/>
      <c r="R259" s="402"/>
      <c r="S259" s="402"/>
      <c r="T259" s="402"/>
      <c r="U259" s="402"/>
      <c r="V259" s="402"/>
      <c r="W259" s="402"/>
      <c r="X259" s="402"/>
      <c r="Y259" s="402"/>
      <c r="Z259" s="402"/>
    </row>
    <row r="260" ht="18.0" customHeight="1">
      <c r="A260" s="402"/>
      <c r="B260" s="402"/>
      <c r="C260" s="402"/>
      <c r="D260" s="402"/>
      <c r="E260" s="402"/>
      <c r="F260" s="402"/>
      <c r="G260" s="402"/>
      <c r="H260" s="402"/>
      <c r="I260" s="402"/>
      <c r="J260" s="402"/>
      <c r="K260" s="402"/>
      <c r="L260" s="402"/>
      <c r="M260" s="402"/>
      <c r="N260" s="402"/>
      <c r="O260" s="402"/>
      <c r="P260" s="402"/>
      <c r="Q260" s="402"/>
      <c r="R260" s="402"/>
      <c r="S260" s="402"/>
      <c r="T260" s="402"/>
      <c r="U260" s="402"/>
      <c r="V260" s="402"/>
      <c r="W260" s="402"/>
      <c r="X260" s="402"/>
      <c r="Y260" s="402"/>
      <c r="Z260" s="402"/>
    </row>
    <row r="261" ht="18.0" customHeight="1">
      <c r="A261" s="402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  <c r="O261" s="402"/>
      <c r="P261" s="402"/>
      <c r="Q261" s="402"/>
      <c r="R261" s="402"/>
      <c r="S261" s="402"/>
      <c r="T261" s="402"/>
      <c r="U261" s="402"/>
      <c r="V261" s="402"/>
      <c r="W261" s="402"/>
      <c r="X261" s="402"/>
      <c r="Y261" s="402"/>
      <c r="Z261" s="402"/>
    </row>
    <row r="262" ht="18.0" customHeight="1">
      <c r="A262" s="402"/>
      <c r="B262" s="402"/>
      <c r="C262" s="402"/>
      <c r="D262" s="402"/>
      <c r="E262" s="402"/>
      <c r="F262" s="402"/>
      <c r="G262" s="402"/>
      <c r="H262" s="402"/>
      <c r="I262" s="402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</row>
    <row r="263" ht="18.0" customHeight="1">
      <c r="A263" s="402"/>
      <c r="B263" s="402"/>
      <c r="C263" s="402"/>
      <c r="D263" s="402"/>
      <c r="E263" s="402"/>
      <c r="F263" s="402"/>
      <c r="G263" s="402"/>
      <c r="H263" s="402"/>
      <c r="I263" s="402"/>
      <c r="J263" s="402"/>
      <c r="K263" s="402"/>
      <c r="L263" s="402"/>
      <c r="M263" s="402"/>
      <c r="N263" s="402"/>
      <c r="O263" s="402"/>
      <c r="P263" s="402"/>
      <c r="Q263" s="402"/>
      <c r="R263" s="402"/>
      <c r="S263" s="402"/>
      <c r="T263" s="402"/>
      <c r="U263" s="402"/>
      <c r="V263" s="402"/>
      <c r="W263" s="402"/>
      <c r="X263" s="402"/>
      <c r="Y263" s="402"/>
      <c r="Z263" s="402"/>
    </row>
    <row r="264" ht="18.0" customHeight="1">
      <c r="A264" s="402"/>
      <c r="B264" s="402"/>
      <c r="C264" s="402"/>
      <c r="D264" s="402"/>
      <c r="E264" s="402"/>
      <c r="F264" s="402"/>
      <c r="G264" s="402"/>
      <c r="H264" s="402"/>
      <c r="I264" s="402"/>
      <c r="J264" s="402"/>
      <c r="K264" s="402"/>
      <c r="L264" s="402"/>
      <c r="M264" s="402"/>
      <c r="N264" s="402"/>
      <c r="O264" s="402"/>
      <c r="P264" s="402"/>
      <c r="Q264" s="402"/>
      <c r="R264" s="402"/>
      <c r="S264" s="402"/>
      <c r="T264" s="402"/>
      <c r="U264" s="402"/>
      <c r="V264" s="402"/>
      <c r="W264" s="402"/>
      <c r="X264" s="402"/>
      <c r="Y264" s="402"/>
      <c r="Z264" s="402"/>
    </row>
    <row r="265" ht="18.0" customHeight="1">
      <c r="A265" s="402"/>
      <c r="B265" s="402"/>
      <c r="C265" s="402"/>
      <c r="D265" s="402"/>
      <c r="E265" s="402"/>
      <c r="F265" s="402"/>
      <c r="G265" s="402"/>
      <c r="H265" s="402"/>
      <c r="I265" s="402"/>
      <c r="J265" s="402"/>
      <c r="K265" s="402"/>
      <c r="L265" s="402"/>
      <c r="M265" s="402"/>
      <c r="N265" s="402"/>
      <c r="O265" s="402"/>
      <c r="P265" s="402"/>
      <c r="Q265" s="402"/>
      <c r="R265" s="402"/>
      <c r="S265" s="402"/>
      <c r="T265" s="402"/>
      <c r="U265" s="402"/>
      <c r="V265" s="402"/>
      <c r="W265" s="402"/>
      <c r="X265" s="402"/>
      <c r="Y265" s="402"/>
      <c r="Z265" s="402"/>
    </row>
    <row r="266" ht="18.0" customHeight="1">
      <c r="A266" s="402"/>
      <c r="B266" s="402"/>
      <c r="C266" s="402"/>
      <c r="D266" s="402"/>
      <c r="E266" s="402"/>
      <c r="F266" s="402"/>
      <c r="G266" s="402"/>
      <c r="H266" s="402"/>
      <c r="I266" s="402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  <c r="V266" s="402"/>
      <c r="W266" s="402"/>
      <c r="X266" s="402"/>
      <c r="Y266" s="402"/>
      <c r="Z266" s="402"/>
    </row>
    <row r="267" ht="18.0" customHeight="1">
      <c r="A267" s="402"/>
      <c r="B267" s="402"/>
      <c r="C267" s="402"/>
      <c r="D267" s="402"/>
      <c r="E267" s="402"/>
      <c r="F267" s="402"/>
      <c r="G267" s="402"/>
      <c r="H267" s="402"/>
      <c r="I267" s="402"/>
      <c r="J267" s="402"/>
      <c r="K267" s="402"/>
      <c r="L267" s="402"/>
      <c r="M267" s="402"/>
      <c r="N267" s="402"/>
      <c r="O267" s="402"/>
      <c r="P267" s="402"/>
      <c r="Q267" s="402"/>
      <c r="R267" s="402"/>
      <c r="S267" s="402"/>
      <c r="T267" s="402"/>
      <c r="U267" s="402"/>
      <c r="V267" s="402"/>
      <c r="W267" s="402"/>
      <c r="X267" s="402"/>
      <c r="Y267" s="402"/>
      <c r="Z267" s="402"/>
    </row>
    <row r="268" ht="18.0" customHeight="1">
      <c r="A268" s="402"/>
      <c r="B268" s="402"/>
      <c r="C268" s="402"/>
      <c r="D268" s="402"/>
      <c r="E268" s="402"/>
      <c r="F268" s="402"/>
      <c r="G268" s="402"/>
      <c r="H268" s="402"/>
      <c r="I268" s="402"/>
      <c r="J268" s="402"/>
      <c r="K268" s="402"/>
      <c r="L268" s="402"/>
      <c r="M268" s="402"/>
      <c r="N268" s="402"/>
      <c r="O268" s="402"/>
      <c r="P268" s="402"/>
      <c r="Q268" s="402"/>
      <c r="R268" s="402"/>
      <c r="S268" s="402"/>
      <c r="T268" s="402"/>
      <c r="U268" s="402"/>
      <c r="V268" s="402"/>
      <c r="W268" s="402"/>
      <c r="X268" s="402"/>
      <c r="Y268" s="402"/>
      <c r="Z268" s="402"/>
    </row>
    <row r="269" ht="18.0" customHeight="1">
      <c r="A269" s="402"/>
      <c r="B269" s="402"/>
      <c r="C269" s="402"/>
      <c r="D269" s="402"/>
      <c r="E269" s="402"/>
      <c r="F269" s="402"/>
      <c r="G269" s="402"/>
      <c r="H269" s="402"/>
      <c r="I269" s="402"/>
      <c r="J269" s="402"/>
      <c r="K269" s="402"/>
      <c r="L269" s="402"/>
      <c r="M269" s="402"/>
      <c r="N269" s="402"/>
      <c r="O269" s="402"/>
      <c r="P269" s="402"/>
      <c r="Q269" s="402"/>
      <c r="R269" s="402"/>
      <c r="S269" s="402"/>
      <c r="T269" s="402"/>
      <c r="U269" s="402"/>
      <c r="V269" s="402"/>
      <c r="W269" s="402"/>
      <c r="X269" s="402"/>
      <c r="Y269" s="402"/>
      <c r="Z269" s="402"/>
    </row>
    <row r="270" ht="18.0" customHeight="1">
      <c r="A270" s="402"/>
      <c r="B270" s="402"/>
      <c r="C270" s="402"/>
      <c r="D270" s="402"/>
      <c r="E270" s="402"/>
      <c r="F270" s="402"/>
      <c r="G270" s="402"/>
      <c r="H270" s="402"/>
      <c r="I270" s="402"/>
      <c r="J270" s="402"/>
      <c r="K270" s="402"/>
      <c r="L270" s="402"/>
      <c r="M270" s="402"/>
      <c r="N270" s="402"/>
      <c r="O270" s="402"/>
      <c r="P270" s="402"/>
      <c r="Q270" s="402"/>
      <c r="R270" s="402"/>
      <c r="S270" s="402"/>
      <c r="T270" s="402"/>
      <c r="U270" s="402"/>
      <c r="V270" s="402"/>
      <c r="W270" s="402"/>
      <c r="X270" s="402"/>
      <c r="Y270" s="402"/>
      <c r="Z270" s="402"/>
    </row>
    <row r="271" ht="18.0" customHeight="1">
      <c r="A271" s="402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  <c r="O271" s="402"/>
      <c r="P271" s="402"/>
      <c r="Q271" s="402"/>
      <c r="R271" s="402"/>
      <c r="S271" s="402"/>
      <c r="T271" s="402"/>
      <c r="U271" s="402"/>
      <c r="V271" s="402"/>
      <c r="W271" s="402"/>
      <c r="X271" s="402"/>
      <c r="Y271" s="402"/>
      <c r="Z271" s="402"/>
    </row>
    <row r="272" ht="18.0" customHeight="1">
      <c r="A272" s="402"/>
      <c r="B272" s="402"/>
      <c r="C272" s="402"/>
      <c r="D272" s="402"/>
      <c r="E272" s="402"/>
      <c r="F272" s="402"/>
      <c r="G272" s="402"/>
      <c r="H272" s="402"/>
      <c r="I272" s="402"/>
      <c r="J272" s="402"/>
      <c r="K272" s="402"/>
      <c r="L272" s="402"/>
      <c r="M272" s="402"/>
      <c r="N272" s="402"/>
      <c r="O272" s="402"/>
      <c r="P272" s="402"/>
      <c r="Q272" s="402"/>
      <c r="R272" s="402"/>
      <c r="S272" s="402"/>
      <c r="T272" s="402"/>
      <c r="U272" s="402"/>
      <c r="V272" s="402"/>
      <c r="W272" s="402"/>
      <c r="X272" s="402"/>
      <c r="Y272" s="402"/>
      <c r="Z272" s="402"/>
    </row>
    <row r="273" ht="18.0" customHeight="1">
      <c r="A273" s="402"/>
      <c r="B273" s="402"/>
      <c r="C273" s="402"/>
      <c r="D273" s="402"/>
      <c r="E273" s="402"/>
      <c r="F273" s="402"/>
      <c r="G273" s="402"/>
      <c r="H273" s="402"/>
      <c r="I273" s="402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</row>
    <row r="274" ht="18.0" customHeight="1">
      <c r="A274" s="402"/>
      <c r="B274" s="402"/>
      <c r="C274" s="402"/>
      <c r="D274" s="402"/>
      <c r="E274" s="402"/>
      <c r="F274" s="402"/>
      <c r="G274" s="402"/>
      <c r="H274" s="402"/>
      <c r="I274" s="402"/>
      <c r="J274" s="402"/>
      <c r="K274" s="402"/>
      <c r="L274" s="402"/>
      <c r="M274" s="402"/>
      <c r="N274" s="402"/>
      <c r="O274" s="402"/>
      <c r="P274" s="402"/>
      <c r="Q274" s="402"/>
      <c r="R274" s="402"/>
      <c r="S274" s="402"/>
      <c r="T274" s="402"/>
      <c r="U274" s="402"/>
      <c r="V274" s="402"/>
      <c r="W274" s="402"/>
      <c r="X274" s="402"/>
      <c r="Y274" s="402"/>
      <c r="Z274" s="402"/>
    </row>
    <row r="275" ht="18.0" customHeight="1">
      <c r="A275" s="402"/>
      <c r="B275" s="402"/>
      <c r="C275" s="402"/>
      <c r="D275" s="402"/>
      <c r="E275" s="402"/>
      <c r="F275" s="402"/>
      <c r="G275" s="402"/>
      <c r="H275" s="402"/>
      <c r="I275" s="402"/>
      <c r="J275" s="402"/>
      <c r="K275" s="402"/>
      <c r="L275" s="402"/>
      <c r="M275" s="402"/>
      <c r="N275" s="402"/>
      <c r="O275" s="402"/>
      <c r="P275" s="402"/>
      <c r="Q275" s="402"/>
      <c r="R275" s="402"/>
      <c r="S275" s="402"/>
      <c r="T275" s="402"/>
      <c r="U275" s="402"/>
      <c r="V275" s="402"/>
      <c r="W275" s="402"/>
      <c r="X275" s="402"/>
      <c r="Y275" s="402"/>
      <c r="Z275" s="402"/>
    </row>
    <row r="276" ht="18.0" customHeight="1">
      <c r="A276" s="402"/>
      <c r="B276" s="402"/>
      <c r="C276" s="402"/>
      <c r="D276" s="402"/>
      <c r="E276" s="402"/>
      <c r="F276" s="402"/>
      <c r="G276" s="402"/>
      <c r="H276" s="402"/>
      <c r="I276" s="402"/>
      <c r="J276" s="402"/>
      <c r="K276" s="402"/>
      <c r="L276" s="402"/>
      <c r="M276" s="402"/>
      <c r="N276" s="402"/>
      <c r="O276" s="402"/>
      <c r="P276" s="402"/>
      <c r="Q276" s="402"/>
      <c r="R276" s="402"/>
      <c r="S276" s="402"/>
      <c r="T276" s="402"/>
      <c r="U276" s="402"/>
      <c r="V276" s="402"/>
      <c r="W276" s="402"/>
      <c r="X276" s="402"/>
      <c r="Y276" s="402"/>
      <c r="Z276" s="402"/>
    </row>
    <row r="277" ht="18.0" customHeight="1">
      <c r="A277" s="402"/>
      <c r="B277" s="402"/>
      <c r="C277" s="402"/>
      <c r="D277" s="402"/>
      <c r="E277" s="402"/>
      <c r="F277" s="402"/>
      <c r="G277" s="402"/>
      <c r="H277" s="402"/>
      <c r="I277" s="402"/>
      <c r="J277" s="402"/>
      <c r="K277" s="402"/>
      <c r="L277" s="402"/>
      <c r="M277" s="402"/>
      <c r="N277" s="402"/>
      <c r="O277" s="402"/>
      <c r="P277" s="402"/>
      <c r="Q277" s="402"/>
      <c r="R277" s="402"/>
      <c r="S277" s="402"/>
      <c r="T277" s="402"/>
      <c r="U277" s="402"/>
      <c r="V277" s="402"/>
      <c r="W277" s="402"/>
      <c r="X277" s="402"/>
      <c r="Y277" s="402"/>
      <c r="Z277" s="402"/>
    </row>
    <row r="278" ht="18.0" customHeight="1">
      <c r="A278" s="402"/>
      <c r="B278" s="402"/>
      <c r="C278" s="402"/>
      <c r="D278" s="402"/>
      <c r="E278" s="402"/>
      <c r="F278" s="402"/>
      <c r="G278" s="402"/>
      <c r="H278" s="402"/>
      <c r="I278" s="402"/>
      <c r="J278" s="402"/>
      <c r="K278" s="402"/>
      <c r="L278" s="402"/>
      <c r="M278" s="402"/>
      <c r="N278" s="402"/>
      <c r="O278" s="402"/>
      <c r="P278" s="402"/>
      <c r="Q278" s="402"/>
      <c r="R278" s="402"/>
      <c r="S278" s="402"/>
      <c r="T278" s="402"/>
      <c r="U278" s="402"/>
      <c r="V278" s="402"/>
      <c r="W278" s="402"/>
      <c r="X278" s="402"/>
      <c r="Y278" s="402"/>
      <c r="Z278" s="402"/>
    </row>
    <row r="279" ht="18.0" customHeight="1">
      <c r="A279" s="402"/>
      <c r="B279" s="402"/>
      <c r="C279" s="402"/>
      <c r="D279" s="402"/>
      <c r="E279" s="402"/>
      <c r="F279" s="402"/>
      <c r="G279" s="402"/>
      <c r="H279" s="402"/>
      <c r="I279" s="402"/>
      <c r="J279" s="402"/>
      <c r="K279" s="402"/>
      <c r="L279" s="402"/>
      <c r="M279" s="402"/>
      <c r="N279" s="402"/>
      <c r="O279" s="402"/>
      <c r="P279" s="402"/>
      <c r="Q279" s="402"/>
      <c r="R279" s="402"/>
      <c r="S279" s="402"/>
      <c r="T279" s="402"/>
      <c r="U279" s="402"/>
      <c r="V279" s="402"/>
      <c r="W279" s="402"/>
      <c r="X279" s="402"/>
      <c r="Y279" s="402"/>
      <c r="Z279" s="402"/>
    </row>
    <row r="280" ht="18.0" customHeight="1">
      <c r="A280" s="402"/>
      <c r="B280" s="402"/>
      <c r="C280" s="402"/>
      <c r="D280" s="402"/>
      <c r="E280" s="402"/>
      <c r="F280" s="402"/>
      <c r="G280" s="402"/>
      <c r="H280" s="402"/>
      <c r="I280" s="402"/>
      <c r="J280" s="402"/>
      <c r="K280" s="402"/>
      <c r="L280" s="402"/>
      <c r="M280" s="402"/>
      <c r="N280" s="402"/>
      <c r="O280" s="402"/>
      <c r="P280" s="402"/>
      <c r="Q280" s="402"/>
      <c r="R280" s="402"/>
      <c r="S280" s="402"/>
      <c r="T280" s="402"/>
      <c r="U280" s="402"/>
      <c r="V280" s="402"/>
      <c r="W280" s="402"/>
      <c r="X280" s="402"/>
      <c r="Y280" s="402"/>
      <c r="Z280" s="402"/>
    </row>
    <row r="281" ht="18.0" customHeight="1">
      <c r="A281" s="402"/>
      <c r="B281" s="402"/>
      <c r="C281" s="402"/>
      <c r="D281" s="402"/>
      <c r="E281" s="402"/>
      <c r="F281" s="402"/>
      <c r="G281" s="402"/>
      <c r="H281" s="402"/>
      <c r="I281" s="402"/>
      <c r="J281" s="402"/>
      <c r="K281" s="402"/>
      <c r="L281" s="402"/>
      <c r="M281" s="402"/>
      <c r="N281" s="402"/>
      <c r="O281" s="402"/>
      <c r="P281" s="402"/>
      <c r="Q281" s="402"/>
      <c r="R281" s="402"/>
      <c r="S281" s="402"/>
      <c r="T281" s="402"/>
      <c r="U281" s="402"/>
      <c r="V281" s="402"/>
      <c r="W281" s="402"/>
      <c r="X281" s="402"/>
      <c r="Y281" s="402"/>
      <c r="Z281" s="402"/>
    </row>
    <row r="282" ht="18.0" customHeight="1">
      <c r="A282" s="402"/>
      <c r="B282" s="402"/>
      <c r="C282" s="402"/>
      <c r="D282" s="402"/>
      <c r="E282" s="402"/>
      <c r="F282" s="402"/>
      <c r="G282" s="402"/>
      <c r="H282" s="402"/>
      <c r="I282" s="402"/>
      <c r="J282" s="402"/>
      <c r="K282" s="402"/>
      <c r="L282" s="402"/>
      <c r="M282" s="402"/>
      <c r="N282" s="402"/>
      <c r="O282" s="402"/>
      <c r="P282" s="402"/>
      <c r="Q282" s="402"/>
      <c r="R282" s="402"/>
      <c r="S282" s="402"/>
      <c r="T282" s="402"/>
      <c r="U282" s="402"/>
      <c r="V282" s="402"/>
      <c r="W282" s="402"/>
      <c r="X282" s="402"/>
      <c r="Y282" s="402"/>
      <c r="Z282" s="402"/>
    </row>
    <row r="283" ht="18.0" customHeight="1">
      <c r="A283" s="402"/>
      <c r="B283" s="402"/>
      <c r="C283" s="402"/>
      <c r="D283" s="402"/>
      <c r="E283" s="402"/>
      <c r="F283" s="402"/>
      <c r="G283" s="402"/>
      <c r="H283" s="402"/>
      <c r="I283" s="402"/>
      <c r="J283" s="402"/>
      <c r="K283" s="402"/>
      <c r="L283" s="402"/>
      <c r="M283" s="402"/>
      <c r="N283" s="402"/>
      <c r="O283" s="402"/>
      <c r="P283" s="40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</row>
    <row r="284" ht="18.0" customHeight="1">
      <c r="A284" s="402"/>
      <c r="B284" s="402"/>
      <c r="C284" s="402"/>
      <c r="D284" s="402"/>
      <c r="E284" s="402"/>
      <c r="F284" s="402"/>
      <c r="G284" s="402"/>
      <c r="H284" s="402"/>
      <c r="I284" s="402"/>
      <c r="J284" s="402"/>
      <c r="K284" s="402"/>
      <c r="L284" s="402"/>
      <c r="M284" s="402"/>
      <c r="N284" s="402"/>
      <c r="O284" s="402"/>
      <c r="P284" s="402"/>
      <c r="Q284" s="402"/>
      <c r="R284" s="402"/>
      <c r="S284" s="402"/>
      <c r="T284" s="402"/>
      <c r="U284" s="402"/>
      <c r="V284" s="402"/>
      <c r="W284" s="402"/>
      <c r="X284" s="402"/>
      <c r="Y284" s="402"/>
      <c r="Z284" s="402"/>
    </row>
    <row r="285" ht="18.0" customHeight="1">
      <c r="A285" s="402"/>
      <c r="B285" s="402"/>
      <c r="C285" s="402"/>
      <c r="D285" s="402"/>
      <c r="E285" s="402"/>
      <c r="F285" s="402"/>
      <c r="G285" s="402"/>
      <c r="H285" s="402"/>
      <c r="I285" s="402"/>
      <c r="J285" s="402"/>
      <c r="K285" s="402"/>
      <c r="L285" s="402"/>
      <c r="M285" s="402"/>
      <c r="N285" s="402"/>
      <c r="O285" s="402"/>
      <c r="P285" s="402"/>
      <c r="Q285" s="402"/>
      <c r="R285" s="402"/>
      <c r="S285" s="402"/>
      <c r="T285" s="402"/>
      <c r="U285" s="402"/>
      <c r="V285" s="402"/>
      <c r="W285" s="402"/>
      <c r="X285" s="402"/>
      <c r="Y285" s="402"/>
      <c r="Z285" s="402"/>
    </row>
    <row r="286" ht="18.0" customHeight="1">
      <c r="A286" s="402"/>
      <c r="B286" s="402"/>
      <c r="C286" s="402"/>
      <c r="D286" s="402"/>
      <c r="E286" s="402"/>
      <c r="F286" s="402"/>
      <c r="G286" s="402"/>
      <c r="H286" s="402"/>
      <c r="I286" s="402"/>
      <c r="J286" s="402"/>
      <c r="K286" s="402"/>
      <c r="L286" s="402"/>
      <c r="M286" s="402"/>
      <c r="N286" s="402"/>
      <c r="O286" s="402"/>
      <c r="P286" s="402"/>
      <c r="Q286" s="402"/>
      <c r="R286" s="402"/>
      <c r="S286" s="402"/>
      <c r="T286" s="402"/>
      <c r="U286" s="402"/>
      <c r="V286" s="402"/>
      <c r="W286" s="402"/>
      <c r="X286" s="402"/>
      <c r="Y286" s="402"/>
      <c r="Z286" s="402"/>
    </row>
    <row r="287" ht="18.0" customHeight="1">
      <c r="A287" s="402"/>
      <c r="B287" s="402"/>
      <c r="C287" s="402"/>
      <c r="D287" s="402"/>
      <c r="E287" s="402"/>
      <c r="F287" s="402"/>
      <c r="G287" s="402"/>
      <c r="H287" s="402"/>
      <c r="I287" s="402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</row>
    <row r="288" ht="18.0" customHeight="1">
      <c r="A288" s="402"/>
      <c r="B288" s="402"/>
      <c r="C288" s="402"/>
      <c r="D288" s="402"/>
      <c r="E288" s="402"/>
      <c r="F288" s="402"/>
      <c r="G288" s="402"/>
      <c r="H288" s="402"/>
      <c r="I288" s="402"/>
      <c r="J288" s="402"/>
      <c r="K288" s="402"/>
      <c r="L288" s="402"/>
      <c r="M288" s="402"/>
      <c r="N288" s="402"/>
      <c r="O288" s="402"/>
      <c r="P288" s="402"/>
      <c r="Q288" s="402"/>
      <c r="R288" s="402"/>
      <c r="S288" s="402"/>
      <c r="T288" s="402"/>
      <c r="U288" s="402"/>
      <c r="V288" s="402"/>
      <c r="W288" s="402"/>
      <c r="X288" s="402"/>
      <c r="Y288" s="402"/>
      <c r="Z288" s="402"/>
    </row>
    <row r="289" ht="18.0" customHeight="1">
      <c r="A289" s="402"/>
      <c r="B289" s="402"/>
      <c r="C289" s="402"/>
      <c r="D289" s="402"/>
      <c r="E289" s="402"/>
      <c r="F289" s="402"/>
      <c r="G289" s="402"/>
      <c r="H289" s="402"/>
      <c r="I289" s="402"/>
      <c r="J289" s="402"/>
      <c r="K289" s="402"/>
      <c r="L289" s="402"/>
      <c r="M289" s="402"/>
      <c r="N289" s="402"/>
      <c r="O289" s="402"/>
      <c r="P289" s="402"/>
      <c r="Q289" s="402"/>
      <c r="R289" s="402"/>
      <c r="S289" s="402"/>
      <c r="T289" s="402"/>
      <c r="U289" s="402"/>
      <c r="V289" s="402"/>
      <c r="W289" s="402"/>
      <c r="X289" s="402"/>
      <c r="Y289" s="402"/>
      <c r="Z289" s="402"/>
    </row>
    <row r="290" ht="18.0" customHeight="1">
      <c r="A290" s="402"/>
      <c r="B290" s="402"/>
      <c r="C290" s="402"/>
      <c r="D290" s="402"/>
      <c r="E290" s="402"/>
      <c r="F290" s="402"/>
      <c r="G290" s="402"/>
      <c r="H290" s="402"/>
      <c r="I290" s="402"/>
      <c r="J290" s="402"/>
      <c r="K290" s="402"/>
      <c r="L290" s="402"/>
      <c r="M290" s="402"/>
      <c r="N290" s="402"/>
      <c r="O290" s="402"/>
      <c r="P290" s="402"/>
      <c r="Q290" s="402"/>
      <c r="R290" s="402"/>
      <c r="S290" s="402"/>
      <c r="T290" s="402"/>
      <c r="U290" s="402"/>
      <c r="V290" s="402"/>
      <c r="W290" s="402"/>
      <c r="X290" s="402"/>
      <c r="Y290" s="402"/>
      <c r="Z290" s="402"/>
    </row>
    <row r="291" ht="18.0" customHeight="1">
      <c r="A291" s="402"/>
      <c r="B291" s="402"/>
      <c r="C291" s="402"/>
      <c r="D291" s="402"/>
      <c r="E291" s="402"/>
      <c r="F291" s="402"/>
      <c r="G291" s="402"/>
      <c r="H291" s="402"/>
      <c r="I291" s="402"/>
      <c r="J291" s="402"/>
      <c r="K291" s="402"/>
      <c r="L291" s="402"/>
      <c r="M291" s="402"/>
      <c r="N291" s="402"/>
      <c r="O291" s="402"/>
      <c r="P291" s="402"/>
      <c r="Q291" s="402"/>
      <c r="R291" s="402"/>
      <c r="S291" s="402"/>
      <c r="T291" s="402"/>
      <c r="U291" s="402"/>
      <c r="V291" s="402"/>
      <c r="W291" s="402"/>
      <c r="X291" s="402"/>
      <c r="Y291" s="402"/>
      <c r="Z291" s="402"/>
    </row>
    <row r="292" ht="18.0" customHeight="1">
      <c r="A292" s="402"/>
      <c r="B292" s="402"/>
      <c r="C292" s="402"/>
      <c r="D292" s="402"/>
      <c r="E292" s="402"/>
      <c r="F292" s="402"/>
      <c r="G292" s="402"/>
      <c r="H292" s="402"/>
      <c r="I292" s="402"/>
      <c r="J292" s="402"/>
      <c r="K292" s="402"/>
      <c r="L292" s="402"/>
      <c r="M292" s="402"/>
      <c r="N292" s="402"/>
      <c r="O292" s="402"/>
      <c r="P292" s="402"/>
      <c r="Q292" s="402"/>
      <c r="R292" s="402"/>
      <c r="S292" s="402"/>
      <c r="T292" s="402"/>
      <c r="U292" s="402"/>
      <c r="V292" s="402"/>
      <c r="W292" s="402"/>
      <c r="X292" s="402"/>
      <c r="Y292" s="402"/>
      <c r="Z292" s="402"/>
    </row>
    <row r="293" ht="18.0" customHeight="1">
      <c r="A293" s="402"/>
      <c r="B293" s="402"/>
      <c r="C293" s="402"/>
      <c r="D293" s="402"/>
      <c r="E293" s="402"/>
      <c r="F293" s="402"/>
      <c r="G293" s="402"/>
      <c r="H293" s="402"/>
      <c r="I293" s="402"/>
      <c r="J293" s="402"/>
      <c r="K293" s="402"/>
      <c r="L293" s="402"/>
      <c r="M293" s="402"/>
      <c r="N293" s="402"/>
      <c r="O293" s="402"/>
      <c r="P293" s="402"/>
      <c r="Q293" s="402"/>
      <c r="R293" s="402"/>
      <c r="S293" s="402"/>
      <c r="T293" s="402"/>
      <c r="U293" s="402"/>
      <c r="V293" s="402"/>
      <c r="W293" s="402"/>
      <c r="X293" s="402"/>
      <c r="Y293" s="402"/>
      <c r="Z293" s="402"/>
    </row>
    <row r="294" ht="18.0" customHeight="1">
      <c r="A294" s="402"/>
      <c r="B294" s="402"/>
      <c r="C294" s="402"/>
      <c r="D294" s="402"/>
      <c r="E294" s="402"/>
      <c r="F294" s="402"/>
      <c r="G294" s="402"/>
      <c r="H294" s="402"/>
      <c r="I294" s="402"/>
      <c r="J294" s="402"/>
      <c r="K294" s="402"/>
      <c r="L294" s="402"/>
      <c r="M294" s="402"/>
      <c r="N294" s="402"/>
      <c r="O294" s="402"/>
      <c r="P294" s="402"/>
      <c r="Q294" s="402"/>
      <c r="R294" s="402"/>
      <c r="S294" s="402"/>
      <c r="T294" s="402"/>
      <c r="U294" s="402"/>
      <c r="V294" s="402"/>
      <c r="W294" s="402"/>
      <c r="X294" s="402"/>
      <c r="Y294" s="402"/>
      <c r="Z294" s="402"/>
    </row>
    <row r="295" ht="18.0" customHeight="1">
      <c r="A295" s="402"/>
      <c r="B295" s="402"/>
      <c r="C295" s="402"/>
      <c r="D295" s="402"/>
      <c r="E295" s="402"/>
      <c r="F295" s="402"/>
      <c r="G295" s="402"/>
      <c r="H295" s="402"/>
      <c r="I295" s="402"/>
      <c r="J295" s="402"/>
      <c r="K295" s="402"/>
      <c r="L295" s="402"/>
      <c r="M295" s="402"/>
      <c r="N295" s="402"/>
      <c r="O295" s="402"/>
      <c r="P295" s="402"/>
      <c r="Q295" s="402"/>
      <c r="R295" s="402"/>
      <c r="S295" s="402"/>
      <c r="T295" s="402"/>
      <c r="U295" s="402"/>
      <c r="V295" s="402"/>
      <c r="W295" s="402"/>
      <c r="X295" s="402"/>
      <c r="Y295" s="402"/>
      <c r="Z295" s="402"/>
    </row>
    <row r="296" ht="18.0" customHeight="1">
      <c r="A296" s="402"/>
      <c r="B296" s="402"/>
      <c r="C296" s="402"/>
      <c r="D296" s="402"/>
      <c r="E296" s="402"/>
      <c r="F296" s="402"/>
      <c r="G296" s="402"/>
      <c r="H296" s="402"/>
      <c r="I296" s="402"/>
      <c r="J296" s="402"/>
      <c r="K296" s="402"/>
      <c r="L296" s="402"/>
      <c r="M296" s="402"/>
      <c r="N296" s="402"/>
      <c r="O296" s="402"/>
      <c r="P296" s="402"/>
      <c r="Q296" s="402"/>
      <c r="R296" s="402"/>
      <c r="S296" s="402"/>
      <c r="T296" s="402"/>
      <c r="U296" s="402"/>
      <c r="V296" s="402"/>
      <c r="W296" s="402"/>
      <c r="X296" s="402"/>
      <c r="Y296" s="402"/>
      <c r="Z296" s="402"/>
    </row>
    <row r="297" ht="18.0" customHeight="1">
      <c r="A297" s="402"/>
      <c r="B297" s="402"/>
      <c r="C297" s="402"/>
      <c r="D297" s="402"/>
      <c r="E297" s="402"/>
      <c r="F297" s="402"/>
      <c r="G297" s="402"/>
      <c r="H297" s="402"/>
      <c r="I297" s="402"/>
      <c r="J297" s="402"/>
      <c r="K297" s="402"/>
      <c r="L297" s="402"/>
      <c r="M297" s="402"/>
      <c r="N297" s="402"/>
      <c r="O297" s="402"/>
      <c r="P297" s="402"/>
      <c r="Q297" s="402"/>
      <c r="R297" s="402"/>
      <c r="S297" s="402"/>
      <c r="T297" s="402"/>
      <c r="U297" s="402"/>
      <c r="V297" s="402"/>
      <c r="W297" s="402"/>
      <c r="X297" s="402"/>
      <c r="Y297" s="402"/>
      <c r="Z297" s="402"/>
    </row>
    <row r="298" ht="18.0" customHeight="1">
      <c r="A298" s="402"/>
      <c r="B298" s="402"/>
      <c r="C298" s="402"/>
      <c r="D298" s="402"/>
      <c r="E298" s="402"/>
      <c r="F298" s="402"/>
      <c r="G298" s="402"/>
      <c r="H298" s="402"/>
      <c r="I298" s="402"/>
      <c r="J298" s="402"/>
      <c r="K298" s="402"/>
      <c r="L298" s="402"/>
      <c r="M298" s="402"/>
      <c r="N298" s="402"/>
      <c r="O298" s="402"/>
      <c r="P298" s="402"/>
      <c r="Q298" s="402"/>
      <c r="R298" s="402"/>
      <c r="S298" s="402"/>
      <c r="T298" s="402"/>
      <c r="U298" s="402"/>
      <c r="V298" s="402"/>
      <c r="W298" s="402"/>
      <c r="X298" s="402"/>
      <c r="Y298" s="402"/>
      <c r="Z298" s="402"/>
    </row>
    <row r="299" ht="18.0" customHeight="1">
      <c r="A299" s="402"/>
      <c r="B299" s="402"/>
      <c r="C299" s="402"/>
      <c r="D299" s="402"/>
      <c r="E299" s="402"/>
      <c r="F299" s="402"/>
      <c r="G299" s="402"/>
      <c r="H299" s="402"/>
      <c r="I299" s="402"/>
      <c r="J299" s="402"/>
      <c r="K299" s="402"/>
      <c r="L299" s="402"/>
      <c r="M299" s="402"/>
      <c r="N299" s="402"/>
      <c r="O299" s="402"/>
      <c r="P299" s="402"/>
      <c r="Q299" s="402"/>
      <c r="R299" s="402"/>
      <c r="S299" s="402"/>
      <c r="T299" s="402"/>
      <c r="U299" s="402"/>
      <c r="V299" s="402"/>
      <c r="W299" s="402"/>
      <c r="X299" s="402"/>
      <c r="Y299" s="402"/>
      <c r="Z299" s="402"/>
    </row>
    <row r="300" ht="18.0" customHeight="1">
      <c r="A300" s="402"/>
      <c r="B300" s="402"/>
      <c r="C300" s="402"/>
      <c r="D300" s="402"/>
      <c r="E300" s="402"/>
      <c r="F300" s="402"/>
      <c r="G300" s="402"/>
      <c r="H300" s="402"/>
      <c r="I300" s="402"/>
      <c r="J300" s="402"/>
      <c r="K300" s="402"/>
      <c r="L300" s="402"/>
      <c r="M300" s="402"/>
      <c r="N300" s="402"/>
      <c r="O300" s="402"/>
      <c r="P300" s="402"/>
      <c r="Q300" s="402"/>
      <c r="R300" s="402"/>
      <c r="S300" s="402"/>
      <c r="T300" s="402"/>
      <c r="U300" s="402"/>
      <c r="V300" s="402"/>
      <c r="W300" s="402"/>
      <c r="X300" s="402"/>
      <c r="Y300" s="402"/>
      <c r="Z300" s="402"/>
    </row>
    <row r="301" ht="18.0" customHeight="1">
      <c r="A301" s="402"/>
      <c r="B301" s="402"/>
      <c r="C301" s="402"/>
      <c r="D301" s="402"/>
      <c r="E301" s="402"/>
      <c r="F301" s="402"/>
      <c r="G301" s="402"/>
      <c r="H301" s="402"/>
      <c r="I301" s="402"/>
      <c r="J301" s="402"/>
      <c r="K301" s="402"/>
      <c r="L301" s="402"/>
      <c r="M301" s="402"/>
      <c r="N301" s="402"/>
      <c r="O301" s="402"/>
      <c r="P301" s="402"/>
      <c r="Q301" s="402"/>
      <c r="R301" s="402"/>
      <c r="S301" s="402"/>
      <c r="T301" s="402"/>
      <c r="U301" s="402"/>
      <c r="V301" s="402"/>
      <c r="W301" s="402"/>
      <c r="X301" s="402"/>
      <c r="Y301" s="402"/>
      <c r="Z301" s="402"/>
    </row>
    <row r="302" ht="18.0" customHeight="1">
      <c r="A302" s="402"/>
      <c r="B302" s="402"/>
      <c r="C302" s="402"/>
      <c r="D302" s="402"/>
      <c r="E302" s="402"/>
      <c r="F302" s="402"/>
      <c r="G302" s="402"/>
      <c r="H302" s="402"/>
      <c r="I302" s="402"/>
      <c r="J302" s="402"/>
      <c r="K302" s="402"/>
      <c r="L302" s="402"/>
      <c r="M302" s="402"/>
      <c r="N302" s="402"/>
      <c r="O302" s="402"/>
      <c r="P302" s="402"/>
      <c r="Q302" s="402"/>
      <c r="R302" s="402"/>
      <c r="S302" s="402"/>
      <c r="T302" s="402"/>
      <c r="U302" s="402"/>
      <c r="V302" s="402"/>
      <c r="W302" s="402"/>
      <c r="X302" s="402"/>
      <c r="Y302" s="402"/>
      <c r="Z302" s="402"/>
    </row>
    <row r="303" ht="18.0" customHeight="1">
      <c r="A303" s="402"/>
      <c r="B303" s="402"/>
      <c r="C303" s="402"/>
      <c r="D303" s="402"/>
      <c r="E303" s="402"/>
      <c r="F303" s="402"/>
      <c r="G303" s="402"/>
      <c r="H303" s="402"/>
      <c r="I303" s="402"/>
      <c r="J303" s="402"/>
      <c r="K303" s="402"/>
      <c r="L303" s="402"/>
      <c r="M303" s="402"/>
      <c r="N303" s="402"/>
      <c r="O303" s="402"/>
      <c r="P303" s="402"/>
      <c r="Q303" s="402"/>
      <c r="R303" s="402"/>
      <c r="S303" s="402"/>
      <c r="T303" s="402"/>
      <c r="U303" s="402"/>
      <c r="V303" s="402"/>
      <c r="W303" s="402"/>
      <c r="X303" s="402"/>
      <c r="Y303" s="402"/>
      <c r="Z303" s="402"/>
    </row>
    <row r="304" ht="18.0" customHeight="1">
      <c r="A304" s="402"/>
      <c r="B304" s="402"/>
      <c r="C304" s="402"/>
      <c r="D304" s="402"/>
      <c r="E304" s="402"/>
      <c r="F304" s="402"/>
      <c r="G304" s="402"/>
      <c r="H304" s="402"/>
      <c r="I304" s="402"/>
      <c r="J304" s="402"/>
      <c r="K304" s="402"/>
      <c r="L304" s="402"/>
      <c r="M304" s="402"/>
      <c r="N304" s="402"/>
      <c r="O304" s="402"/>
      <c r="P304" s="402"/>
      <c r="Q304" s="402"/>
      <c r="R304" s="402"/>
      <c r="S304" s="402"/>
      <c r="T304" s="402"/>
      <c r="U304" s="402"/>
      <c r="V304" s="402"/>
      <c r="W304" s="402"/>
      <c r="X304" s="402"/>
      <c r="Y304" s="402"/>
      <c r="Z304" s="402"/>
    </row>
    <row r="305" ht="18.0" customHeight="1">
      <c r="A305" s="402"/>
      <c r="B305" s="402"/>
      <c r="C305" s="402"/>
      <c r="D305" s="402"/>
      <c r="E305" s="402"/>
      <c r="F305" s="402"/>
      <c r="G305" s="402"/>
      <c r="H305" s="402"/>
      <c r="I305" s="402"/>
      <c r="J305" s="402"/>
      <c r="K305" s="402"/>
      <c r="L305" s="402"/>
      <c r="M305" s="402"/>
      <c r="N305" s="402"/>
      <c r="O305" s="402"/>
      <c r="P305" s="402"/>
      <c r="Q305" s="402"/>
      <c r="R305" s="402"/>
      <c r="S305" s="402"/>
      <c r="T305" s="402"/>
      <c r="U305" s="402"/>
      <c r="V305" s="402"/>
      <c r="W305" s="402"/>
      <c r="X305" s="402"/>
      <c r="Y305" s="402"/>
      <c r="Z305" s="402"/>
    </row>
    <row r="306" ht="18.0" customHeight="1">
      <c r="A306" s="402"/>
      <c r="B306" s="402"/>
      <c r="C306" s="402"/>
      <c r="D306" s="402"/>
      <c r="E306" s="402"/>
      <c r="F306" s="402"/>
      <c r="G306" s="402"/>
      <c r="H306" s="402"/>
      <c r="I306" s="402"/>
      <c r="J306" s="402"/>
      <c r="K306" s="402"/>
      <c r="L306" s="402"/>
      <c r="M306" s="402"/>
      <c r="N306" s="402"/>
      <c r="O306" s="402"/>
      <c r="P306" s="402"/>
      <c r="Q306" s="402"/>
      <c r="R306" s="402"/>
      <c r="S306" s="402"/>
      <c r="T306" s="402"/>
      <c r="U306" s="402"/>
      <c r="V306" s="402"/>
      <c r="W306" s="402"/>
      <c r="X306" s="402"/>
      <c r="Y306" s="402"/>
      <c r="Z306" s="402"/>
    </row>
    <row r="307" ht="18.0" customHeight="1">
      <c r="A307" s="402"/>
      <c r="B307" s="402"/>
      <c r="C307" s="402"/>
      <c r="D307" s="402"/>
      <c r="E307" s="402"/>
      <c r="F307" s="402"/>
      <c r="G307" s="402"/>
      <c r="H307" s="402"/>
      <c r="I307" s="402"/>
      <c r="J307" s="402"/>
      <c r="K307" s="402"/>
      <c r="L307" s="402"/>
      <c r="M307" s="402"/>
      <c r="N307" s="402"/>
      <c r="O307" s="402"/>
      <c r="P307" s="402"/>
      <c r="Q307" s="402"/>
      <c r="R307" s="402"/>
      <c r="S307" s="402"/>
      <c r="T307" s="402"/>
      <c r="U307" s="402"/>
      <c r="V307" s="402"/>
      <c r="W307" s="402"/>
      <c r="X307" s="402"/>
      <c r="Y307" s="402"/>
      <c r="Z307" s="402"/>
    </row>
    <row r="308" ht="18.0" customHeight="1">
      <c r="A308" s="402"/>
      <c r="B308" s="402"/>
      <c r="C308" s="402"/>
      <c r="D308" s="402"/>
      <c r="E308" s="402"/>
      <c r="F308" s="402"/>
      <c r="G308" s="402"/>
      <c r="H308" s="402"/>
      <c r="I308" s="402"/>
      <c r="J308" s="402"/>
      <c r="K308" s="402"/>
      <c r="L308" s="402"/>
      <c r="M308" s="402"/>
      <c r="N308" s="402"/>
      <c r="O308" s="402"/>
      <c r="P308" s="402"/>
      <c r="Q308" s="402"/>
      <c r="R308" s="402"/>
      <c r="S308" s="402"/>
      <c r="T308" s="402"/>
      <c r="U308" s="402"/>
      <c r="V308" s="402"/>
      <c r="W308" s="402"/>
      <c r="X308" s="402"/>
      <c r="Y308" s="402"/>
      <c r="Z308" s="402"/>
    </row>
    <row r="309" ht="18.0" customHeight="1">
      <c r="A309" s="402"/>
      <c r="B309" s="402"/>
      <c r="C309" s="402"/>
      <c r="D309" s="402"/>
      <c r="E309" s="402"/>
      <c r="F309" s="402"/>
      <c r="G309" s="402"/>
      <c r="H309" s="402"/>
      <c r="I309" s="402"/>
      <c r="J309" s="402"/>
      <c r="K309" s="402"/>
      <c r="L309" s="402"/>
      <c r="M309" s="402"/>
      <c r="N309" s="402"/>
      <c r="O309" s="402"/>
      <c r="P309" s="402"/>
      <c r="Q309" s="402"/>
      <c r="R309" s="402"/>
      <c r="S309" s="402"/>
      <c r="T309" s="402"/>
      <c r="U309" s="402"/>
      <c r="V309" s="402"/>
      <c r="W309" s="402"/>
      <c r="X309" s="402"/>
      <c r="Y309" s="402"/>
      <c r="Z309" s="402"/>
    </row>
    <row r="310" ht="18.0" customHeight="1">
      <c r="A310" s="402"/>
      <c r="B310" s="402"/>
      <c r="C310" s="402"/>
      <c r="D310" s="402"/>
      <c r="E310" s="402"/>
      <c r="F310" s="402"/>
      <c r="G310" s="402"/>
      <c r="H310" s="402"/>
      <c r="I310" s="402"/>
      <c r="J310" s="402"/>
      <c r="K310" s="402"/>
      <c r="L310" s="402"/>
      <c r="M310" s="402"/>
      <c r="N310" s="402"/>
      <c r="O310" s="402"/>
      <c r="P310" s="402"/>
      <c r="Q310" s="402"/>
      <c r="R310" s="402"/>
      <c r="S310" s="402"/>
      <c r="T310" s="402"/>
      <c r="U310" s="402"/>
      <c r="V310" s="402"/>
      <c r="W310" s="402"/>
      <c r="X310" s="402"/>
      <c r="Y310" s="402"/>
      <c r="Z310" s="402"/>
    </row>
    <row r="311" ht="18.0" customHeight="1">
      <c r="A311" s="402"/>
      <c r="B311" s="402"/>
      <c r="C311" s="402"/>
      <c r="D311" s="402"/>
      <c r="E311" s="402"/>
      <c r="F311" s="402"/>
      <c r="G311" s="402"/>
      <c r="H311" s="402"/>
      <c r="I311" s="402"/>
      <c r="J311" s="402"/>
      <c r="K311" s="402"/>
      <c r="L311" s="402"/>
      <c r="M311" s="402"/>
      <c r="N311" s="402"/>
      <c r="O311" s="402"/>
      <c r="P311" s="402"/>
      <c r="Q311" s="402"/>
      <c r="R311" s="402"/>
      <c r="S311" s="402"/>
      <c r="T311" s="402"/>
      <c r="U311" s="402"/>
      <c r="V311" s="402"/>
      <c r="W311" s="402"/>
      <c r="X311" s="402"/>
      <c r="Y311" s="402"/>
      <c r="Z311" s="402"/>
    </row>
    <row r="312" ht="18.0" customHeight="1">
      <c r="A312" s="402"/>
      <c r="B312" s="402"/>
      <c r="C312" s="402"/>
      <c r="D312" s="402"/>
      <c r="E312" s="402"/>
      <c r="F312" s="402"/>
      <c r="G312" s="402"/>
      <c r="H312" s="402"/>
      <c r="I312" s="402"/>
      <c r="J312" s="402"/>
      <c r="K312" s="402"/>
      <c r="L312" s="402"/>
      <c r="M312" s="402"/>
      <c r="N312" s="402"/>
      <c r="O312" s="402"/>
      <c r="P312" s="402"/>
      <c r="Q312" s="402"/>
      <c r="R312" s="402"/>
      <c r="S312" s="402"/>
      <c r="T312" s="402"/>
      <c r="U312" s="402"/>
      <c r="V312" s="402"/>
      <c r="W312" s="402"/>
      <c r="X312" s="402"/>
      <c r="Y312" s="402"/>
      <c r="Z312" s="402"/>
    </row>
    <row r="313" ht="18.0" customHeight="1">
      <c r="A313" s="402"/>
      <c r="B313" s="402"/>
      <c r="C313" s="402"/>
      <c r="D313" s="402"/>
      <c r="E313" s="402"/>
      <c r="F313" s="402"/>
      <c r="G313" s="402"/>
      <c r="H313" s="402"/>
      <c r="I313" s="402"/>
      <c r="J313" s="402"/>
      <c r="K313" s="402"/>
      <c r="L313" s="402"/>
      <c r="M313" s="402"/>
      <c r="N313" s="402"/>
      <c r="O313" s="402"/>
      <c r="P313" s="402"/>
      <c r="Q313" s="402"/>
      <c r="R313" s="402"/>
      <c r="S313" s="402"/>
      <c r="T313" s="402"/>
      <c r="U313" s="402"/>
      <c r="V313" s="402"/>
      <c r="W313" s="402"/>
      <c r="X313" s="402"/>
      <c r="Y313" s="402"/>
      <c r="Z313" s="402"/>
    </row>
    <row r="314" ht="18.0" customHeight="1">
      <c r="A314" s="402"/>
      <c r="B314" s="402"/>
      <c r="C314" s="402"/>
      <c r="D314" s="402"/>
      <c r="E314" s="402"/>
      <c r="F314" s="402"/>
      <c r="G314" s="402"/>
      <c r="H314" s="402"/>
      <c r="I314" s="402"/>
      <c r="J314" s="402"/>
      <c r="K314" s="402"/>
      <c r="L314" s="402"/>
      <c r="M314" s="402"/>
      <c r="N314" s="402"/>
      <c r="O314" s="402"/>
      <c r="P314" s="402"/>
      <c r="Q314" s="402"/>
      <c r="R314" s="402"/>
      <c r="S314" s="402"/>
      <c r="T314" s="402"/>
      <c r="U314" s="402"/>
      <c r="V314" s="402"/>
      <c r="W314" s="402"/>
      <c r="X314" s="402"/>
      <c r="Y314" s="402"/>
      <c r="Z314" s="402"/>
    </row>
    <row r="315" ht="18.0" customHeight="1">
      <c r="A315" s="402"/>
      <c r="B315" s="402"/>
      <c r="C315" s="402"/>
      <c r="D315" s="402"/>
      <c r="E315" s="402"/>
      <c r="F315" s="402"/>
      <c r="G315" s="402"/>
      <c r="H315" s="402"/>
      <c r="I315" s="402"/>
      <c r="J315" s="402"/>
      <c r="K315" s="402"/>
      <c r="L315" s="402"/>
      <c r="M315" s="402"/>
      <c r="N315" s="402"/>
      <c r="O315" s="402"/>
      <c r="P315" s="402"/>
      <c r="Q315" s="402"/>
      <c r="R315" s="402"/>
      <c r="S315" s="402"/>
      <c r="T315" s="402"/>
      <c r="U315" s="402"/>
      <c r="V315" s="402"/>
      <c r="W315" s="402"/>
      <c r="X315" s="402"/>
      <c r="Y315" s="402"/>
      <c r="Z315" s="402"/>
    </row>
    <row r="316" ht="18.0" customHeight="1">
      <c r="A316" s="402"/>
      <c r="B316" s="402"/>
      <c r="C316" s="402"/>
      <c r="D316" s="402"/>
      <c r="E316" s="402"/>
      <c r="F316" s="402"/>
      <c r="G316" s="402"/>
      <c r="H316" s="402"/>
      <c r="I316" s="402"/>
      <c r="J316" s="402"/>
      <c r="K316" s="402"/>
      <c r="L316" s="402"/>
      <c r="M316" s="402"/>
      <c r="N316" s="402"/>
      <c r="O316" s="402"/>
      <c r="P316" s="402"/>
      <c r="Q316" s="402"/>
      <c r="R316" s="402"/>
      <c r="S316" s="402"/>
      <c r="T316" s="402"/>
      <c r="U316" s="402"/>
      <c r="V316" s="402"/>
      <c r="W316" s="402"/>
      <c r="X316" s="402"/>
      <c r="Y316" s="402"/>
      <c r="Z316" s="402"/>
    </row>
    <row r="317" ht="18.0" customHeight="1">
      <c r="A317" s="402"/>
      <c r="B317" s="402"/>
      <c r="C317" s="402"/>
      <c r="D317" s="402"/>
      <c r="E317" s="402"/>
      <c r="F317" s="402"/>
      <c r="G317" s="402"/>
      <c r="H317" s="402"/>
      <c r="I317" s="402"/>
      <c r="J317" s="402"/>
      <c r="K317" s="402"/>
      <c r="L317" s="402"/>
      <c r="M317" s="402"/>
      <c r="N317" s="402"/>
      <c r="O317" s="402"/>
      <c r="P317" s="402"/>
      <c r="Q317" s="402"/>
      <c r="R317" s="402"/>
      <c r="S317" s="402"/>
      <c r="T317" s="402"/>
      <c r="U317" s="402"/>
      <c r="V317" s="402"/>
      <c r="W317" s="402"/>
      <c r="X317" s="402"/>
      <c r="Y317" s="402"/>
      <c r="Z317" s="402"/>
    </row>
    <row r="318" ht="18.0" customHeight="1">
      <c r="A318" s="402"/>
      <c r="B318" s="402"/>
      <c r="C318" s="402"/>
      <c r="D318" s="402"/>
      <c r="E318" s="402"/>
      <c r="F318" s="402"/>
      <c r="G318" s="402"/>
      <c r="H318" s="402"/>
      <c r="I318" s="402"/>
      <c r="J318" s="402"/>
      <c r="K318" s="402"/>
      <c r="L318" s="402"/>
      <c r="M318" s="402"/>
      <c r="N318" s="402"/>
      <c r="O318" s="402"/>
      <c r="P318" s="402"/>
      <c r="Q318" s="402"/>
      <c r="R318" s="402"/>
      <c r="S318" s="402"/>
      <c r="T318" s="402"/>
      <c r="U318" s="402"/>
      <c r="V318" s="402"/>
      <c r="W318" s="402"/>
      <c r="X318" s="402"/>
      <c r="Y318" s="402"/>
      <c r="Z318" s="402"/>
    </row>
    <row r="319" ht="18.0" customHeight="1">
      <c r="A319" s="402"/>
      <c r="B319" s="402"/>
      <c r="C319" s="402"/>
      <c r="D319" s="402"/>
      <c r="E319" s="402"/>
      <c r="F319" s="402"/>
      <c r="G319" s="402"/>
      <c r="H319" s="402"/>
      <c r="I319" s="402"/>
      <c r="J319" s="402"/>
      <c r="K319" s="402"/>
      <c r="L319" s="402"/>
      <c r="M319" s="402"/>
      <c r="N319" s="402"/>
      <c r="O319" s="402"/>
      <c r="P319" s="402"/>
      <c r="Q319" s="402"/>
      <c r="R319" s="402"/>
      <c r="S319" s="402"/>
      <c r="T319" s="402"/>
      <c r="U319" s="402"/>
      <c r="V319" s="402"/>
      <c r="W319" s="402"/>
      <c r="X319" s="402"/>
      <c r="Y319" s="402"/>
      <c r="Z319" s="402"/>
    </row>
    <row r="320" ht="18.0" customHeight="1">
      <c r="A320" s="402"/>
      <c r="B320" s="402"/>
      <c r="C320" s="402"/>
      <c r="D320" s="402"/>
      <c r="E320" s="402"/>
      <c r="F320" s="402"/>
      <c r="G320" s="402"/>
      <c r="H320" s="402"/>
      <c r="I320" s="402"/>
      <c r="J320" s="402"/>
      <c r="K320" s="402"/>
      <c r="L320" s="402"/>
      <c r="M320" s="402"/>
      <c r="N320" s="402"/>
      <c r="O320" s="402"/>
      <c r="P320" s="402"/>
      <c r="Q320" s="402"/>
      <c r="R320" s="402"/>
      <c r="S320" s="402"/>
      <c r="T320" s="402"/>
      <c r="U320" s="402"/>
      <c r="V320" s="402"/>
      <c r="W320" s="402"/>
      <c r="X320" s="402"/>
      <c r="Y320" s="402"/>
      <c r="Z320" s="402"/>
    </row>
    <row r="321" ht="18.0" customHeight="1">
      <c r="A321" s="402"/>
      <c r="B321" s="402"/>
      <c r="C321" s="402"/>
      <c r="D321" s="402"/>
      <c r="E321" s="402"/>
      <c r="F321" s="402"/>
      <c r="G321" s="402"/>
      <c r="H321" s="402"/>
      <c r="I321" s="402"/>
      <c r="J321" s="402"/>
      <c r="K321" s="402"/>
      <c r="L321" s="402"/>
      <c r="M321" s="402"/>
      <c r="N321" s="402"/>
      <c r="O321" s="402"/>
      <c r="P321" s="402"/>
      <c r="Q321" s="402"/>
      <c r="R321" s="402"/>
      <c r="S321" s="402"/>
      <c r="T321" s="402"/>
      <c r="U321" s="402"/>
      <c r="V321" s="402"/>
      <c r="W321" s="402"/>
      <c r="X321" s="402"/>
      <c r="Y321" s="402"/>
      <c r="Z321" s="402"/>
    </row>
    <row r="322" ht="18.0" customHeight="1">
      <c r="A322" s="402"/>
      <c r="B322" s="402"/>
      <c r="C322" s="402"/>
      <c r="D322" s="402"/>
      <c r="E322" s="402"/>
      <c r="F322" s="402"/>
      <c r="G322" s="402"/>
      <c r="H322" s="402"/>
      <c r="I322" s="402"/>
      <c r="J322" s="402"/>
      <c r="K322" s="402"/>
      <c r="L322" s="402"/>
      <c r="M322" s="402"/>
      <c r="N322" s="402"/>
      <c r="O322" s="402"/>
      <c r="P322" s="402"/>
      <c r="Q322" s="402"/>
      <c r="R322" s="402"/>
      <c r="S322" s="402"/>
      <c r="T322" s="402"/>
      <c r="U322" s="402"/>
      <c r="V322" s="402"/>
      <c r="W322" s="402"/>
      <c r="X322" s="402"/>
      <c r="Y322" s="402"/>
      <c r="Z322" s="402"/>
    </row>
    <row r="323" ht="18.0" customHeight="1">
      <c r="A323" s="402"/>
      <c r="B323" s="402"/>
      <c r="C323" s="402"/>
      <c r="D323" s="402"/>
      <c r="E323" s="402"/>
      <c r="F323" s="402"/>
      <c r="G323" s="402"/>
      <c r="H323" s="402"/>
      <c r="I323" s="402"/>
      <c r="J323" s="402"/>
      <c r="K323" s="402"/>
      <c r="L323" s="402"/>
      <c r="M323" s="402"/>
      <c r="N323" s="402"/>
      <c r="O323" s="402"/>
      <c r="P323" s="402"/>
      <c r="Q323" s="402"/>
      <c r="R323" s="402"/>
      <c r="S323" s="402"/>
      <c r="T323" s="402"/>
      <c r="U323" s="402"/>
      <c r="V323" s="402"/>
      <c r="W323" s="402"/>
      <c r="X323" s="402"/>
      <c r="Y323" s="402"/>
      <c r="Z323" s="402"/>
    </row>
    <row r="324" ht="18.0" customHeight="1">
      <c r="A324" s="402"/>
      <c r="B324" s="402"/>
      <c r="C324" s="402"/>
      <c r="D324" s="402"/>
      <c r="E324" s="402"/>
      <c r="F324" s="402"/>
      <c r="G324" s="402"/>
      <c r="H324" s="402"/>
      <c r="I324" s="402"/>
      <c r="J324" s="402"/>
      <c r="K324" s="402"/>
      <c r="L324" s="402"/>
      <c r="M324" s="402"/>
      <c r="N324" s="402"/>
      <c r="O324" s="402"/>
      <c r="P324" s="402"/>
      <c r="Q324" s="402"/>
      <c r="R324" s="402"/>
      <c r="S324" s="402"/>
      <c r="T324" s="402"/>
      <c r="U324" s="402"/>
      <c r="V324" s="402"/>
      <c r="W324" s="402"/>
      <c r="X324" s="402"/>
      <c r="Y324" s="402"/>
      <c r="Z324" s="402"/>
    </row>
    <row r="325" ht="18.0" customHeight="1">
      <c r="A325" s="402"/>
      <c r="B325" s="402"/>
      <c r="C325" s="402"/>
      <c r="D325" s="402"/>
      <c r="E325" s="402"/>
      <c r="F325" s="402"/>
      <c r="G325" s="402"/>
      <c r="H325" s="402"/>
      <c r="I325" s="402"/>
      <c r="J325" s="402"/>
      <c r="K325" s="402"/>
      <c r="L325" s="402"/>
      <c r="M325" s="402"/>
      <c r="N325" s="402"/>
      <c r="O325" s="402"/>
      <c r="P325" s="402"/>
      <c r="Q325" s="402"/>
      <c r="R325" s="402"/>
      <c r="S325" s="402"/>
      <c r="T325" s="402"/>
      <c r="U325" s="402"/>
      <c r="V325" s="402"/>
      <c r="W325" s="402"/>
      <c r="X325" s="402"/>
      <c r="Y325" s="402"/>
      <c r="Z325" s="402"/>
    </row>
    <row r="326" ht="18.0" customHeight="1">
      <c r="A326" s="402"/>
      <c r="B326" s="402"/>
      <c r="C326" s="402"/>
      <c r="D326" s="402"/>
      <c r="E326" s="402"/>
      <c r="F326" s="402"/>
      <c r="G326" s="402"/>
      <c r="H326" s="402"/>
      <c r="I326" s="402"/>
      <c r="J326" s="402"/>
      <c r="K326" s="402"/>
      <c r="L326" s="402"/>
      <c r="M326" s="402"/>
      <c r="N326" s="402"/>
      <c r="O326" s="402"/>
      <c r="P326" s="402"/>
      <c r="Q326" s="402"/>
      <c r="R326" s="402"/>
      <c r="S326" s="402"/>
      <c r="T326" s="402"/>
      <c r="U326" s="402"/>
      <c r="V326" s="402"/>
      <c r="W326" s="402"/>
      <c r="X326" s="402"/>
      <c r="Y326" s="402"/>
      <c r="Z326" s="402"/>
    </row>
    <row r="327" ht="18.0" customHeight="1">
      <c r="A327" s="402"/>
      <c r="B327" s="402"/>
      <c r="C327" s="402"/>
      <c r="D327" s="402"/>
      <c r="E327" s="402"/>
      <c r="F327" s="402"/>
      <c r="G327" s="402"/>
      <c r="H327" s="402"/>
      <c r="I327" s="402"/>
      <c r="J327" s="402"/>
      <c r="K327" s="402"/>
      <c r="L327" s="402"/>
      <c r="M327" s="402"/>
      <c r="N327" s="402"/>
      <c r="O327" s="402"/>
      <c r="P327" s="402"/>
      <c r="Q327" s="402"/>
      <c r="R327" s="402"/>
      <c r="S327" s="402"/>
      <c r="T327" s="402"/>
      <c r="U327" s="402"/>
      <c r="V327" s="402"/>
      <c r="W327" s="402"/>
      <c r="X327" s="402"/>
      <c r="Y327" s="402"/>
      <c r="Z327" s="402"/>
    </row>
    <row r="328" ht="18.0" customHeight="1">
      <c r="A328" s="402"/>
      <c r="B328" s="402"/>
      <c r="C328" s="402"/>
      <c r="D328" s="402"/>
      <c r="E328" s="402"/>
      <c r="F328" s="402"/>
      <c r="G328" s="402"/>
      <c r="H328" s="402"/>
      <c r="I328" s="402"/>
      <c r="J328" s="402"/>
      <c r="K328" s="402"/>
      <c r="L328" s="402"/>
      <c r="M328" s="402"/>
      <c r="N328" s="402"/>
      <c r="O328" s="402"/>
      <c r="P328" s="402"/>
      <c r="Q328" s="402"/>
      <c r="R328" s="402"/>
      <c r="S328" s="402"/>
      <c r="T328" s="402"/>
      <c r="U328" s="402"/>
      <c r="V328" s="402"/>
      <c r="W328" s="402"/>
      <c r="X328" s="402"/>
      <c r="Y328" s="402"/>
      <c r="Z328" s="402"/>
    </row>
    <row r="329" ht="18.0" customHeight="1">
      <c r="A329" s="402"/>
      <c r="B329" s="402"/>
      <c r="C329" s="402"/>
      <c r="D329" s="402"/>
      <c r="E329" s="402"/>
      <c r="F329" s="402"/>
      <c r="G329" s="402"/>
      <c r="H329" s="402"/>
      <c r="I329" s="402"/>
      <c r="J329" s="402"/>
      <c r="K329" s="402"/>
      <c r="L329" s="402"/>
      <c r="M329" s="402"/>
      <c r="N329" s="402"/>
      <c r="O329" s="402"/>
      <c r="P329" s="402"/>
      <c r="Q329" s="402"/>
      <c r="R329" s="402"/>
      <c r="S329" s="402"/>
      <c r="T329" s="402"/>
      <c r="U329" s="402"/>
      <c r="V329" s="402"/>
      <c r="W329" s="402"/>
      <c r="X329" s="402"/>
      <c r="Y329" s="402"/>
      <c r="Z329" s="402"/>
    </row>
    <row r="330" ht="18.0" customHeight="1">
      <c r="A330" s="402"/>
      <c r="B330" s="402"/>
      <c r="C330" s="402"/>
      <c r="D330" s="402"/>
      <c r="E330" s="402"/>
      <c r="F330" s="402"/>
      <c r="G330" s="402"/>
      <c r="H330" s="402"/>
      <c r="I330" s="402"/>
      <c r="J330" s="402"/>
      <c r="K330" s="402"/>
      <c r="L330" s="402"/>
      <c r="M330" s="402"/>
      <c r="N330" s="402"/>
      <c r="O330" s="402"/>
      <c r="P330" s="402"/>
      <c r="Q330" s="402"/>
      <c r="R330" s="402"/>
      <c r="S330" s="402"/>
      <c r="T330" s="402"/>
      <c r="U330" s="402"/>
      <c r="V330" s="402"/>
      <c r="W330" s="402"/>
      <c r="X330" s="402"/>
      <c r="Y330" s="402"/>
      <c r="Z330" s="402"/>
    </row>
    <row r="331" ht="18.0" customHeight="1">
      <c r="A331" s="402"/>
      <c r="B331" s="402"/>
      <c r="C331" s="402"/>
      <c r="D331" s="402"/>
      <c r="E331" s="402"/>
      <c r="F331" s="402"/>
      <c r="G331" s="402"/>
      <c r="H331" s="402"/>
      <c r="I331" s="402"/>
      <c r="J331" s="402"/>
      <c r="K331" s="402"/>
      <c r="L331" s="402"/>
      <c r="M331" s="402"/>
      <c r="N331" s="402"/>
      <c r="O331" s="402"/>
      <c r="P331" s="402"/>
      <c r="Q331" s="402"/>
      <c r="R331" s="402"/>
      <c r="S331" s="402"/>
      <c r="T331" s="402"/>
      <c r="U331" s="402"/>
      <c r="V331" s="402"/>
      <c r="W331" s="402"/>
      <c r="X331" s="402"/>
      <c r="Y331" s="402"/>
      <c r="Z331" s="402"/>
    </row>
    <row r="332" ht="18.0" customHeight="1">
      <c r="A332" s="402"/>
      <c r="B332" s="402"/>
      <c r="C332" s="402"/>
      <c r="D332" s="402"/>
      <c r="E332" s="402"/>
      <c r="F332" s="402"/>
      <c r="G332" s="402"/>
      <c r="H332" s="402"/>
      <c r="I332" s="402"/>
      <c r="J332" s="402"/>
      <c r="K332" s="402"/>
      <c r="L332" s="402"/>
      <c r="M332" s="402"/>
      <c r="N332" s="402"/>
      <c r="O332" s="402"/>
      <c r="P332" s="402"/>
      <c r="Q332" s="402"/>
      <c r="R332" s="402"/>
      <c r="S332" s="402"/>
      <c r="T332" s="402"/>
      <c r="U332" s="402"/>
      <c r="V332" s="402"/>
      <c r="W332" s="402"/>
      <c r="X332" s="402"/>
      <c r="Y332" s="402"/>
      <c r="Z332" s="402"/>
    </row>
    <row r="333" ht="18.0" customHeight="1">
      <c r="A333" s="402"/>
      <c r="B333" s="402"/>
      <c r="C333" s="402"/>
      <c r="D333" s="402"/>
      <c r="E333" s="402"/>
      <c r="F333" s="402"/>
      <c r="G333" s="402"/>
      <c r="H333" s="402"/>
      <c r="I333" s="402"/>
      <c r="J333" s="402"/>
      <c r="K333" s="402"/>
      <c r="L333" s="402"/>
      <c r="M333" s="402"/>
      <c r="N333" s="402"/>
      <c r="O333" s="402"/>
      <c r="P333" s="402"/>
      <c r="Q333" s="402"/>
      <c r="R333" s="402"/>
      <c r="S333" s="402"/>
      <c r="T333" s="402"/>
      <c r="U333" s="402"/>
      <c r="V333" s="402"/>
      <c r="W333" s="402"/>
      <c r="X333" s="402"/>
      <c r="Y333" s="402"/>
      <c r="Z333" s="402"/>
    </row>
    <row r="334" ht="18.0" customHeight="1">
      <c r="A334" s="402"/>
      <c r="B334" s="402"/>
      <c r="C334" s="402"/>
      <c r="D334" s="402"/>
      <c r="E334" s="402"/>
      <c r="F334" s="402"/>
      <c r="G334" s="402"/>
      <c r="H334" s="402"/>
      <c r="I334" s="402"/>
      <c r="J334" s="402"/>
      <c r="K334" s="402"/>
      <c r="L334" s="402"/>
      <c r="M334" s="402"/>
      <c r="N334" s="402"/>
      <c r="O334" s="402"/>
      <c r="P334" s="402"/>
      <c r="Q334" s="402"/>
      <c r="R334" s="402"/>
      <c r="S334" s="402"/>
      <c r="T334" s="402"/>
      <c r="U334" s="402"/>
      <c r="V334" s="402"/>
      <c r="W334" s="402"/>
      <c r="X334" s="402"/>
      <c r="Y334" s="402"/>
      <c r="Z334" s="402"/>
    </row>
    <row r="335" ht="18.0" customHeight="1">
      <c r="A335" s="402"/>
      <c r="B335" s="402"/>
      <c r="C335" s="402"/>
      <c r="D335" s="402"/>
      <c r="E335" s="402"/>
      <c r="F335" s="402"/>
      <c r="G335" s="402"/>
      <c r="H335" s="402"/>
      <c r="I335" s="402"/>
      <c r="J335" s="402"/>
      <c r="K335" s="402"/>
      <c r="L335" s="402"/>
      <c r="M335" s="402"/>
      <c r="N335" s="402"/>
      <c r="O335" s="402"/>
      <c r="P335" s="402"/>
      <c r="Q335" s="402"/>
      <c r="R335" s="402"/>
      <c r="S335" s="402"/>
      <c r="T335" s="402"/>
      <c r="U335" s="402"/>
      <c r="V335" s="402"/>
      <c r="W335" s="402"/>
      <c r="X335" s="402"/>
      <c r="Y335" s="402"/>
      <c r="Z335" s="402"/>
    </row>
    <row r="336" ht="18.0" customHeight="1">
      <c r="A336" s="402"/>
      <c r="B336" s="402"/>
      <c r="C336" s="402"/>
      <c r="D336" s="402"/>
      <c r="E336" s="402"/>
      <c r="F336" s="402"/>
      <c r="G336" s="402"/>
      <c r="H336" s="402"/>
      <c r="I336" s="402"/>
      <c r="J336" s="402"/>
      <c r="K336" s="402"/>
      <c r="L336" s="402"/>
      <c r="M336" s="402"/>
      <c r="N336" s="402"/>
      <c r="O336" s="402"/>
      <c r="P336" s="402"/>
      <c r="Q336" s="402"/>
      <c r="R336" s="402"/>
      <c r="S336" s="402"/>
      <c r="T336" s="402"/>
      <c r="U336" s="402"/>
      <c r="V336" s="402"/>
      <c r="W336" s="402"/>
      <c r="X336" s="402"/>
      <c r="Y336" s="402"/>
      <c r="Z336" s="402"/>
    </row>
    <row r="337" ht="18.0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  <c r="N337" s="402"/>
      <c r="O337" s="402"/>
      <c r="P337" s="402"/>
      <c r="Q337" s="402"/>
      <c r="R337" s="402"/>
      <c r="S337" s="402"/>
      <c r="T337" s="402"/>
      <c r="U337" s="402"/>
      <c r="V337" s="402"/>
      <c r="W337" s="402"/>
      <c r="X337" s="402"/>
      <c r="Y337" s="402"/>
      <c r="Z337" s="402"/>
    </row>
    <row r="338" ht="18.0" customHeight="1">
      <c r="A338" s="402"/>
      <c r="B338" s="402"/>
      <c r="C338" s="402"/>
      <c r="D338" s="402"/>
      <c r="E338" s="402"/>
      <c r="F338" s="402"/>
      <c r="G338" s="402"/>
      <c r="H338" s="402"/>
      <c r="I338" s="402"/>
      <c r="J338" s="402"/>
      <c r="K338" s="402"/>
      <c r="L338" s="402"/>
      <c r="M338" s="402"/>
      <c r="N338" s="402"/>
      <c r="O338" s="402"/>
      <c r="P338" s="402"/>
      <c r="Q338" s="402"/>
      <c r="R338" s="402"/>
      <c r="S338" s="402"/>
      <c r="T338" s="402"/>
      <c r="U338" s="402"/>
      <c r="V338" s="402"/>
      <c r="W338" s="402"/>
      <c r="X338" s="402"/>
      <c r="Y338" s="402"/>
      <c r="Z338" s="402"/>
    </row>
    <row r="339" ht="18.0" customHeight="1">
      <c r="A339" s="402"/>
      <c r="B339" s="402"/>
      <c r="C339" s="402"/>
      <c r="D339" s="402"/>
      <c r="E339" s="402"/>
      <c r="F339" s="402"/>
      <c r="G339" s="402"/>
      <c r="H339" s="402"/>
      <c r="I339" s="402"/>
      <c r="J339" s="402"/>
      <c r="K339" s="402"/>
      <c r="L339" s="402"/>
      <c r="M339" s="402"/>
      <c r="N339" s="402"/>
      <c r="O339" s="402"/>
      <c r="P339" s="402"/>
      <c r="Q339" s="402"/>
      <c r="R339" s="402"/>
      <c r="S339" s="402"/>
      <c r="T339" s="402"/>
      <c r="U339" s="402"/>
      <c r="V339" s="402"/>
      <c r="W339" s="402"/>
      <c r="X339" s="402"/>
      <c r="Y339" s="402"/>
      <c r="Z339" s="402"/>
    </row>
    <row r="340" ht="18.0" customHeight="1">
      <c r="A340" s="402"/>
      <c r="B340" s="402"/>
      <c r="C340" s="402"/>
      <c r="D340" s="402"/>
      <c r="E340" s="402"/>
      <c r="F340" s="402"/>
      <c r="G340" s="402"/>
      <c r="H340" s="402"/>
      <c r="I340" s="402"/>
      <c r="J340" s="402"/>
      <c r="K340" s="402"/>
      <c r="L340" s="402"/>
      <c r="M340" s="402"/>
      <c r="N340" s="402"/>
      <c r="O340" s="402"/>
      <c r="P340" s="402"/>
      <c r="Q340" s="402"/>
      <c r="R340" s="402"/>
      <c r="S340" s="402"/>
      <c r="T340" s="402"/>
      <c r="U340" s="402"/>
      <c r="V340" s="402"/>
      <c r="W340" s="402"/>
      <c r="X340" s="402"/>
      <c r="Y340" s="402"/>
      <c r="Z340" s="402"/>
    </row>
    <row r="341" ht="18.0" customHeight="1">
      <c r="A341" s="402"/>
      <c r="B341" s="402"/>
      <c r="C341" s="402"/>
      <c r="D341" s="402"/>
      <c r="E341" s="402"/>
      <c r="F341" s="402"/>
      <c r="G341" s="402"/>
      <c r="H341" s="402"/>
      <c r="I341" s="402"/>
      <c r="J341" s="402"/>
      <c r="K341" s="402"/>
      <c r="L341" s="402"/>
      <c r="M341" s="402"/>
      <c r="N341" s="402"/>
      <c r="O341" s="402"/>
      <c r="P341" s="402"/>
      <c r="Q341" s="402"/>
      <c r="R341" s="402"/>
      <c r="S341" s="402"/>
      <c r="T341" s="402"/>
      <c r="U341" s="402"/>
      <c r="V341" s="402"/>
      <c r="W341" s="402"/>
      <c r="X341" s="402"/>
      <c r="Y341" s="402"/>
      <c r="Z341" s="402"/>
    </row>
    <row r="342" ht="18.0" customHeight="1">
      <c r="A342" s="402"/>
      <c r="B342" s="402"/>
      <c r="C342" s="402"/>
      <c r="D342" s="402"/>
      <c r="E342" s="402"/>
      <c r="F342" s="402"/>
      <c r="G342" s="402"/>
      <c r="H342" s="402"/>
      <c r="I342" s="402"/>
      <c r="J342" s="402"/>
      <c r="K342" s="402"/>
      <c r="L342" s="402"/>
      <c r="M342" s="402"/>
      <c r="N342" s="402"/>
      <c r="O342" s="402"/>
      <c r="P342" s="402"/>
      <c r="Q342" s="402"/>
      <c r="R342" s="402"/>
      <c r="S342" s="402"/>
      <c r="T342" s="402"/>
      <c r="U342" s="402"/>
      <c r="V342" s="402"/>
      <c r="W342" s="402"/>
      <c r="X342" s="402"/>
      <c r="Y342" s="402"/>
      <c r="Z342" s="402"/>
    </row>
    <row r="343" ht="18.0" customHeight="1">
      <c r="A343" s="402"/>
      <c r="B343" s="402"/>
      <c r="C343" s="402"/>
      <c r="D343" s="402"/>
      <c r="E343" s="402"/>
      <c r="F343" s="402"/>
      <c r="G343" s="402"/>
      <c r="H343" s="402"/>
      <c r="I343" s="402"/>
      <c r="J343" s="402"/>
      <c r="K343" s="402"/>
      <c r="L343" s="402"/>
      <c r="M343" s="402"/>
      <c r="N343" s="402"/>
      <c r="O343" s="402"/>
      <c r="P343" s="402"/>
      <c r="Q343" s="402"/>
      <c r="R343" s="402"/>
      <c r="S343" s="402"/>
      <c r="T343" s="402"/>
      <c r="U343" s="402"/>
      <c r="V343" s="402"/>
      <c r="W343" s="402"/>
      <c r="X343" s="402"/>
      <c r="Y343" s="402"/>
      <c r="Z343" s="402"/>
    </row>
    <row r="344" ht="18.0" customHeight="1">
      <c r="A344" s="402"/>
      <c r="B344" s="402"/>
      <c r="C344" s="402"/>
      <c r="D344" s="402"/>
      <c r="E344" s="402"/>
      <c r="F344" s="402"/>
      <c r="G344" s="402"/>
      <c r="H344" s="402"/>
      <c r="I344" s="402"/>
      <c r="J344" s="402"/>
      <c r="K344" s="402"/>
      <c r="L344" s="402"/>
      <c r="M344" s="402"/>
      <c r="N344" s="402"/>
      <c r="O344" s="402"/>
      <c r="P344" s="402"/>
      <c r="Q344" s="402"/>
      <c r="R344" s="402"/>
      <c r="S344" s="402"/>
      <c r="T344" s="402"/>
      <c r="U344" s="402"/>
      <c r="V344" s="402"/>
      <c r="W344" s="402"/>
      <c r="X344" s="402"/>
      <c r="Y344" s="402"/>
      <c r="Z344" s="402"/>
    </row>
    <row r="345" ht="18.0" customHeight="1">
      <c r="A345" s="402"/>
      <c r="B345" s="402"/>
      <c r="C345" s="402"/>
      <c r="D345" s="402"/>
      <c r="E345" s="402"/>
      <c r="F345" s="402"/>
      <c r="G345" s="402"/>
      <c r="H345" s="402"/>
      <c r="I345" s="402"/>
      <c r="J345" s="402"/>
      <c r="K345" s="402"/>
      <c r="L345" s="402"/>
      <c r="M345" s="402"/>
      <c r="N345" s="402"/>
      <c r="O345" s="402"/>
      <c r="P345" s="402"/>
      <c r="Q345" s="402"/>
      <c r="R345" s="402"/>
      <c r="S345" s="402"/>
      <c r="T345" s="402"/>
      <c r="U345" s="402"/>
      <c r="V345" s="402"/>
      <c r="W345" s="402"/>
      <c r="X345" s="402"/>
      <c r="Y345" s="402"/>
      <c r="Z345" s="402"/>
    </row>
    <row r="346" ht="18.0" customHeight="1">
      <c r="A346" s="402"/>
      <c r="B346" s="402"/>
      <c r="C346" s="402"/>
      <c r="D346" s="402"/>
      <c r="E346" s="402"/>
      <c r="F346" s="402"/>
      <c r="G346" s="402"/>
      <c r="H346" s="402"/>
      <c r="I346" s="402"/>
      <c r="J346" s="402"/>
      <c r="K346" s="402"/>
      <c r="L346" s="402"/>
      <c r="M346" s="402"/>
      <c r="N346" s="402"/>
      <c r="O346" s="402"/>
      <c r="P346" s="402"/>
      <c r="Q346" s="402"/>
      <c r="R346" s="402"/>
      <c r="S346" s="402"/>
      <c r="T346" s="402"/>
      <c r="U346" s="402"/>
      <c r="V346" s="402"/>
      <c r="W346" s="402"/>
      <c r="X346" s="402"/>
      <c r="Y346" s="402"/>
      <c r="Z346" s="402"/>
    </row>
    <row r="347" ht="18.0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  <c r="N347" s="402"/>
      <c r="O347" s="402"/>
      <c r="P347" s="402"/>
      <c r="Q347" s="402"/>
      <c r="R347" s="402"/>
      <c r="S347" s="402"/>
      <c r="T347" s="402"/>
      <c r="U347" s="402"/>
      <c r="V347" s="402"/>
      <c r="W347" s="402"/>
      <c r="X347" s="402"/>
      <c r="Y347" s="402"/>
      <c r="Z347" s="402"/>
    </row>
    <row r="348" ht="18.0" customHeight="1">
      <c r="A348" s="402"/>
      <c r="B348" s="402"/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402"/>
      <c r="Z348" s="402"/>
    </row>
    <row r="349" ht="18.0" customHeight="1">
      <c r="A349" s="402"/>
      <c r="B349" s="402"/>
      <c r="C349" s="402"/>
      <c r="D349" s="402"/>
      <c r="E349" s="402"/>
      <c r="F349" s="402"/>
      <c r="G349" s="402"/>
      <c r="H349" s="402"/>
      <c r="I349" s="402"/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402"/>
      <c r="Z349" s="402"/>
    </row>
    <row r="350" ht="18.0" customHeight="1">
      <c r="A350" s="402"/>
      <c r="B350" s="402"/>
      <c r="C350" s="402"/>
      <c r="D350" s="402"/>
      <c r="E350" s="402"/>
      <c r="F350" s="402"/>
      <c r="G350" s="402"/>
      <c r="H350" s="402"/>
      <c r="I350" s="402"/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402"/>
      <c r="Z350" s="402"/>
    </row>
    <row r="351" ht="18.0" customHeight="1">
      <c r="A351" s="402"/>
      <c r="B351" s="402"/>
      <c r="C351" s="402"/>
      <c r="D351" s="402"/>
      <c r="E351" s="402"/>
      <c r="F351" s="402"/>
      <c r="G351" s="402"/>
      <c r="H351" s="402"/>
      <c r="I351" s="402"/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402"/>
      <c r="Z351" s="402"/>
    </row>
    <row r="352" ht="18.0" customHeight="1">
      <c r="A352" s="402"/>
      <c r="B352" s="402"/>
      <c r="C352" s="402"/>
      <c r="D352" s="402"/>
      <c r="E352" s="402"/>
      <c r="F352" s="402"/>
      <c r="G352" s="402"/>
      <c r="H352" s="402"/>
      <c r="I352" s="402"/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402"/>
      <c r="Z352" s="402"/>
    </row>
    <row r="353" ht="18.0" customHeight="1">
      <c r="A353" s="402"/>
      <c r="B353" s="402"/>
      <c r="C353" s="402"/>
      <c r="D353" s="402"/>
      <c r="E353" s="402"/>
      <c r="F353" s="402"/>
      <c r="G353" s="402"/>
      <c r="H353" s="402"/>
      <c r="I353" s="402"/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402"/>
      <c r="Z353" s="402"/>
    </row>
    <row r="354" ht="18.0" customHeight="1">
      <c r="A354" s="402"/>
      <c r="B354" s="402"/>
      <c r="C354" s="402"/>
      <c r="D354" s="402"/>
      <c r="E354" s="402"/>
      <c r="F354" s="402"/>
      <c r="G354" s="402"/>
      <c r="H354" s="402"/>
      <c r="I354" s="402"/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402"/>
      <c r="Z354" s="402"/>
    </row>
    <row r="355" ht="18.0" customHeight="1">
      <c r="A355" s="402"/>
      <c r="B355" s="402"/>
      <c r="C355" s="402"/>
      <c r="D355" s="402"/>
      <c r="E355" s="402"/>
      <c r="F355" s="402"/>
      <c r="G355" s="402"/>
      <c r="H355" s="402"/>
      <c r="I355" s="402"/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402"/>
      <c r="Z355" s="402"/>
    </row>
    <row r="356" ht="18.0" customHeight="1">
      <c r="A356" s="402"/>
      <c r="B356" s="402"/>
      <c r="C356" s="402"/>
      <c r="D356" s="402"/>
      <c r="E356" s="402"/>
      <c r="F356" s="402"/>
      <c r="G356" s="402"/>
      <c r="H356" s="402"/>
      <c r="I356" s="402"/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402"/>
      <c r="Z356" s="402"/>
    </row>
    <row r="357" ht="18.0" customHeight="1">
      <c r="A357" s="402"/>
      <c r="B357" s="402"/>
      <c r="C357" s="402"/>
      <c r="D357" s="402"/>
      <c r="E357" s="402"/>
      <c r="F357" s="402"/>
      <c r="G357" s="402"/>
      <c r="H357" s="402"/>
      <c r="I357" s="402"/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402"/>
      <c r="Z357" s="402"/>
    </row>
    <row r="358" ht="18.0" customHeight="1">
      <c r="A358" s="402"/>
      <c r="B358" s="402"/>
      <c r="C358" s="402"/>
      <c r="D358" s="402"/>
      <c r="E358" s="402"/>
      <c r="F358" s="402"/>
      <c r="G358" s="402"/>
      <c r="H358" s="402"/>
      <c r="I358" s="402"/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402"/>
      <c r="Z358" s="402"/>
    </row>
    <row r="359" ht="18.0" customHeight="1">
      <c r="A359" s="402"/>
      <c r="B359" s="402"/>
      <c r="C359" s="402"/>
      <c r="D359" s="402"/>
      <c r="E359" s="402"/>
      <c r="F359" s="402"/>
      <c r="G359" s="402"/>
      <c r="H359" s="402"/>
      <c r="I359" s="402"/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402"/>
      <c r="Z359" s="402"/>
    </row>
    <row r="360" ht="18.0" customHeight="1">
      <c r="A360" s="402"/>
      <c r="B360" s="402"/>
      <c r="C360" s="402"/>
      <c r="D360" s="402"/>
      <c r="E360" s="402"/>
      <c r="F360" s="402"/>
      <c r="G360" s="402"/>
      <c r="H360" s="402"/>
      <c r="I360" s="402"/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402"/>
      <c r="Z360" s="402"/>
    </row>
    <row r="361" ht="18.0" customHeight="1">
      <c r="A361" s="402"/>
      <c r="B361" s="402"/>
      <c r="C361" s="402"/>
      <c r="D361" s="402"/>
      <c r="E361" s="402"/>
      <c r="F361" s="402"/>
      <c r="G361" s="402"/>
      <c r="H361" s="402"/>
      <c r="I361" s="402"/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402"/>
      <c r="Z361" s="402"/>
    </row>
    <row r="362" ht="18.0" customHeight="1">
      <c r="A362" s="402"/>
      <c r="B362" s="402"/>
      <c r="C362" s="402"/>
      <c r="D362" s="402"/>
      <c r="E362" s="402"/>
      <c r="F362" s="402"/>
      <c r="G362" s="402"/>
      <c r="H362" s="402"/>
      <c r="I362" s="402"/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402"/>
      <c r="Z362" s="402"/>
    </row>
    <row r="363" ht="18.0" customHeight="1">
      <c r="A363" s="402"/>
      <c r="B363" s="402"/>
      <c r="C363" s="402"/>
      <c r="D363" s="402"/>
      <c r="E363" s="402"/>
      <c r="F363" s="402"/>
      <c r="G363" s="402"/>
      <c r="H363" s="402"/>
      <c r="I363" s="402"/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402"/>
      <c r="Z363" s="402"/>
    </row>
    <row r="364" ht="18.0" customHeight="1">
      <c r="A364" s="402"/>
      <c r="B364" s="402"/>
      <c r="C364" s="402"/>
      <c r="D364" s="402"/>
      <c r="E364" s="402"/>
      <c r="F364" s="402"/>
      <c r="G364" s="402"/>
      <c r="H364" s="402"/>
      <c r="I364" s="402"/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402"/>
      <c r="Z364" s="402"/>
    </row>
    <row r="365" ht="18.0" customHeight="1">
      <c r="A365" s="402"/>
      <c r="B365" s="402"/>
      <c r="C365" s="402"/>
      <c r="D365" s="402"/>
      <c r="E365" s="402"/>
      <c r="F365" s="402"/>
      <c r="G365" s="402"/>
      <c r="H365" s="402"/>
      <c r="I365" s="402"/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402"/>
      <c r="Z365" s="402"/>
    </row>
    <row r="366" ht="18.0" customHeight="1">
      <c r="A366" s="402"/>
      <c r="B366" s="402"/>
      <c r="C366" s="402"/>
      <c r="D366" s="402"/>
      <c r="E366" s="402"/>
      <c r="F366" s="402"/>
      <c r="G366" s="402"/>
      <c r="H366" s="402"/>
      <c r="I366" s="402"/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402"/>
      <c r="Z366" s="402"/>
    </row>
    <row r="367" ht="18.0" customHeight="1">
      <c r="A367" s="402"/>
      <c r="B367" s="402"/>
      <c r="C367" s="402"/>
      <c r="D367" s="402"/>
      <c r="E367" s="402"/>
      <c r="F367" s="402"/>
      <c r="G367" s="402"/>
      <c r="H367" s="402"/>
      <c r="I367" s="402"/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402"/>
      <c r="Z367" s="402"/>
    </row>
    <row r="368" ht="18.0" customHeight="1">
      <c r="A368" s="402"/>
      <c r="B368" s="402"/>
      <c r="C368" s="402"/>
      <c r="D368" s="402"/>
      <c r="E368" s="402"/>
      <c r="F368" s="402"/>
      <c r="G368" s="402"/>
      <c r="H368" s="402"/>
      <c r="I368" s="402"/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402"/>
      <c r="Z368" s="402"/>
    </row>
    <row r="369" ht="18.0" customHeight="1">
      <c r="A369" s="402"/>
      <c r="B369" s="402"/>
      <c r="C369" s="402"/>
      <c r="D369" s="402"/>
      <c r="E369" s="402"/>
      <c r="F369" s="402"/>
      <c r="G369" s="402"/>
      <c r="H369" s="402"/>
      <c r="I369" s="402"/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402"/>
      <c r="Z369" s="402"/>
    </row>
    <row r="370" ht="18.0" customHeight="1">
      <c r="A370" s="402"/>
      <c r="B370" s="402"/>
      <c r="C370" s="402"/>
      <c r="D370" s="402"/>
      <c r="E370" s="402"/>
      <c r="F370" s="402"/>
      <c r="G370" s="402"/>
      <c r="H370" s="402"/>
      <c r="I370" s="402"/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402"/>
      <c r="Z370" s="402"/>
    </row>
    <row r="371" ht="18.0" customHeight="1">
      <c r="A371" s="402"/>
      <c r="B371" s="402"/>
      <c r="C371" s="402"/>
      <c r="D371" s="402"/>
      <c r="E371" s="402"/>
      <c r="F371" s="402"/>
      <c r="G371" s="402"/>
      <c r="H371" s="402"/>
      <c r="I371" s="402"/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402"/>
      <c r="Z371" s="402"/>
    </row>
    <row r="372" ht="18.0" customHeight="1">
      <c r="A372" s="402"/>
      <c r="B372" s="402"/>
      <c r="C372" s="402"/>
      <c r="D372" s="402"/>
      <c r="E372" s="402"/>
      <c r="F372" s="402"/>
      <c r="G372" s="402"/>
      <c r="H372" s="402"/>
      <c r="I372" s="402"/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402"/>
      <c r="Z372" s="402"/>
    </row>
    <row r="373" ht="18.0" customHeight="1">
      <c r="A373" s="402"/>
      <c r="B373" s="402"/>
      <c r="C373" s="402"/>
      <c r="D373" s="402"/>
      <c r="E373" s="402"/>
      <c r="F373" s="402"/>
      <c r="G373" s="402"/>
      <c r="H373" s="402"/>
      <c r="I373" s="402"/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402"/>
      <c r="Z373" s="402"/>
    </row>
    <row r="374" ht="18.0" customHeight="1">
      <c r="A374" s="402"/>
      <c r="B374" s="402"/>
      <c r="C374" s="402"/>
      <c r="D374" s="402"/>
      <c r="E374" s="402"/>
      <c r="F374" s="402"/>
      <c r="G374" s="402"/>
      <c r="H374" s="402"/>
      <c r="I374" s="402"/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402"/>
      <c r="Z374" s="402"/>
    </row>
    <row r="375" ht="18.0" customHeight="1">
      <c r="A375" s="402"/>
      <c r="B375" s="402"/>
      <c r="C375" s="402"/>
      <c r="D375" s="402"/>
      <c r="E375" s="402"/>
      <c r="F375" s="402"/>
      <c r="G375" s="402"/>
      <c r="H375" s="402"/>
      <c r="I375" s="402"/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402"/>
      <c r="Z375" s="402"/>
    </row>
    <row r="376" ht="18.0" customHeight="1">
      <c r="A376" s="402"/>
      <c r="B376" s="402"/>
      <c r="C376" s="402"/>
      <c r="D376" s="402"/>
      <c r="E376" s="402"/>
      <c r="F376" s="402"/>
      <c r="G376" s="402"/>
      <c r="H376" s="402"/>
      <c r="I376" s="402"/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402"/>
      <c r="Z376" s="402"/>
    </row>
    <row r="377" ht="18.0" customHeight="1">
      <c r="A377" s="402"/>
      <c r="B377" s="402"/>
      <c r="C377" s="402"/>
      <c r="D377" s="402"/>
      <c r="E377" s="402"/>
      <c r="F377" s="402"/>
      <c r="G377" s="402"/>
      <c r="H377" s="402"/>
      <c r="I377" s="402"/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402"/>
      <c r="Z377" s="402"/>
    </row>
    <row r="378" ht="18.0" customHeight="1">
      <c r="A378" s="402"/>
      <c r="B378" s="402"/>
      <c r="C378" s="402"/>
      <c r="D378" s="402"/>
      <c r="E378" s="402"/>
      <c r="F378" s="402"/>
      <c r="G378" s="402"/>
      <c r="H378" s="402"/>
      <c r="I378" s="402"/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402"/>
      <c r="Z378" s="402"/>
    </row>
    <row r="379" ht="18.0" customHeight="1">
      <c r="A379" s="402"/>
      <c r="B379" s="402"/>
      <c r="C379" s="402"/>
      <c r="D379" s="402"/>
      <c r="E379" s="402"/>
      <c r="F379" s="402"/>
      <c r="G379" s="402"/>
      <c r="H379" s="402"/>
      <c r="I379" s="402"/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402"/>
      <c r="Z379" s="402"/>
    </row>
    <row r="380" ht="18.0" customHeight="1">
      <c r="A380" s="402"/>
      <c r="B380" s="402"/>
      <c r="C380" s="402"/>
      <c r="D380" s="402"/>
      <c r="E380" s="402"/>
      <c r="F380" s="402"/>
      <c r="G380" s="402"/>
      <c r="H380" s="402"/>
      <c r="I380" s="402"/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402"/>
      <c r="Z380" s="402"/>
    </row>
    <row r="381" ht="18.0" customHeight="1">
      <c r="A381" s="402"/>
      <c r="B381" s="402"/>
      <c r="C381" s="402"/>
      <c r="D381" s="402"/>
      <c r="E381" s="402"/>
      <c r="F381" s="402"/>
      <c r="G381" s="402"/>
      <c r="H381" s="402"/>
      <c r="I381" s="402"/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402"/>
      <c r="Z381" s="402"/>
    </row>
    <row r="382" ht="18.0" customHeight="1">
      <c r="A382" s="402"/>
      <c r="B382" s="402"/>
      <c r="C382" s="402"/>
      <c r="D382" s="402"/>
      <c r="E382" s="402"/>
      <c r="F382" s="402"/>
      <c r="G382" s="402"/>
      <c r="H382" s="402"/>
      <c r="I382" s="402"/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402"/>
      <c r="Z382" s="402"/>
    </row>
    <row r="383" ht="18.0" customHeight="1">
      <c r="A383" s="402"/>
      <c r="B383" s="402"/>
      <c r="C383" s="402"/>
      <c r="D383" s="402"/>
      <c r="E383" s="402"/>
      <c r="F383" s="402"/>
      <c r="G383" s="402"/>
      <c r="H383" s="402"/>
      <c r="I383" s="402"/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402"/>
      <c r="Z383" s="402"/>
    </row>
    <row r="384" ht="18.0" customHeight="1">
      <c r="A384" s="402"/>
      <c r="B384" s="402"/>
      <c r="C384" s="402"/>
      <c r="D384" s="402"/>
      <c r="E384" s="402"/>
      <c r="F384" s="402"/>
      <c r="G384" s="402"/>
      <c r="H384" s="402"/>
      <c r="I384" s="402"/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402"/>
      <c r="Z384" s="402"/>
    </row>
    <row r="385" ht="18.0" customHeight="1">
      <c r="A385" s="402"/>
      <c r="B385" s="402"/>
      <c r="C385" s="402"/>
      <c r="D385" s="402"/>
      <c r="E385" s="402"/>
      <c r="F385" s="402"/>
      <c r="G385" s="402"/>
      <c r="H385" s="402"/>
      <c r="I385" s="402"/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402"/>
      <c r="Z385" s="402"/>
    </row>
    <row r="386" ht="18.0" customHeight="1">
      <c r="A386" s="402"/>
      <c r="B386" s="402"/>
      <c r="C386" s="402"/>
      <c r="D386" s="402"/>
      <c r="E386" s="402"/>
      <c r="F386" s="402"/>
      <c r="G386" s="402"/>
      <c r="H386" s="402"/>
      <c r="I386" s="402"/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402"/>
      <c r="Z386" s="402"/>
    </row>
    <row r="387" ht="18.0" customHeight="1">
      <c r="A387" s="402"/>
      <c r="B387" s="402"/>
      <c r="C387" s="402"/>
      <c r="D387" s="402"/>
      <c r="E387" s="402"/>
      <c r="F387" s="402"/>
      <c r="G387" s="402"/>
      <c r="H387" s="402"/>
      <c r="I387" s="402"/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402"/>
      <c r="Z387" s="402"/>
    </row>
    <row r="388" ht="18.0" customHeight="1">
      <c r="A388" s="402"/>
      <c r="B388" s="402"/>
      <c r="C388" s="402"/>
      <c r="D388" s="402"/>
      <c r="E388" s="402"/>
      <c r="F388" s="402"/>
      <c r="G388" s="402"/>
      <c r="H388" s="402"/>
      <c r="I388" s="402"/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</row>
    <row r="389" ht="18.0" customHeight="1">
      <c r="A389" s="402"/>
      <c r="B389" s="402"/>
      <c r="C389" s="402"/>
      <c r="D389" s="402"/>
      <c r="E389" s="402"/>
      <c r="F389" s="402"/>
      <c r="G389" s="402"/>
      <c r="H389" s="402"/>
      <c r="I389" s="402"/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402"/>
      <c r="Z389" s="402"/>
    </row>
    <row r="390" ht="18.0" customHeight="1">
      <c r="A390" s="402"/>
      <c r="B390" s="402"/>
      <c r="C390" s="402"/>
      <c r="D390" s="402"/>
      <c r="E390" s="402"/>
      <c r="F390" s="402"/>
      <c r="G390" s="402"/>
      <c r="H390" s="402"/>
      <c r="I390" s="402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</row>
    <row r="391" ht="18.0" customHeight="1">
      <c r="A391" s="402"/>
      <c r="B391" s="402"/>
      <c r="C391" s="402"/>
      <c r="D391" s="402"/>
      <c r="E391" s="402"/>
      <c r="F391" s="402"/>
      <c r="G391" s="402"/>
      <c r="H391" s="402"/>
      <c r="I391" s="402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</row>
    <row r="392" ht="18.0" customHeight="1">
      <c r="A392" s="402"/>
      <c r="B392" s="402"/>
      <c r="C392" s="402"/>
      <c r="D392" s="402"/>
      <c r="E392" s="402"/>
      <c r="F392" s="402"/>
      <c r="G392" s="402"/>
      <c r="H392" s="402"/>
      <c r="I392" s="402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</row>
    <row r="393" ht="18.0" customHeight="1">
      <c r="A393" s="402"/>
      <c r="B393" s="402"/>
      <c r="C393" s="402"/>
      <c r="D393" s="402"/>
      <c r="E393" s="402"/>
      <c r="F393" s="402"/>
      <c r="G393" s="402"/>
      <c r="H393" s="402"/>
      <c r="I393" s="402"/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402"/>
      <c r="Z393" s="402"/>
    </row>
    <row r="394" ht="18.0" customHeight="1">
      <c r="A394" s="402"/>
      <c r="B394" s="402"/>
      <c r="C394" s="402"/>
      <c r="D394" s="402"/>
      <c r="E394" s="402"/>
      <c r="F394" s="402"/>
      <c r="G394" s="402"/>
      <c r="H394" s="402"/>
      <c r="I394" s="402"/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</row>
    <row r="395" ht="18.0" customHeight="1">
      <c r="A395" s="402"/>
      <c r="B395" s="402"/>
      <c r="C395" s="402"/>
      <c r="D395" s="402"/>
      <c r="E395" s="402"/>
      <c r="F395" s="402"/>
      <c r="G395" s="402"/>
      <c r="H395" s="402"/>
      <c r="I395" s="402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</row>
    <row r="396" ht="18.0" customHeight="1">
      <c r="A396" s="402"/>
      <c r="B396" s="402"/>
      <c r="C396" s="402"/>
      <c r="D396" s="402"/>
      <c r="E396" s="402"/>
      <c r="F396" s="402"/>
      <c r="G396" s="402"/>
      <c r="H396" s="402"/>
      <c r="I396" s="402"/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</row>
    <row r="397" ht="18.0" customHeight="1">
      <c r="A397" s="402"/>
      <c r="B397" s="402"/>
      <c r="C397" s="402"/>
      <c r="D397" s="402"/>
      <c r="E397" s="402"/>
      <c r="F397" s="402"/>
      <c r="G397" s="402"/>
      <c r="H397" s="402"/>
      <c r="I397" s="402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</row>
    <row r="398" ht="18.0" customHeight="1">
      <c r="A398" s="402"/>
      <c r="B398" s="402"/>
      <c r="C398" s="402"/>
      <c r="D398" s="402"/>
      <c r="E398" s="402"/>
      <c r="F398" s="402"/>
      <c r="G398" s="402"/>
      <c r="H398" s="402"/>
      <c r="I398" s="402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</row>
    <row r="399" ht="18.0" customHeight="1">
      <c r="A399" s="402"/>
      <c r="B399" s="402"/>
      <c r="C399" s="402"/>
      <c r="D399" s="402"/>
      <c r="E399" s="402"/>
      <c r="F399" s="402"/>
      <c r="G399" s="402"/>
      <c r="H399" s="402"/>
      <c r="I399" s="402"/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402"/>
      <c r="Z399" s="402"/>
    </row>
    <row r="400" ht="18.0" customHeight="1">
      <c r="A400" s="402"/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</row>
    <row r="401" ht="18.0" customHeight="1">
      <c r="A401" s="402"/>
      <c r="B401" s="402"/>
      <c r="C401" s="402"/>
      <c r="D401" s="402"/>
      <c r="E401" s="402"/>
      <c r="F401" s="402"/>
      <c r="G401" s="402"/>
      <c r="H401" s="402"/>
      <c r="I401" s="402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</row>
    <row r="402" ht="18.0" customHeight="1">
      <c r="A402" s="402"/>
      <c r="B402" s="402"/>
      <c r="C402" s="402"/>
      <c r="D402" s="402"/>
      <c r="E402" s="402"/>
      <c r="F402" s="402"/>
      <c r="G402" s="402"/>
      <c r="H402" s="402"/>
      <c r="I402" s="402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</row>
    <row r="403" ht="18.0" customHeight="1">
      <c r="A403" s="402"/>
      <c r="B403" s="402"/>
      <c r="C403" s="402"/>
      <c r="D403" s="402"/>
      <c r="E403" s="402"/>
      <c r="F403" s="402"/>
      <c r="G403" s="402"/>
      <c r="H403" s="402"/>
      <c r="I403" s="402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</row>
    <row r="404" ht="18.0" customHeight="1">
      <c r="A404" s="402"/>
      <c r="B404" s="402"/>
      <c r="C404" s="402"/>
      <c r="D404" s="402"/>
      <c r="E404" s="402"/>
      <c r="F404" s="402"/>
      <c r="G404" s="402"/>
      <c r="H404" s="402"/>
      <c r="I404" s="402"/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402"/>
      <c r="Z404" s="402"/>
    </row>
    <row r="405" ht="18.0" customHeight="1">
      <c r="A405" s="402"/>
      <c r="B405" s="402"/>
      <c r="C405" s="402"/>
      <c r="D405" s="402"/>
      <c r="E405" s="402"/>
      <c r="F405" s="402"/>
      <c r="G405" s="402"/>
      <c r="H405" s="402"/>
      <c r="I405" s="402"/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402"/>
      <c r="Z405" s="402"/>
    </row>
    <row r="406" ht="18.0" customHeight="1">
      <c r="A406" s="402"/>
      <c r="B406" s="402"/>
      <c r="C406" s="402"/>
      <c r="D406" s="402"/>
      <c r="E406" s="402"/>
      <c r="F406" s="402"/>
      <c r="G406" s="402"/>
      <c r="H406" s="402"/>
      <c r="I406" s="402"/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402"/>
      <c r="Z406" s="402"/>
    </row>
    <row r="407" ht="18.0" customHeight="1">
      <c r="A407" s="402"/>
      <c r="B407" s="402"/>
      <c r="C407" s="402"/>
      <c r="D407" s="402"/>
      <c r="E407" s="402"/>
      <c r="F407" s="402"/>
      <c r="G407" s="402"/>
      <c r="H407" s="402"/>
      <c r="I407" s="402"/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402"/>
      <c r="Z407" s="402"/>
    </row>
    <row r="408" ht="18.0" customHeight="1">
      <c r="A408" s="402"/>
      <c r="B408" s="402"/>
      <c r="C408" s="402"/>
      <c r="D408" s="402"/>
      <c r="E408" s="402"/>
      <c r="F408" s="402"/>
      <c r="G408" s="402"/>
      <c r="H408" s="402"/>
      <c r="I408" s="402"/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402"/>
      <c r="Z408" s="402"/>
    </row>
    <row r="409" ht="18.0" customHeight="1">
      <c r="A409" s="402"/>
      <c r="B409" s="402"/>
      <c r="C409" s="402"/>
      <c r="D409" s="402"/>
      <c r="E409" s="402"/>
      <c r="F409" s="402"/>
      <c r="G409" s="402"/>
      <c r="H409" s="402"/>
      <c r="I409" s="402"/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402"/>
      <c r="Z409" s="402"/>
    </row>
    <row r="410" ht="18.0" customHeight="1">
      <c r="A410" s="402"/>
      <c r="B410" s="402"/>
      <c r="C410" s="402"/>
      <c r="D410" s="402"/>
      <c r="E410" s="402"/>
      <c r="F410" s="402"/>
      <c r="G410" s="402"/>
      <c r="H410" s="402"/>
      <c r="I410" s="402"/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402"/>
      <c r="Z410" s="402"/>
    </row>
    <row r="411" ht="18.0" customHeight="1">
      <c r="A411" s="402"/>
      <c r="B411" s="402"/>
      <c r="C411" s="402"/>
      <c r="D411" s="402"/>
      <c r="E411" s="402"/>
      <c r="F411" s="402"/>
      <c r="G411" s="402"/>
      <c r="H411" s="402"/>
      <c r="I411" s="402"/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402"/>
      <c r="Z411" s="402"/>
    </row>
    <row r="412" ht="18.0" customHeight="1">
      <c r="A412" s="402"/>
      <c r="B412" s="402"/>
      <c r="C412" s="402"/>
      <c r="D412" s="402"/>
      <c r="E412" s="402"/>
      <c r="F412" s="402"/>
      <c r="G412" s="402"/>
      <c r="H412" s="402"/>
      <c r="I412" s="402"/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402"/>
      <c r="Z412" s="402"/>
    </row>
    <row r="413" ht="18.0" customHeight="1">
      <c r="A413" s="402"/>
      <c r="B413" s="402"/>
      <c r="C413" s="402"/>
      <c r="D413" s="402"/>
      <c r="E413" s="402"/>
      <c r="F413" s="402"/>
      <c r="G413" s="402"/>
      <c r="H413" s="402"/>
      <c r="I413" s="402"/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402"/>
      <c r="Z413" s="402"/>
    </row>
    <row r="414" ht="18.0" customHeight="1">
      <c r="A414" s="402"/>
      <c r="B414" s="402"/>
      <c r="C414" s="402"/>
      <c r="D414" s="402"/>
      <c r="E414" s="402"/>
      <c r="F414" s="402"/>
      <c r="G414" s="402"/>
      <c r="H414" s="402"/>
      <c r="I414" s="402"/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402"/>
      <c r="Z414" s="402"/>
    </row>
    <row r="415" ht="18.0" customHeight="1">
      <c r="A415" s="402"/>
      <c r="B415" s="402"/>
      <c r="C415" s="402"/>
      <c r="D415" s="402"/>
      <c r="E415" s="402"/>
      <c r="F415" s="402"/>
      <c r="G415" s="402"/>
      <c r="H415" s="402"/>
      <c r="I415" s="402"/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402"/>
      <c r="Z415" s="402"/>
    </row>
    <row r="416" ht="18.0" customHeight="1">
      <c r="A416" s="402"/>
      <c r="B416" s="402"/>
      <c r="C416" s="402"/>
      <c r="D416" s="402"/>
      <c r="E416" s="402"/>
      <c r="F416" s="402"/>
      <c r="G416" s="402"/>
      <c r="H416" s="402"/>
      <c r="I416" s="402"/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402"/>
      <c r="Z416" s="402"/>
    </row>
    <row r="417" ht="18.0" customHeight="1">
      <c r="A417" s="402"/>
      <c r="B417" s="402"/>
      <c r="C417" s="402"/>
      <c r="D417" s="402"/>
      <c r="E417" s="402"/>
      <c r="F417" s="402"/>
      <c r="G417" s="402"/>
      <c r="H417" s="402"/>
      <c r="I417" s="402"/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402"/>
      <c r="Z417" s="402"/>
    </row>
    <row r="418" ht="18.0" customHeight="1">
      <c r="A418" s="402"/>
      <c r="B418" s="402"/>
      <c r="C418" s="402"/>
      <c r="D418" s="402"/>
      <c r="E418" s="402"/>
      <c r="F418" s="402"/>
      <c r="G418" s="402"/>
      <c r="H418" s="402"/>
      <c r="I418" s="402"/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402"/>
      <c r="Z418" s="402"/>
    </row>
    <row r="419" ht="18.0" customHeight="1">
      <c r="A419" s="402"/>
      <c r="B419" s="402"/>
      <c r="C419" s="402"/>
      <c r="D419" s="402"/>
      <c r="E419" s="402"/>
      <c r="F419" s="402"/>
      <c r="G419" s="402"/>
      <c r="H419" s="402"/>
      <c r="I419" s="402"/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402"/>
      <c r="Z419" s="402"/>
    </row>
    <row r="420" ht="18.0" customHeight="1">
      <c r="A420" s="402"/>
      <c r="B420" s="402"/>
      <c r="C420" s="402"/>
      <c r="D420" s="402"/>
      <c r="E420" s="402"/>
      <c r="F420" s="402"/>
      <c r="G420" s="402"/>
      <c r="H420" s="402"/>
      <c r="I420" s="402"/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402"/>
      <c r="Z420" s="402"/>
    </row>
    <row r="421" ht="18.0" customHeight="1">
      <c r="A421" s="402"/>
      <c r="B421" s="402"/>
      <c r="C421" s="402"/>
      <c r="D421" s="402"/>
      <c r="E421" s="402"/>
      <c r="F421" s="402"/>
      <c r="G421" s="402"/>
      <c r="H421" s="402"/>
      <c r="I421" s="402"/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402"/>
      <c r="Z421" s="402"/>
    </row>
    <row r="422" ht="18.0" customHeight="1">
      <c r="A422" s="402"/>
      <c r="B422" s="402"/>
      <c r="C422" s="402"/>
      <c r="D422" s="402"/>
      <c r="E422" s="402"/>
      <c r="F422" s="402"/>
      <c r="G422" s="402"/>
      <c r="H422" s="402"/>
      <c r="I422" s="402"/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402"/>
      <c r="Z422" s="402"/>
    </row>
    <row r="423" ht="18.0" customHeight="1">
      <c r="A423" s="402"/>
      <c r="B423" s="402"/>
      <c r="C423" s="402"/>
      <c r="D423" s="402"/>
      <c r="E423" s="402"/>
      <c r="F423" s="402"/>
      <c r="G423" s="402"/>
      <c r="H423" s="402"/>
      <c r="I423" s="402"/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402"/>
      <c r="Z423" s="402"/>
    </row>
    <row r="424" ht="18.0" customHeight="1">
      <c r="A424" s="402"/>
      <c r="B424" s="402"/>
      <c r="C424" s="402"/>
      <c r="D424" s="402"/>
      <c r="E424" s="402"/>
      <c r="F424" s="402"/>
      <c r="G424" s="402"/>
      <c r="H424" s="402"/>
      <c r="I424" s="402"/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402"/>
      <c r="Z424" s="402"/>
    </row>
    <row r="425" ht="18.0" customHeight="1">
      <c r="A425" s="402"/>
      <c r="B425" s="402"/>
      <c r="C425" s="402"/>
      <c r="D425" s="402"/>
      <c r="E425" s="402"/>
      <c r="F425" s="402"/>
      <c r="G425" s="402"/>
      <c r="H425" s="402"/>
      <c r="I425" s="402"/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402"/>
      <c r="Z425" s="402"/>
    </row>
    <row r="426" ht="18.0" customHeight="1">
      <c r="A426" s="402"/>
      <c r="B426" s="402"/>
      <c r="C426" s="402"/>
      <c r="D426" s="402"/>
      <c r="E426" s="402"/>
      <c r="F426" s="402"/>
      <c r="G426" s="402"/>
      <c r="H426" s="402"/>
      <c r="I426" s="402"/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402"/>
      <c r="Z426" s="402"/>
    </row>
    <row r="427" ht="18.0" customHeight="1">
      <c r="A427" s="402"/>
      <c r="B427" s="402"/>
      <c r="C427" s="402"/>
      <c r="D427" s="402"/>
      <c r="E427" s="402"/>
      <c r="F427" s="402"/>
      <c r="G427" s="402"/>
      <c r="H427" s="402"/>
      <c r="I427" s="402"/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402"/>
      <c r="Z427" s="402"/>
    </row>
    <row r="428" ht="18.0" customHeight="1">
      <c r="A428" s="402"/>
      <c r="B428" s="402"/>
      <c r="C428" s="402"/>
      <c r="D428" s="402"/>
      <c r="E428" s="402"/>
      <c r="F428" s="402"/>
      <c r="G428" s="402"/>
      <c r="H428" s="402"/>
      <c r="I428" s="402"/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402"/>
      <c r="Z428" s="402"/>
    </row>
    <row r="429" ht="18.0" customHeight="1">
      <c r="A429" s="402"/>
      <c r="B429" s="402"/>
      <c r="C429" s="402"/>
      <c r="D429" s="402"/>
      <c r="E429" s="402"/>
      <c r="F429" s="402"/>
      <c r="G429" s="402"/>
      <c r="H429" s="402"/>
      <c r="I429" s="402"/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402"/>
      <c r="Z429" s="402"/>
    </row>
    <row r="430" ht="18.0" customHeight="1">
      <c r="A430" s="402"/>
      <c r="B430" s="402"/>
      <c r="C430" s="402"/>
      <c r="D430" s="402"/>
      <c r="E430" s="402"/>
      <c r="F430" s="402"/>
      <c r="G430" s="402"/>
      <c r="H430" s="402"/>
      <c r="I430" s="402"/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402"/>
      <c r="Z430" s="402"/>
    </row>
    <row r="431" ht="18.0" customHeight="1">
      <c r="A431" s="402"/>
      <c r="B431" s="402"/>
      <c r="C431" s="402"/>
      <c r="D431" s="402"/>
      <c r="E431" s="402"/>
      <c r="F431" s="402"/>
      <c r="G431" s="402"/>
      <c r="H431" s="402"/>
      <c r="I431" s="402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402"/>
      <c r="Z431" s="402"/>
    </row>
    <row r="432" ht="18.0" customHeight="1">
      <c r="A432" s="402"/>
      <c r="B432" s="402"/>
      <c r="C432" s="402"/>
      <c r="D432" s="402"/>
      <c r="E432" s="402"/>
      <c r="F432" s="402"/>
      <c r="G432" s="402"/>
      <c r="H432" s="402"/>
      <c r="I432" s="402"/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402"/>
      <c r="Z432" s="402"/>
    </row>
    <row r="433" ht="18.0" customHeight="1">
      <c r="A433" s="402"/>
      <c r="B433" s="402"/>
      <c r="C433" s="402"/>
      <c r="D433" s="402"/>
      <c r="E433" s="402"/>
      <c r="F433" s="402"/>
      <c r="G433" s="402"/>
      <c r="H433" s="402"/>
      <c r="I433" s="402"/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402"/>
      <c r="Z433" s="402"/>
    </row>
    <row r="434" ht="18.0" customHeight="1">
      <c r="A434" s="402"/>
      <c r="B434" s="402"/>
      <c r="C434" s="402"/>
      <c r="D434" s="402"/>
      <c r="E434" s="402"/>
      <c r="F434" s="402"/>
      <c r="G434" s="402"/>
      <c r="H434" s="402"/>
      <c r="I434" s="402"/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402"/>
      <c r="Z434" s="402"/>
    </row>
    <row r="435" ht="18.0" customHeight="1">
      <c r="A435" s="402"/>
      <c r="B435" s="402"/>
      <c r="C435" s="402"/>
      <c r="D435" s="402"/>
      <c r="E435" s="402"/>
      <c r="F435" s="402"/>
      <c r="G435" s="402"/>
      <c r="H435" s="402"/>
      <c r="I435" s="402"/>
      <c r="J435" s="402"/>
      <c r="K435" s="402"/>
      <c r="L435" s="402"/>
      <c r="M435" s="402"/>
      <c r="N435" s="402"/>
      <c r="O435" s="402"/>
      <c r="P435" s="402"/>
      <c r="Q435" s="402"/>
      <c r="R435" s="402"/>
      <c r="S435" s="402"/>
      <c r="T435" s="402"/>
      <c r="U435" s="402"/>
      <c r="V435" s="402"/>
      <c r="W435" s="402"/>
      <c r="X435" s="402"/>
      <c r="Y435" s="402"/>
      <c r="Z435" s="402"/>
    </row>
    <row r="436" ht="18.0" customHeight="1">
      <c r="A436" s="402"/>
      <c r="B436" s="402"/>
      <c r="C436" s="402"/>
      <c r="D436" s="402"/>
      <c r="E436" s="402"/>
      <c r="F436" s="402"/>
      <c r="G436" s="402"/>
      <c r="H436" s="402"/>
      <c r="I436" s="402"/>
      <c r="J436" s="402"/>
      <c r="K436" s="402"/>
      <c r="L436" s="402"/>
      <c r="M436" s="402"/>
      <c r="N436" s="402"/>
      <c r="O436" s="402"/>
      <c r="P436" s="402"/>
      <c r="Q436" s="402"/>
      <c r="R436" s="402"/>
      <c r="S436" s="402"/>
      <c r="T436" s="402"/>
      <c r="U436" s="402"/>
      <c r="V436" s="402"/>
      <c r="W436" s="402"/>
      <c r="X436" s="402"/>
      <c r="Y436" s="402"/>
      <c r="Z436" s="402"/>
    </row>
    <row r="437" ht="18.0" customHeight="1">
      <c r="A437" s="402"/>
      <c r="B437" s="402"/>
      <c r="C437" s="402"/>
      <c r="D437" s="402"/>
      <c r="E437" s="402"/>
      <c r="F437" s="402"/>
      <c r="G437" s="402"/>
      <c r="H437" s="402"/>
      <c r="I437" s="402"/>
      <c r="J437" s="402"/>
      <c r="K437" s="402"/>
      <c r="L437" s="402"/>
      <c r="M437" s="402"/>
      <c r="N437" s="402"/>
      <c r="O437" s="402"/>
      <c r="P437" s="402"/>
      <c r="Q437" s="402"/>
      <c r="R437" s="402"/>
      <c r="S437" s="402"/>
      <c r="T437" s="402"/>
      <c r="U437" s="402"/>
      <c r="V437" s="402"/>
      <c r="W437" s="402"/>
      <c r="X437" s="402"/>
      <c r="Y437" s="402"/>
      <c r="Z437" s="402"/>
    </row>
    <row r="438" ht="18.0" customHeight="1">
      <c r="A438" s="402"/>
      <c r="B438" s="402"/>
      <c r="C438" s="402"/>
      <c r="D438" s="402"/>
      <c r="E438" s="402"/>
      <c r="F438" s="402"/>
      <c r="G438" s="402"/>
      <c r="H438" s="402"/>
      <c r="I438" s="402"/>
      <c r="J438" s="402"/>
      <c r="K438" s="402"/>
      <c r="L438" s="402"/>
      <c r="M438" s="402"/>
      <c r="N438" s="402"/>
      <c r="O438" s="402"/>
      <c r="P438" s="402"/>
      <c r="Q438" s="402"/>
      <c r="R438" s="402"/>
      <c r="S438" s="402"/>
      <c r="T438" s="402"/>
      <c r="U438" s="402"/>
      <c r="V438" s="402"/>
      <c r="W438" s="402"/>
      <c r="X438" s="402"/>
      <c r="Y438" s="402"/>
      <c r="Z438" s="402"/>
    </row>
    <row r="439" ht="18.0" customHeight="1">
      <c r="A439" s="402"/>
      <c r="B439" s="402"/>
      <c r="C439" s="402"/>
      <c r="D439" s="402"/>
      <c r="E439" s="402"/>
      <c r="F439" s="402"/>
      <c r="G439" s="402"/>
      <c r="H439" s="402"/>
      <c r="I439" s="402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02"/>
      <c r="U439" s="402"/>
      <c r="V439" s="402"/>
      <c r="W439" s="402"/>
      <c r="X439" s="402"/>
      <c r="Y439" s="402"/>
      <c r="Z439" s="402"/>
    </row>
    <row r="440" ht="18.0" customHeight="1">
      <c r="A440" s="402"/>
      <c r="B440" s="402"/>
      <c r="C440" s="402"/>
      <c r="D440" s="402"/>
      <c r="E440" s="402"/>
      <c r="F440" s="402"/>
      <c r="G440" s="402"/>
      <c r="H440" s="402"/>
      <c r="I440" s="402"/>
      <c r="J440" s="402"/>
      <c r="K440" s="402"/>
      <c r="L440" s="402"/>
      <c r="M440" s="402"/>
      <c r="N440" s="402"/>
      <c r="O440" s="402"/>
      <c r="P440" s="402"/>
      <c r="Q440" s="402"/>
      <c r="R440" s="402"/>
      <c r="S440" s="402"/>
      <c r="T440" s="402"/>
      <c r="U440" s="402"/>
      <c r="V440" s="402"/>
      <c r="W440" s="402"/>
      <c r="X440" s="402"/>
      <c r="Y440" s="402"/>
      <c r="Z440" s="402"/>
    </row>
    <row r="441" ht="18.0" customHeight="1">
      <c r="A441" s="402"/>
      <c r="B441" s="402"/>
      <c r="C441" s="402"/>
      <c r="D441" s="402"/>
      <c r="E441" s="402"/>
      <c r="F441" s="402"/>
      <c r="G441" s="402"/>
      <c r="H441" s="402"/>
      <c r="I441" s="402"/>
      <c r="J441" s="402"/>
      <c r="K441" s="402"/>
      <c r="L441" s="402"/>
      <c r="M441" s="402"/>
      <c r="N441" s="402"/>
      <c r="O441" s="402"/>
      <c r="P441" s="402"/>
      <c r="Q441" s="402"/>
      <c r="R441" s="402"/>
      <c r="S441" s="402"/>
      <c r="T441" s="402"/>
      <c r="U441" s="402"/>
      <c r="V441" s="402"/>
      <c r="W441" s="402"/>
      <c r="X441" s="402"/>
      <c r="Y441" s="402"/>
      <c r="Z441" s="402"/>
    </row>
    <row r="442" ht="18.0" customHeight="1">
      <c r="A442" s="402"/>
      <c r="B442" s="402"/>
      <c r="C442" s="402"/>
      <c r="D442" s="402"/>
      <c r="E442" s="402"/>
      <c r="F442" s="402"/>
      <c r="G442" s="402"/>
      <c r="H442" s="402"/>
      <c r="I442" s="402"/>
      <c r="J442" s="402"/>
      <c r="K442" s="402"/>
      <c r="L442" s="402"/>
      <c r="M442" s="402"/>
      <c r="N442" s="402"/>
      <c r="O442" s="402"/>
      <c r="P442" s="402"/>
      <c r="Q442" s="402"/>
      <c r="R442" s="402"/>
      <c r="S442" s="402"/>
      <c r="T442" s="402"/>
      <c r="U442" s="402"/>
      <c r="V442" s="402"/>
      <c r="W442" s="402"/>
      <c r="X442" s="402"/>
      <c r="Y442" s="402"/>
      <c r="Z442" s="402"/>
    </row>
    <row r="443" ht="18.0" customHeight="1">
      <c r="A443" s="402"/>
      <c r="B443" s="402"/>
      <c r="C443" s="402"/>
      <c r="D443" s="402"/>
      <c r="E443" s="402"/>
      <c r="F443" s="402"/>
      <c r="G443" s="402"/>
      <c r="H443" s="402"/>
      <c r="I443" s="402"/>
      <c r="J443" s="402"/>
      <c r="K443" s="402"/>
      <c r="L443" s="402"/>
      <c r="M443" s="402"/>
      <c r="N443" s="402"/>
      <c r="O443" s="402"/>
      <c r="P443" s="402"/>
      <c r="Q443" s="402"/>
      <c r="R443" s="402"/>
      <c r="S443" s="402"/>
      <c r="T443" s="402"/>
      <c r="U443" s="402"/>
      <c r="V443" s="402"/>
      <c r="W443" s="402"/>
      <c r="X443" s="402"/>
      <c r="Y443" s="402"/>
      <c r="Z443" s="402"/>
    </row>
    <row r="444" ht="18.0" customHeight="1">
      <c r="A444" s="402"/>
      <c r="B444" s="402"/>
      <c r="C444" s="402"/>
      <c r="D444" s="402"/>
      <c r="E444" s="402"/>
      <c r="F444" s="402"/>
      <c r="G444" s="402"/>
      <c r="H444" s="402"/>
      <c r="I444" s="402"/>
      <c r="J444" s="402"/>
      <c r="K444" s="402"/>
      <c r="L444" s="402"/>
      <c r="M444" s="402"/>
      <c r="N444" s="402"/>
      <c r="O444" s="402"/>
      <c r="P444" s="402"/>
      <c r="Q444" s="402"/>
      <c r="R444" s="402"/>
      <c r="S444" s="402"/>
      <c r="T444" s="402"/>
      <c r="U444" s="402"/>
      <c r="V444" s="402"/>
      <c r="W444" s="402"/>
      <c r="X444" s="402"/>
      <c r="Y444" s="402"/>
      <c r="Z444" s="402"/>
    </row>
    <row r="445" ht="18.0" customHeight="1">
      <c r="A445" s="402"/>
      <c r="B445" s="402"/>
      <c r="C445" s="402"/>
      <c r="D445" s="402"/>
      <c r="E445" s="402"/>
      <c r="F445" s="402"/>
      <c r="G445" s="402"/>
      <c r="H445" s="402"/>
      <c r="I445" s="402"/>
      <c r="J445" s="402"/>
      <c r="K445" s="402"/>
      <c r="L445" s="402"/>
      <c r="M445" s="402"/>
      <c r="N445" s="402"/>
      <c r="O445" s="402"/>
      <c r="P445" s="402"/>
      <c r="Q445" s="402"/>
      <c r="R445" s="402"/>
      <c r="S445" s="402"/>
      <c r="T445" s="402"/>
      <c r="U445" s="402"/>
      <c r="V445" s="402"/>
      <c r="W445" s="402"/>
      <c r="X445" s="402"/>
      <c r="Y445" s="402"/>
      <c r="Z445" s="402"/>
    </row>
    <row r="446" ht="18.0" customHeight="1">
      <c r="A446" s="402"/>
      <c r="B446" s="402"/>
      <c r="C446" s="402"/>
      <c r="D446" s="402"/>
      <c r="E446" s="402"/>
      <c r="F446" s="402"/>
      <c r="G446" s="402"/>
      <c r="H446" s="402"/>
      <c r="I446" s="402"/>
      <c r="J446" s="402"/>
      <c r="K446" s="402"/>
      <c r="L446" s="402"/>
      <c r="M446" s="402"/>
      <c r="N446" s="402"/>
      <c r="O446" s="402"/>
      <c r="P446" s="402"/>
      <c r="Q446" s="402"/>
      <c r="R446" s="402"/>
      <c r="S446" s="402"/>
      <c r="T446" s="402"/>
      <c r="U446" s="402"/>
      <c r="V446" s="402"/>
      <c r="W446" s="402"/>
      <c r="X446" s="402"/>
      <c r="Y446" s="402"/>
      <c r="Z446" s="402"/>
    </row>
    <row r="447" ht="18.0" customHeight="1">
      <c r="A447" s="402"/>
      <c r="B447" s="402"/>
      <c r="C447" s="402"/>
      <c r="D447" s="402"/>
      <c r="E447" s="402"/>
      <c r="F447" s="402"/>
      <c r="G447" s="402"/>
      <c r="H447" s="402"/>
      <c r="I447" s="402"/>
      <c r="J447" s="402"/>
      <c r="K447" s="402"/>
      <c r="L447" s="402"/>
      <c r="M447" s="402"/>
      <c r="N447" s="402"/>
      <c r="O447" s="402"/>
      <c r="P447" s="402"/>
      <c r="Q447" s="402"/>
      <c r="R447" s="402"/>
      <c r="S447" s="402"/>
      <c r="T447" s="402"/>
      <c r="U447" s="402"/>
      <c r="V447" s="402"/>
      <c r="W447" s="402"/>
      <c r="X447" s="402"/>
      <c r="Y447" s="402"/>
      <c r="Z447" s="402"/>
    </row>
    <row r="448" ht="18.0" customHeight="1">
      <c r="A448" s="402"/>
      <c r="B448" s="402"/>
      <c r="C448" s="402"/>
      <c r="D448" s="402"/>
      <c r="E448" s="402"/>
      <c r="F448" s="402"/>
      <c r="G448" s="402"/>
      <c r="H448" s="402"/>
      <c r="I448" s="402"/>
      <c r="J448" s="402"/>
      <c r="K448" s="402"/>
      <c r="L448" s="402"/>
      <c r="M448" s="402"/>
      <c r="N448" s="402"/>
      <c r="O448" s="402"/>
      <c r="P448" s="402"/>
      <c r="Q448" s="402"/>
      <c r="R448" s="402"/>
      <c r="S448" s="402"/>
      <c r="T448" s="402"/>
      <c r="U448" s="402"/>
      <c r="V448" s="402"/>
      <c r="W448" s="402"/>
      <c r="X448" s="402"/>
      <c r="Y448" s="402"/>
      <c r="Z448" s="402"/>
    </row>
    <row r="449" ht="18.0" customHeight="1">
      <c r="A449" s="402"/>
      <c r="B449" s="402"/>
      <c r="C449" s="402"/>
      <c r="D449" s="402"/>
      <c r="E449" s="402"/>
      <c r="F449" s="402"/>
      <c r="G449" s="402"/>
      <c r="H449" s="402"/>
      <c r="I449" s="402"/>
      <c r="J449" s="402"/>
      <c r="K449" s="402"/>
      <c r="L449" s="402"/>
      <c r="M449" s="402"/>
      <c r="N449" s="402"/>
      <c r="O449" s="402"/>
      <c r="P449" s="402"/>
      <c r="Q449" s="402"/>
      <c r="R449" s="402"/>
      <c r="S449" s="402"/>
      <c r="T449" s="402"/>
      <c r="U449" s="402"/>
      <c r="V449" s="402"/>
      <c r="W449" s="402"/>
      <c r="X449" s="402"/>
      <c r="Y449" s="402"/>
      <c r="Z449" s="402"/>
    </row>
    <row r="450" ht="18.0" customHeight="1">
      <c r="A450" s="402"/>
      <c r="B450" s="402"/>
      <c r="C450" s="402"/>
      <c r="D450" s="402"/>
      <c r="E450" s="402"/>
      <c r="F450" s="402"/>
      <c r="G450" s="402"/>
      <c r="H450" s="402"/>
      <c r="I450" s="402"/>
      <c r="J450" s="402"/>
      <c r="K450" s="402"/>
      <c r="L450" s="402"/>
      <c r="M450" s="402"/>
      <c r="N450" s="402"/>
      <c r="O450" s="402"/>
      <c r="P450" s="402"/>
      <c r="Q450" s="402"/>
      <c r="R450" s="402"/>
      <c r="S450" s="402"/>
      <c r="T450" s="402"/>
      <c r="U450" s="402"/>
      <c r="V450" s="402"/>
      <c r="W450" s="402"/>
      <c r="X450" s="402"/>
      <c r="Y450" s="402"/>
      <c r="Z450" s="402"/>
    </row>
    <row r="451" ht="18.0" customHeight="1">
      <c r="A451" s="402"/>
      <c r="B451" s="402"/>
      <c r="C451" s="402"/>
      <c r="D451" s="402"/>
      <c r="E451" s="402"/>
      <c r="F451" s="402"/>
      <c r="G451" s="402"/>
      <c r="H451" s="402"/>
      <c r="I451" s="402"/>
      <c r="J451" s="402"/>
      <c r="K451" s="402"/>
      <c r="L451" s="402"/>
      <c r="M451" s="402"/>
      <c r="N451" s="402"/>
      <c r="O451" s="402"/>
      <c r="P451" s="402"/>
      <c r="Q451" s="402"/>
      <c r="R451" s="402"/>
      <c r="S451" s="402"/>
      <c r="T451" s="402"/>
      <c r="U451" s="402"/>
      <c r="V451" s="402"/>
      <c r="W451" s="402"/>
      <c r="X451" s="402"/>
      <c r="Y451" s="402"/>
      <c r="Z451" s="402"/>
    </row>
    <row r="452" ht="18.0" customHeight="1">
      <c r="A452" s="402"/>
      <c r="B452" s="402"/>
      <c r="C452" s="402"/>
      <c r="D452" s="402"/>
      <c r="E452" s="402"/>
      <c r="F452" s="402"/>
      <c r="G452" s="402"/>
      <c r="H452" s="402"/>
      <c r="I452" s="402"/>
      <c r="J452" s="402"/>
      <c r="K452" s="402"/>
      <c r="L452" s="402"/>
      <c r="M452" s="402"/>
      <c r="N452" s="402"/>
      <c r="O452" s="402"/>
      <c r="P452" s="402"/>
      <c r="Q452" s="402"/>
      <c r="R452" s="402"/>
      <c r="S452" s="402"/>
      <c r="T452" s="402"/>
      <c r="U452" s="402"/>
      <c r="V452" s="402"/>
      <c r="W452" s="402"/>
      <c r="X452" s="402"/>
      <c r="Y452" s="402"/>
      <c r="Z452" s="402"/>
    </row>
    <row r="453" ht="18.0" customHeight="1">
      <c r="A453" s="402"/>
      <c r="B453" s="402"/>
      <c r="C453" s="402"/>
      <c r="D453" s="402"/>
      <c r="E453" s="402"/>
      <c r="F453" s="402"/>
      <c r="G453" s="402"/>
      <c r="H453" s="402"/>
      <c r="I453" s="402"/>
      <c r="J453" s="402"/>
      <c r="K453" s="402"/>
      <c r="L453" s="402"/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</row>
    <row r="454" ht="18.0" customHeight="1">
      <c r="A454" s="402"/>
      <c r="B454" s="402"/>
      <c r="C454" s="402"/>
      <c r="D454" s="402"/>
      <c r="E454" s="402"/>
      <c r="F454" s="402"/>
      <c r="G454" s="402"/>
      <c r="H454" s="402"/>
      <c r="I454" s="402"/>
      <c r="J454" s="402"/>
      <c r="K454" s="402"/>
      <c r="L454" s="402"/>
      <c r="M454" s="402"/>
      <c r="N454" s="402"/>
      <c r="O454" s="402"/>
      <c r="P454" s="402"/>
      <c r="Q454" s="402"/>
      <c r="R454" s="402"/>
      <c r="S454" s="402"/>
      <c r="T454" s="402"/>
      <c r="U454" s="402"/>
      <c r="V454" s="402"/>
      <c r="W454" s="402"/>
      <c r="X454" s="402"/>
      <c r="Y454" s="402"/>
      <c r="Z454" s="402"/>
    </row>
    <row r="455" ht="18.0" customHeight="1">
      <c r="A455" s="402"/>
      <c r="B455" s="402"/>
      <c r="C455" s="402"/>
      <c r="D455" s="402"/>
      <c r="E455" s="402"/>
      <c r="F455" s="402"/>
      <c r="G455" s="402"/>
      <c r="H455" s="402"/>
      <c r="I455" s="402"/>
      <c r="J455" s="402"/>
      <c r="K455" s="402"/>
      <c r="L455" s="402"/>
      <c r="M455" s="402"/>
      <c r="N455" s="402"/>
      <c r="O455" s="402"/>
      <c r="P455" s="402"/>
      <c r="Q455" s="402"/>
      <c r="R455" s="402"/>
      <c r="S455" s="402"/>
      <c r="T455" s="402"/>
      <c r="U455" s="402"/>
      <c r="V455" s="402"/>
      <c r="W455" s="402"/>
      <c r="X455" s="402"/>
      <c r="Y455" s="402"/>
      <c r="Z455" s="402"/>
    </row>
    <row r="456" ht="18.0" customHeight="1">
      <c r="A456" s="402"/>
      <c r="B456" s="402"/>
      <c r="C456" s="402"/>
      <c r="D456" s="402"/>
      <c r="E456" s="402"/>
      <c r="F456" s="402"/>
      <c r="G456" s="402"/>
      <c r="H456" s="402"/>
      <c r="I456" s="402"/>
      <c r="J456" s="402"/>
      <c r="K456" s="402"/>
      <c r="L456" s="402"/>
      <c r="M456" s="402"/>
      <c r="N456" s="402"/>
      <c r="O456" s="402"/>
      <c r="P456" s="402"/>
      <c r="Q456" s="402"/>
      <c r="R456" s="402"/>
      <c r="S456" s="402"/>
      <c r="T456" s="402"/>
      <c r="U456" s="402"/>
      <c r="V456" s="402"/>
      <c r="W456" s="402"/>
      <c r="X456" s="402"/>
      <c r="Y456" s="402"/>
      <c r="Z456" s="402"/>
    </row>
    <row r="457" ht="18.0" customHeight="1">
      <c r="A457" s="402"/>
      <c r="B457" s="402"/>
      <c r="C457" s="402"/>
      <c r="D457" s="402"/>
      <c r="E457" s="402"/>
      <c r="F457" s="402"/>
      <c r="G457" s="402"/>
      <c r="H457" s="402"/>
      <c r="I457" s="402"/>
      <c r="J457" s="402"/>
      <c r="K457" s="402"/>
      <c r="L457" s="402"/>
      <c r="M457" s="402"/>
      <c r="N457" s="402"/>
      <c r="O457" s="402"/>
      <c r="P457" s="402"/>
      <c r="Q457" s="402"/>
      <c r="R457" s="402"/>
      <c r="S457" s="402"/>
      <c r="T457" s="402"/>
      <c r="U457" s="402"/>
      <c r="V457" s="402"/>
      <c r="W457" s="402"/>
      <c r="X457" s="402"/>
      <c r="Y457" s="402"/>
      <c r="Z457" s="402"/>
    </row>
    <row r="458" ht="18.0" customHeight="1">
      <c r="A458" s="402"/>
      <c r="B458" s="402"/>
      <c r="C458" s="402"/>
      <c r="D458" s="402"/>
      <c r="E458" s="402"/>
      <c r="F458" s="402"/>
      <c r="G458" s="402"/>
      <c r="H458" s="402"/>
      <c r="I458" s="402"/>
      <c r="J458" s="402"/>
      <c r="K458" s="402"/>
      <c r="L458" s="402"/>
      <c r="M458" s="402"/>
      <c r="N458" s="402"/>
      <c r="O458" s="402"/>
      <c r="P458" s="402"/>
      <c r="Q458" s="402"/>
      <c r="R458" s="402"/>
      <c r="S458" s="402"/>
      <c r="T458" s="402"/>
      <c r="U458" s="402"/>
      <c r="V458" s="402"/>
      <c r="W458" s="402"/>
      <c r="X458" s="402"/>
      <c r="Y458" s="402"/>
      <c r="Z458" s="402"/>
    </row>
    <row r="459" ht="18.0" customHeight="1">
      <c r="A459" s="402"/>
      <c r="B459" s="402"/>
      <c r="C459" s="402"/>
      <c r="D459" s="402"/>
      <c r="E459" s="402"/>
      <c r="F459" s="402"/>
      <c r="G459" s="402"/>
      <c r="H459" s="402"/>
      <c r="I459" s="402"/>
      <c r="J459" s="402"/>
      <c r="K459" s="402"/>
      <c r="L459" s="402"/>
      <c r="M459" s="402"/>
      <c r="N459" s="402"/>
      <c r="O459" s="402"/>
      <c r="P459" s="402"/>
      <c r="Q459" s="402"/>
      <c r="R459" s="402"/>
      <c r="S459" s="402"/>
      <c r="T459" s="402"/>
      <c r="U459" s="402"/>
      <c r="V459" s="402"/>
      <c r="W459" s="402"/>
      <c r="X459" s="402"/>
      <c r="Y459" s="402"/>
      <c r="Z459" s="402"/>
    </row>
    <row r="460" ht="18.0" customHeight="1">
      <c r="A460" s="402"/>
      <c r="B460" s="402"/>
      <c r="C460" s="402"/>
      <c r="D460" s="402"/>
      <c r="E460" s="402"/>
      <c r="F460" s="402"/>
      <c r="G460" s="402"/>
      <c r="H460" s="402"/>
      <c r="I460" s="402"/>
      <c r="J460" s="402"/>
      <c r="K460" s="402"/>
      <c r="L460" s="402"/>
      <c r="M460" s="402"/>
      <c r="N460" s="402"/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2"/>
    </row>
    <row r="461" ht="18.0" customHeight="1">
      <c r="A461" s="402"/>
      <c r="B461" s="402"/>
      <c r="C461" s="402"/>
      <c r="D461" s="402"/>
      <c r="E461" s="402"/>
      <c r="F461" s="402"/>
      <c r="G461" s="402"/>
      <c r="H461" s="402"/>
      <c r="I461" s="402"/>
      <c r="J461" s="402"/>
      <c r="K461" s="402"/>
      <c r="L461" s="402"/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</row>
    <row r="462" ht="18.0" customHeight="1">
      <c r="A462" s="402"/>
      <c r="B462" s="402"/>
      <c r="C462" s="402"/>
      <c r="D462" s="402"/>
      <c r="E462" s="402"/>
      <c r="F462" s="402"/>
      <c r="G462" s="402"/>
      <c r="H462" s="402"/>
      <c r="I462" s="402"/>
      <c r="J462" s="402"/>
      <c r="K462" s="402"/>
      <c r="L462" s="402"/>
      <c r="M462" s="402"/>
      <c r="N462" s="402"/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2"/>
    </row>
    <row r="463" ht="18.0" customHeight="1">
      <c r="A463" s="402"/>
      <c r="B463" s="402"/>
      <c r="C463" s="402"/>
      <c r="D463" s="402"/>
      <c r="E463" s="402"/>
      <c r="F463" s="402"/>
      <c r="G463" s="402"/>
      <c r="H463" s="402"/>
      <c r="I463" s="402"/>
      <c r="J463" s="402"/>
      <c r="K463" s="402"/>
      <c r="L463" s="402"/>
      <c r="M463" s="402"/>
      <c r="N463" s="402"/>
      <c r="O463" s="402"/>
      <c r="P463" s="402"/>
      <c r="Q463" s="402"/>
      <c r="R463" s="402"/>
      <c r="S463" s="402"/>
      <c r="T463" s="402"/>
      <c r="U463" s="402"/>
      <c r="V463" s="402"/>
      <c r="W463" s="402"/>
      <c r="X463" s="402"/>
      <c r="Y463" s="402"/>
      <c r="Z463" s="402"/>
    </row>
    <row r="464" ht="18.0" customHeight="1">
      <c r="A464" s="402"/>
      <c r="B464" s="402"/>
      <c r="C464" s="402"/>
      <c r="D464" s="402"/>
      <c r="E464" s="402"/>
      <c r="F464" s="402"/>
      <c r="G464" s="402"/>
      <c r="H464" s="402"/>
      <c r="I464" s="402"/>
      <c r="J464" s="402"/>
      <c r="K464" s="402"/>
      <c r="L464" s="402"/>
      <c r="M464" s="402"/>
      <c r="N464" s="402"/>
      <c r="O464" s="402"/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</row>
    <row r="465" ht="18.0" customHeight="1">
      <c r="A465" s="402"/>
      <c r="B465" s="402"/>
      <c r="C465" s="402"/>
      <c r="D465" s="402"/>
      <c r="E465" s="402"/>
      <c r="F465" s="402"/>
      <c r="G465" s="402"/>
      <c r="H465" s="402"/>
      <c r="I465" s="402"/>
      <c r="J465" s="402"/>
      <c r="K465" s="402"/>
      <c r="L465" s="402"/>
      <c r="M465" s="402"/>
      <c r="N465" s="402"/>
      <c r="O465" s="402"/>
      <c r="P465" s="402"/>
      <c r="Q465" s="402"/>
      <c r="R465" s="402"/>
      <c r="S465" s="402"/>
      <c r="T465" s="402"/>
      <c r="U465" s="402"/>
      <c r="V465" s="402"/>
      <c r="W465" s="402"/>
      <c r="X465" s="402"/>
      <c r="Y465" s="402"/>
      <c r="Z465" s="402"/>
    </row>
    <row r="466" ht="18.0" customHeight="1">
      <c r="A466" s="402"/>
      <c r="B466" s="402"/>
      <c r="C466" s="402"/>
      <c r="D466" s="402"/>
      <c r="E466" s="402"/>
      <c r="F466" s="402"/>
      <c r="G466" s="402"/>
      <c r="H466" s="402"/>
      <c r="I466" s="402"/>
      <c r="J466" s="402"/>
      <c r="K466" s="402"/>
      <c r="L466" s="402"/>
      <c r="M466" s="402"/>
      <c r="N466" s="402"/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2"/>
    </row>
    <row r="467" ht="18.0" customHeight="1">
      <c r="A467" s="402"/>
      <c r="B467" s="402"/>
      <c r="C467" s="402"/>
      <c r="D467" s="402"/>
      <c r="E467" s="402"/>
      <c r="F467" s="402"/>
      <c r="G467" s="402"/>
      <c r="H467" s="402"/>
      <c r="I467" s="402"/>
      <c r="J467" s="402"/>
      <c r="K467" s="402"/>
      <c r="L467" s="402"/>
      <c r="M467" s="402"/>
      <c r="N467" s="402"/>
      <c r="O467" s="402"/>
      <c r="P467" s="402"/>
      <c r="Q467" s="402"/>
      <c r="R467" s="402"/>
      <c r="S467" s="402"/>
      <c r="T467" s="402"/>
      <c r="U467" s="402"/>
      <c r="V467" s="402"/>
      <c r="W467" s="402"/>
      <c r="X467" s="402"/>
      <c r="Y467" s="402"/>
      <c r="Z467" s="402"/>
    </row>
    <row r="468" ht="18.0" customHeight="1">
      <c r="A468" s="402"/>
      <c r="B468" s="402"/>
      <c r="C468" s="402"/>
      <c r="D468" s="402"/>
      <c r="E468" s="402"/>
      <c r="F468" s="402"/>
      <c r="G468" s="402"/>
      <c r="H468" s="402"/>
      <c r="I468" s="402"/>
      <c r="J468" s="402"/>
      <c r="K468" s="402"/>
      <c r="L468" s="402"/>
      <c r="M468" s="402"/>
      <c r="N468" s="402"/>
      <c r="O468" s="402"/>
      <c r="P468" s="402"/>
      <c r="Q468" s="402"/>
      <c r="R468" s="402"/>
      <c r="S468" s="402"/>
      <c r="T468" s="402"/>
      <c r="U468" s="402"/>
      <c r="V468" s="402"/>
      <c r="W468" s="402"/>
      <c r="X468" s="402"/>
      <c r="Y468" s="402"/>
      <c r="Z468" s="402"/>
    </row>
    <row r="469" ht="18.0" customHeight="1">
      <c r="A469" s="402"/>
      <c r="B469" s="402"/>
      <c r="C469" s="402"/>
      <c r="D469" s="402"/>
      <c r="E469" s="402"/>
      <c r="F469" s="402"/>
      <c r="G469" s="402"/>
      <c r="H469" s="402"/>
      <c r="I469" s="402"/>
      <c r="J469" s="402"/>
      <c r="K469" s="402"/>
      <c r="L469" s="402"/>
      <c r="M469" s="402"/>
      <c r="N469" s="402"/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2"/>
    </row>
    <row r="470" ht="18.0" customHeight="1">
      <c r="A470" s="402"/>
      <c r="B470" s="402"/>
      <c r="C470" s="402"/>
      <c r="D470" s="402"/>
      <c r="E470" s="402"/>
      <c r="F470" s="402"/>
      <c r="G470" s="402"/>
      <c r="H470" s="402"/>
      <c r="I470" s="402"/>
      <c r="J470" s="402"/>
      <c r="K470" s="402"/>
      <c r="L470" s="402"/>
      <c r="M470" s="402"/>
      <c r="N470" s="402"/>
      <c r="O470" s="402"/>
      <c r="P470" s="402"/>
      <c r="Q470" s="402"/>
      <c r="R470" s="402"/>
      <c r="S470" s="402"/>
      <c r="T470" s="402"/>
      <c r="U470" s="402"/>
      <c r="V470" s="402"/>
      <c r="W470" s="402"/>
      <c r="X470" s="402"/>
      <c r="Y470" s="402"/>
      <c r="Z470" s="402"/>
    </row>
    <row r="471" ht="18.0" customHeight="1">
      <c r="A471" s="402"/>
      <c r="B471" s="402"/>
      <c r="C471" s="402"/>
      <c r="D471" s="402"/>
      <c r="E471" s="402"/>
      <c r="F471" s="402"/>
      <c r="G471" s="402"/>
      <c r="H471" s="402"/>
      <c r="I471" s="402"/>
      <c r="J471" s="402"/>
      <c r="K471" s="402"/>
      <c r="L471" s="402"/>
      <c r="M471" s="402"/>
      <c r="N471" s="402"/>
      <c r="O471" s="402"/>
      <c r="P471" s="402"/>
      <c r="Q471" s="402"/>
      <c r="R471" s="402"/>
      <c r="S471" s="402"/>
      <c r="T471" s="402"/>
      <c r="U471" s="402"/>
      <c r="V471" s="402"/>
      <c r="W471" s="402"/>
      <c r="X471" s="402"/>
      <c r="Y471" s="402"/>
      <c r="Z471" s="402"/>
    </row>
    <row r="472" ht="18.0" customHeight="1">
      <c r="A472" s="402"/>
      <c r="B472" s="402"/>
      <c r="C472" s="402"/>
      <c r="D472" s="402"/>
      <c r="E472" s="402"/>
      <c r="F472" s="402"/>
      <c r="G472" s="402"/>
      <c r="H472" s="402"/>
      <c r="I472" s="402"/>
      <c r="J472" s="402"/>
      <c r="K472" s="402"/>
      <c r="L472" s="402"/>
      <c r="M472" s="402"/>
      <c r="N472" s="402"/>
      <c r="O472" s="402"/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</row>
    <row r="473" ht="18.0" customHeight="1">
      <c r="A473" s="402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402"/>
      <c r="M473" s="402"/>
      <c r="N473" s="402"/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2"/>
    </row>
    <row r="474" ht="18.0" customHeight="1">
      <c r="A474" s="402"/>
      <c r="B474" s="402"/>
      <c r="C474" s="402"/>
      <c r="D474" s="402"/>
      <c r="E474" s="402"/>
      <c r="F474" s="402"/>
      <c r="G474" s="402"/>
      <c r="H474" s="402"/>
      <c r="I474" s="402"/>
      <c r="J474" s="402"/>
      <c r="K474" s="402"/>
      <c r="L474" s="402"/>
      <c r="M474" s="402"/>
      <c r="N474" s="402"/>
      <c r="O474" s="402"/>
      <c r="P474" s="402"/>
      <c r="Q474" s="402"/>
      <c r="R474" s="402"/>
      <c r="S474" s="402"/>
      <c r="T474" s="402"/>
      <c r="U474" s="402"/>
      <c r="V474" s="402"/>
      <c r="W474" s="402"/>
      <c r="X474" s="402"/>
      <c r="Y474" s="402"/>
      <c r="Z474" s="402"/>
    </row>
    <row r="475" ht="18.0" customHeight="1">
      <c r="A475" s="402"/>
      <c r="B475" s="402"/>
      <c r="C475" s="402"/>
      <c r="D475" s="402"/>
      <c r="E475" s="402"/>
      <c r="F475" s="402"/>
      <c r="G475" s="402"/>
      <c r="H475" s="402"/>
      <c r="I475" s="402"/>
      <c r="J475" s="402"/>
      <c r="K475" s="402"/>
      <c r="L475" s="402"/>
      <c r="M475" s="402"/>
      <c r="N475" s="402"/>
      <c r="O475" s="402"/>
      <c r="P475" s="402"/>
      <c r="Q475" s="402"/>
      <c r="R475" s="402"/>
      <c r="S475" s="402"/>
      <c r="T475" s="402"/>
      <c r="U475" s="402"/>
      <c r="V475" s="402"/>
      <c r="W475" s="402"/>
      <c r="X475" s="402"/>
      <c r="Y475" s="402"/>
      <c r="Z475" s="402"/>
    </row>
    <row r="476" ht="18.0" customHeight="1">
      <c r="A476" s="402"/>
      <c r="B476" s="402"/>
      <c r="C476" s="402"/>
      <c r="D476" s="402"/>
      <c r="E476" s="402"/>
      <c r="F476" s="402"/>
      <c r="G476" s="402"/>
      <c r="H476" s="402"/>
      <c r="I476" s="402"/>
      <c r="J476" s="402"/>
      <c r="K476" s="402"/>
      <c r="L476" s="402"/>
      <c r="M476" s="402"/>
      <c r="N476" s="402"/>
      <c r="O476" s="402"/>
      <c r="P476" s="402"/>
      <c r="Q476" s="402"/>
      <c r="R476" s="402"/>
      <c r="S476" s="402"/>
      <c r="T476" s="402"/>
      <c r="U476" s="402"/>
      <c r="V476" s="402"/>
      <c r="W476" s="402"/>
      <c r="X476" s="402"/>
      <c r="Y476" s="402"/>
      <c r="Z476" s="402"/>
    </row>
    <row r="477" ht="18.0" customHeight="1">
      <c r="A477" s="402"/>
      <c r="B477" s="402"/>
      <c r="C477" s="402"/>
      <c r="D477" s="402"/>
      <c r="E477" s="402"/>
      <c r="F477" s="402"/>
      <c r="G477" s="402"/>
      <c r="H477" s="402"/>
      <c r="I477" s="402"/>
      <c r="J477" s="402"/>
      <c r="K477" s="402"/>
      <c r="L477" s="402"/>
      <c r="M477" s="402"/>
      <c r="N477" s="402"/>
      <c r="O477" s="402"/>
      <c r="P477" s="402"/>
      <c r="Q477" s="402"/>
      <c r="R477" s="402"/>
      <c r="S477" s="402"/>
      <c r="T477" s="402"/>
      <c r="U477" s="402"/>
      <c r="V477" s="402"/>
      <c r="W477" s="402"/>
      <c r="X477" s="402"/>
      <c r="Y477" s="402"/>
      <c r="Z477" s="402"/>
    </row>
    <row r="478" ht="18.0" customHeight="1">
      <c r="A478" s="402"/>
      <c r="B478" s="402"/>
      <c r="C478" s="402"/>
      <c r="D478" s="402"/>
      <c r="E478" s="402"/>
      <c r="F478" s="402"/>
      <c r="G478" s="402"/>
      <c r="H478" s="402"/>
      <c r="I478" s="402"/>
      <c r="J478" s="402"/>
      <c r="K478" s="402"/>
      <c r="L478" s="402"/>
      <c r="M478" s="402"/>
      <c r="N478" s="402"/>
      <c r="O478" s="402"/>
      <c r="P478" s="402"/>
      <c r="Q478" s="402"/>
      <c r="R478" s="402"/>
      <c r="S478" s="402"/>
      <c r="T478" s="402"/>
      <c r="U478" s="402"/>
      <c r="V478" s="402"/>
      <c r="W478" s="402"/>
      <c r="X478" s="402"/>
      <c r="Y478" s="402"/>
      <c r="Z478" s="402"/>
    </row>
    <row r="479" ht="18.0" customHeight="1">
      <c r="A479" s="402"/>
      <c r="B479" s="402"/>
      <c r="C479" s="402"/>
      <c r="D479" s="402"/>
      <c r="E479" s="402"/>
      <c r="F479" s="402"/>
      <c r="G479" s="402"/>
      <c r="H479" s="402"/>
      <c r="I479" s="402"/>
      <c r="J479" s="402"/>
      <c r="K479" s="402"/>
      <c r="L479" s="402"/>
      <c r="M479" s="402"/>
      <c r="N479" s="402"/>
      <c r="O479" s="402"/>
      <c r="P479" s="402"/>
      <c r="Q479" s="402"/>
      <c r="R479" s="402"/>
      <c r="S479" s="402"/>
      <c r="T479" s="402"/>
      <c r="U479" s="402"/>
      <c r="V479" s="402"/>
      <c r="W479" s="402"/>
      <c r="X479" s="402"/>
      <c r="Y479" s="402"/>
      <c r="Z479" s="402"/>
    </row>
    <row r="480" ht="18.0" customHeight="1">
      <c r="A480" s="402"/>
      <c r="B480" s="402"/>
      <c r="C480" s="402"/>
      <c r="D480" s="402"/>
      <c r="E480" s="402"/>
      <c r="F480" s="402"/>
      <c r="G480" s="402"/>
      <c r="H480" s="402"/>
      <c r="I480" s="402"/>
      <c r="J480" s="402"/>
      <c r="K480" s="402"/>
      <c r="L480" s="402"/>
      <c r="M480" s="402"/>
      <c r="N480" s="402"/>
      <c r="O480" s="402"/>
      <c r="P480" s="402"/>
      <c r="Q480" s="402"/>
      <c r="R480" s="402"/>
      <c r="S480" s="402"/>
      <c r="T480" s="402"/>
      <c r="U480" s="402"/>
      <c r="V480" s="402"/>
      <c r="W480" s="402"/>
      <c r="X480" s="402"/>
      <c r="Y480" s="402"/>
      <c r="Z480" s="402"/>
    </row>
    <row r="481" ht="18.0" customHeight="1">
      <c r="A481" s="402"/>
      <c r="B481" s="402"/>
      <c r="C481" s="402"/>
      <c r="D481" s="402"/>
      <c r="E481" s="402"/>
      <c r="F481" s="402"/>
      <c r="G481" s="402"/>
      <c r="H481" s="402"/>
      <c r="I481" s="402"/>
      <c r="J481" s="402"/>
      <c r="K481" s="402"/>
      <c r="L481" s="402"/>
      <c r="M481" s="402"/>
      <c r="N481" s="402"/>
      <c r="O481" s="402"/>
      <c r="P481" s="402"/>
      <c r="Q481" s="402"/>
      <c r="R481" s="402"/>
      <c r="S481" s="402"/>
      <c r="T481" s="402"/>
      <c r="U481" s="402"/>
      <c r="V481" s="402"/>
      <c r="W481" s="402"/>
      <c r="X481" s="402"/>
      <c r="Y481" s="402"/>
      <c r="Z481" s="402"/>
    </row>
    <row r="482" ht="18.0" customHeight="1">
      <c r="A482" s="402"/>
      <c r="B482" s="402"/>
      <c r="C482" s="402"/>
      <c r="D482" s="402"/>
      <c r="E482" s="402"/>
      <c r="F482" s="402"/>
      <c r="G482" s="402"/>
      <c r="H482" s="402"/>
      <c r="I482" s="402"/>
      <c r="J482" s="402"/>
      <c r="K482" s="402"/>
      <c r="L482" s="402"/>
      <c r="M482" s="402"/>
      <c r="N482" s="402"/>
      <c r="O482" s="402"/>
      <c r="P482" s="402"/>
      <c r="Q482" s="402"/>
      <c r="R482" s="402"/>
      <c r="S482" s="402"/>
      <c r="T482" s="402"/>
      <c r="U482" s="402"/>
      <c r="V482" s="402"/>
      <c r="W482" s="402"/>
      <c r="X482" s="402"/>
      <c r="Y482" s="402"/>
      <c r="Z482" s="402"/>
    </row>
    <row r="483" ht="18.0" customHeight="1">
      <c r="A483" s="402"/>
      <c r="B483" s="402"/>
      <c r="C483" s="402"/>
      <c r="D483" s="402"/>
      <c r="E483" s="402"/>
      <c r="F483" s="402"/>
      <c r="G483" s="402"/>
      <c r="H483" s="402"/>
      <c r="I483" s="402"/>
      <c r="J483" s="402"/>
      <c r="K483" s="402"/>
      <c r="L483" s="402"/>
      <c r="M483" s="402"/>
      <c r="N483" s="402"/>
      <c r="O483" s="402"/>
      <c r="P483" s="402"/>
      <c r="Q483" s="402"/>
      <c r="R483" s="402"/>
      <c r="S483" s="402"/>
      <c r="T483" s="402"/>
      <c r="U483" s="402"/>
      <c r="V483" s="402"/>
      <c r="W483" s="402"/>
      <c r="X483" s="402"/>
      <c r="Y483" s="402"/>
      <c r="Z483" s="402"/>
    </row>
    <row r="484" ht="18.0" customHeight="1">
      <c r="A484" s="402"/>
      <c r="B484" s="402"/>
      <c r="C484" s="402"/>
      <c r="D484" s="402"/>
      <c r="E484" s="402"/>
      <c r="F484" s="402"/>
      <c r="G484" s="402"/>
      <c r="H484" s="402"/>
      <c r="I484" s="402"/>
      <c r="J484" s="402"/>
      <c r="K484" s="402"/>
      <c r="L484" s="402"/>
      <c r="M484" s="402"/>
      <c r="N484" s="402"/>
      <c r="O484" s="402"/>
      <c r="P484" s="402"/>
      <c r="Q484" s="402"/>
      <c r="R484" s="402"/>
      <c r="S484" s="402"/>
      <c r="T484" s="402"/>
      <c r="U484" s="402"/>
      <c r="V484" s="402"/>
      <c r="W484" s="402"/>
      <c r="X484" s="402"/>
      <c r="Y484" s="402"/>
      <c r="Z484" s="402"/>
    </row>
    <row r="485" ht="18.0" customHeight="1">
      <c r="A485" s="402"/>
      <c r="B485" s="402"/>
      <c r="C485" s="402"/>
      <c r="D485" s="402"/>
      <c r="E485" s="402"/>
      <c r="F485" s="402"/>
      <c r="G485" s="402"/>
      <c r="H485" s="402"/>
      <c r="I485" s="402"/>
      <c r="J485" s="402"/>
      <c r="K485" s="402"/>
      <c r="L485" s="402"/>
      <c r="M485" s="402"/>
      <c r="N485" s="402"/>
      <c r="O485" s="402"/>
      <c r="P485" s="402"/>
      <c r="Q485" s="402"/>
      <c r="R485" s="402"/>
      <c r="S485" s="402"/>
      <c r="T485" s="402"/>
      <c r="U485" s="402"/>
      <c r="V485" s="402"/>
      <c r="W485" s="402"/>
      <c r="X485" s="402"/>
      <c r="Y485" s="402"/>
      <c r="Z485" s="402"/>
    </row>
    <row r="486" ht="18.0" customHeight="1">
      <c r="A486" s="402"/>
      <c r="B486" s="402"/>
      <c r="C486" s="402"/>
      <c r="D486" s="402"/>
      <c r="E486" s="402"/>
      <c r="F486" s="402"/>
      <c r="G486" s="402"/>
      <c r="H486" s="402"/>
      <c r="I486" s="402"/>
      <c r="J486" s="402"/>
      <c r="K486" s="402"/>
      <c r="L486" s="402"/>
      <c r="M486" s="402"/>
      <c r="N486" s="402"/>
      <c r="O486" s="402"/>
      <c r="P486" s="402"/>
      <c r="Q486" s="402"/>
      <c r="R486" s="402"/>
      <c r="S486" s="402"/>
      <c r="T486" s="402"/>
      <c r="U486" s="402"/>
      <c r="V486" s="402"/>
      <c r="W486" s="402"/>
      <c r="X486" s="402"/>
      <c r="Y486" s="402"/>
      <c r="Z486" s="402"/>
    </row>
    <row r="487" ht="18.0" customHeight="1">
      <c r="A487" s="402"/>
      <c r="B487" s="402"/>
      <c r="C487" s="402"/>
      <c r="D487" s="402"/>
      <c r="E487" s="402"/>
      <c r="F487" s="402"/>
      <c r="G487" s="402"/>
      <c r="H487" s="402"/>
      <c r="I487" s="402"/>
      <c r="J487" s="402"/>
      <c r="K487" s="402"/>
      <c r="L487" s="402"/>
      <c r="M487" s="402"/>
      <c r="N487" s="402"/>
      <c r="O487" s="402"/>
      <c r="P487" s="402"/>
      <c r="Q487" s="402"/>
      <c r="R487" s="402"/>
      <c r="S487" s="402"/>
      <c r="T487" s="402"/>
      <c r="U487" s="402"/>
      <c r="V487" s="402"/>
      <c r="W487" s="402"/>
      <c r="X487" s="402"/>
      <c r="Y487" s="402"/>
      <c r="Z487" s="402"/>
    </row>
    <row r="488" ht="18.0" customHeight="1">
      <c r="A488" s="402"/>
      <c r="B488" s="402"/>
      <c r="C488" s="402"/>
      <c r="D488" s="402"/>
      <c r="E488" s="402"/>
      <c r="F488" s="402"/>
      <c r="G488" s="402"/>
      <c r="H488" s="402"/>
      <c r="I488" s="402"/>
      <c r="J488" s="402"/>
      <c r="K488" s="402"/>
      <c r="L488" s="402"/>
      <c r="M488" s="402"/>
      <c r="N488" s="402"/>
      <c r="O488" s="402"/>
      <c r="P488" s="402"/>
      <c r="Q488" s="402"/>
      <c r="R488" s="402"/>
      <c r="S488" s="402"/>
      <c r="T488" s="402"/>
      <c r="U488" s="402"/>
      <c r="V488" s="402"/>
      <c r="W488" s="402"/>
      <c r="X488" s="402"/>
      <c r="Y488" s="402"/>
      <c r="Z488" s="402"/>
    </row>
    <row r="489" ht="18.0" customHeight="1">
      <c r="A489" s="402"/>
      <c r="B489" s="402"/>
      <c r="C489" s="402"/>
      <c r="D489" s="402"/>
      <c r="E489" s="402"/>
      <c r="F489" s="402"/>
      <c r="G489" s="402"/>
      <c r="H489" s="402"/>
      <c r="I489" s="402"/>
      <c r="J489" s="402"/>
      <c r="K489" s="402"/>
      <c r="L489" s="402"/>
      <c r="M489" s="402"/>
      <c r="N489" s="402"/>
      <c r="O489" s="402"/>
      <c r="P489" s="402"/>
      <c r="Q489" s="402"/>
      <c r="R489" s="402"/>
      <c r="S489" s="402"/>
      <c r="T489" s="402"/>
      <c r="U489" s="402"/>
      <c r="V489" s="402"/>
      <c r="W489" s="402"/>
      <c r="X489" s="402"/>
      <c r="Y489" s="402"/>
      <c r="Z489" s="402"/>
    </row>
    <row r="490" ht="18.0" customHeight="1">
      <c r="A490" s="402"/>
      <c r="B490" s="402"/>
      <c r="C490" s="402"/>
      <c r="D490" s="402"/>
      <c r="E490" s="402"/>
      <c r="F490" s="402"/>
      <c r="G490" s="402"/>
      <c r="H490" s="402"/>
      <c r="I490" s="402"/>
      <c r="J490" s="402"/>
      <c r="K490" s="402"/>
      <c r="L490" s="402"/>
      <c r="M490" s="402"/>
      <c r="N490" s="402"/>
      <c r="O490" s="402"/>
      <c r="P490" s="402"/>
      <c r="Q490" s="402"/>
      <c r="R490" s="402"/>
      <c r="S490" s="402"/>
      <c r="T490" s="402"/>
      <c r="U490" s="402"/>
      <c r="V490" s="402"/>
      <c r="W490" s="402"/>
      <c r="X490" s="402"/>
      <c r="Y490" s="402"/>
      <c r="Z490" s="402"/>
    </row>
    <row r="491" ht="18.0" customHeight="1">
      <c r="A491" s="402"/>
      <c r="B491" s="402"/>
      <c r="C491" s="402"/>
      <c r="D491" s="402"/>
      <c r="E491" s="402"/>
      <c r="F491" s="402"/>
      <c r="G491" s="402"/>
      <c r="H491" s="402"/>
      <c r="I491" s="402"/>
      <c r="J491" s="402"/>
      <c r="K491" s="402"/>
      <c r="L491" s="402"/>
      <c r="M491" s="402"/>
      <c r="N491" s="402"/>
      <c r="O491" s="402"/>
      <c r="P491" s="402"/>
      <c r="Q491" s="402"/>
      <c r="R491" s="402"/>
      <c r="S491" s="402"/>
      <c r="T491" s="402"/>
      <c r="U491" s="402"/>
      <c r="V491" s="402"/>
      <c r="W491" s="402"/>
      <c r="X491" s="402"/>
      <c r="Y491" s="402"/>
      <c r="Z491" s="402"/>
    </row>
    <row r="492" ht="18.0" customHeight="1">
      <c r="A492" s="402"/>
      <c r="B492" s="402"/>
      <c r="C492" s="402"/>
      <c r="D492" s="402"/>
      <c r="E492" s="402"/>
      <c r="F492" s="402"/>
      <c r="G492" s="402"/>
      <c r="H492" s="402"/>
      <c r="I492" s="402"/>
      <c r="J492" s="402"/>
      <c r="K492" s="402"/>
      <c r="L492" s="402"/>
      <c r="M492" s="402"/>
      <c r="N492" s="402"/>
      <c r="O492" s="402"/>
      <c r="P492" s="402"/>
      <c r="Q492" s="402"/>
      <c r="R492" s="402"/>
      <c r="S492" s="402"/>
      <c r="T492" s="402"/>
      <c r="U492" s="402"/>
      <c r="V492" s="402"/>
      <c r="W492" s="402"/>
      <c r="X492" s="402"/>
      <c r="Y492" s="402"/>
      <c r="Z492" s="402"/>
    </row>
    <row r="493" ht="18.0" customHeight="1">
      <c r="A493" s="402"/>
      <c r="B493" s="402"/>
      <c r="C493" s="402"/>
      <c r="D493" s="402"/>
      <c r="E493" s="402"/>
      <c r="F493" s="402"/>
      <c r="G493" s="402"/>
      <c r="H493" s="402"/>
      <c r="I493" s="402"/>
      <c r="J493" s="402"/>
      <c r="K493" s="402"/>
      <c r="L493" s="402"/>
      <c r="M493" s="402"/>
      <c r="N493" s="402"/>
      <c r="O493" s="402"/>
      <c r="P493" s="402"/>
      <c r="Q493" s="402"/>
      <c r="R493" s="402"/>
      <c r="S493" s="402"/>
      <c r="T493" s="402"/>
      <c r="U493" s="402"/>
      <c r="V493" s="402"/>
      <c r="W493" s="402"/>
      <c r="X493" s="402"/>
      <c r="Y493" s="402"/>
      <c r="Z493" s="402"/>
    </row>
    <row r="494" ht="18.0" customHeight="1">
      <c r="A494" s="402"/>
      <c r="B494" s="402"/>
      <c r="C494" s="402"/>
      <c r="D494" s="402"/>
      <c r="E494" s="402"/>
      <c r="F494" s="402"/>
      <c r="G494" s="402"/>
      <c r="H494" s="402"/>
      <c r="I494" s="402"/>
      <c r="J494" s="402"/>
      <c r="K494" s="402"/>
      <c r="L494" s="402"/>
      <c r="M494" s="402"/>
      <c r="N494" s="402"/>
      <c r="O494" s="402"/>
      <c r="P494" s="402"/>
      <c r="Q494" s="402"/>
      <c r="R494" s="402"/>
      <c r="S494" s="402"/>
      <c r="T494" s="402"/>
      <c r="U494" s="402"/>
      <c r="V494" s="402"/>
      <c r="W494" s="402"/>
      <c r="X494" s="402"/>
      <c r="Y494" s="402"/>
      <c r="Z494" s="402"/>
    </row>
    <row r="495" ht="18.0" customHeight="1">
      <c r="A495" s="402"/>
      <c r="B495" s="402"/>
      <c r="C495" s="402"/>
      <c r="D495" s="402"/>
      <c r="E495" s="402"/>
      <c r="F495" s="402"/>
      <c r="G495" s="402"/>
      <c r="H495" s="402"/>
      <c r="I495" s="402"/>
      <c r="J495" s="402"/>
      <c r="K495" s="402"/>
      <c r="L495" s="402"/>
      <c r="M495" s="402"/>
      <c r="N495" s="402"/>
      <c r="O495" s="402"/>
      <c r="P495" s="402"/>
      <c r="Q495" s="402"/>
      <c r="R495" s="402"/>
      <c r="S495" s="402"/>
      <c r="T495" s="402"/>
      <c r="U495" s="402"/>
      <c r="V495" s="402"/>
      <c r="W495" s="402"/>
      <c r="X495" s="402"/>
      <c r="Y495" s="402"/>
      <c r="Z495" s="402"/>
    </row>
    <row r="496" ht="18.0" customHeight="1">
      <c r="A496" s="402"/>
      <c r="B496" s="402"/>
      <c r="C496" s="402"/>
      <c r="D496" s="402"/>
      <c r="E496" s="402"/>
      <c r="F496" s="402"/>
      <c r="G496" s="402"/>
      <c r="H496" s="402"/>
      <c r="I496" s="402"/>
      <c r="J496" s="402"/>
      <c r="K496" s="402"/>
      <c r="L496" s="402"/>
      <c r="M496" s="402"/>
      <c r="N496" s="402"/>
      <c r="O496" s="402"/>
      <c r="P496" s="402"/>
      <c r="Q496" s="402"/>
      <c r="R496" s="402"/>
      <c r="S496" s="402"/>
      <c r="T496" s="402"/>
      <c r="U496" s="402"/>
      <c r="V496" s="402"/>
      <c r="W496" s="402"/>
      <c r="X496" s="402"/>
      <c r="Y496" s="402"/>
      <c r="Z496" s="402"/>
    </row>
    <row r="497" ht="18.0" customHeight="1">
      <c r="A497" s="402"/>
      <c r="B497" s="402"/>
      <c r="C497" s="402"/>
      <c r="D497" s="402"/>
      <c r="E497" s="402"/>
      <c r="F497" s="402"/>
      <c r="G497" s="402"/>
      <c r="H497" s="402"/>
      <c r="I497" s="402"/>
      <c r="J497" s="402"/>
      <c r="K497" s="402"/>
      <c r="L497" s="402"/>
      <c r="M497" s="402"/>
      <c r="N497" s="402"/>
      <c r="O497" s="402"/>
      <c r="P497" s="402"/>
      <c r="Q497" s="402"/>
      <c r="R497" s="402"/>
      <c r="S497" s="402"/>
      <c r="T497" s="402"/>
      <c r="U497" s="402"/>
      <c r="V497" s="402"/>
      <c r="W497" s="402"/>
      <c r="X497" s="402"/>
      <c r="Y497" s="402"/>
      <c r="Z497" s="402"/>
    </row>
    <row r="498" ht="18.0" customHeight="1">
      <c r="A498" s="402"/>
      <c r="B498" s="402"/>
      <c r="C498" s="402"/>
      <c r="D498" s="402"/>
      <c r="E498" s="402"/>
      <c r="F498" s="402"/>
      <c r="G498" s="402"/>
      <c r="H498" s="402"/>
      <c r="I498" s="402"/>
      <c r="J498" s="402"/>
      <c r="K498" s="402"/>
      <c r="L498" s="402"/>
      <c r="M498" s="402"/>
      <c r="N498" s="402"/>
      <c r="O498" s="402"/>
      <c r="P498" s="402"/>
      <c r="Q498" s="402"/>
      <c r="R498" s="402"/>
      <c r="S498" s="402"/>
      <c r="T498" s="402"/>
      <c r="U498" s="402"/>
      <c r="V498" s="402"/>
      <c r="W498" s="402"/>
      <c r="X498" s="402"/>
      <c r="Y498" s="402"/>
      <c r="Z498" s="402"/>
    </row>
    <row r="499" ht="18.0" customHeight="1">
      <c r="A499" s="402"/>
      <c r="B499" s="402"/>
      <c r="C499" s="402"/>
      <c r="D499" s="402"/>
      <c r="E499" s="402"/>
      <c r="F499" s="402"/>
      <c r="G499" s="402"/>
      <c r="H499" s="402"/>
      <c r="I499" s="402"/>
      <c r="J499" s="402"/>
      <c r="K499" s="402"/>
      <c r="L499" s="402"/>
      <c r="M499" s="402"/>
      <c r="N499" s="402"/>
      <c r="O499" s="402"/>
      <c r="P499" s="402"/>
      <c r="Q499" s="402"/>
      <c r="R499" s="402"/>
      <c r="S499" s="402"/>
      <c r="T499" s="402"/>
      <c r="U499" s="402"/>
      <c r="V499" s="402"/>
      <c r="W499" s="402"/>
      <c r="X499" s="402"/>
      <c r="Y499" s="402"/>
      <c r="Z499" s="402"/>
    </row>
    <row r="500" ht="18.0" customHeight="1">
      <c r="A500" s="402"/>
      <c r="B500" s="402"/>
      <c r="C500" s="402"/>
      <c r="D500" s="402"/>
      <c r="E500" s="402"/>
      <c r="F500" s="402"/>
      <c r="G500" s="402"/>
      <c r="H500" s="402"/>
      <c r="I500" s="402"/>
      <c r="J500" s="402"/>
      <c r="K500" s="402"/>
      <c r="L500" s="402"/>
      <c r="M500" s="402"/>
      <c r="N500" s="402"/>
      <c r="O500" s="402"/>
      <c r="P500" s="402"/>
      <c r="Q500" s="402"/>
      <c r="R500" s="402"/>
      <c r="S500" s="402"/>
      <c r="T500" s="402"/>
      <c r="U500" s="402"/>
      <c r="V500" s="402"/>
      <c r="W500" s="402"/>
      <c r="X500" s="402"/>
      <c r="Y500" s="402"/>
      <c r="Z500" s="402"/>
    </row>
    <row r="501" ht="18.0" customHeight="1">
      <c r="A501" s="402"/>
      <c r="B501" s="402"/>
      <c r="C501" s="402"/>
      <c r="D501" s="402"/>
      <c r="E501" s="402"/>
      <c r="F501" s="402"/>
      <c r="G501" s="402"/>
      <c r="H501" s="402"/>
      <c r="I501" s="402"/>
      <c r="J501" s="402"/>
      <c r="K501" s="402"/>
      <c r="L501" s="402"/>
      <c r="M501" s="402"/>
      <c r="N501" s="402"/>
      <c r="O501" s="402"/>
      <c r="P501" s="402"/>
      <c r="Q501" s="402"/>
      <c r="R501" s="402"/>
      <c r="S501" s="402"/>
      <c r="T501" s="402"/>
      <c r="U501" s="402"/>
      <c r="V501" s="402"/>
      <c r="W501" s="402"/>
      <c r="X501" s="402"/>
      <c r="Y501" s="402"/>
      <c r="Z501" s="402"/>
    </row>
    <row r="502" ht="18.0" customHeight="1">
      <c r="A502" s="402"/>
      <c r="B502" s="402"/>
      <c r="C502" s="402"/>
      <c r="D502" s="402"/>
      <c r="E502" s="402"/>
      <c r="F502" s="402"/>
      <c r="G502" s="402"/>
      <c r="H502" s="402"/>
      <c r="I502" s="402"/>
      <c r="J502" s="402"/>
      <c r="K502" s="402"/>
      <c r="L502" s="402"/>
      <c r="M502" s="402"/>
      <c r="N502" s="402"/>
      <c r="O502" s="402"/>
      <c r="P502" s="402"/>
      <c r="Q502" s="402"/>
      <c r="R502" s="402"/>
      <c r="S502" s="402"/>
      <c r="T502" s="402"/>
      <c r="U502" s="402"/>
      <c r="V502" s="402"/>
      <c r="W502" s="402"/>
      <c r="X502" s="402"/>
      <c r="Y502" s="402"/>
      <c r="Z502" s="402"/>
    </row>
    <row r="503" ht="18.0" customHeight="1">
      <c r="A503" s="402"/>
      <c r="B503" s="402"/>
      <c r="C503" s="402"/>
      <c r="D503" s="402"/>
      <c r="E503" s="402"/>
      <c r="F503" s="402"/>
      <c r="G503" s="402"/>
      <c r="H503" s="402"/>
      <c r="I503" s="402"/>
      <c r="J503" s="402"/>
      <c r="K503" s="402"/>
      <c r="L503" s="402"/>
      <c r="M503" s="402"/>
      <c r="N503" s="402"/>
      <c r="O503" s="402"/>
      <c r="P503" s="402"/>
      <c r="Q503" s="402"/>
      <c r="R503" s="402"/>
      <c r="S503" s="402"/>
      <c r="T503" s="402"/>
      <c r="U503" s="402"/>
      <c r="V503" s="402"/>
      <c r="W503" s="402"/>
      <c r="X503" s="402"/>
      <c r="Y503" s="402"/>
      <c r="Z503" s="402"/>
    </row>
    <row r="504" ht="18.0" customHeight="1">
      <c r="A504" s="402"/>
      <c r="B504" s="402"/>
      <c r="C504" s="402"/>
      <c r="D504" s="402"/>
      <c r="E504" s="402"/>
      <c r="F504" s="402"/>
      <c r="G504" s="402"/>
      <c r="H504" s="402"/>
      <c r="I504" s="402"/>
      <c r="J504" s="402"/>
      <c r="K504" s="402"/>
      <c r="L504" s="402"/>
      <c r="M504" s="402"/>
      <c r="N504" s="402"/>
      <c r="O504" s="402"/>
      <c r="P504" s="402"/>
      <c r="Q504" s="402"/>
      <c r="R504" s="402"/>
      <c r="S504" s="402"/>
      <c r="T504" s="402"/>
      <c r="U504" s="402"/>
      <c r="V504" s="402"/>
      <c r="W504" s="402"/>
      <c r="X504" s="402"/>
      <c r="Y504" s="402"/>
      <c r="Z504" s="402"/>
    </row>
    <row r="505" ht="18.0" customHeight="1">
      <c r="A505" s="402"/>
      <c r="B505" s="402"/>
      <c r="C505" s="402"/>
      <c r="D505" s="402"/>
      <c r="E505" s="402"/>
      <c r="F505" s="402"/>
      <c r="G505" s="402"/>
      <c r="H505" s="402"/>
      <c r="I505" s="402"/>
      <c r="J505" s="402"/>
      <c r="K505" s="402"/>
      <c r="L505" s="402"/>
      <c r="M505" s="402"/>
      <c r="N505" s="402"/>
      <c r="O505" s="402"/>
      <c r="P505" s="402"/>
      <c r="Q505" s="402"/>
      <c r="R505" s="402"/>
      <c r="S505" s="402"/>
      <c r="T505" s="402"/>
      <c r="U505" s="402"/>
      <c r="V505" s="402"/>
      <c r="W505" s="402"/>
      <c r="X505" s="402"/>
      <c r="Y505" s="402"/>
      <c r="Z505" s="402"/>
    </row>
    <row r="506" ht="18.0" customHeight="1">
      <c r="A506" s="402"/>
      <c r="B506" s="402"/>
      <c r="C506" s="402"/>
      <c r="D506" s="402"/>
      <c r="E506" s="402"/>
      <c r="F506" s="402"/>
      <c r="G506" s="402"/>
      <c r="H506" s="402"/>
      <c r="I506" s="402"/>
      <c r="J506" s="402"/>
      <c r="K506" s="402"/>
      <c r="L506" s="402"/>
      <c r="M506" s="402"/>
      <c r="N506" s="402"/>
      <c r="O506" s="402"/>
      <c r="P506" s="402"/>
      <c r="Q506" s="402"/>
      <c r="R506" s="402"/>
      <c r="S506" s="402"/>
      <c r="T506" s="402"/>
      <c r="U506" s="402"/>
      <c r="V506" s="402"/>
      <c r="W506" s="402"/>
      <c r="X506" s="402"/>
      <c r="Y506" s="402"/>
      <c r="Z506" s="402"/>
    </row>
    <row r="507" ht="18.0" customHeight="1">
      <c r="A507" s="402"/>
      <c r="B507" s="402"/>
      <c r="C507" s="402"/>
      <c r="D507" s="402"/>
      <c r="E507" s="402"/>
      <c r="F507" s="402"/>
      <c r="G507" s="402"/>
      <c r="H507" s="402"/>
      <c r="I507" s="402"/>
      <c r="J507" s="402"/>
      <c r="K507" s="402"/>
      <c r="L507" s="402"/>
      <c r="M507" s="402"/>
      <c r="N507" s="402"/>
      <c r="O507" s="402"/>
      <c r="P507" s="402"/>
      <c r="Q507" s="402"/>
      <c r="R507" s="402"/>
      <c r="S507" s="402"/>
      <c r="T507" s="402"/>
      <c r="U507" s="402"/>
      <c r="V507" s="402"/>
      <c r="W507" s="402"/>
      <c r="X507" s="402"/>
      <c r="Y507" s="402"/>
      <c r="Z507" s="402"/>
    </row>
    <row r="508" ht="18.0" customHeight="1">
      <c r="A508" s="402"/>
      <c r="B508" s="402"/>
      <c r="C508" s="402"/>
      <c r="D508" s="402"/>
      <c r="E508" s="402"/>
      <c r="F508" s="402"/>
      <c r="G508" s="402"/>
      <c r="H508" s="402"/>
      <c r="I508" s="402"/>
      <c r="J508" s="402"/>
      <c r="K508" s="402"/>
      <c r="L508" s="402"/>
      <c r="M508" s="402"/>
      <c r="N508" s="402"/>
      <c r="O508" s="402"/>
      <c r="P508" s="402"/>
      <c r="Q508" s="402"/>
      <c r="R508" s="402"/>
      <c r="S508" s="402"/>
      <c r="T508" s="402"/>
      <c r="U508" s="402"/>
      <c r="V508" s="402"/>
      <c r="W508" s="402"/>
      <c r="X508" s="402"/>
      <c r="Y508" s="402"/>
      <c r="Z508" s="402"/>
    </row>
    <row r="509" ht="18.0" customHeight="1">
      <c r="A509" s="402"/>
      <c r="B509" s="402"/>
      <c r="C509" s="402"/>
      <c r="D509" s="402"/>
      <c r="E509" s="402"/>
      <c r="F509" s="402"/>
      <c r="G509" s="402"/>
      <c r="H509" s="402"/>
      <c r="I509" s="402"/>
      <c r="J509" s="402"/>
      <c r="K509" s="402"/>
      <c r="L509" s="402"/>
      <c r="M509" s="402"/>
      <c r="N509" s="402"/>
      <c r="O509" s="402"/>
      <c r="P509" s="402"/>
      <c r="Q509" s="402"/>
      <c r="R509" s="402"/>
      <c r="S509" s="402"/>
      <c r="T509" s="402"/>
      <c r="U509" s="402"/>
      <c r="V509" s="402"/>
      <c r="W509" s="402"/>
      <c r="X509" s="402"/>
      <c r="Y509" s="402"/>
      <c r="Z509" s="402"/>
    </row>
    <row r="510" ht="18.0" customHeight="1">
      <c r="A510" s="402"/>
      <c r="B510" s="402"/>
      <c r="C510" s="402"/>
      <c r="D510" s="402"/>
      <c r="E510" s="402"/>
      <c r="F510" s="402"/>
      <c r="G510" s="402"/>
      <c r="H510" s="402"/>
      <c r="I510" s="402"/>
      <c r="J510" s="402"/>
      <c r="K510" s="402"/>
      <c r="L510" s="402"/>
      <c r="M510" s="402"/>
      <c r="N510" s="402"/>
      <c r="O510" s="402"/>
      <c r="P510" s="402"/>
      <c r="Q510" s="402"/>
      <c r="R510" s="402"/>
      <c r="S510" s="402"/>
      <c r="T510" s="402"/>
      <c r="U510" s="402"/>
      <c r="V510" s="402"/>
      <c r="W510" s="402"/>
      <c r="X510" s="402"/>
      <c r="Y510" s="402"/>
      <c r="Z510" s="402"/>
    </row>
    <row r="511" ht="18.0" customHeight="1">
      <c r="A511" s="402"/>
      <c r="B511" s="402"/>
      <c r="C511" s="402"/>
      <c r="D511" s="402"/>
      <c r="E511" s="402"/>
      <c r="F511" s="402"/>
      <c r="G511" s="402"/>
      <c r="H511" s="402"/>
      <c r="I511" s="402"/>
      <c r="J511" s="402"/>
      <c r="K511" s="402"/>
      <c r="L511" s="402"/>
      <c r="M511" s="402"/>
      <c r="N511" s="402"/>
      <c r="O511" s="402"/>
      <c r="P511" s="402"/>
      <c r="Q511" s="402"/>
      <c r="R511" s="402"/>
      <c r="S511" s="402"/>
      <c r="T511" s="402"/>
      <c r="U511" s="402"/>
      <c r="V511" s="402"/>
      <c r="W511" s="402"/>
      <c r="X511" s="402"/>
      <c r="Y511" s="402"/>
      <c r="Z511" s="402"/>
    </row>
    <row r="512" ht="18.0" customHeight="1">
      <c r="A512" s="402"/>
      <c r="B512" s="402"/>
      <c r="C512" s="402"/>
      <c r="D512" s="402"/>
      <c r="E512" s="402"/>
      <c r="F512" s="402"/>
      <c r="G512" s="402"/>
      <c r="H512" s="402"/>
      <c r="I512" s="402"/>
      <c r="J512" s="402"/>
      <c r="K512" s="402"/>
      <c r="L512" s="402"/>
      <c r="M512" s="402"/>
      <c r="N512" s="402"/>
      <c r="O512" s="402"/>
      <c r="P512" s="402"/>
      <c r="Q512" s="402"/>
      <c r="R512" s="402"/>
      <c r="S512" s="402"/>
      <c r="T512" s="402"/>
      <c r="U512" s="402"/>
      <c r="V512" s="402"/>
      <c r="W512" s="402"/>
      <c r="X512" s="402"/>
      <c r="Y512" s="402"/>
      <c r="Z512" s="402"/>
    </row>
    <row r="513" ht="18.0" customHeight="1">
      <c r="A513" s="402"/>
      <c r="B513" s="402"/>
      <c r="C513" s="402"/>
      <c r="D513" s="402"/>
      <c r="E513" s="402"/>
      <c r="F513" s="402"/>
      <c r="G513" s="402"/>
      <c r="H513" s="402"/>
      <c r="I513" s="402"/>
      <c r="J513" s="402"/>
      <c r="K513" s="402"/>
      <c r="L513" s="402"/>
      <c r="M513" s="402"/>
      <c r="N513" s="402"/>
      <c r="O513" s="402"/>
      <c r="P513" s="402"/>
      <c r="Q513" s="402"/>
      <c r="R513" s="402"/>
      <c r="S513" s="402"/>
      <c r="T513" s="402"/>
      <c r="U513" s="402"/>
      <c r="V513" s="402"/>
      <c r="W513" s="402"/>
      <c r="X513" s="402"/>
      <c r="Y513" s="402"/>
      <c r="Z513" s="402"/>
    </row>
    <row r="514" ht="18.0" customHeight="1">
      <c r="A514" s="402"/>
      <c r="B514" s="402"/>
      <c r="C514" s="402"/>
      <c r="D514" s="402"/>
      <c r="E514" s="402"/>
      <c r="F514" s="402"/>
      <c r="G514" s="402"/>
      <c r="H514" s="402"/>
      <c r="I514" s="402"/>
      <c r="J514" s="402"/>
      <c r="K514" s="402"/>
      <c r="L514" s="402"/>
      <c r="M514" s="402"/>
      <c r="N514" s="402"/>
      <c r="O514" s="402"/>
      <c r="P514" s="402"/>
      <c r="Q514" s="402"/>
      <c r="R514" s="402"/>
      <c r="S514" s="402"/>
      <c r="T514" s="402"/>
      <c r="U514" s="402"/>
      <c r="V514" s="402"/>
      <c r="W514" s="402"/>
      <c r="X514" s="402"/>
      <c r="Y514" s="402"/>
      <c r="Z514" s="402"/>
    </row>
    <row r="515" ht="18.0" customHeight="1">
      <c r="A515" s="402"/>
      <c r="B515" s="402"/>
      <c r="C515" s="402"/>
      <c r="D515" s="402"/>
      <c r="E515" s="402"/>
      <c r="F515" s="402"/>
      <c r="G515" s="402"/>
      <c r="H515" s="402"/>
      <c r="I515" s="402"/>
      <c r="J515" s="402"/>
      <c r="K515" s="402"/>
      <c r="L515" s="402"/>
      <c r="M515" s="402"/>
      <c r="N515" s="402"/>
      <c r="O515" s="402"/>
      <c r="P515" s="402"/>
      <c r="Q515" s="402"/>
      <c r="R515" s="402"/>
      <c r="S515" s="402"/>
      <c r="T515" s="402"/>
      <c r="U515" s="402"/>
      <c r="V515" s="402"/>
      <c r="W515" s="402"/>
      <c r="X515" s="402"/>
      <c r="Y515" s="402"/>
      <c r="Z515" s="402"/>
    </row>
    <row r="516" ht="18.0" customHeight="1">
      <c r="A516" s="402"/>
      <c r="B516" s="402"/>
      <c r="C516" s="402"/>
      <c r="D516" s="402"/>
      <c r="E516" s="402"/>
      <c r="F516" s="402"/>
      <c r="G516" s="402"/>
      <c r="H516" s="402"/>
      <c r="I516" s="402"/>
      <c r="J516" s="402"/>
      <c r="K516" s="402"/>
      <c r="L516" s="402"/>
      <c r="M516" s="402"/>
      <c r="N516" s="402"/>
      <c r="O516" s="402"/>
      <c r="P516" s="402"/>
      <c r="Q516" s="402"/>
      <c r="R516" s="402"/>
      <c r="S516" s="402"/>
      <c r="T516" s="402"/>
      <c r="U516" s="402"/>
      <c r="V516" s="402"/>
      <c r="W516" s="402"/>
      <c r="X516" s="402"/>
      <c r="Y516" s="402"/>
      <c r="Z516" s="402"/>
    </row>
    <row r="517" ht="18.0" customHeight="1">
      <c r="A517" s="402"/>
      <c r="B517" s="402"/>
      <c r="C517" s="402"/>
      <c r="D517" s="402"/>
      <c r="E517" s="402"/>
      <c r="F517" s="402"/>
      <c r="G517" s="402"/>
      <c r="H517" s="402"/>
      <c r="I517" s="402"/>
      <c r="J517" s="402"/>
      <c r="K517" s="402"/>
      <c r="L517" s="402"/>
      <c r="M517" s="402"/>
      <c r="N517" s="402"/>
      <c r="O517" s="402"/>
      <c r="P517" s="402"/>
      <c r="Q517" s="402"/>
      <c r="R517" s="402"/>
      <c r="S517" s="402"/>
      <c r="T517" s="402"/>
      <c r="U517" s="402"/>
      <c r="V517" s="402"/>
      <c r="W517" s="402"/>
      <c r="X517" s="402"/>
      <c r="Y517" s="402"/>
      <c r="Z517" s="402"/>
    </row>
    <row r="518" ht="18.0" customHeight="1">
      <c r="A518" s="402"/>
      <c r="B518" s="402"/>
      <c r="C518" s="402"/>
      <c r="D518" s="402"/>
      <c r="E518" s="402"/>
      <c r="F518" s="402"/>
      <c r="G518" s="402"/>
      <c r="H518" s="402"/>
      <c r="I518" s="402"/>
      <c r="J518" s="402"/>
      <c r="K518" s="402"/>
      <c r="L518" s="402"/>
      <c r="M518" s="402"/>
      <c r="N518" s="402"/>
      <c r="O518" s="402"/>
      <c r="P518" s="402"/>
      <c r="Q518" s="402"/>
      <c r="R518" s="402"/>
      <c r="S518" s="402"/>
      <c r="T518" s="402"/>
      <c r="U518" s="402"/>
      <c r="V518" s="402"/>
      <c r="W518" s="402"/>
      <c r="X518" s="402"/>
      <c r="Y518" s="402"/>
      <c r="Z518" s="402"/>
    </row>
    <row r="519" ht="18.0" customHeight="1">
      <c r="A519" s="402"/>
      <c r="B519" s="402"/>
      <c r="C519" s="402"/>
      <c r="D519" s="402"/>
      <c r="E519" s="402"/>
      <c r="F519" s="402"/>
      <c r="G519" s="402"/>
      <c r="H519" s="402"/>
      <c r="I519" s="402"/>
      <c r="J519" s="402"/>
      <c r="K519" s="402"/>
      <c r="L519" s="402"/>
      <c r="M519" s="402"/>
      <c r="N519" s="402"/>
      <c r="O519" s="402"/>
      <c r="P519" s="402"/>
      <c r="Q519" s="402"/>
      <c r="R519" s="402"/>
      <c r="S519" s="402"/>
      <c r="T519" s="402"/>
      <c r="U519" s="402"/>
      <c r="V519" s="402"/>
      <c r="W519" s="402"/>
      <c r="X519" s="402"/>
      <c r="Y519" s="402"/>
      <c r="Z519" s="402"/>
    </row>
    <row r="520" ht="18.0" customHeight="1">
      <c r="A520" s="402"/>
      <c r="B520" s="402"/>
      <c r="C520" s="402"/>
      <c r="D520" s="402"/>
      <c r="E520" s="402"/>
      <c r="F520" s="402"/>
      <c r="G520" s="402"/>
      <c r="H520" s="402"/>
      <c r="I520" s="402"/>
      <c r="J520" s="402"/>
      <c r="K520" s="402"/>
      <c r="L520" s="402"/>
      <c r="M520" s="402"/>
      <c r="N520" s="402"/>
      <c r="O520" s="402"/>
      <c r="P520" s="402"/>
      <c r="Q520" s="402"/>
      <c r="R520" s="402"/>
      <c r="S520" s="402"/>
      <c r="T520" s="402"/>
      <c r="U520" s="402"/>
      <c r="V520" s="402"/>
      <c r="W520" s="402"/>
      <c r="X520" s="402"/>
      <c r="Y520" s="402"/>
      <c r="Z520" s="402"/>
    </row>
    <row r="521" ht="18.0" customHeight="1">
      <c r="A521" s="402"/>
      <c r="B521" s="402"/>
      <c r="C521" s="402"/>
      <c r="D521" s="402"/>
      <c r="E521" s="402"/>
      <c r="F521" s="402"/>
      <c r="G521" s="402"/>
      <c r="H521" s="402"/>
      <c r="I521" s="402"/>
      <c r="J521" s="402"/>
      <c r="K521" s="402"/>
      <c r="L521" s="402"/>
      <c r="M521" s="402"/>
      <c r="N521" s="402"/>
      <c r="O521" s="402"/>
      <c r="P521" s="402"/>
      <c r="Q521" s="402"/>
      <c r="R521" s="402"/>
      <c r="S521" s="402"/>
      <c r="T521" s="402"/>
      <c r="U521" s="402"/>
      <c r="V521" s="402"/>
      <c r="W521" s="402"/>
      <c r="X521" s="402"/>
      <c r="Y521" s="402"/>
      <c r="Z521" s="402"/>
    </row>
    <row r="522" ht="18.0" customHeight="1">
      <c r="A522" s="402"/>
      <c r="B522" s="402"/>
      <c r="C522" s="402"/>
      <c r="D522" s="402"/>
      <c r="E522" s="402"/>
      <c r="F522" s="402"/>
      <c r="G522" s="402"/>
      <c r="H522" s="402"/>
      <c r="I522" s="402"/>
      <c r="J522" s="402"/>
      <c r="K522" s="402"/>
      <c r="L522" s="402"/>
      <c r="M522" s="402"/>
      <c r="N522" s="402"/>
      <c r="O522" s="402"/>
      <c r="P522" s="402"/>
      <c r="Q522" s="402"/>
      <c r="R522" s="402"/>
      <c r="S522" s="402"/>
      <c r="T522" s="402"/>
      <c r="U522" s="402"/>
      <c r="V522" s="402"/>
      <c r="W522" s="402"/>
      <c r="X522" s="402"/>
      <c r="Y522" s="402"/>
      <c r="Z522" s="402"/>
    </row>
    <row r="523" ht="18.0" customHeight="1">
      <c r="A523" s="402"/>
      <c r="B523" s="402"/>
      <c r="C523" s="402"/>
      <c r="D523" s="402"/>
      <c r="E523" s="402"/>
      <c r="F523" s="402"/>
      <c r="G523" s="402"/>
      <c r="H523" s="402"/>
      <c r="I523" s="402"/>
      <c r="J523" s="402"/>
      <c r="K523" s="402"/>
      <c r="L523" s="402"/>
      <c r="M523" s="402"/>
      <c r="N523" s="402"/>
      <c r="O523" s="402"/>
      <c r="P523" s="402"/>
      <c r="Q523" s="402"/>
      <c r="R523" s="402"/>
      <c r="S523" s="402"/>
      <c r="T523" s="402"/>
      <c r="U523" s="402"/>
      <c r="V523" s="402"/>
      <c r="W523" s="402"/>
      <c r="X523" s="402"/>
      <c r="Y523" s="402"/>
      <c r="Z523" s="402"/>
    </row>
    <row r="524" ht="18.0" customHeight="1">
      <c r="A524" s="402"/>
      <c r="B524" s="402"/>
      <c r="C524" s="402"/>
      <c r="D524" s="402"/>
      <c r="E524" s="402"/>
      <c r="F524" s="402"/>
      <c r="G524" s="402"/>
      <c r="H524" s="402"/>
      <c r="I524" s="402"/>
      <c r="J524" s="402"/>
      <c r="K524" s="402"/>
      <c r="L524" s="402"/>
      <c r="M524" s="402"/>
      <c r="N524" s="402"/>
      <c r="O524" s="402"/>
      <c r="P524" s="402"/>
      <c r="Q524" s="402"/>
      <c r="R524" s="402"/>
      <c r="S524" s="402"/>
      <c r="T524" s="402"/>
      <c r="U524" s="402"/>
      <c r="V524" s="402"/>
      <c r="W524" s="402"/>
      <c r="X524" s="402"/>
      <c r="Y524" s="402"/>
      <c r="Z524" s="402"/>
    </row>
    <row r="525" ht="18.0" customHeight="1">
      <c r="A525" s="402"/>
      <c r="B525" s="402"/>
      <c r="C525" s="402"/>
      <c r="D525" s="402"/>
      <c r="E525" s="402"/>
      <c r="F525" s="402"/>
      <c r="G525" s="402"/>
      <c r="H525" s="402"/>
      <c r="I525" s="402"/>
      <c r="J525" s="402"/>
      <c r="K525" s="402"/>
      <c r="L525" s="402"/>
      <c r="M525" s="402"/>
      <c r="N525" s="402"/>
      <c r="O525" s="402"/>
      <c r="P525" s="402"/>
      <c r="Q525" s="402"/>
      <c r="R525" s="402"/>
      <c r="S525" s="402"/>
      <c r="T525" s="402"/>
      <c r="U525" s="402"/>
      <c r="V525" s="402"/>
      <c r="W525" s="402"/>
      <c r="X525" s="402"/>
      <c r="Y525" s="402"/>
      <c r="Z525" s="402"/>
    </row>
    <row r="526" ht="18.0" customHeight="1">
      <c r="A526" s="402"/>
      <c r="B526" s="402"/>
      <c r="C526" s="402"/>
      <c r="D526" s="402"/>
      <c r="E526" s="402"/>
      <c r="F526" s="402"/>
      <c r="G526" s="402"/>
      <c r="H526" s="402"/>
      <c r="I526" s="402"/>
      <c r="J526" s="402"/>
      <c r="K526" s="402"/>
      <c r="L526" s="402"/>
      <c r="M526" s="402"/>
      <c r="N526" s="402"/>
      <c r="O526" s="402"/>
      <c r="P526" s="402"/>
      <c r="Q526" s="402"/>
      <c r="R526" s="402"/>
      <c r="S526" s="402"/>
      <c r="T526" s="402"/>
      <c r="U526" s="402"/>
      <c r="V526" s="402"/>
      <c r="W526" s="402"/>
      <c r="X526" s="402"/>
      <c r="Y526" s="402"/>
      <c r="Z526" s="402"/>
    </row>
    <row r="527" ht="18.0" customHeight="1">
      <c r="A527" s="402"/>
      <c r="B527" s="402"/>
      <c r="C527" s="402"/>
      <c r="D527" s="402"/>
      <c r="E527" s="402"/>
      <c r="F527" s="402"/>
      <c r="G527" s="402"/>
      <c r="H527" s="402"/>
      <c r="I527" s="402"/>
      <c r="J527" s="402"/>
      <c r="K527" s="402"/>
      <c r="L527" s="402"/>
      <c r="M527" s="402"/>
      <c r="N527" s="402"/>
      <c r="O527" s="402"/>
      <c r="P527" s="402"/>
      <c r="Q527" s="402"/>
      <c r="R527" s="402"/>
      <c r="S527" s="402"/>
      <c r="T527" s="402"/>
      <c r="U527" s="402"/>
      <c r="V527" s="402"/>
      <c r="W527" s="402"/>
      <c r="X527" s="402"/>
      <c r="Y527" s="402"/>
      <c r="Z527" s="402"/>
    </row>
    <row r="528" ht="18.0" customHeight="1">
      <c r="A528" s="402"/>
      <c r="B528" s="402"/>
      <c r="C528" s="402"/>
      <c r="D528" s="402"/>
      <c r="E528" s="402"/>
      <c r="F528" s="402"/>
      <c r="G528" s="402"/>
      <c r="H528" s="402"/>
      <c r="I528" s="402"/>
      <c r="J528" s="402"/>
      <c r="K528" s="402"/>
      <c r="L528" s="402"/>
      <c r="M528" s="402"/>
      <c r="N528" s="402"/>
      <c r="O528" s="402"/>
      <c r="P528" s="402"/>
      <c r="Q528" s="402"/>
      <c r="R528" s="402"/>
      <c r="S528" s="402"/>
      <c r="T528" s="402"/>
      <c r="U528" s="402"/>
      <c r="V528" s="402"/>
      <c r="W528" s="402"/>
      <c r="X528" s="402"/>
      <c r="Y528" s="402"/>
      <c r="Z528" s="402"/>
    </row>
    <row r="529" ht="18.0" customHeight="1">
      <c r="A529" s="402"/>
      <c r="B529" s="402"/>
      <c r="C529" s="402"/>
      <c r="D529" s="402"/>
      <c r="E529" s="402"/>
      <c r="F529" s="402"/>
      <c r="G529" s="402"/>
      <c r="H529" s="402"/>
      <c r="I529" s="402"/>
      <c r="J529" s="402"/>
      <c r="K529" s="402"/>
      <c r="L529" s="402"/>
      <c r="M529" s="402"/>
      <c r="N529" s="402"/>
      <c r="O529" s="402"/>
      <c r="P529" s="402"/>
      <c r="Q529" s="402"/>
      <c r="R529" s="402"/>
      <c r="S529" s="402"/>
      <c r="T529" s="402"/>
      <c r="U529" s="402"/>
      <c r="V529" s="402"/>
      <c r="W529" s="402"/>
      <c r="X529" s="402"/>
      <c r="Y529" s="402"/>
      <c r="Z529" s="402"/>
    </row>
    <row r="530" ht="18.0" customHeight="1">
      <c r="A530" s="402"/>
      <c r="B530" s="402"/>
      <c r="C530" s="402"/>
      <c r="D530" s="402"/>
      <c r="E530" s="402"/>
      <c r="F530" s="402"/>
      <c r="G530" s="402"/>
      <c r="H530" s="402"/>
      <c r="I530" s="402"/>
      <c r="J530" s="402"/>
      <c r="K530" s="402"/>
      <c r="L530" s="402"/>
      <c r="M530" s="402"/>
      <c r="N530" s="402"/>
      <c r="O530" s="402"/>
      <c r="P530" s="402"/>
      <c r="Q530" s="402"/>
      <c r="R530" s="402"/>
      <c r="S530" s="402"/>
      <c r="T530" s="402"/>
      <c r="U530" s="402"/>
      <c r="V530" s="402"/>
      <c r="W530" s="402"/>
      <c r="X530" s="402"/>
      <c r="Y530" s="402"/>
      <c r="Z530" s="402"/>
    </row>
    <row r="531" ht="18.0" customHeight="1">
      <c r="A531" s="402"/>
      <c r="B531" s="402"/>
      <c r="C531" s="402"/>
      <c r="D531" s="402"/>
      <c r="E531" s="402"/>
      <c r="F531" s="402"/>
      <c r="G531" s="402"/>
      <c r="H531" s="402"/>
      <c r="I531" s="402"/>
      <c r="J531" s="402"/>
      <c r="K531" s="402"/>
      <c r="L531" s="402"/>
      <c r="M531" s="402"/>
      <c r="N531" s="402"/>
      <c r="O531" s="402"/>
      <c r="P531" s="402"/>
      <c r="Q531" s="402"/>
      <c r="R531" s="402"/>
      <c r="S531" s="402"/>
      <c r="T531" s="402"/>
      <c r="U531" s="402"/>
      <c r="V531" s="402"/>
      <c r="W531" s="402"/>
      <c r="X531" s="402"/>
      <c r="Y531" s="402"/>
      <c r="Z531" s="402"/>
    </row>
    <row r="532" ht="18.0" customHeight="1">
      <c r="A532" s="402"/>
      <c r="B532" s="402"/>
      <c r="C532" s="402"/>
      <c r="D532" s="402"/>
      <c r="E532" s="402"/>
      <c r="F532" s="402"/>
      <c r="G532" s="402"/>
      <c r="H532" s="402"/>
      <c r="I532" s="402"/>
      <c r="J532" s="402"/>
      <c r="K532" s="402"/>
      <c r="L532" s="402"/>
      <c r="M532" s="402"/>
      <c r="N532" s="402"/>
      <c r="O532" s="402"/>
      <c r="P532" s="402"/>
      <c r="Q532" s="402"/>
      <c r="R532" s="402"/>
      <c r="S532" s="402"/>
      <c r="T532" s="402"/>
      <c r="U532" s="402"/>
      <c r="V532" s="402"/>
      <c r="W532" s="402"/>
      <c r="X532" s="402"/>
      <c r="Y532" s="402"/>
      <c r="Z532" s="402"/>
    </row>
    <row r="533" ht="18.0" customHeight="1">
      <c r="A533" s="402"/>
      <c r="B533" s="402"/>
      <c r="C533" s="402"/>
      <c r="D533" s="402"/>
      <c r="E533" s="402"/>
      <c r="F533" s="402"/>
      <c r="G533" s="402"/>
      <c r="H533" s="402"/>
      <c r="I533" s="402"/>
      <c r="J533" s="402"/>
      <c r="K533" s="402"/>
      <c r="L533" s="402"/>
      <c r="M533" s="402"/>
      <c r="N533" s="402"/>
      <c r="O533" s="402"/>
      <c r="P533" s="402"/>
      <c r="Q533" s="402"/>
      <c r="R533" s="402"/>
      <c r="S533" s="402"/>
      <c r="T533" s="402"/>
      <c r="U533" s="402"/>
      <c r="V533" s="402"/>
      <c r="W533" s="402"/>
      <c r="X533" s="402"/>
      <c r="Y533" s="402"/>
      <c r="Z533" s="402"/>
    </row>
    <row r="534" ht="18.0" customHeight="1">
      <c r="A534" s="402"/>
      <c r="B534" s="402"/>
      <c r="C534" s="402"/>
      <c r="D534" s="402"/>
      <c r="E534" s="402"/>
      <c r="F534" s="402"/>
      <c r="G534" s="402"/>
      <c r="H534" s="402"/>
      <c r="I534" s="402"/>
      <c r="J534" s="402"/>
      <c r="K534" s="402"/>
      <c r="L534" s="402"/>
      <c r="M534" s="402"/>
      <c r="N534" s="402"/>
      <c r="O534" s="402"/>
      <c r="P534" s="402"/>
      <c r="Q534" s="402"/>
      <c r="R534" s="402"/>
      <c r="S534" s="402"/>
      <c r="T534" s="402"/>
      <c r="U534" s="402"/>
      <c r="V534" s="402"/>
      <c r="W534" s="402"/>
      <c r="X534" s="402"/>
      <c r="Y534" s="402"/>
      <c r="Z534" s="402"/>
    </row>
    <row r="535" ht="18.0" customHeight="1">
      <c r="A535" s="402"/>
      <c r="B535" s="402"/>
      <c r="C535" s="402"/>
      <c r="D535" s="402"/>
      <c r="E535" s="402"/>
      <c r="F535" s="402"/>
      <c r="G535" s="402"/>
      <c r="H535" s="402"/>
      <c r="I535" s="402"/>
      <c r="J535" s="402"/>
      <c r="K535" s="402"/>
      <c r="L535" s="402"/>
      <c r="M535" s="402"/>
      <c r="N535" s="402"/>
      <c r="O535" s="402"/>
      <c r="P535" s="402"/>
      <c r="Q535" s="402"/>
      <c r="R535" s="402"/>
      <c r="S535" s="402"/>
      <c r="T535" s="402"/>
      <c r="U535" s="402"/>
      <c r="V535" s="402"/>
      <c r="W535" s="402"/>
      <c r="X535" s="402"/>
      <c r="Y535" s="402"/>
      <c r="Z535" s="402"/>
    </row>
    <row r="536" ht="18.0" customHeight="1">
      <c r="A536" s="402"/>
      <c r="B536" s="402"/>
      <c r="C536" s="402"/>
      <c r="D536" s="402"/>
      <c r="E536" s="402"/>
      <c r="F536" s="402"/>
      <c r="G536" s="402"/>
      <c r="H536" s="402"/>
      <c r="I536" s="402"/>
      <c r="J536" s="402"/>
      <c r="K536" s="402"/>
      <c r="L536" s="402"/>
      <c r="M536" s="402"/>
      <c r="N536" s="402"/>
      <c r="O536" s="402"/>
      <c r="P536" s="402"/>
      <c r="Q536" s="402"/>
      <c r="R536" s="402"/>
      <c r="S536" s="402"/>
      <c r="T536" s="402"/>
      <c r="U536" s="402"/>
      <c r="V536" s="402"/>
      <c r="W536" s="402"/>
      <c r="X536" s="402"/>
      <c r="Y536" s="402"/>
      <c r="Z536" s="402"/>
    </row>
    <row r="537" ht="18.0" customHeight="1">
      <c r="A537" s="402"/>
      <c r="B537" s="402"/>
      <c r="C537" s="402"/>
      <c r="D537" s="402"/>
      <c r="E537" s="402"/>
      <c r="F537" s="402"/>
      <c r="G537" s="402"/>
      <c r="H537" s="402"/>
      <c r="I537" s="402"/>
      <c r="J537" s="402"/>
      <c r="K537" s="402"/>
      <c r="L537" s="402"/>
      <c r="M537" s="402"/>
      <c r="N537" s="402"/>
      <c r="O537" s="402"/>
      <c r="P537" s="402"/>
      <c r="Q537" s="402"/>
      <c r="R537" s="402"/>
      <c r="S537" s="402"/>
      <c r="T537" s="402"/>
      <c r="U537" s="402"/>
      <c r="V537" s="402"/>
      <c r="W537" s="402"/>
      <c r="X537" s="402"/>
      <c r="Y537" s="402"/>
      <c r="Z537" s="402"/>
    </row>
    <row r="538" ht="18.0" customHeight="1">
      <c r="A538" s="402"/>
      <c r="B538" s="402"/>
      <c r="C538" s="402"/>
      <c r="D538" s="402"/>
      <c r="E538" s="402"/>
      <c r="F538" s="402"/>
      <c r="G538" s="402"/>
      <c r="H538" s="402"/>
      <c r="I538" s="402"/>
      <c r="J538" s="402"/>
      <c r="K538" s="402"/>
      <c r="L538" s="402"/>
      <c r="M538" s="402"/>
      <c r="N538" s="402"/>
      <c r="O538" s="402"/>
      <c r="P538" s="402"/>
      <c r="Q538" s="402"/>
      <c r="R538" s="402"/>
      <c r="S538" s="402"/>
      <c r="T538" s="402"/>
      <c r="U538" s="402"/>
      <c r="V538" s="402"/>
      <c r="W538" s="402"/>
      <c r="X538" s="402"/>
      <c r="Y538" s="402"/>
      <c r="Z538" s="402"/>
    </row>
    <row r="539" ht="18.0" customHeight="1">
      <c r="A539" s="402"/>
      <c r="B539" s="402"/>
      <c r="C539" s="402"/>
      <c r="D539" s="402"/>
      <c r="E539" s="402"/>
      <c r="F539" s="402"/>
      <c r="G539" s="402"/>
      <c r="H539" s="402"/>
      <c r="I539" s="402"/>
      <c r="J539" s="402"/>
      <c r="K539" s="402"/>
      <c r="L539" s="402"/>
      <c r="M539" s="402"/>
      <c r="N539" s="402"/>
      <c r="O539" s="402"/>
      <c r="P539" s="402"/>
      <c r="Q539" s="402"/>
      <c r="R539" s="402"/>
      <c r="S539" s="402"/>
      <c r="T539" s="402"/>
      <c r="U539" s="402"/>
      <c r="V539" s="402"/>
      <c r="W539" s="402"/>
      <c r="X539" s="402"/>
      <c r="Y539" s="402"/>
      <c r="Z539" s="402"/>
    </row>
    <row r="540" ht="18.0" customHeight="1">
      <c r="A540" s="402"/>
      <c r="B540" s="402"/>
      <c r="C540" s="402"/>
      <c r="D540" s="402"/>
      <c r="E540" s="402"/>
      <c r="F540" s="402"/>
      <c r="G540" s="402"/>
      <c r="H540" s="402"/>
      <c r="I540" s="402"/>
      <c r="J540" s="402"/>
      <c r="K540" s="402"/>
      <c r="L540" s="402"/>
      <c r="M540" s="402"/>
      <c r="N540" s="402"/>
      <c r="O540" s="402"/>
      <c r="P540" s="402"/>
      <c r="Q540" s="402"/>
      <c r="R540" s="402"/>
      <c r="S540" s="402"/>
      <c r="T540" s="402"/>
      <c r="U540" s="402"/>
      <c r="V540" s="402"/>
      <c r="W540" s="402"/>
      <c r="X540" s="402"/>
      <c r="Y540" s="402"/>
      <c r="Z540" s="402"/>
    </row>
    <row r="541" ht="18.0" customHeight="1">
      <c r="A541" s="402"/>
      <c r="B541" s="402"/>
      <c r="C541" s="402"/>
      <c r="D541" s="402"/>
      <c r="E541" s="402"/>
      <c r="F541" s="402"/>
      <c r="G541" s="402"/>
      <c r="H541" s="402"/>
      <c r="I541" s="402"/>
      <c r="J541" s="402"/>
      <c r="K541" s="402"/>
      <c r="L541" s="402"/>
      <c r="M541" s="402"/>
      <c r="N541" s="402"/>
      <c r="O541" s="402"/>
      <c r="P541" s="402"/>
      <c r="Q541" s="402"/>
      <c r="R541" s="402"/>
      <c r="S541" s="402"/>
      <c r="T541" s="402"/>
      <c r="U541" s="402"/>
      <c r="V541" s="402"/>
      <c r="W541" s="402"/>
      <c r="X541" s="402"/>
      <c r="Y541" s="402"/>
      <c r="Z541" s="402"/>
    </row>
    <row r="542" ht="18.0" customHeight="1">
      <c r="A542" s="402"/>
      <c r="B542" s="402"/>
      <c r="C542" s="402"/>
      <c r="D542" s="402"/>
      <c r="E542" s="402"/>
      <c r="F542" s="402"/>
      <c r="G542" s="402"/>
      <c r="H542" s="402"/>
      <c r="I542" s="402"/>
      <c r="J542" s="402"/>
      <c r="K542" s="402"/>
      <c r="L542" s="402"/>
      <c r="M542" s="402"/>
      <c r="N542" s="402"/>
      <c r="O542" s="402"/>
      <c r="P542" s="402"/>
      <c r="Q542" s="402"/>
      <c r="R542" s="402"/>
      <c r="S542" s="402"/>
      <c r="T542" s="402"/>
      <c r="U542" s="402"/>
      <c r="V542" s="402"/>
      <c r="W542" s="402"/>
      <c r="X542" s="402"/>
      <c r="Y542" s="402"/>
      <c r="Z542" s="402"/>
    </row>
    <row r="543" ht="18.0" customHeight="1">
      <c r="A543" s="402"/>
      <c r="B543" s="402"/>
      <c r="C543" s="402"/>
      <c r="D543" s="402"/>
      <c r="E543" s="402"/>
      <c r="F543" s="402"/>
      <c r="G543" s="402"/>
      <c r="H543" s="402"/>
      <c r="I543" s="402"/>
      <c r="J543" s="402"/>
      <c r="K543" s="402"/>
      <c r="L543" s="402"/>
      <c r="M543" s="402"/>
      <c r="N543" s="402"/>
      <c r="O543" s="402"/>
      <c r="P543" s="402"/>
      <c r="Q543" s="402"/>
      <c r="R543" s="402"/>
      <c r="S543" s="402"/>
      <c r="T543" s="402"/>
      <c r="U543" s="402"/>
      <c r="V543" s="402"/>
      <c r="W543" s="402"/>
      <c r="X543" s="402"/>
      <c r="Y543" s="402"/>
      <c r="Z543" s="402"/>
    </row>
    <row r="544" ht="18.0" customHeight="1">
      <c r="A544" s="402"/>
      <c r="B544" s="402"/>
      <c r="C544" s="402"/>
      <c r="D544" s="402"/>
      <c r="E544" s="402"/>
      <c r="F544" s="402"/>
      <c r="G544" s="402"/>
      <c r="H544" s="402"/>
      <c r="I544" s="402"/>
      <c r="J544" s="402"/>
      <c r="K544" s="402"/>
      <c r="L544" s="402"/>
      <c r="M544" s="402"/>
      <c r="N544" s="402"/>
      <c r="O544" s="402"/>
      <c r="P544" s="402"/>
      <c r="Q544" s="402"/>
      <c r="R544" s="402"/>
      <c r="S544" s="402"/>
      <c r="T544" s="402"/>
      <c r="U544" s="402"/>
      <c r="V544" s="402"/>
      <c r="W544" s="402"/>
      <c r="X544" s="402"/>
      <c r="Y544" s="402"/>
      <c r="Z544" s="402"/>
    </row>
    <row r="545" ht="18.0" customHeight="1">
      <c r="A545" s="402"/>
      <c r="B545" s="402"/>
      <c r="C545" s="402"/>
      <c r="D545" s="402"/>
      <c r="E545" s="402"/>
      <c r="F545" s="402"/>
      <c r="G545" s="402"/>
      <c r="H545" s="402"/>
      <c r="I545" s="402"/>
      <c r="J545" s="402"/>
      <c r="K545" s="402"/>
      <c r="L545" s="402"/>
      <c r="M545" s="402"/>
      <c r="N545" s="402"/>
      <c r="O545" s="402"/>
      <c r="P545" s="402"/>
      <c r="Q545" s="402"/>
      <c r="R545" s="402"/>
      <c r="S545" s="402"/>
      <c r="T545" s="402"/>
      <c r="U545" s="402"/>
      <c r="V545" s="402"/>
      <c r="W545" s="402"/>
      <c r="X545" s="402"/>
      <c r="Y545" s="402"/>
      <c r="Z545" s="402"/>
    </row>
    <row r="546" ht="18.0" customHeight="1">
      <c r="A546" s="402"/>
      <c r="B546" s="402"/>
      <c r="C546" s="402"/>
      <c r="D546" s="402"/>
      <c r="E546" s="402"/>
      <c r="F546" s="402"/>
      <c r="G546" s="402"/>
      <c r="H546" s="402"/>
      <c r="I546" s="402"/>
      <c r="J546" s="402"/>
      <c r="K546" s="402"/>
      <c r="L546" s="402"/>
      <c r="M546" s="402"/>
      <c r="N546" s="402"/>
      <c r="O546" s="402"/>
      <c r="P546" s="402"/>
      <c r="Q546" s="402"/>
      <c r="R546" s="402"/>
      <c r="S546" s="402"/>
      <c r="T546" s="402"/>
      <c r="U546" s="402"/>
      <c r="V546" s="402"/>
      <c r="W546" s="402"/>
      <c r="X546" s="402"/>
      <c r="Y546" s="402"/>
      <c r="Z546" s="402"/>
    </row>
    <row r="547" ht="18.0" customHeight="1">
      <c r="A547" s="402"/>
      <c r="B547" s="402"/>
      <c r="C547" s="402"/>
      <c r="D547" s="402"/>
      <c r="E547" s="402"/>
      <c r="F547" s="402"/>
      <c r="G547" s="402"/>
      <c r="H547" s="402"/>
      <c r="I547" s="402"/>
      <c r="J547" s="402"/>
      <c r="K547" s="402"/>
      <c r="L547" s="402"/>
      <c r="M547" s="402"/>
      <c r="N547" s="402"/>
      <c r="O547" s="402"/>
      <c r="P547" s="402"/>
      <c r="Q547" s="402"/>
      <c r="R547" s="402"/>
      <c r="S547" s="402"/>
      <c r="T547" s="402"/>
      <c r="U547" s="402"/>
      <c r="V547" s="402"/>
      <c r="W547" s="402"/>
      <c r="X547" s="402"/>
      <c r="Y547" s="402"/>
      <c r="Z547" s="402"/>
    </row>
    <row r="548" ht="18.0" customHeight="1">
      <c r="A548" s="402"/>
      <c r="B548" s="402"/>
      <c r="C548" s="402"/>
      <c r="D548" s="402"/>
      <c r="E548" s="402"/>
      <c r="F548" s="402"/>
      <c r="G548" s="402"/>
      <c r="H548" s="402"/>
      <c r="I548" s="402"/>
      <c r="J548" s="402"/>
      <c r="K548" s="402"/>
      <c r="L548" s="402"/>
      <c r="M548" s="402"/>
      <c r="N548" s="402"/>
      <c r="O548" s="402"/>
      <c r="P548" s="402"/>
      <c r="Q548" s="402"/>
      <c r="R548" s="402"/>
      <c r="S548" s="402"/>
      <c r="T548" s="402"/>
      <c r="U548" s="402"/>
      <c r="V548" s="402"/>
      <c r="W548" s="402"/>
      <c r="X548" s="402"/>
      <c r="Y548" s="402"/>
      <c r="Z548" s="402"/>
    </row>
    <row r="549" ht="18.0" customHeight="1">
      <c r="A549" s="402"/>
      <c r="B549" s="402"/>
      <c r="C549" s="402"/>
      <c r="D549" s="402"/>
      <c r="E549" s="402"/>
      <c r="F549" s="402"/>
      <c r="G549" s="402"/>
      <c r="H549" s="402"/>
      <c r="I549" s="402"/>
      <c r="J549" s="402"/>
      <c r="K549" s="402"/>
      <c r="L549" s="402"/>
      <c r="M549" s="402"/>
      <c r="N549" s="402"/>
      <c r="O549" s="402"/>
      <c r="P549" s="402"/>
      <c r="Q549" s="402"/>
      <c r="R549" s="402"/>
      <c r="S549" s="402"/>
      <c r="T549" s="402"/>
      <c r="U549" s="402"/>
      <c r="V549" s="402"/>
      <c r="W549" s="402"/>
      <c r="X549" s="402"/>
      <c r="Y549" s="402"/>
      <c r="Z549" s="402"/>
    </row>
    <row r="550" ht="18.0" customHeight="1">
      <c r="A550" s="402"/>
      <c r="B550" s="402"/>
      <c r="C550" s="402"/>
      <c r="D550" s="402"/>
      <c r="E550" s="402"/>
      <c r="F550" s="402"/>
      <c r="G550" s="402"/>
      <c r="H550" s="402"/>
      <c r="I550" s="402"/>
      <c r="J550" s="402"/>
      <c r="K550" s="402"/>
      <c r="L550" s="402"/>
      <c r="M550" s="402"/>
      <c r="N550" s="402"/>
      <c r="O550" s="402"/>
      <c r="P550" s="402"/>
      <c r="Q550" s="402"/>
      <c r="R550" s="402"/>
      <c r="S550" s="402"/>
      <c r="T550" s="402"/>
      <c r="U550" s="402"/>
      <c r="V550" s="402"/>
      <c r="W550" s="402"/>
      <c r="X550" s="402"/>
      <c r="Y550" s="402"/>
      <c r="Z550" s="402"/>
    </row>
    <row r="551" ht="18.0" customHeight="1">
      <c r="A551" s="402"/>
      <c r="B551" s="402"/>
      <c r="C551" s="402"/>
      <c r="D551" s="402"/>
      <c r="E551" s="402"/>
      <c r="F551" s="402"/>
      <c r="G551" s="402"/>
      <c r="H551" s="402"/>
      <c r="I551" s="402"/>
      <c r="J551" s="402"/>
      <c r="K551" s="402"/>
      <c r="L551" s="402"/>
      <c r="M551" s="402"/>
      <c r="N551" s="402"/>
      <c r="O551" s="402"/>
      <c r="P551" s="402"/>
      <c r="Q551" s="402"/>
      <c r="R551" s="402"/>
      <c r="S551" s="402"/>
      <c r="T551" s="402"/>
      <c r="U551" s="402"/>
      <c r="V551" s="402"/>
      <c r="W551" s="402"/>
      <c r="X551" s="402"/>
      <c r="Y551" s="402"/>
      <c r="Z551" s="402"/>
    </row>
    <row r="552" ht="18.0" customHeight="1">
      <c r="A552" s="402"/>
      <c r="B552" s="402"/>
      <c r="C552" s="402"/>
      <c r="D552" s="402"/>
      <c r="E552" s="402"/>
      <c r="F552" s="402"/>
      <c r="G552" s="402"/>
      <c r="H552" s="402"/>
      <c r="I552" s="402"/>
      <c r="J552" s="402"/>
      <c r="K552" s="402"/>
      <c r="L552" s="402"/>
      <c r="M552" s="402"/>
      <c r="N552" s="402"/>
      <c r="O552" s="402"/>
      <c r="P552" s="402"/>
      <c r="Q552" s="402"/>
      <c r="R552" s="402"/>
      <c r="S552" s="402"/>
      <c r="T552" s="402"/>
      <c r="U552" s="402"/>
      <c r="V552" s="402"/>
      <c r="W552" s="402"/>
      <c r="X552" s="402"/>
      <c r="Y552" s="402"/>
      <c r="Z552" s="402"/>
    </row>
    <row r="553" ht="18.0" customHeight="1">
      <c r="A553" s="402"/>
      <c r="B553" s="402"/>
      <c r="C553" s="402"/>
      <c r="D553" s="402"/>
      <c r="E553" s="402"/>
      <c r="F553" s="402"/>
      <c r="G553" s="402"/>
      <c r="H553" s="402"/>
      <c r="I553" s="402"/>
      <c r="J553" s="402"/>
      <c r="K553" s="402"/>
      <c r="L553" s="402"/>
      <c r="M553" s="402"/>
      <c r="N553" s="402"/>
      <c r="O553" s="402"/>
      <c r="P553" s="402"/>
      <c r="Q553" s="402"/>
      <c r="R553" s="402"/>
      <c r="S553" s="402"/>
      <c r="T553" s="402"/>
      <c r="U553" s="402"/>
      <c r="V553" s="402"/>
      <c r="W553" s="402"/>
      <c r="X553" s="402"/>
      <c r="Y553" s="402"/>
      <c r="Z553" s="402"/>
    </row>
    <row r="554" ht="18.0" customHeight="1">
      <c r="A554" s="402"/>
      <c r="B554" s="402"/>
      <c r="C554" s="402"/>
      <c r="D554" s="402"/>
      <c r="E554" s="402"/>
      <c r="F554" s="402"/>
      <c r="G554" s="402"/>
      <c r="H554" s="402"/>
      <c r="I554" s="402"/>
      <c r="J554" s="402"/>
      <c r="K554" s="402"/>
      <c r="L554" s="402"/>
      <c r="M554" s="402"/>
      <c r="N554" s="402"/>
      <c r="O554" s="402"/>
      <c r="P554" s="402"/>
      <c r="Q554" s="402"/>
      <c r="R554" s="402"/>
      <c r="S554" s="402"/>
      <c r="T554" s="402"/>
      <c r="U554" s="402"/>
      <c r="V554" s="402"/>
      <c r="W554" s="402"/>
      <c r="X554" s="402"/>
      <c r="Y554" s="402"/>
      <c r="Z554" s="402"/>
    </row>
    <row r="555" ht="18.0" customHeight="1">
      <c r="A555" s="402"/>
      <c r="B555" s="402"/>
      <c r="C555" s="402"/>
      <c r="D555" s="402"/>
      <c r="E555" s="402"/>
      <c r="F555" s="402"/>
      <c r="G555" s="402"/>
      <c r="H555" s="402"/>
      <c r="I555" s="402"/>
      <c r="J555" s="402"/>
      <c r="K555" s="402"/>
      <c r="L555" s="402"/>
      <c r="M555" s="402"/>
      <c r="N555" s="402"/>
      <c r="O555" s="402"/>
      <c r="P555" s="402"/>
      <c r="Q555" s="402"/>
      <c r="R555" s="402"/>
      <c r="S555" s="402"/>
      <c r="T555" s="402"/>
      <c r="U555" s="402"/>
      <c r="V555" s="402"/>
      <c r="W555" s="402"/>
      <c r="X555" s="402"/>
      <c r="Y555" s="402"/>
      <c r="Z555" s="402"/>
    </row>
    <row r="556" ht="18.0" customHeight="1">
      <c r="A556" s="402"/>
      <c r="B556" s="402"/>
      <c r="C556" s="402"/>
      <c r="D556" s="402"/>
      <c r="E556" s="402"/>
      <c r="F556" s="402"/>
      <c r="G556" s="402"/>
      <c r="H556" s="402"/>
      <c r="I556" s="402"/>
      <c r="J556" s="402"/>
      <c r="K556" s="402"/>
      <c r="L556" s="402"/>
      <c r="M556" s="402"/>
      <c r="N556" s="402"/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</row>
    <row r="557" ht="18.0" customHeight="1">
      <c r="A557" s="402"/>
      <c r="B557" s="402"/>
      <c r="C557" s="402"/>
      <c r="D557" s="402"/>
      <c r="E557" s="402"/>
      <c r="F557" s="402"/>
      <c r="G557" s="402"/>
      <c r="H557" s="402"/>
      <c r="I557" s="402"/>
      <c r="J557" s="402"/>
      <c r="K557" s="402"/>
      <c r="L557" s="402"/>
      <c r="M557" s="402"/>
      <c r="N557" s="402"/>
      <c r="O557" s="402"/>
      <c r="P557" s="402"/>
      <c r="Q557" s="402"/>
      <c r="R557" s="402"/>
      <c r="S557" s="402"/>
      <c r="T557" s="402"/>
      <c r="U557" s="402"/>
      <c r="V557" s="402"/>
      <c r="W557" s="402"/>
      <c r="X557" s="402"/>
      <c r="Y557" s="402"/>
      <c r="Z557" s="402"/>
    </row>
    <row r="558" ht="18.0" customHeight="1">
      <c r="A558" s="402"/>
      <c r="B558" s="402"/>
      <c r="C558" s="402"/>
      <c r="D558" s="402"/>
      <c r="E558" s="402"/>
      <c r="F558" s="402"/>
      <c r="G558" s="402"/>
      <c r="H558" s="402"/>
      <c r="I558" s="402"/>
      <c r="J558" s="402"/>
      <c r="K558" s="402"/>
      <c r="L558" s="402"/>
      <c r="M558" s="402"/>
      <c r="N558" s="402"/>
      <c r="O558" s="402"/>
      <c r="P558" s="402"/>
      <c r="Q558" s="402"/>
      <c r="R558" s="402"/>
      <c r="S558" s="402"/>
      <c r="T558" s="402"/>
      <c r="U558" s="402"/>
      <c r="V558" s="402"/>
      <c r="W558" s="402"/>
      <c r="X558" s="402"/>
      <c r="Y558" s="402"/>
      <c r="Z558" s="402"/>
    </row>
    <row r="559" ht="18.0" customHeight="1">
      <c r="A559" s="402"/>
      <c r="B559" s="402"/>
      <c r="C559" s="402"/>
      <c r="D559" s="402"/>
      <c r="E559" s="402"/>
      <c r="F559" s="402"/>
      <c r="G559" s="402"/>
      <c r="H559" s="402"/>
      <c r="I559" s="402"/>
      <c r="J559" s="402"/>
      <c r="K559" s="402"/>
      <c r="L559" s="402"/>
      <c r="M559" s="402"/>
      <c r="N559" s="402"/>
      <c r="O559" s="402"/>
      <c r="P559" s="402"/>
      <c r="Q559" s="402"/>
      <c r="R559" s="402"/>
      <c r="S559" s="402"/>
      <c r="T559" s="402"/>
      <c r="U559" s="402"/>
      <c r="V559" s="402"/>
      <c r="W559" s="402"/>
      <c r="X559" s="402"/>
      <c r="Y559" s="402"/>
      <c r="Z559" s="402"/>
    </row>
    <row r="560" ht="18.0" customHeight="1">
      <c r="A560" s="402"/>
      <c r="B560" s="402"/>
      <c r="C560" s="402"/>
      <c r="D560" s="402"/>
      <c r="E560" s="402"/>
      <c r="F560" s="402"/>
      <c r="G560" s="402"/>
      <c r="H560" s="402"/>
      <c r="I560" s="402"/>
      <c r="J560" s="402"/>
      <c r="K560" s="402"/>
      <c r="L560" s="402"/>
      <c r="M560" s="402"/>
      <c r="N560" s="402"/>
      <c r="O560" s="402"/>
      <c r="P560" s="402"/>
      <c r="Q560" s="402"/>
      <c r="R560" s="402"/>
      <c r="S560" s="402"/>
      <c r="T560" s="402"/>
      <c r="U560" s="402"/>
      <c r="V560" s="402"/>
      <c r="W560" s="402"/>
      <c r="X560" s="402"/>
      <c r="Y560" s="402"/>
      <c r="Z560" s="402"/>
    </row>
    <row r="561" ht="18.0" customHeight="1">
      <c r="A561" s="402"/>
      <c r="B561" s="402"/>
      <c r="C561" s="402"/>
      <c r="D561" s="402"/>
      <c r="E561" s="402"/>
      <c r="F561" s="402"/>
      <c r="G561" s="402"/>
      <c r="H561" s="402"/>
      <c r="I561" s="402"/>
      <c r="J561" s="402"/>
      <c r="K561" s="402"/>
      <c r="L561" s="402"/>
      <c r="M561" s="402"/>
      <c r="N561" s="402"/>
      <c r="O561" s="402"/>
      <c r="P561" s="402"/>
      <c r="Q561" s="402"/>
      <c r="R561" s="402"/>
      <c r="S561" s="402"/>
      <c r="T561" s="402"/>
      <c r="U561" s="402"/>
      <c r="V561" s="402"/>
      <c r="W561" s="402"/>
      <c r="X561" s="402"/>
      <c r="Y561" s="402"/>
      <c r="Z561" s="402"/>
    </row>
    <row r="562" ht="18.0" customHeight="1">
      <c r="A562" s="402"/>
      <c r="B562" s="402"/>
      <c r="C562" s="402"/>
      <c r="D562" s="402"/>
      <c r="E562" s="402"/>
      <c r="F562" s="402"/>
      <c r="G562" s="402"/>
      <c r="H562" s="402"/>
      <c r="I562" s="402"/>
      <c r="J562" s="402"/>
      <c r="K562" s="402"/>
      <c r="L562" s="402"/>
      <c r="M562" s="402"/>
      <c r="N562" s="402"/>
      <c r="O562" s="402"/>
      <c r="P562" s="402"/>
      <c r="Q562" s="402"/>
      <c r="R562" s="402"/>
      <c r="S562" s="402"/>
      <c r="T562" s="402"/>
      <c r="U562" s="402"/>
      <c r="V562" s="402"/>
      <c r="W562" s="402"/>
      <c r="X562" s="402"/>
      <c r="Y562" s="402"/>
      <c r="Z562" s="402"/>
    </row>
    <row r="563" ht="18.0" customHeight="1">
      <c r="A563" s="402"/>
      <c r="B563" s="402"/>
      <c r="C563" s="402"/>
      <c r="D563" s="402"/>
      <c r="E563" s="402"/>
      <c r="F563" s="402"/>
      <c r="G563" s="402"/>
      <c r="H563" s="402"/>
      <c r="I563" s="402"/>
      <c r="J563" s="402"/>
      <c r="K563" s="402"/>
      <c r="L563" s="402"/>
      <c r="M563" s="402"/>
      <c r="N563" s="402"/>
      <c r="O563" s="402"/>
      <c r="P563" s="402"/>
      <c r="Q563" s="402"/>
      <c r="R563" s="402"/>
      <c r="S563" s="402"/>
      <c r="T563" s="402"/>
      <c r="U563" s="402"/>
      <c r="V563" s="402"/>
      <c r="W563" s="402"/>
      <c r="X563" s="402"/>
      <c r="Y563" s="402"/>
      <c r="Z563" s="402"/>
    </row>
    <row r="564" ht="18.0" customHeight="1">
      <c r="A564" s="402"/>
      <c r="B564" s="402"/>
      <c r="C564" s="402"/>
      <c r="D564" s="402"/>
      <c r="E564" s="402"/>
      <c r="F564" s="402"/>
      <c r="G564" s="402"/>
      <c r="H564" s="402"/>
      <c r="I564" s="402"/>
      <c r="J564" s="402"/>
      <c r="K564" s="402"/>
      <c r="L564" s="402"/>
      <c r="M564" s="402"/>
      <c r="N564" s="402"/>
      <c r="O564" s="402"/>
      <c r="P564" s="402"/>
      <c r="Q564" s="402"/>
      <c r="R564" s="402"/>
      <c r="S564" s="402"/>
      <c r="T564" s="402"/>
      <c r="U564" s="402"/>
      <c r="V564" s="402"/>
      <c r="W564" s="402"/>
      <c r="X564" s="402"/>
      <c r="Y564" s="402"/>
      <c r="Z564" s="402"/>
    </row>
    <row r="565" ht="18.0" customHeight="1">
      <c r="A565" s="402"/>
      <c r="B565" s="402"/>
      <c r="C565" s="402"/>
      <c r="D565" s="402"/>
      <c r="E565" s="402"/>
      <c r="F565" s="402"/>
      <c r="G565" s="402"/>
      <c r="H565" s="402"/>
      <c r="I565" s="402"/>
      <c r="J565" s="402"/>
      <c r="K565" s="402"/>
      <c r="L565" s="402"/>
      <c r="M565" s="402"/>
      <c r="N565" s="402"/>
      <c r="O565" s="402"/>
      <c r="P565" s="402"/>
      <c r="Q565" s="402"/>
      <c r="R565" s="402"/>
      <c r="S565" s="402"/>
      <c r="T565" s="402"/>
      <c r="U565" s="402"/>
      <c r="V565" s="402"/>
      <c r="W565" s="402"/>
      <c r="X565" s="402"/>
      <c r="Y565" s="402"/>
      <c r="Z565" s="402"/>
    </row>
    <row r="566" ht="18.0" customHeight="1">
      <c r="A566" s="402"/>
      <c r="B566" s="402"/>
      <c r="C566" s="402"/>
      <c r="D566" s="402"/>
      <c r="E566" s="402"/>
      <c r="F566" s="402"/>
      <c r="G566" s="402"/>
      <c r="H566" s="402"/>
      <c r="I566" s="402"/>
      <c r="J566" s="402"/>
      <c r="K566" s="402"/>
      <c r="L566" s="402"/>
      <c r="M566" s="402"/>
      <c r="N566" s="402"/>
      <c r="O566" s="402"/>
      <c r="P566" s="402"/>
      <c r="Q566" s="402"/>
      <c r="R566" s="402"/>
      <c r="S566" s="402"/>
      <c r="T566" s="402"/>
      <c r="U566" s="402"/>
      <c r="V566" s="402"/>
      <c r="W566" s="402"/>
      <c r="X566" s="402"/>
      <c r="Y566" s="402"/>
      <c r="Z566" s="402"/>
    </row>
    <row r="567" ht="18.0" customHeight="1">
      <c r="A567" s="402"/>
      <c r="B567" s="402"/>
      <c r="C567" s="402"/>
      <c r="D567" s="402"/>
      <c r="E567" s="402"/>
      <c r="F567" s="402"/>
      <c r="G567" s="402"/>
      <c r="H567" s="402"/>
      <c r="I567" s="402"/>
      <c r="J567" s="402"/>
      <c r="K567" s="402"/>
      <c r="L567" s="402"/>
      <c r="M567" s="402"/>
      <c r="N567" s="402"/>
      <c r="O567" s="402"/>
      <c r="P567" s="402"/>
      <c r="Q567" s="402"/>
      <c r="R567" s="402"/>
      <c r="S567" s="402"/>
      <c r="T567" s="402"/>
      <c r="U567" s="402"/>
      <c r="V567" s="402"/>
      <c r="W567" s="402"/>
      <c r="X567" s="402"/>
      <c r="Y567" s="402"/>
      <c r="Z567" s="402"/>
    </row>
    <row r="568" ht="18.0" customHeight="1">
      <c r="A568" s="402"/>
      <c r="B568" s="402"/>
      <c r="C568" s="402"/>
      <c r="D568" s="402"/>
      <c r="E568" s="402"/>
      <c r="F568" s="402"/>
      <c r="G568" s="402"/>
      <c r="H568" s="402"/>
      <c r="I568" s="402"/>
      <c r="J568" s="402"/>
      <c r="K568" s="402"/>
      <c r="L568" s="402"/>
      <c r="M568" s="402"/>
      <c r="N568" s="402"/>
      <c r="O568" s="402"/>
      <c r="P568" s="402"/>
      <c r="Q568" s="402"/>
      <c r="R568" s="402"/>
      <c r="S568" s="402"/>
      <c r="T568" s="402"/>
      <c r="U568" s="402"/>
      <c r="V568" s="402"/>
      <c r="W568" s="402"/>
      <c r="X568" s="402"/>
      <c r="Y568" s="402"/>
      <c r="Z568" s="402"/>
    </row>
    <row r="569" ht="18.0" customHeight="1">
      <c r="A569" s="402"/>
      <c r="B569" s="402"/>
      <c r="C569" s="402"/>
      <c r="D569" s="402"/>
      <c r="E569" s="402"/>
      <c r="F569" s="402"/>
      <c r="G569" s="402"/>
      <c r="H569" s="402"/>
      <c r="I569" s="402"/>
      <c r="J569" s="402"/>
      <c r="K569" s="402"/>
      <c r="L569" s="402"/>
      <c r="M569" s="402"/>
      <c r="N569" s="402"/>
      <c r="O569" s="402"/>
      <c r="P569" s="402"/>
      <c r="Q569" s="402"/>
      <c r="R569" s="402"/>
      <c r="S569" s="402"/>
      <c r="T569" s="402"/>
      <c r="U569" s="402"/>
      <c r="V569" s="402"/>
      <c r="W569" s="402"/>
      <c r="X569" s="402"/>
      <c r="Y569" s="402"/>
      <c r="Z569" s="402"/>
    </row>
    <row r="570" ht="18.0" customHeight="1">
      <c r="A570" s="402"/>
      <c r="B570" s="402"/>
      <c r="C570" s="402"/>
      <c r="D570" s="402"/>
      <c r="E570" s="402"/>
      <c r="F570" s="402"/>
      <c r="G570" s="402"/>
      <c r="H570" s="402"/>
      <c r="I570" s="402"/>
      <c r="J570" s="402"/>
      <c r="K570" s="402"/>
      <c r="L570" s="402"/>
      <c r="M570" s="402"/>
      <c r="N570" s="402"/>
      <c r="O570" s="402"/>
      <c r="P570" s="402"/>
      <c r="Q570" s="402"/>
      <c r="R570" s="402"/>
      <c r="S570" s="402"/>
      <c r="T570" s="402"/>
      <c r="U570" s="402"/>
      <c r="V570" s="402"/>
      <c r="W570" s="402"/>
      <c r="X570" s="402"/>
      <c r="Y570" s="402"/>
      <c r="Z570" s="402"/>
    </row>
    <row r="571" ht="18.0" customHeight="1">
      <c r="A571" s="402"/>
      <c r="B571" s="402"/>
      <c r="C571" s="402"/>
      <c r="D571" s="402"/>
      <c r="E571" s="402"/>
      <c r="F571" s="402"/>
      <c r="G571" s="402"/>
      <c r="H571" s="402"/>
      <c r="I571" s="402"/>
      <c r="J571" s="402"/>
      <c r="K571" s="402"/>
      <c r="L571" s="402"/>
      <c r="M571" s="402"/>
      <c r="N571" s="402"/>
      <c r="O571" s="402"/>
      <c r="P571" s="402"/>
      <c r="Q571" s="402"/>
      <c r="R571" s="402"/>
      <c r="S571" s="402"/>
      <c r="T571" s="402"/>
      <c r="U571" s="402"/>
      <c r="V571" s="402"/>
      <c r="W571" s="402"/>
      <c r="X571" s="402"/>
      <c r="Y571" s="402"/>
      <c r="Z571" s="402"/>
    </row>
    <row r="572" ht="18.0" customHeight="1">
      <c r="A572" s="402"/>
      <c r="B572" s="402"/>
      <c r="C572" s="402"/>
      <c r="D572" s="402"/>
      <c r="E572" s="402"/>
      <c r="F572" s="402"/>
      <c r="G572" s="402"/>
      <c r="H572" s="402"/>
      <c r="I572" s="402"/>
      <c r="J572" s="402"/>
      <c r="K572" s="402"/>
      <c r="L572" s="402"/>
      <c r="M572" s="402"/>
      <c r="N572" s="402"/>
      <c r="O572" s="402"/>
      <c r="P572" s="402"/>
      <c r="Q572" s="402"/>
      <c r="R572" s="402"/>
      <c r="S572" s="402"/>
      <c r="T572" s="402"/>
      <c r="U572" s="402"/>
      <c r="V572" s="402"/>
      <c r="W572" s="402"/>
      <c r="X572" s="402"/>
      <c r="Y572" s="402"/>
      <c r="Z572" s="402"/>
    </row>
    <row r="573" ht="18.0" customHeight="1">
      <c r="A573" s="402"/>
      <c r="B573" s="402"/>
      <c r="C573" s="402"/>
      <c r="D573" s="402"/>
      <c r="E573" s="402"/>
      <c r="F573" s="402"/>
      <c r="G573" s="402"/>
      <c r="H573" s="402"/>
      <c r="I573" s="402"/>
      <c r="J573" s="402"/>
      <c r="K573" s="402"/>
      <c r="L573" s="402"/>
      <c r="M573" s="402"/>
      <c r="N573" s="402"/>
      <c r="O573" s="402"/>
      <c r="P573" s="402"/>
      <c r="Q573" s="402"/>
      <c r="R573" s="402"/>
      <c r="S573" s="402"/>
      <c r="T573" s="402"/>
      <c r="U573" s="402"/>
      <c r="V573" s="402"/>
      <c r="W573" s="402"/>
      <c r="X573" s="402"/>
      <c r="Y573" s="402"/>
      <c r="Z573" s="402"/>
    </row>
    <row r="574" ht="18.0" customHeight="1">
      <c r="A574" s="402"/>
      <c r="B574" s="402"/>
      <c r="C574" s="402"/>
      <c r="D574" s="402"/>
      <c r="E574" s="402"/>
      <c r="F574" s="402"/>
      <c r="G574" s="402"/>
      <c r="H574" s="402"/>
      <c r="I574" s="402"/>
      <c r="J574" s="402"/>
      <c r="K574" s="402"/>
      <c r="L574" s="402"/>
      <c r="M574" s="402"/>
      <c r="N574" s="402"/>
      <c r="O574" s="402"/>
      <c r="P574" s="402"/>
      <c r="Q574" s="402"/>
      <c r="R574" s="402"/>
      <c r="S574" s="402"/>
      <c r="T574" s="402"/>
      <c r="U574" s="402"/>
      <c r="V574" s="402"/>
      <c r="W574" s="402"/>
      <c r="X574" s="402"/>
      <c r="Y574" s="402"/>
      <c r="Z574" s="402"/>
    </row>
    <row r="575" ht="18.0" customHeight="1">
      <c r="A575" s="402"/>
      <c r="B575" s="402"/>
      <c r="C575" s="402"/>
      <c r="D575" s="402"/>
      <c r="E575" s="402"/>
      <c r="F575" s="402"/>
      <c r="G575" s="402"/>
      <c r="H575" s="402"/>
      <c r="I575" s="402"/>
      <c r="J575" s="402"/>
      <c r="K575" s="402"/>
      <c r="L575" s="402"/>
      <c r="M575" s="402"/>
      <c r="N575" s="402"/>
      <c r="O575" s="402"/>
      <c r="P575" s="402"/>
      <c r="Q575" s="402"/>
      <c r="R575" s="402"/>
      <c r="S575" s="402"/>
      <c r="T575" s="402"/>
      <c r="U575" s="402"/>
      <c r="V575" s="402"/>
      <c r="W575" s="402"/>
      <c r="X575" s="402"/>
      <c r="Y575" s="402"/>
      <c r="Z575" s="402"/>
    </row>
    <row r="576" ht="18.0" customHeight="1">
      <c r="A576" s="402"/>
      <c r="B576" s="402"/>
      <c r="C576" s="402"/>
      <c r="D576" s="402"/>
      <c r="E576" s="402"/>
      <c r="F576" s="402"/>
      <c r="G576" s="402"/>
      <c r="H576" s="402"/>
      <c r="I576" s="402"/>
      <c r="J576" s="402"/>
      <c r="K576" s="402"/>
      <c r="L576" s="402"/>
      <c r="M576" s="402"/>
      <c r="N576" s="402"/>
      <c r="O576" s="402"/>
      <c r="P576" s="402"/>
      <c r="Q576" s="402"/>
      <c r="R576" s="402"/>
      <c r="S576" s="402"/>
      <c r="T576" s="402"/>
      <c r="U576" s="402"/>
      <c r="V576" s="402"/>
      <c r="W576" s="402"/>
      <c r="X576" s="402"/>
      <c r="Y576" s="402"/>
      <c r="Z576" s="402"/>
    </row>
    <row r="577" ht="18.0" customHeight="1">
      <c r="A577" s="402"/>
      <c r="B577" s="402"/>
      <c r="C577" s="402"/>
      <c r="D577" s="402"/>
      <c r="E577" s="402"/>
      <c r="F577" s="402"/>
      <c r="G577" s="402"/>
      <c r="H577" s="402"/>
      <c r="I577" s="402"/>
      <c r="J577" s="402"/>
      <c r="K577" s="402"/>
      <c r="L577" s="402"/>
      <c r="M577" s="402"/>
      <c r="N577" s="402"/>
      <c r="O577" s="402"/>
      <c r="P577" s="402"/>
      <c r="Q577" s="402"/>
      <c r="R577" s="402"/>
      <c r="S577" s="402"/>
      <c r="T577" s="402"/>
      <c r="U577" s="402"/>
      <c r="V577" s="402"/>
      <c r="W577" s="402"/>
      <c r="X577" s="402"/>
      <c r="Y577" s="402"/>
      <c r="Z577" s="402"/>
    </row>
    <row r="578" ht="18.0" customHeight="1">
      <c r="A578" s="402"/>
      <c r="B578" s="402"/>
      <c r="C578" s="402"/>
      <c r="D578" s="402"/>
      <c r="E578" s="402"/>
      <c r="F578" s="402"/>
      <c r="G578" s="402"/>
      <c r="H578" s="402"/>
      <c r="I578" s="402"/>
      <c r="J578" s="402"/>
      <c r="K578" s="402"/>
      <c r="L578" s="402"/>
      <c r="M578" s="402"/>
      <c r="N578" s="402"/>
      <c r="O578" s="402"/>
      <c r="P578" s="402"/>
      <c r="Q578" s="402"/>
      <c r="R578" s="402"/>
      <c r="S578" s="402"/>
      <c r="T578" s="402"/>
      <c r="U578" s="402"/>
      <c r="V578" s="402"/>
      <c r="W578" s="402"/>
      <c r="X578" s="402"/>
      <c r="Y578" s="402"/>
      <c r="Z578" s="402"/>
    </row>
    <row r="579" ht="18.0" customHeight="1">
      <c r="A579" s="402"/>
      <c r="B579" s="402"/>
      <c r="C579" s="402"/>
      <c r="D579" s="402"/>
      <c r="E579" s="402"/>
      <c r="F579" s="402"/>
      <c r="G579" s="402"/>
      <c r="H579" s="402"/>
      <c r="I579" s="402"/>
      <c r="J579" s="402"/>
      <c r="K579" s="402"/>
      <c r="L579" s="402"/>
      <c r="M579" s="402"/>
      <c r="N579" s="402"/>
      <c r="O579" s="402"/>
      <c r="P579" s="402"/>
      <c r="Q579" s="402"/>
      <c r="R579" s="402"/>
      <c r="S579" s="402"/>
      <c r="T579" s="402"/>
      <c r="U579" s="402"/>
      <c r="V579" s="402"/>
      <c r="W579" s="402"/>
      <c r="X579" s="402"/>
      <c r="Y579" s="402"/>
      <c r="Z579" s="402"/>
    </row>
    <row r="580" ht="18.0" customHeight="1">
      <c r="A580" s="402"/>
      <c r="B580" s="402"/>
      <c r="C580" s="402"/>
      <c r="D580" s="402"/>
      <c r="E580" s="402"/>
      <c r="F580" s="402"/>
      <c r="G580" s="402"/>
      <c r="H580" s="402"/>
      <c r="I580" s="402"/>
      <c r="J580" s="402"/>
      <c r="K580" s="402"/>
      <c r="L580" s="402"/>
      <c r="M580" s="402"/>
      <c r="N580" s="402"/>
      <c r="O580" s="402"/>
      <c r="P580" s="402"/>
      <c r="Q580" s="402"/>
      <c r="R580" s="402"/>
      <c r="S580" s="402"/>
      <c r="T580" s="402"/>
      <c r="U580" s="402"/>
      <c r="V580" s="402"/>
      <c r="W580" s="402"/>
      <c r="X580" s="402"/>
      <c r="Y580" s="402"/>
      <c r="Z580" s="402"/>
    </row>
    <row r="581" ht="18.0" customHeight="1">
      <c r="A581" s="402"/>
      <c r="B581" s="402"/>
      <c r="C581" s="402"/>
      <c r="D581" s="402"/>
      <c r="E581" s="402"/>
      <c r="F581" s="402"/>
      <c r="G581" s="402"/>
      <c r="H581" s="402"/>
      <c r="I581" s="402"/>
      <c r="J581" s="402"/>
      <c r="K581" s="402"/>
      <c r="L581" s="402"/>
      <c r="M581" s="402"/>
      <c r="N581" s="402"/>
      <c r="O581" s="402"/>
      <c r="P581" s="402"/>
      <c r="Q581" s="402"/>
      <c r="R581" s="402"/>
      <c r="S581" s="402"/>
      <c r="T581" s="402"/>
      <c r="U581" s="402"/>
      <c r="V581" s="402"/>
      <c r="W581" s="402"/>
      <c r="X581" s="402"/>
      <c r="Y581" s="402"/>
      <c r="Z581" s="402"/>
    </row>
    <row r="582" ht="18.0" customHeight="1">
      <c r="A582" s="402"/>
      <c r="B582" s="402"/>
      <c r="C582" s="402"/>
      <c r="D582" s="402"/>
      <c r="E582" s="402"/>
      <c r="F582" s="402"/>
      <c r="G582" s="402"/>
      <c r="H582" s="402"/>
      <c r="I582" s="402"/>
      <c r="J582" s="402"/>
      <c r="K582" s="402"/>
      <c r="L582" s="402"/>
      <c r="M582" s="402"/>
      <c r="N582" s="402"/>
      <c r="O582" s="402"/>
      <c r="P582" s="402"/>
      <c r="Q582" s="402"/>
      <c r="R582" s="402"/>
      <c r="S582" s="402"/>
      <c r="T582" s="402"/>
      <c r="U582" s="402"/>
      <c r="V582" s="402"/>
      <c r="W582" s="402"/>
      <c r="X582" s="402"/>
      <c r="Y582" s="402"/>
      <c r="Z582" s="402"/>
    </row>
    <row r="583" ht="18.0" customHeight="1">
      <c r="A583" s="402"/>
      <c r="B583" s="402"/>
      <c r="C583" s="402"/>
      <c r="D583" s="402"/>
      <c r="E583" s="402"/>
      <c r="F583" s="402"/>
      <c r="G583" s="402"/>
      <c r="H583" s="402"/>
      <c r="I583" s="402"/>
      <c r="J583" s="402"/>
      <c r="K583" s="402"/>
      <c r="L583" s="402"/>
      <c r="M583" s="402"/>
      <c r="N583" s="402"/>
      <c r="O583" s="402"/>
      <c r="P583" s="402"/>
      <c r="Q583" s="402"/>
      <c r="R583" s="402"/>
      <c r="S583" s="402"/>
      <c r="T583" s="402"/>
      <c r="U583" s="402"/>
      <c r="V583" s="402"/>
      <c r="W583" s="402"/>
      <c r="X583" s="402"/>
      <c r="Y583" s="402"/>
      <c r="Z583" s="402"/>
    </row>
    <row r="584" ht="18.0" customHeight="1">
      <c r="A584" s="402"/>
      <c r="B584" s="402"/>
      <c r="C584" s="402"/>
      <c r="D584" s="402"/>
      <c r="E584" s="402"/>
      <c r="F584" s="402"/>
      <c r="G584" s="402"/>
      <c r="H584" s="402"/>
      <c r="I584" s="402"/>
      <c r="J584" s="402"/>
      <c r="K584" s="402"/>
      <c r="L584" s="402"/>
      <c r="M584" s="402"/>
      <c r="N584" s="402"/>
      <c r="O584" s="402"/>
      <c r="P584" s="402"/>
      <c r="Q584" s="402"/>
      <c r="R584" s="402"/>
      <c r="S584" s="402"/>
      <c r="T584" s="402"/>
      <c r="U584" s="402"/>
      <c r="V584" s="402"/>
      <c r="W584" s="402"/>
      <c r="X584" s="402"/>
      <c r="Y584" s="402"/>
      <c r="Z584" s="402"/>
    </row>
    <row r="585" ht="18.0" customHeight="1">
      <c r="A585" s="402"/>
      <c r="B585" s="402"/>
      <c r="C585" s="402"/>
      <c r="D585" s="402"/>
      <c r="E585" s="402"/>
      <c r="F585" s="402"/>
      <c r="G585" s="402"/>
      <c r="H585" s="402"/>
      <c r="I585" s="402"/>
      <c r="J585" s="402"/>
      <c r="K585" s="402"/>
      <c r="L585" s="402"/>
      <c r="M585" s="402"/>
      <c r="N585" s="402"/>
      <c r="O585" s="402"/>
      <c r="P585" s="402"/>
      <c r="Q585" s="402"/>
      <c r="R585" s="402"/>
      <c r="S585" s="402"/>
      <c r="T585" s="402"/>
      <c r="U585" s="402"/>
      <c r="V585" s="402"/>
      <c r="W585" s="402"/>
      <c r="X585" s="402"/>
      <c r="Y585" s="402"/>
      <c r="Z585" s="402"/>
    </row>
    <row r="586" ht="18.0" customHeight="1">
      <c r="A586" s="402"/>
      <c r="B586" s="402"/>
      <c r="C586" s="402"/>
      <c r="D586" s="402"/>
      <c r="E586" s="402"/>
      <c r="F586" s="402"/>
      <c r="G586" s="402"/>
      <c r="H586" s="402"/>
      <c r="I586" s="402"/>
      <c r="J586" s="402"/>
      <c r="K586" s="402"/>
      <c r="L586" s="402"/>
      <c r="M586" s="402"/>
      <c r="N586" s="402"/>
      <c r="O586" s="402"/>
      <c r="P586" s="402"/>
      <c r="Q586" s="402"/>
      <c r="R586" s="402"/>
      <c r="S586" s="402"/>
      <c r="T586" s="402"/>
      <c r="U586" s="402"/>
      <c r="V586" s="402"/>
      <c r="W586" s="402"/>
      <c r="X586" s="402"/>
      <c r="Y586" s="402"/>
      <c r="Z586" s="402"/>
    </row>
    <row r="587" ht="18.0" customHeight="1">
      <c r="A587" s="402"/>
      <c r="B587" s="402"/>
      <c r="C587" s="402"/>
      <c r="D587" s="402"/>
      <c r="E587" s="402"/>
      <c r="F587" s="402"/>
      <c r="G587" s="402"/>
      <c r="H587" s="402"/>
      <c r="I587" s="402"/>
      <c r="J587" s="402"/>
      <c r="K587" s="402"/>
      <c r="L587" s="402"/>
      <c r="M587" s="402"/>
      <c r="N587" s="402"/>
      <c r="O587" s="402"/>
      <c r="P587" s="402"/>
      <c r="Q587" s="402"/>
      <c r="R587" s="402"/>
      <c r="S587" s="402"/>
      <c r="T587" s="402"/>
      <c r="U587" s="402"/>
      <c r="V587" s="402"/>
      <c r="W587" s="402"/>
      <c r="X587" s="402"/>
      <c r="Y587" s="402"/>
      <c r="Z587" s="402"/>
    </row>
    <row r="588" ht="18.0" customHeight="1">
      <c r="A588" s="402"/>
      <c r="B588" s="402"/>
      <c r="C588" s="402"/>
      <c r="D588" s="402"/>
      <c r="E588" s="402"/>
      <c r="F588" s="402"/>
      <c r="G588" s="402"/>
      <c r="H588" s="402"/>
      <c r="I588" s="402"/>
      <c r="J588" s="402"/>
      <c r="K588" s="402"/>
      <c r="L588" s="402"/>
      <c r="M588" s="402"/>
      <c r="N588" s="402"/>
      <c r="O588" s="402"/>
      <c r="P588" s="402"/>
      <c r="Q588" s="402"/>
      <c r="R588" s="402"/>
      <c r="S588" s="402"/>
      <c r="T588" s="402"/>
      <c r="U588" s="402"/>
      <c r="V588" s="402"/>
      <c r="W588" s="402"/>
      <c r="X588" s="402"/>
      <c r="Y588" s="402"/>
      <c r="Z588" s="402"/>
    </row>
    <row r="589" ht="18.0" customHeight="1">
      <c r="A589" s="402"/>
      <c r="B589" s="402"/>
      <c r="C589" s="402"/>
      <c r="D589" s="402"/>
      <c r="E589" s="402"/>
      <c r="F589" s="402"/>
      <c r="G589" s="402"/>
      <c r="H589" s="402"/>
      <c r="I589" s="402"/>
      <c r="J589" s="402"/>
      <c r="K589" s="402"/>
      <c r="L589" s="402"/>
      <c r="M589" s="402"/>
      <c r="N589" s="402"/>
      <c r="O589" s="402"/>
      <c r="P589" s="402"/>
      <c r="Q589" s="402"/>
      <c r="R589" s="402"/>
      <c r="S589" s="402"/>
      <c r="T589" s="402"/>
      <c r="U589" s="402"/>
      <c r="V589" s="402"/>
      <c r="W589" s="402"/>
      <c r="X589" s="402"/>
      <c r="Y589" s="402"/>
      <c r="Z589" s="402"/>
    </row>
    <row r="590" ht="18.0" customHeight="1">
      <c r="A590" s="402"/>
      <c r="B590" s="402"/>
      <c r="C590" s="402"/>
      <c r="D590" s="402"/>
      <c r="E590" s="402"/>
      <c r="F590" s="402"/>
      <c r="G590" s="402"/>
      <c r="H590" s="402"/>
      <c r="I590" s="402"/>
      <c r="J590" s="402"/>
      <c r="K590" s="402"/>
      <c r="L590" s="402"/>
      <c r="M590" s="402"/>
      <c r="N590" s="402"/>
      <c r="O590" s="402"/>
      <c r="P590" s="402"/>
      <c r="Q590" s="402"/>
      <c r="R590" s="402"/>
      <c r="S590" s="402"/>
      <c r="T590" s="402"/>
      <c r="U590" s="402"/>
      <c r="V590" s="402"/>
      <c r="W590" s="402"/>
      <c r="X590" s="402"/>
      <c r="Y590" s="402"/>
      <c r="Z590" s="402"/>
    </row>
    <row r="591" ht="18.0" customHeight="1">
      <c r="A591" s="402"/>
      <c r="B591" s="402"/>
      <c r="C591" s="402"/>
      <c r="D591" s="402"/>
      <c r="E591" s="402"/>
      <c r="F591" s="402"/>
      <c r="G591" s="402"/>
      <c r="H591" s="402"/>
      <c r="I591" s="402"/>
      <c r="J591" s="402"/>
      <c r="K591" s="402"/>
      <c r="L591" s="402"/>
      <c r="M591" s="402"/>
      <c r="N591" s="402"/>
      <c r="O591" s="402"/>
      <c r="P591" s="402"/>
      <c r="Q591" s="402"/>
      <c r="R591" s="402"/>
      <c r="S591" s="402"/>
      <c r="T591" s="402"/>
      <c r="U591" s="402"/>
      <c r="V591" s="402"/>
      <c r="W591" s="402"/>
      <c r="X591" s="402"/>
      <c r="Y591" s="402"/>
      <c r="Z591" s="402"/>
    </row>
    <row r="592" ht="18.0" customHeight="1">
      <c r="A592" s="402"/>
      <c r="B592" s="402"/>
      <c r="C592" s="402"/>
      <c r="D592" s="402"/>
      <c r="E592" s="402"/>
      <c r="F592" s="402"/>
      <c r="G592" s="402"/>
      <c r="H592" s="402"/>
      <c r="I592" s="402"/>
      <c r="J592" s="402"/>
      <c r="K592" s="402"/>
      <c r="L592" s="402"/>
      <c r="M592" s="402"/>
      <c r="N592" s="402"/>
      <c r="O592" s="402"/>
      <c r="P592" s="402"/>
      <c r="Q592" s="402"/>
      <c r="R592" s="402"/>
      <c r="S592" s="402"/>
      <c r="T592" s="402"/>
      <c r="U592" s="402"/>
      <c r="V592" s="402"/>
      <c r="W592" s="402"/>
      <c r="X592" s="402"/>
      <c r="Y592" s="402"/>
      <c r="Z592" s="402"/>
    </row>
    <row r="593" ht="18.0" customHeight="1">
      <c r="A593" s="402"/>
      <c r="B593" s="402"/>
      <c r="C593" s="402"/>
      <c r="D593" s="402"/>
      <c r="E593" s="402"/>
      <c r="F593" s="402"/>
      <c r="G593" s="402"/>
      <c r="H593" s="402"/>
      <c r="I593" s="402"/>
      <c r="J593" s="402"/>
      <c r="K593" s="402"/>
      <c r="L593" s="402"/>
      <c r="M593" s="402"/>
      <c r="N593" s="402"/>
      <c r="O593" s="402"/>
      <c r="P593" s="402"/>
      <c r="Q593" s="402"/>
      <c r="R593" s="402"/>
      <c r="S593" s="402"/>
      <c r="T593" s="402"/>
      <c r="U593" s="402"/>
      <c r="V593" s="402"/>
      <c r="W593" s="402"/>
      <c r="X593" s="402"/>
      <c r="Y593" s="402"/>
      <c r="Z593" s="402"/>
    </row>
    <row r="594" ht="18.0" customHeight="1">
      <c r="A594" s="402"/>
      <c r="B594" s="402"/>
      <c r="C594" s="402"/>
      <c r="D594" s="402"/>
      <c r="E594" s="402"/>
      <c r="F594" s="402"/>
      <c r="G594" s="402"/>
      <c r="H594" s="402"/>
      <c r="I594" s="402"/>
      <c r="J594" s="402"/>
      <c r="K594" s="402"/>
      <c r="L594" s="402"/>
      <c r="M594" s="402"/>
      <c r="N594" s="402"/>
      <c r="O594" s="402"/>
      <c r="P594" s="402"/>
      <c r="Q594" s="402"/>
      <c r="R594" s="402"/>
      <c r="S594" s="402"/>
      <c r="T594" s="402"/>
      <c r="U594" s="402"/>
      <c r="V594" s="402"/>
      <c r="W594" s="402"/>
      <c r="X594" s="402"/>
      <c r="Y594" s="402"/>
      <c r="Z594" s="402"/>
    </row>
    <row r="595" ht="18.0" customHeight="1">
      <c r="A595" s="402"/>
      <c r="B595" s="402"/>
      <c r="C595" s="402"/>
      <c r="D595" s="402"/>
      <c r="E595" s="402"/>
      <c r="F595" s="402"/>
      <c r="G595" s="402"/>
      <c r="H595" s="402"/>
      <c r="I595" s="402"/>
      <c r="J595" s="402"/>
      <c r="K595" s="402"/>
      <c r="L595" s="402"/>
      <c r="M595" s="402"/>
      <c r="N595" s="402"/>
      <c r="O595" s="402"/>
      <c r="P595" s="402"/>
      <c r="Q595" s="402"/>
      <c r="R595" s="402"/>
      <c r="S595" s="402"/>
      <c r="T595" s="402"/>
      <c r="U595" s="402"/>
      <c r="V595" s="402"/>
      <c r="W595" s="402"/>
      <c r="X595" s="402"/>
      <c r="Y595" s="402"/>
      <c r="Z595" s="402"/>
    </row>
    <row r="596" ht="18.0" customHeight="1">
      <c r="A596" s="402"/>
      <c r="B596" s="402"/>
      <c r="C596" s="402"/>
      <c r="D596" s="402"/>
      <c r="E596" s="402"/>
      <c r="F596" s="402"/>
      <c r="G596" s="402"/>
      <c r="H596" s="402"/>
      <c r="I596" s="402"/>
      <c r="J596" s="402"/>
      <c r="K596" s="402"/>
      <c r="L596" s="402"/>
      <c r="M596" s="402"/>
      <c r="N596" s="402"/>
      <c r="O596" s="402"/>
      <c r="P596" s="402"/>
      <c r="Q596" s="402"/>
      <c r="R596" s="402"/>
      <c r="S596" s="402"/>
      <c r="T596" s="402"/>
      <c r="U596" s="402"/>
      <c r="V596" s="402"/>
      <c r="W596" s="402"/>
      <c r="X596" s="402"/>
      <c r="Y596" s="402"/>
      <c r="Z596" s="402"/>
    </row>
    <row r="597" ht="18.0" customHeight="1">
      <c r="A597" s="402"/>
      <c r="B597" s="402"/>
      <c r="C597" s="402"/>
      <c r="D597" s="402"/>
      <c r="E597" s="402"/>
      <c r="F597" s="402"/>
      <c r="G597" s="402"/>
      <c r="H597" s="402"/>
      <c r="I597" s="402"/>
      <c r="J597" s="402"/>
      <c r="K597" s="402"/>
      <c r="L597" s="402"/>
      <c r="M597" s="402"/>
      <c r="N597" s="402"/>
      <c r="O597" s="402"/>
      <c r="P597" s="402"/>
      <c r="Q597" s="402"/>
      <c r="R597" s="402"/>
      <c r="S597" s="402"/>
      <c r="T597" s="402"/>
      <c r="U597" s="402"/>
      <c r="V597" s="402"/>
      <c r="W597" s="402"/>
      <c r="X597" s="402"/>
      <c r="Y597" s="402"/>
      <c r="Z597" s="402"/>
    </row>
    <row r="598" ht="18.0" customHeight="1">
      <c r="A598" s="402"/>
      <c r="B598" s="402"/>
      <c r="C598" s="402"/>
      <c r="D598" s="402"/>
      <c r="E598" s="402"/>
      <c r="F598" s="402"/>
      <c r="G598" s="402"/>
      <c r="H598" s="402"/>
      <c r="I598" s="402"/>
      <c r="J598" s="402"/>
      <c r="K598" s="402"/>
      <c r="L598" s="402"/>
      <c r="M598" s="402"/>
      <c r="N598" s="402"/>
      <c r="O598" s="402"/>
      <c r="P598" s="402"/>
      <c r="Q598" s="402"/>
      <c r="R598" s="402"/>
      <c r="S598" s="402"/>
      <c r="T598" s="402"/>
      <c r="U598" s="402"/>
      <c r="V598" s="402"/>
      <c r="W598" s="402"/>
      <c r="X598" s="402"/>
      <c r="Y598" s="402"/>
      <c r="Z598" s="402"/>
    </row>
    <row r="599" ht="18.0" customHeight="1">
      <c r="A599" s="402"/>
      <c r="B599" s="402"/>
      <c r="C599" s="402"/>
      <c r="D599" s="402"/>
      <c r="E599" s="402"/>
      <c r="F599" s="402"/>
      <c r="G599" s="402"/>
      <c r="H599" s="402"/>
      <c r="I599" s="402"/>
      <c r="J599" s="402"/>
      <c r="K599" s="402"/>
      <c r="L599" s="402"/>
      <c r="M599" s="402"/>
      <c r="N599" s="402"/>
      <c r="O599" s="402"/>
      <c r="P599" s="402"/>
      <c r="Q599" s="402"/>
      <c r="R599" s="402"/>
      <c r="S599" s="402"/>
      <c r="T599" s="402"/>
      <c r="U599" s="402"/>
      <c r="V599" s="402"/>
      <c r="W599" s="402"/>
      <c r="X599" s="402"/>
      <c r="Y599" s="402"/>
      <c r="Z599" s="402"/>
    </row>
    <row r="600" ht="18.0" customHeight="1">
      <c r="A600" s="402"/>
      <c r="B600" s="402"/>
      <c r="C600" s="402"/>
      <c r="D600" s="402"/>
      <c r="E600" s="402"/>
      <c r="F600" s="402"/>
      <c r="G600" s="402"/>
      <c r="H600" s="402"/>
      <c r="I600" s="402"/>
      <c r="J600" s="402"/>
      <c r="K600" s="402"/>
      <c r="L600" s="402"/>
      <c r="M600" s="402"/>
      <c r="N600" s="402"/>
      <c r="O600" s="402"/>
      <c r="P600" s="402"/>
      <c r="Q600" s="402"/>
      <c r="R600" s="402"/>
      <c r="S600" s="402"/>
      <c r="T600" s="402"/>
      <c r="U600" s="402"/>
      <c r="V600" s="402"/>
      <c r="W600" s="402"/>
      <c r="X600" s="402"/>
      <c r="Y600" s="402"/>
      <c r="Z600" s="402"/>
    </row>
    <row r="601" ht="18.0" customHeight="1">
      <c r="A601" s="402"/>
      <c r="B601" s="402"/>
      <c r="C601" s="402"/>
      <c r="D601" s="402"/>
      <c r="E601" s="402"/>
      <c r="F601" s="402"/>
      <c r="G601" s="402"/>
      <c r="H601" s="402"/>
      <c r="I601" s="402"/>
      <c r="J601" s="402"/>
      <c r="K601" s="402"/>
      <c r="L601" s="402"/>
      <c r="M601" s="402"/>
      <c r="N601" s="402"/>
      <c r="O601" s="402"/>
      <c r="P601" s="402"/>
      <c r="Q601" s="402"/>
      <c r="R601" s="402"/>
      <c r="S601" s="402"/>
      <c r="T601" s="402"/>
      <c r="U601" s="402"/>
      <c r="V601" s="402"/>
      <c r="W601" s="402"/>
      <c r="X601" s="402"/>
      <c r="Y601" s="402"/>
      <c r="Z601" s="402"/>
    </row>
    <row r="602" ht="18.0" customHeight="1">
      <c r="A602" s="402"/>
      <c r="B602" s="402"/>
      <c r="C602" s="402"/>
      <c r="D602" s="402"/>
      <c r="E602" s="402"/>
      <c r="F602" s="402"/>
      <c r="G602" s="402"/>
      <c r="H602" s="402"/>
      <c r="I602" s="402"/>
      <c r="J602" s="402"/>
      <c r="K602" s="402"/>
      <c r="L602" s="402"/>
      <c r="M602" s="402"/>
      <c r="N602" s="402"/>
      <c r="O602" s="402"/>
      <c r="P602" s="402"/>
      <c r="Q602" s="402"/>
      <c r="R602" s="402"/>
      <c r="S602" s="402"/>
      <c r="T602" s="402"/>
      <c r="U602" s="402"/>
      <c r="V602" s="402"/>
      <c r="W602" s="402"/>
      <c r="X602" s="402"/>
      <c r="Y602" s="402"/>
      <c r="Z602" s="402"/>
    </row>
    <row r="603" ht="18.0" customHeight="1">
      <c r="A603" s="402"/>
      <c r="B603" s="402"/>
      <c r="C603" s="402"/>
      <c r="D603" s="402"/>
      <c r="E603" s="402"/>
      <c r="F603" s="402"/>
      <c r="G603" s="402"/>
      <c r="H603" s="402"/>
      <c r="I603" s="402"/>
      <c r="J603" s="402"/>
      <c r="K603" s="402"/>
      <c r="L603" s="402"/>
      <c r="M603" s="402"/>
      <c r="N603" s="402"/>
      <c r="O603" s="402"/>
      <c r="P603" s="402"/>
      <c r="Q603" s="402"/>
      <c r="R603" s="402"/>
      <c r="S603" s="402"/>
      <c r="T603" s="402"/>
      <c r="U603" s="402"/>
      <c r="V603" s="402"/>
      <c r="W603" s="402"/>
      <c r="X603" s="402"/>
      <c r="Y603" s="402"/>
      <c r="Z603" s="402"/>
    </row>
    <row r="604" ht="18.0" customHeight="1">
      <c r="A604" s="402"/>
      <c r="B604" s="402"/>
      <c r="C604" s="402"/>
      <c r="D604" s="402"/>
      <c r="E604" s="402"/>
      <c r="F604" s="402"/>
      <c r="G604" s="402"/>
      <c r="H604" s="402"/>
      <c r="I604" s="402"/>
      <c r="J604" s="402"/>
      <c r="K604" s="402"/>
      <c r="L604" s="402"/>
      <c r="M604" s="402"/>
      <c r="N604" s="402"/>
      <c r="O604" s="402"/>
      <c r="P604" s="402"/>
      <c r="Q604" s="402"/>
      <c r="R604" s="402"/>
      <c r="S604" s="402"/>
      <c r="T604" s="402"/>
      <c r="U604" s="402"/>
      <c r="V604" s="402"/>
      <c r="W604" s="402"/>
      <c r="X604" s="402"/>
      <c r="Y604" s="402"/>
      <c r="Z604" s="402"/>
    </row>
    <row r="605" ht="18.0" customHeight="1">
      <c r="A605" s="402"/>
      <c r="B605" s="402"/>
      <c r="C605" s="402"/>
      <c r="D605" s="402"/>
      <c r="E605" s="402"/>
      <c r="F605" s="402"/>
      <c r="G605" s="402"/>
      <c r="H605" s="402"/>
      <c r="I605" s="402"/>
      <c r="J605" s="402"/>
      <c r="K605" s="402"/>
      <c r="L605" s="402"/>
      <c r="M605" s="402"/>
      <c r="N605" s="402"/>
      <c r="O605" s="402"/>
      <c r="P605" s="402"/>
      <c r="Q605" s="402"/>
      <c r="R605" s="402"/>
      <c r="S605" s="402"/>
      <c r="T605" s="402"/>
      <c r="U605" s="402"/>
      <c r="V605" s="402"/>
      <c r="W605" s="402"/>
      <c r="X605" s="402"/>
      <c r="Y605" s="402"/>
      <c r="Z605" s="402"/>
    </row>
    <row r="606" ht="18.0" customHeight="1">
      <c r="A606" s="402"/>
      <c r="B606" s="402"/>
      <c r="C606" s="402"/>
      <c r="D606" s="402"/>
      <c r="E606" s="402"/>
      <c r="F606" s="402"/>
      <c r="G606" s="402"/>
      <c r="H606" s="402"/>
      <c r="I606" s="402"/>
      <c r="J606" s="402"/>
      <c r="K606" s="402"/>
      <c r="L606" s="402"/>
      <c r="M606" s="402"/>
      <c r="N606" s="402"/>
      <c r="O606" s="402"/>
      <c r="P606" s="402"/>
      <c r="Q606" s="402"/>
      <c r="R606" s="402"/>
      <c r="S606" s="402"/>
      <c r="T606" s="402"/>
      <c r="U606" s="402"/>
      <c r="V606" s="402"/>
      <c r="W606" s="402"/>
      <c r="X606" s="402"/>
      <c r="Y606" s="402"/>
      <c r="Z606" s="402"/>
    </row>
    <row r="607" ht="18.0" customHeight="1">
      <c r="A607" s="402"/>
      <c r="B607" s="402"/>
      <c r="C607" s="402"/>
      <c r="D607" s="402"/>
      <c r="E607" s="402"/>
      <c r="F607" s="402"/>
      <c r="G607" s="402"/>
      <c r="H607" s="402"/>
      <c r="I607" s="402"/>
      <c r="J607" s="402"/>
      <c r="K607" s="402"/>
      <c r="L607" s="402"/>
      <c r="M607" s="402"/>
      <c r="N607" s="402"/>
      <c r="O607" s="402"/>
      <c r="P607" s="402"/>
      <c r="Q607" s="402"/>
      <c r="R607" s="402"/>
      <c r="S607" s="402"/>
      <c r="T607" s="402"/>
      <c r="U607" s="402"/>
      <c r="V607" s="402"/>
      <c r="W607" s="402"/>
      <c r="X607" s="402"/>
      <c r="Y607" s="402"/>
      <c r="Z607" s="402"/>
    </row>
    <row r="608" ht="18.0" customHeight="1">
      <c r="A608" s="402"/>
      <c r="B608" s="402"/>
      <c r="C608" s="402"/>
      <c r="D608" s="402"/>
      <c r="E608" s="402"/>
      <c r="F608" s="402"/>
      <c r="G608" s="402"/>
      <c r="H608" s="402"/>
      <c r="I608" s="402"/>
      <c r="J608" s="402"/>
      <c r="K608" s="402"/>
      <c r="L608" s="402"/>
      <c r="M608" s="402"/>
      <c r="N608" s="402"/>
      <c r="O608" s="402"/>
      <c r="P608" s="402"/>
      <c r="Q608" s="402"/>
      <c r="R608" s="402"/>
      <c r="S608" s="402"/>
      <c r="T608" s="402"/>
      <c r="U608" s="402"/>
      <c r="V608" s="402"/>
      <c r="W608" s="402"/>
      <c r="X608" s="402"/>
      <c r="Y608" s="402"/>
      <c r="Z608" s="402"/>
    </row>
    <row r="609" ht="18.0" customHeight="1">
      <c r="A609" s="402"/>
      <c r="B609" s="402"/>
      <c r="C609" s="402"/>
      <c r="D609" s="402"/>
      <c r="E609" s="402"/>
      <c r="F609" s="402"/>
      <c r="G609" s="402"/>
      <c r="H609" s="402"/>
      <c r="I609" s="402"/>
      <c r="J609" s="402"/>
      <c r="K609" s="402"/>
      <c r="L609" s="402"/>
      <c r="M609" s="402"/>
      <c r="N609" s="402"/>
      <c r="O609" s="402"/>
      <c r="P609" s="402"/>
      <c r="Q609" s="402"/>
      <c r="R609" s="402"/>
      <c r="S609" s="402"/>
      <c r="T609" s="402"/>
      <c r="U609" s="402"/>
      <c r="V609" s="402"/>
      <c r="W609" s="402"/>
      <c r="X609" s="402"/>
      <c r="Y609" s="402"/>
      <c r="Z609" s="402"/>
    </row>
    <row r="610" ht="18.0" customHeight="1">
      <c r="A610" s="402"/>
      <c r="B610" s="402"/>
      <c r="C610" s="402"/>
      <c r="D610" s="402"/>
      <c r="E610" s="402"/>
      <c r="F610" s="402"/>
      <c r="G610" s="402"/>
      <c r="H610" s="402"/>
      <c r="I610" s="402"/>
      <c r="J610" s="402"/>
      <c r="K610" s="402"/>
      <c r="L610" s="402"/>
      <c r="M610" s="402"/>
      <c r="N610" s="402"/>
      <c r="O610" s="402"/>
      <c r="P610" s="402"/>
      <c r="Q610" s="402"/>
      <c r="R610" s="402"/>
      <c r="S610" s="402"/>
      <c r="T610" s="402"/>
      <c r="U610" s="402"/>
      <c r="V610" s="402"/>
      <c r="W610" s="402"/>
      <c r="X610" s="402"/>
      <c r="Y610" s="402"/>
      <c r="Z610" s="402"/>
    </row>
    <row r="611" ht="18.0" customHeight="1">
      <c r="A611" s="402"/>
      <c r="B611" s="402"/>
      <c r="C611" s="402"/>
      <c r="D611" s="402"/>
      <c r="E611" s="402"/>
      <c r="F611" s="402"/>
      <c r="G611" s="402"/>
      <c r="H611" s="402"/>
      <c r="I611" s="402"/>
      <c r="J611" s="402"/>
      <c r="K611" s="402"/>
      <c r="L611" s="402"/>
      <c r="M611" s="402"/>
      <c r="N611" s="402"/>
      <c r="O611" s="402"/>
      <c r="P611" s="402"/>
      <c r="Q611" s="402"/>
      <c r="R611" s="402"/>
      <c r="S611" s="402"/>
      <c r="T611" s="402"/>
      <c r="U611" s="402"/>
      <c r="V611" s="402"/>
      <c r="W611" s="402"/>
      <c r="X611" s="402"/>
      <c r="Y611" s="402"/>
      <c r="Z611" s="402"/>
    </row>
    <row r="612" ht="18.0" customHeight="1">
      <c r="A612" s="402"/>
      <c r="B612" s="402"/>
      <c r="C612" s="402"/>
      <c r="D612" s="402"/>
      <c r="E612" s="402"/>
      <c r="F612" s="402"/>
      <c r="G612" s="402"/>
      <c r="H612" s="402"/>
      <c r="I612" s="402"/>
      <c r="J612" s="402"/>
      <c r="K612" s="402"/>
      <c r="L612" s="402"/>
      <c r="M612" s="402"/>
      <c r="N612" s="402"/>
      <c r="O612" s="402"/>
      <c r="P612" s="402"/>
      <c r="Q612" s="402"/>
      <c r="R612" s="402"/>
      <c r="S612" s="402"/>
      <c r="T612" s="402"/>
      <c r="U612" s="402"/>
      <c r="V612" s="402"/>
      <c r="W612" s="402"/>
      <c r="X612" s="402"/>
      <c r="Y612" s="402"/>
      <c r="Z612" s="402"/>
    </row>
    <row r="613" ht="18.0" customHeight="1">
      <c r="A613" s="402"/>
      <c r="B613" s="402"/>
      <c r="C613" s="402"/>
      <c r="D613" s="402"/>
      <c r="E613" s="402"/>
      <c r="F613" s="402"/>
      <c r="G613" s="402"/>
      <c r="H613" s="402"/>
      <c r="I613" s="402"/>
      <c r="J613" s="402"/>
      <c r="K613" s="402"/>
      <c r="L613" s="402"/>
      <c r="M613" s="402"/>
      <c r="N613" s="402"/>
      <c r="O613" s="402"/>
      <c r="P613" s="402"/>
      <c r="Q613" s="402"/>
      <c r="R613" s="402"/>
      <c r="S613" s="402"/>
      <c r="T613" s="402"/>
      <c r="U613" s="402"/>
      <c r="V613" s="402"/>
      <c r="W613" s="402"/>
      <c r="X613" s="402"/>
      <c r="Y613" s="402"/>
      <c r="Z613" s="402"/>
    </row>
    <row r="614" ht="18.0" customHeight="1">
      <c r="A614" s="402"/>
      <c r="B614" s="402"/>
      <c r="C614" s="402"/>
      <c r="D614" s="402"/>
      <c r="E614" s="402"/>
      <c r="F614" s="402"/>
      <c r="G614" s="402"/>
      <c r="H614" s="402"/>
      <c r="I614" s="402"/>
      <c r="J614" s="402"/>
      <c r="K614" s="402"/>
      <c r="L614" s="402"/>
      <c r="M614" s="402"/>
      <c r="N614" s="402"/>
      <c r="O614" s="402"/>
      <c r="P614" s="402"/>
      <c r="Q614" s="402"/>
      <c r="R614" s="402"/>
      <c r="S614" s="402"/>
      <c r="T614" s="402"/>
      <c r="U614" s="402"/>
      <c r="V614" s="402"/>
      <c r="W614" s="402"/>
      <c r="X614" s="402"/>
      <c r="Y614" s="402"/>
      <c r="Z614" s="402"/>
    </row>
    <row r="615" ht="18.0" customHeight="1">
      <c r="A615" s="402"/>
      <c r="B615" s="402"/>
      <c r="C615" s="402"/>
      <c r="D615" s="402"/>
      <c r="E615" s="402"/>
      <c r="F615" s="402"/>
      <c r="G615" s="402"/>
      <c r="H615" s="402"/>
      <c r="I615" s="402"/>
      <c r="J615" s="402"/>
      <c r="K615" s="402"/>
      <c r="L615" s="402"/>
      <c r="M615" s="402"/>
      <c r="N615" s="402"/>
      <c r="O615" s="402"/>
      <c r="P615" s="402"/>
      <c r="Q615" s="402"/>
      <c r="R615" s="402"/>
      <c r="S615" s="402"/>
      <c r="T615" s="402"/>
      <c r="U615" s="402"/>
      <c r="V615" s="402"/>
      <c r="W615" s="402"/>
      <c r="X615" s="402"/>
      <c r="Y615" s="402"/>
      <c r="Z615" s="402"/>
    </row>
    <row r="616" ht="18.0" customHeight="1">
      <c r="A616" s="402"/>
      <c r="B616" s="402"/>
      <c r="C616" s="402"/>
      <c r="D616" s="402"/>
      <c r="E616" s="402"/>
      <c r="F616" s="402"/>
      <c r="G616" s="402"/>
      <c r="H616" s="402"/>
      <c r="I616" s="402"/>
      <c r="J616" s="402"/>
      <c r="K616" s="402"/>
      <c r="L616" s="402"/>
      <c r="M616" s="402"/>
      <c r="N616" s="402"/>
      <c r="O616" s="402"/>
      <c r="P616" s="402"/>
      <c r="Q616" s="402"/>
      <c r="R616" s="402"/>
      <c r="S616" s="402"/>
      <c r="T616" s="402"/>
      <c r="U616" s="402"/>
      <c r="V616" s="402"/>
      <c r="W616" s="402"/>
      <c r="X616" s="402"/>
      <c r="Y616" s="402"/>
      <c r="Z616" s="402"/>
    </row>
    <row r="617" ht="18.0" customHeight="1">
      <c r="A617" s="402"/>
      <c r="B617" s="402"/>
      <c r="C617" s="402"/>
      <c r="D617" s="402"/>
      <c r="E617" s="402"/>
      <c r="F617" s="402"/>
      <c r="G617" s="402"/>
      <c r="H617" s="402"/>
      <c r="I617" s="402"/>
      <c r="J617" s="402"/>
      <c r="K617" s="402"/>
      <c r="L617" s="402"/>
      <c r="M617" s="402"/>
      <c r="N617" s="402"/>
      <c r="O617" s="402"/>
      <c r="P617" s="402"/>
      <c r="Q617" s="402"/>
      <c r="R617" s="402"/>
      <c r="S617" s="402"/>
      <c r="T617" s="402"/>
      <c r="U617" s="402"/>
      <c r="V617" s="402"/>
      <c r="W617" s="402"/>
      <c r="X617" s="402"/>
      <c r="Y617" s="402"/>
      <c r="Z617" s="402"/>
    </row>
    <row r="618" ht="18.0" customHeight="1">
      <c r="A618" s="402"/>
      <c r="B618" s="402"/>
      <c r="C618" s="402"/>
      <c r="D618" s="402"/>
      <c r="E618" s="402"/>
      <c r="F618" s="402"/>
      <c r="G618" s="402"/>
      <c r="H618" s="402"/>
      <c r="I618" s="402"/>
      <c r="J618" s="402"/>
      <c r="K618" s="402"/>
      <c r="L618" s="402"/>
      <c r="M618" s="402"/>
      <c r="N618" s="402"/>
      <c r="O618" s="402"/>
      <c r="P618" s="402"/>
      <c r="Q618" s="402"/>
      <c r="R618" s="402"/>
      <c r="S618" s="402"/>
      <c r="T618" s="402"/>
      <c r="U618" s="402"/>
      <c r="V618" s="402"/>
      <c r="W618" s="402"/>
      <c r="X618" s="402"/>
      <c r="Y618" s="402"/>
      <c r="Z618" s="402"/>
    </row>
    <row r="619" ht="18.0" customHeight="1">
      <c r="A619" s="402"/>
      <c r="B619" s="402"/>
      <c r="C619" s="402"/>
      <c r="D619" s="402"/>
      <c r="E619" s="402"/>
      <c r="F619" s="402"/>
      <c r="G619" s="402"/>
      <c r="H619" s="402"/>
      <c r="I619" s="402"/>
      <c r="J619" s="402"/>
      <c r="K619" s="402"/>
      <c r="L619" s="402"/>
      <c r="M619" s="402"/>
      <c r="N619" s="402"/>
      <c r="O619" s="402"/>
      <c r="P619" s="402"/>
      <c r="Q619" s="402"/>
      <c r="R619" s="402"/>
      <c r="S619" s="402"/>
      <c r="T619" s="402"/>
      <c r="U619" s="402"/>
      <c r="V619" s="402"/>
      <c r="W619" s="402"/>
      <c r="X619" s="402"/>
      <c r="Y619" s="402"/>
      <c r="Z619" s="402"/>
    </row>
    <row r="620" ht="18.0" customHeight="1">
      <c r="A620" s="402"/>
      <c r="B620" s="402"/>
      <c r="C620" s="402"/>
      <c r="D620" s="402"/>
      <c r="E620" s="402"/>
      <c r="F620" s="402"/>
      <c r="G620" s="402"/>
      <c r="H620" s="402"/>
      <c r="I620" s="402"/>
      <c r="J620" s="402"/>
      <c r="K620" s="402"/>
      <c r="L620" s="402"/>
      <c r="M620" s="402"/>
      <c r="N620" s="402"/>
      <c r="O620" s="402"/>
      <c r="P620" s="402"/>
      <c r="Q620" s="402"/>
      <c r="R620" s="402"/>
      <c r="S620" s="402"/>
      <c r="T620" s="402"/>
      <c r="U620" s="402"/>
      <c r="V620" s="402"/>
      <c r="W620" s="402"/>
      <c r="X620" s="402"/>
      <c r="Y620" s="402"/>
      <c r="Z620" s="402"/>
    </row>
    <row r="621" ht="18.0" customHeight="1">
      <c r="A621" s="402"/>
      <c r="B621" s="402"/>
      <c r="C621" s="402"/>
      <c r="D621" s="402"/>
      <c r="E621" s="402"/>
      <c r="F621" s="402"/>
      <c r="G621" s="402"/>
      <c r="H621" s="402"/>
      <c r="I621" s="402"/>
      <c r="J621" s="402"/>
      <c r="K621" s="402"/>
      <c r="L621" s="402"/>
      <c r="M621" s="402"/>
      <c r="N621" s="402"/>
      <c r="O621" s="402"/>
      <c r="P621" s="402"/>
      <c r="Q621" s="402"/>
      <c r="R621" s="402"/>
      <c r="S621" s="402"/>
      <c r="T621" s="402"/>
      <c r="U621" s="402"/>
      <c r="V621" s="402"/>
      <c r="W621" s="402"/>
      <c r="X621" s="402"/>
      <c r="Y621" s="402"/>
      <c r="Z621" s="402"/>
    </row>
    <row r="622" ht="18.0" customHeight="1">
      <c r="A622" s="402"/>
      <c r="B622" s="402"/>
      <c r="C622" s="402"/>
      <c r="D622" s="402"/>
      <c r="E622" s="402"/>
      <c r="F622" s="402"/>
      <c r="G622" s="402"/>
      <c r="H622" s="402"/>
      <c r="I622" s="402"/>
      <c r="J622" s="402"/>
      <c r="K622" s="402"/>
      <c r="L622" s="402"/>
      <c r="M622" s="402"/>
      <c r="N622" s="402"/>
      <c r="O622" s="402"/>
      <c r="P622" s="402"/>
      <c r="Q622" s="402"/>
      <c r="R622" s="402"/>
      <c r="S622" s="402"/>
      <c r="T622" s="402"/>
      <c r="U622" s="402"/>
      <c r="V622" s="402"/>
      <c r="W622" s="402"/>
      <c r="X622" s="402"/>
      <c r="Y622" s="402"/>
      <c r="Z622" s="402"/>
    </row>
    <row r="623" ht="18.0" customHeight="1">
      <c r="A623" s="402"/>
      <c r="B623" s="402"/>
      <c r="C623" s="402"/>
      <c r="D623" s="402"/>
      <c r="E623" s="402"/>
      <c r="F623" s="402"/>
      <c r="G623" s="402"/>
      <c r="H623" s="402"/>
      <c r="I623" s="402"/>
      <c r="J623" s="402"/>
      <c r="K623" s="402"/>
      <c r="L623" s="402"/>
      <c r="M623" s="402"/>
      <c r="N623" s="402"/>
      <c r="O623" s="402"/>
      <c r="P623" s="402"/>
      <c r="Q623" s="402"/>
      <c r="R623" s="402"/>
      <c r="S623" s="402"/>
      <c r="T623" s="402"/>
      <c r="U623" s="402"/>
      <c r="V623" s="402"/>
      <c r="W623" s="402"/>
      <c r="X623" s="402"/>
      <c r="Y623" s="402"/>
      <c r="Z623" s="402"/>
    </row>
    <row r="624" ht="18.0" customHeight="1">
      <c r="A624" s="402"/>
      <c r="B624" s="402"/>
      <c r="C624" s="402"/>
      <c r="D624" s="402"/>
      <c r="E624" s="402"/>
      <c r="F624" s="402"/>
      <c r="G624" s="402"/>
      <c r="H624" s="402"/>
      <c r="I624" s="402"/>
      <c r="J624" s="402"/>
      <c r="K624" s="402"/>
      <c r="L624" s="402"/>
      <c r="M624" s="402"/>
      <c r="N624" s="402"/>
      <c r="O624" s="402"/>
      <c r="P624" s="402"/>
      <c r="Q624" s="402"/>
      <c r="R624" s="402"/>
      <c r="S624" s="402"/>
      <c r="T624" s="402"/>
      <c r="U624" s="402"/>
      <c r="V624" s="402"/>
      <c r="W624" s="402"/>
      <c r="X624" s="402"/>
      <c r="Y624" s="402"/>
      <c r="Z624" s="402"/>
    </row>
    <row r="625" ht="18.0" customHeight="1">
      <c r="A625" s="402"/>
      <c r="B625" s="402"/>
      <c r="C625" s="402"/>
      <c r="D625" s="402"/>
      <c r="E625" s="402"/>
      <c r="F625" s="402"/>
      <c r="G625" s="402"/>
      <c r="H625" s="402"/>
      <c r="I625" s="402"/>
      <c r="J625" s="402"/>
      <c r="K625" s="402"/>
      <c r="L625" s="402"/>
      <c r="M625" s="402"/>
      <c r="N625" s="402"/>
      <c r="O625" s="402"/>
      <c r="P625" s="402"/>
      <c r="Q625" s="402"/>
      <c r="R625" s="402"/>
      <c r="S625" s="402"/>
      <c r="T625" s="402"/>
      <c r="U625" s="402"/>
      <c r="V625" s="402"/>
      <c r="W625" s="402"/>
      <c r="X625" s="402"/>
      <c r="Y625" s="402"/>
      <c r="Z625" s="402"/>
    </row>
    <row r="626" ht="18.0" customHeight="1">
      <c r="A626" s="402"/>
      <c r="B626" s="402"/>
      <c r="C626" s="402"/>
      <c r="D626" s="402"/>
      <c r="E626" s="402"/>
      <c r="F626" s="402"/>
      <c r="G626" s="402"/>
      <c r="H626" s="402"/>
      <c r="I626" s="402"/>
      <c r="J626" s="402"/>
      <c r="K626" s="402"/>
      <c r="L626" s="402"/>
      <c r="M626" s="402"/>
      <c r="N626" s="402"/>
      <c r="O626" s="402"/>
      <c r="P626" s="402"/>
      <c r="Q626" s="402"/>
      <c r="R626" s="402"/>
      <c r="S626" s="402"/>
      <c r="T626" s="402"/>
      <c r="U626" s="402"/>
      <c r="V626" s="402"/>
      <c r="W626" s="402"/>
      <c r="X626" s="402"/>
      <c r="Y626" s="402"/>
      <c r="Z626" s="402"/>
    </row>
    <row r="627" ht="18.0" customHeight="1">
      <c r="A627" s="402"/>
      <c r="B627" s="402"/>
      <c r="C627" s="402"/>
      <c r="D627" s="402"/>
      <c r="E627" s="402"/>
      <c r="F627" s="402"/>
      <c r="G627" s="402"/>
      <c r="H627" s="402"/>
      <c r="I627" s="402"/>
      <c r="J627" s="402"/>
      <c r="K627" s="402"/>
      <c r="L627" s="402"/>
      <c r="M627" s="402"/>
      <c r="N627" s="402"/>
      <c r="O627" s="402"/>
      <c r="P627" s="402"/>
      <c r="Q627" s="402"/>
      <c r="R627" s="402"/>
      <c r="S627" s="402"/>
      <c r="T627" s="402"/>
      <c r="U627" s="402"/>
      <c r="V627" s="402"/>
      <c r="W627" s="402"/>
      <c r="X627" s="402"/>
      <c r="Y627" s="402"/>
      <c r="Z627" s="402"/>
    </row>
    <row r="628" ht="18.0" customHeight="1">
      <c r="A628" s="402"/>
      <c r="B628" s="402"/>
      <c r="C628" s="402"/>
      <c r="D628" s="402"/>
      <c r="E628" s="402"/>
      <c r="F628" s="402"/>
      <c r="G628" s="402"/>
      <c r="H628" s="402"/>
      <c r="I628" s="402"/>
      <c r="J628" s="402"/>
      <c r="K628" s="402"/>
      <c r="L628" s="402"/>
      <c r="M628" s="402"/>
      <c r="N628" s="402"/>
      <c r="O628" s="402"/>
      <c r="P628" s="402"/>
      <c r="Q628" s="402"/>
      <c r="R628" s="402"/>
      <c r="S628" s="402"/>
      <c r="T628" s="402"/>
      <c r="U628" s="402"/>
      <c r="V628" s="402"/>
      <c r="W628" s="402"/>
      <c r="X628" s="402"/>
      <c r="Y628" s="402"/>
      <c r="Z628" s="402"/>
    </row>
    <row r="629" ht="18.0" customHeight="1">
      <c r="A629" s="402"/>
      <c r="B629" s="402"/>
      <c r="C629" s="402"/>
      <c r="D629" s="402"/>
      <c r="E629" s="402"/>
      <c r="F629" s="402"/>
      <c r="G629" s="402"/>
      <c r="H629" s="402"/>
      <c r="I629" s="402"/>
      <c r="J629" s="402"/>
      <c r="K629" s="402"/>
      <c r="L629" s="402"/>
      <c r="M629" s="402"/>
      <c r="N629" s="402"/>
      <c r="O629" s="402"/>
      <c r="P629" s="402"/>
      <c r="Q629" s="402"/>
      <c r="R629" s="402"/>
      <c r="S629" s="402"/>
      <c r="T629" s="402"/>
      <c r="U629" s="402"/>
      <c r="V629" s="402"/>
      <c r="W629" s="402"/>
      <c r="X629" s="402"/>
      <c r="Y629" s="402"/>
      <c r="Z629" s="402"/>
    </row>
    <row r="630" ht="18.0" customHeight="1">
      <c r="A630" s="402"/>
      <c r="B630" s="402"/>
      <c r="C630" s="402"/>
      <c r="D630" s="402"/>
      <c r="E630" s="402"/>
      <c r="F630" s="402"/>
      <c r="G630" s="402"/>
      <c r="H630" s="402"/>
      <c r="I630" s="402"/>
      <c r="J630" s="402"/>
      <c r="K630" s="402"/>
      <c r="L630" s="402"/>
      <c r="M630" s="402"/>
      <c r="N630" s="402"/>
      <c r="O630" s="402"/>
      <c r="P630" s="402"/>
      <c r="Q630" s="402"/>
      <c r="R630" s="402"/>
      <c r="S630" s="402"/>
      <c r="T630" s="402"/>
      <c r="U630" s="402"/>
      <c r="V630" s="402"/>
      <c r="W630" s="402"/>
      <c r="X630" s="402"/>
      <c r="Y630" s="402"/>
      <c r="Z630" s="402"/>
    </row>
    <row r="631" ht="18.0" customHeight="1">
      <c r="A631" s="402"/>
      <c r="B631" s="402"/>
      <c r="C631" s="402"/>
      <c r="D631" s="402"/>
      <c r="E631" s="402"/>
      <c r="F631" s="402"/>
      <c r="G631" s="402"/>
      <c r="H631" s="402"/>
      <c r="I631" s="402"/>
      <c r="J631" s="402"/>
      <c r="K631" s="402"/>
      <c r="L631" s="402"/>
      <c r="M631" s="402"/>
      <c r="N631" s="402"/>
      <c r="O631" s="402"/>
      <c r="P631" s="402"/>
      <c r="Q631" s="402"/>
      <c r="R631" s="402"/>
      <c r="S631" s="402"/>
      <c r="T631" s="402"/>
      <c r="U631" s="402"/>
      <c r="V631" s="402"/>
      <c r="W631" s="402"/>
      <c r="X631" s="402"/>
      <c r="Y631" s="402"/>
      <c r="Z631" s="402"/>
    </row>
    <row r="632" ht="18.0" customHeight="1">
      <c r="A632" s="402"/>
      <c r="B632" s="402"/>
      <c r="C632" s="402"/>
      <c r="D632" s="402"/>
      <c r="E632" s="402"/>
      <c r="F632" s="402"/>
      <c r="G632" s="402"/>
      <c r="H632" s="402"/>
      <c r="I632" s="402"/>
      <c r="J632" s="402"/>
      <c r="K632" s="402"/>
      <c r="L632" s="402"/>
      <c r="M632" s="402"/>
      <c r="N632" s="402"/>
      <c r="O632" s="402"/>
      <c r="P632" s="402"/>
      <c r="Q632" s="402"/>
      <c r="R632" s="402"/>
      <c r="S632" s="402"/>
      <c r="T632" s="402"/>
      <c r="U632" s="402"/>
      <c r="V632" s="402"/>
      <c r="W632" s="402"/>
      <c r="X632" s="402"/>
      <c r="Y632" s="402"/>
      <c r="Z632" s="402"/>
    </row>
    <row r="633" ht="18.0" customHeight="1">
      <c r="A633" s="402"/>
      <c r="B633" s="402"/>
      <c r="C633" s="402"/>
      <c r="D633" s="402"/>
      <c r="E633" s="402"/>
      <c r="F633" s="402"/>
      <c r="G633" s="402"/>
      <c r="H633" s="402"/>
      <c r="I633" s="402"/>
      <c r="J633" s="402"/>
      <c r="K633" s="402"/>
      <c r="L633" s="402"/>
      <c r="M633" s="402"/>
      <c r="N633" s="402"/>
      <c r="O633" s="402"/>
      <c r="P633" s="402"/>
      <c r="Q633" s="402"/>
      <c r="R633" s="402"/>
      <c r="S633" s="402"/>
      <c r="T633" s="402"/>
      <c r="U633" s="402"/>
      <c r="V633" s="402"/>
      <c r="W633" s="402"/>
      <c r="X633" s="402"/>
      <c r="Y633" s="402"/>
      <c r="Z633" s="402"/>
    </row>
    <row r="634" ht="18.0" customHeight="1">
      <c r="A634" s="402"/>
      <c r="B634" s="402"/>
      <c r="C634" s="402"/>
      <c r="D634" s="402"/>
      <c r="E634" s="402"/>
      <c r="F634" s="402"/>
      <c r="G634" s="402"/>
      <c r="H634" s="402"/>
      <c r="I634" s="402"/>
      <c r="J634" s="402"/>
      <c r="K634" s="402"/>
      <c r="L634" s="402"/>
      <c r="M634" s="402"/>
      <c r="N634" s="402"/>
      <c r="O634" s="402"/>
      <c r="P634" s="402"/>
      <c r="Q634" s="402"/>
      <c r="R634" s="402"/>
      <c r="S634" s="402"/>
      <c r="T634" s="402"/>
      <c r="U634" s="402"/>
      <c r="V634" s="402"/>
      <c r="W634" s="402"/>
      <c r="X634" s="402"/>
      <c r="Y634" s="402"/>
      <c r="Z634" s="402"/>
    </row>
    <row r="635" ht="18.0" customHeight="1">
      <c r="A635" s="402"/>
      <c r="B635" s="402"/>
      <c r="C635" s="402"/>
      <c r="D635" s="402"/>
      <c r="E635" s="402"/>
      <c r="F635" s="402"/>
      <c r="G635" s="402"/>
      <c r="H635" s="402"/>
      <c r="I635" s="402"/>
      <c r="J635" s="402"/>
      <c r="K635" s="402"/>
      <c r="L635" s="402"/>
      <c r="M635" s="402"/>
      <c r="N635" s="402"/>
      <c r="O635" s="402"/>
      <c r="P635" s="402"/>
      <c r="Q635" s="402"/>
      <c r="R635" s="402"/>
      <c r="S635" s="402"/>
      <c r="T635" s="402"/>
      <c r="U635" s="402"/>
      <c r="V635" s="402"/>
      <c r="W635" s="402"/>
      <c r="X635" s="402"/>
      <c r="Y635" s="402"/>
      <c r="Z635" s="402"/>
    </row>
    <row r="636" ht="18.0" customHeight="1">
      <c r="A636" s="402"/>
      <c r="B636" s="402"/>
      <c r="C636" s="402"/>
      <c r="D636" s="402"/>
      <c r="E636" s="402"/>
      <c r="F636" s="402"/>
      <c r="G636" s="402"/>
      <c r="H636" s="402"/>
      <c r="I636" s="402"/>
      <c r="J636" s="402"/>
      <c r="K636" s="402"/>
      <c r="L636" s="402"/>
      <c r="M636" s="402"/>
      <c r="N636" s="402"/>
      <c r="O636" s="402"/>
      <c r="P636" s="402"/>
      <c r="Q636" s="402"/>
      <c r="R636" s="402"/>
      <c r="S636" s="402"/>
      <c r="T636" s="402"/>
      <c r="U636" s="402"/>
      <c r="V636" s="402"/>
      <c r="W636" s="402"/>
      <c r="X636" s="402"/>
      <c r="Y636" s="402"/>
      <c r="Z636" s="402"/>
    </row>
    <row r="637" ht="18.0" customHeight="1">
      <c r="A637" s="402"/>
      <c r="B637" s="402"/>
      <c r="C637" s="402"/>
      <c r="D637" s="402"/>
      <c r="E637" s="402"/>
      <c r="F637" s="402"/>
      <c r="G637" s="402"/>
      <c r="H637" s="402"/>
      <c r="I637" s="402"/>
      <c r="J637" s="402"/>
      <c r="K637" s="402"/>
      <c r="L637" s="402"/>
      <c r="M637" s="402"/>
      <c r="N637" s="402"/>
      <c r="O637" s="402"/>
      <c r="P637" s="402"/>
      <c r="Q637" s="402"/>
      <c r="R637" s="402"/>
      <c r="S637" s="402"/>
      <c r="T637" s="402"/>
      <c r="U637" s="402"/>
      <c r="V637" s="402"/>
      <c r="W637" s="402"/>
      <c r="X637" s="402"/>
      <c r="Y637" s="402"/>
      <c r="Z637" s="402"/>
    </row>
    <row r="638" ht="18.0" customHeight="1">
      <c r="A638" s="402"/>
      <c r="B638" s="402"/>
      <c r="C638" s="402"/>
      <c r="D638" s="402"/>
      <c r="E638" s="402"/>
      <c r="F638" s="402"/>
      <c r="G638" s="402"/>
      <c r="H638" s="402"/>
      <c r="I638" s="402"/>
      <c r="J638" s="402"/>
      <c r="K638" s="402"/>
      <c r="L638" s="402"/>
      <c r="M638" s="402"/>
      <c r="N638" s="402"/>
      <c r="O638" s="402"/>
      <c r="P638" s="402"/>
      <c r="Q638" s="402"/>
      <c r="R638" s="402"/>
      <c r="S638" s="402"/>
      <c r="T638" s="402"/>
      <c r="U638" s="402"/>
      <c r="V638" s="402"/>
      <c r="W638" s="402"/>
      <c r="X638" s="402"/>
      <c r="Y638" s="402"/>
      <c r="Z638" s="402"/>
    </row>
    <row r="639" ht="18.0" customHeight="1">
      <c r="A639" s="402"/>
      <c r="B639" s="402"/>
      <c r="C639" s="402"/>
      <c r="D639" s="402"/>
      <c r="E639" s="402"/>
      <c r="F639" s="402"/>
      <c r="G639" s="402"/>
      <c r="H639" s="402"/>
      <c r="I639" s="402"/>
      <c r="J639" s="402"/>
      <c r="K639" s="402"/>
      <c r="L639" s="402"/>
      <c r="M639" s="402"/>
      <c r="N639" s="402"/>
      <c r="O639" s="402"/>
      <c r="P639" s="402"/>
      <c r="Q639" s="402"/>
      <c r="R639" s="402"/>
      <c r="S639" s="402"/>
      <c r="T639" s="402"/>
      <c r="U639" s="402"/>
      <c r="V639" s="402"/>
      <c r="W639" s="402"/>
      <c r="X639" s="402"/>
      <c r="Y639" s="402"/>
      <c r="Z639" s="402"/>
    </row>
    <row r="640" ht="18.0" customHeight="1">
      <c r="A640" s="402"/>
      <c r="B640" s="402"/>
      <c r="C640" s="402"/>
      <c r="D640" s="402"/>
      <c r="E640" s="402"/>
      <c r="F640" s="402"/>
      <c r="G640" s="402"/>
      <c r="H640" s="402"/>
      <c r="I640" s="402"/>
      <c r="J640" s="402"/>
      <c r="K640" s="402"/>
      <c r="L640" s="402"/>
      <c r="M640" s="402"/>
      <c r="N640" s="402"/>
      <c r="O640" s="402"/>
      <c r="P640" s="402"/>
      <c r="Q640" s="402"/>
      <c r="R640" s="402"/>
      <c r="S640" s="402"/>
      <c r="T640" s="402"/>
      <c r="U640" s="402"/>
      <c r="V640" s="402"/>
      <c r="W640" s="402"/>
      <c r="X640" s="402"/>
      <c r="Y640" s="402"/>
      <c r="Z640" s="402"/>
    </row>
    <row r="641" ht="18.0" customHeight="1">
      <c r="A641" s="402"/>
      <c r="B641" s="402"/>
      <c r="C641" s="402"/>
      <c r="D641" s="402"/>
      <c r="E641" s="402"/>
      <c r="F641" s="402"/>
      <c r="G641" s="402"/>
      <c r="H641" s="402"/>
      <c r="I641" s="402"/>
      <c r="J641" s="402"/>
      <c r="K641" s="402"/>
      <c r="L641" s="402"/>
      <c r="M641" s="402"/>
      <c r="N641" s="402"/>
      <c r="O641" s="402"/>
      <c r="P641" s="402"/>
      <c r="Q641" s="402"/>
      <c r="R641" s="402"/>
      <c r="S641" s="402"/>
      <c r="T641" s="402"/>
      <c r="U641" s="402"/>
      <c r="V641" s="402"/>
      <c r="W641" s="402"/>
      <c r="X641" s="402"/>
      <c r="Y641" s="402"/>
      <c r="Z641" s="402"/>
    </row>
    <row r="642" ht="18.0" customHeight="1">
      <c r="A642" s="402"/>
      <c r="B642" s="402"/>
      <c r="C642" s="402"/>
      <c r="D642" s="402"/>
      <c r="E642" s="402"/>
      <c r="F642" s="402"/>
      <c r="G642" s="402"/>
      <c r="H642" s="402"/>
      <c r="I642" s="402"/>
      <c r="J642" s="402"/>
      <c r="K642" s="402"/>
      <c r="L642" s="402"/>
      <c r="M642" s="402"/>
      <c r="N642" s="402"/>
      <c r="O642" s="402"/>
      <c r="P642" s="402"/>
      <c r="Q642" s="402"/>
      <c r="R642" s="402"/>
      <c r="S642" s="402"/>
      <c r="T642" s="402"/>
      <c r="U642" s="402"/>
      <c r="V642" s="402"/>
      <c r="W642" s="402"/>
      <c r="X642" s="402"/>
      <c r="Y642" s="402"/>
      <c r="Z642" s="402"/>
    </row>
    <row r="643" ht="18.0" customHeight="1">
      <c r="A643" s="402"/>
      <c r="B643" s="402"/>
      <c r="C643" s="402"/>
      <c r="D643" s="402"/>
      <c r="E643" s="402"/>
      <c r="F643" s="402"/>
      <c r="G643" s="402"/>
      <c r="H643" s="402"/>
      <c r="I643" s="402"/>
      <c r="J643" s="402"/>
      <c r="K643" s="402"/>
      <c r="L643" s="402"/>
      <c r="M643" s="402"/>
      <c r="N643" s="402"/>
      <c r="O643" s="402"/>
      <c r="P643" s="402"/>
      <c r="Q643" s="402"/>
      <c r="R643" s="402"/>
      <c r="S643" s="402"/>
      <c r="T643" s="402"/>
      <c r="U643" s="402"/>
      <c r="V643" s="402"/>
      <c r="W643" s="402"/>
      <c r="X643" s="402"/>
      <c r="Y643" s="402"/>
      <c r="Z643" s="402"/>
    </row>
    <row r="644" ht="18.0" customHeight="1">
      <c r="A644" s="402"/>
      <c r="B644" s="402"/>
      <c r="C644" s="402"/>
      <c r="D644" s="402"/>
      <c r="E644" s="402"/>
      <c r="F644" s="402"/>
      <c r="G644" s="402"/>
      <c r="H644" s="402"/>
      <c r="I644" s="402"/>
      <c r="J644" s="402"/>
      <c r="K644" s="402"/>
      <c r="L644" s="402"/>
      <c r="M644" s="402"/>
      <c r="N644" s="402"/>
      <c r="O644" s="402"/>
      <c r="P644" s="402"/>
      <c r="Q644" s="402"/>
      <c r="R644" s="402"/>
      <c r="S644" s="402"/>
      <c r="T644" s="402"/>
      <c r="U644" s="402"/>
      <c r="V644" s="402"/>
      <c r="W644" s="402"/>
      <c r="X644" s="402"/>
      <c r="Y644" s="402"/>
      <c r="Z644" s="402"/>
    </row>
    <row r="645" ht="18.0" customHeight="1">
      <c r="A645" s="402"/>
      <c r="B645" s="402"/>
      <c r="C645" s="402"/>
      <c r="D645" s="402"/>
      <c r="E645" s="402"/>
      <c r="F645" s="402"/>
      <c r="G645" s="402"/>
      <c r="H645" s="402"/>
      <c r="I645" s="402"/>
      <c r="J645" s="402"/>
      <c r="K645" s="402"/>
      <c r="L645" s="402"/>
      <c r="M645" s="402"/>
      <c r="N645" s="402"/>
      <c r="O645" s="402"/>
      <c r="P645" s="402"/>
      <c r="Q645" s="402"/>
      <c r="R645" s="402"/>
      <c r="S645" s="402"/>
      <c r="T645" s="402"/>
      <c r="U645" s="402"/>
      <c r="V645" s="402"/>
      <c r="W645" s="402"/>
      <c r="X645" s="402"/>
      <c r="Y645" s="402"/>
      <c r="Z645" s="402"/>
    </row>
    <row r="646" ht="18.0" customHeight="1">
      <c r="A646" s="402"/>
      <c r="B646" s="402"/>
      <c r="C646" s="402"/>
      <c r="D646" s="402"/>
      <c r="E646" s="402"/>
      <c r="F646" s="402"/>
      <c r="G646" s="402"/>
      <c r="H646" s="402"/>
      <c r="I646" s="402"/>
      <c r="J646" s="402"/>
      <c r="K646" s="402"/>
      <c r="L646" s="402"/>
      <c r="M646" s="402"/>
      <c r="N646" s="402"/>
      <c r="O646" s="402"/>
      <c r="P646" s="402"/>
      <c r="Q646" s="402"/>
      <c r="R646" s="402"/>
      <c r="S646" s="402"/>
      <c r="T646" s="402"/>
      <c r="U646" s="402"/>
      <c r="V646" s="402"/>
      <c r="W646" s="402"/>
      <c r="X646" s="402"/>
      <c r="Y646" s="402"/>
      <c r="Z646" s="402"/>
    </row>
    <row r="647" ht="18.0" customHeight="1">
      <c r="A647" s="402"/>
      <c r="B647" s="402"/>
      <c r="C647" s="402"/>
      <c r="D647" s="402"/>
      <c r="E647" s="402"/>
      <c r="F647" s="402"/>
      <c r="G647" s="402"/>
      <c r="H647" s="402"/>
      <c r="I647" s="402"/>
      <c r="J647" s="402"/>
      <c r="K647" s="402"/>
      <c r="L647" s="402"/>
      <c r="M647" s="402"/>
      <c r="N647" s="402"/>
      <c r="O647" s="402"/>
      <c r="P647" s="402"/>
      <c r="Q647" s="402"/>
      <c r="R647" s="402"/>
      <c r="S647" s="402"/>
      <c r="T647" s="402"/>
      <c r="U647" s="402"/>
      <c r="V647" s="402"/>
      <c r="W647" s="402"/>
      <c r="X647" s="402"/>
      <c r="Y647" s="402"/>
      <c r="Z647" s="402"/>
    </row>
    <row r="648" ht="18.0" customHeight="1">
      <c r="A648" s="402"/>
      <c r="B648" s="402"/>
      <c r="C648" s="402"/>
      <c r="D648" s="402"/>
      <c r="E648" s="402"/>
      <c r="F648" s="402"/>
      <c r="G648" s="402"/>
      <c r="H648" s="402"/>
      <c r="I648" s="402"/>
      <c r="J648" s="402"/>
      <c r="K648" s="402"/>
      <c r="L648" s="402"/>
      <c r="M648" s="402"/>
      <c r="N648" s="402"/>
      <c r="O648" s="402"/>
      <c r="P648" s="402"/>
      <c r="Q648" s="402"/>
      <c r="R648" s="402"/>
      <c r="S648" s="402"/>
      <c r="T648" s="402"/>
      <c r="U648" s="402"/>
      <c r="V648" s="402"/>
      <c r="W648" s="402"/>
      <c r="X648" s="402"/>
      <c r="Y648" s="402"/>
      <c r="Z648" s="402"/>
    </row>
    <row r="649" ht="18.0" customHeight="1">
      <c r="A649" s="402"/>
      <c r="B649" s="402"/>
      <c r="C649" s="402"/>
      <c r="D649" s="402"/>
      <c r="E649" s="402"/>
      <c r="F649" s="402"/>
      <c r="G649" s="402"/>
      <c r="H649" s="402"/>
      <c r="I649" s="402"/>
      <c r="J649" s="402"/>
      <c r="K649" s="402"/>
      <c r="L649" s="402"/>
      <c r="M649" s="402"/>
      <c r="N649" s="402"/>
      <c r="O649" s="402"/>
      <c r="P649" s="402"/>
      <c r="Q649" s="402"/>
      <c r="R649" s="402"/>
      <c r="S649" s="402"/>
      <c r="T649" s="402"/>
      <c r="U649" s="402"/>
      <c r="V649" s="402"/>
      <c r="W649" s="402"/>
      <c r="X649" s="402"/>
      <c r="Y649" s="402"/>
      <c r="Z649" s="402"/>
    </row>
    <row r="650" ht="18.0" customHeight="1">
      <c r="A650" s="402"/>
      <c r="B650" s="402"/>
      <c r="C650" s="402"/>
      <c r="D650" s="402"/>
      <c r="E650" s="402"/>
      <c r="F650" s="402"/>
      <c r="G650" s="402"/>
      <c r="H650" s="402"/>
      <c r="I650" s="402"/>
      <c r="J650" s="402"/>
      <c r="K650" s="402"/>
      <c r="L650" s="402"/>
      <c r="M650" s="402"/>
      <c r="N650" s="402"/>
      <c r="O650" s="402"/>
      <c r="P650" s="402"/>
      <c r="Q650" s="402"/>
      <c r="R650" s="402"/>
      <c r="S650" s="402"/>
      <c r="T650" s="402"/>
      <c r="U650" s="402"/>
      <c r="V650" s="402"/>
      <c r="W650" s="402"/>
      <c r="X650" s="402"/>
      <c r="Y650" s="402"/>
      <c r="Z650" s="402"/>
    </row>
    <row r="651" ht="18.0" customHeight="1">
      <c r="A651" s="402"/>
      <c r="B651" s="402"/>
      <c r="C651" s="402"/>
      <c r="D651" s="402"/>
      <c r="E651" s="402"/>
      <c r="F651" s="402"/>
      <c r="G651" s="402"/>
      <c r="H651" s="402"/>
      <c r="I651" s="402"/>
      <c r="J651" s="402"/>
      <c r="K651" s="402"/>
      <c r="L651" s="402"/>
      <c r="M651" s="402"/>
      <c r="N651" s="402"/>
      <c r="O651" s="402"/>
      <c r="P651" s="402"/>
      <c r="Q651" s="402"/>
      <c r="R651" s="402"/>
      <c r="S651" s="402"/>
      <c r="T651" s="402"/>
      <c r="U651" s="402"/>
      <c r="V651" s="402"/>
      <c r="W651" s="402"/>
      <c r="X651" s="402"/>
      <c r="Y651" s="402"/>
      <c r="Z651" s="402"/>
    </row>
    <row r="652" ht="18.0" customHeight="1">
      <c r="A652" s="402"/>
      <c r="B652" s="402"/>
      <c r="C652" s="402"/>
      <c r="D652" s="402"/>
      <c r="E652" s="402"/>
      <c r="F652" s="402"/>
      <c r="G652" s="402"/>
      <c r="H652" s="402"/>
      <c r="I652" s="402"/>
      <c r="J652" s="402"/>
      <c r="K652" s="402"/>
      <c r="L652" s="402"/>
      <c r="M652" s="402"/>
      <c r="N652" s="402"/>
      <c r="O652" s="402"/>
      <c r="P652" s="402"/>
      <c r="Q652" s="402"/>
      <c r="R652" s="402"/>
      <c r="S652" s="402"/>
      <c r="T652" s="402"/>
      <c r="U652" s="402"/>
      <c r="V652" s="402"/>
      <c r="W652" s="402"/>
      <c r="X652" s="402"/>
      <c r="Y652" s="402"/>
      <c r="Z652" s="402"/>
    </row>
    <row r="653" ht="18.0" customHeight="1">
      <c r="A653" s="402"/>
      <c r="B653" s="402"/>
      <c r="C653" s="402"/>
      <c r="D653" s="402"/>
      <c r="E653" s="402"/>
      <c r="F653" s="402"/>
      <c r="G653" s="402"/>
      <c r="H653" s="402"/>
      <c r="I653" s="402"/>
      <c r="J653" s="402"/>
      <c r="K653" s="402"/>
      <c r="L653" s="402"/>
      <c r="M653" s="402"/>
      <c r="N653" s="402"/>
      <c r="O653" s="402"/>
      <c r="P653" s="402"/>
      <c r="Q653" s="402"/>
      <c r="R653" s="402"/>
      <c r="S653" s="402"/>
      <c r="T653" s="402"/>
      <c r="U653" s="402"/>
      <c r="V653" s="402"/>
      <c r="W653" s="402"/>
      <c r="X653" s="402"/>
      <c r="Y653" s="402"/>
      <c r="Z653" s="402"/>
    </row>
    <row r="654" ht="18.0" customHeight="1">
      <c r="A654" s="402"/>
      <c r="B654" s="402"/>
      <c r="C654" s="402"/>
      <c r="D654" s="402"/>
      <c r="E654" s="402"/>
      <c r="F654" s="402"/>
      <c r="G654" s="402"/>
      <c r="H654" s="402"/>
      <c r="I654" s="402"/>
      <c r="J654" s="402"/>
      <c r="K654" s="402"/>
      <c r="L654" s="402"/>
      <c r="M654" s="402"/>
      <c r="N654" s="402"/>
      <c r="O654" s="402"/>
      <c r="P654" s="402"/>
      <c r="Q654" s="402"/>
      <c r="R654" s="402"/>
      <c r="S654" s="402"/>
      <c r="T654" s="402"/>
      <c r="U654" s="402"/>
      <c r="V654" s="402"/>
      <c r="W654" s="402"/>
      <c r="X654" s="402"/>
      <c r="Y654" s="402"/>
      <c r="Z654" s="402"/>
    </row>
    <row r="655" ht="18.0" customHeight="1">
      <c r="A655" s="402"/>
      <c r="B655" s="402"/>
      <c r="C655" s="402"/>
      <c r="D655" s="402"/>
      <c r="E655" s="402"/>
      <c r="F655" s="402"/>
      <c r="G655" s="402"/>
      <c r="H655" s="402"/>
      <c r="I655" s="402"/>
      <c r="J655" s="402"/>
      <c r="K655" s="402"/>
      <c r="L655" s="402"/>
      <c r="M655" s="402"/>
      <c r="N655" s="402"/>
      <c r="O655" s="402"/>
      <c r="P655" s="402"/>
      <c r="Q655" s="402"/>
      <c r="R655" s="402"/>
      <c r="S655" s="402"/>
      <c r="T655" s="402"/>
      <c r="U655" s="402"/>
      <c r="V655" s="402"/>
      <c r="W655" s="402"/>
      <c r="X655" s="402"/>
      <c r="Y655" s="402"/>
      <c r="Z655" s="402"/>
    </row>
    <row r="656" ht="18.0" customHeight="1">
      <c r="A656" s="402"/>
      <c r="B656" s="402"/>
      <c r="C656" s="402"/>
      <c r="D656" s="402"/>
      <c r="E656" s="402"/>
      <c r="F656" s="402"/>
      <c r="G656" s="402"/>
      <c r="H656" s="402"/>
      <c r="I656" s="402"/>
      <c r="J656" s="402"/>
      <c r="K656" s="402"/>
      <c r="L656" s="402"/>
      <c r="M656" s="402"/>
      <c r="N656" s="402"/>
      <c r="O656" s="402"/>
      <c r="P656" s="402"/>
      <c r="Q656" s="402"/>
      <c r="R656" s="402"/>
      <c r="S656" s="402"/>
      <c r="T656" s="402"/>
      <c r="U656" s="402"/>
      <c r="V656" s="402"/>
      <c r="W656" s="402"/>
      <c r="X656" s="402"/>
      <c r="Y656" s="402"/>
      <c r="Z656" s="402"/>
    </row>
    <row r="657" ht="18.0" customHeight="1">
      <c r="A657" s="402"/>
      <c r="B657" s="402"/>
      <c r="C657" s="402"/>
      <c r="D657" s="402"/>
      <c r="E657" s="402"/>
      <c r="F657" s="402"/>
      <c r="G657" s="402"/>
      <c r="H657" s="402"/>
      <c r="I657" s="402"/>
      <c r="J657" s="402"/>
      <c r="K657" s="402"/>
      <c r="L657" s="402"/>
      <c r="M657" s="402"/>
      <c r="N657" s="402"/>
      <c r="O657" s="402"/>
      <c r="P657" s="402"/>
      <c r="Q657" s="402"/>
      <c r="R657" s="402"/>
      <c r="S657" s="402"/>
      <c r="T657" s="402"/>
      <c r="U657" s="402"/>
      <c r="V657" s="402"/>
      <c r="W657" s="402"/>
      <c r="X657" s="402"/>
      <c r="Y657" s="402"/>
      <c r="Z657" s="402"/>
    </row>
    <row r="658" ht="18.0" customHeight="1">
      <c r="A658" s="402"/>
      <c r="B658" s="402"/>
      <c r="C658" s="402"/>
      <c r="D658" s="402"/>
      <c r="E658" s="402"/>
      <c r="F658" s="402"/>
      <c r="G658" s="402"/>
      <c r="H658" s="402"/>
      <c r="I658" s="402"/>
      <c r="J658" s="402"/>
      <c r="K658" s="402"/>
      <c r="L658" s="402"/>
      <c r="M658" s="402"/>
      <c r="N658" s="402"/>
      <c r="O658" s="402"/>
      <c r="P658" s="402"/>
      <c r="Q658" s="402"/>
      <c r="R658" s="402"/>
      <c r="S658" s="402"/>
      <c r="T658" s="402"/>
      <c r="U658" s="402"/>
      <c r="V658" s="402"/>
      <c r="W658" s="402"/>
      <c r="X658" s="402"/>
      <c r="Y658" s="402"/>
      <c r="Z658" s="402"/>
    </row>
    <row r="659" ht="18.0" customHeight="1">
      <c r="A659" s="402"/>
      <c r="B659" s="402"/>
      <c r="C659" s="402"/>
      <c r="D659" s="402"/>
      <c r="E659" s="402"/>
      <c r="F659" s="402"/>
      <c r="G659" s="402"/>
      <c r="H659" s="402"/>
      <c r="I659" s="402"/>
      <c r="J659" s="402"/>
      <c r="K659" s="402"/>
      <c r="L659" s="402"/>
      <c r="M659" s="402"/>
      <c r="N659" s="402"/>
      <c r="O659" s="402"/>
      <c r="P659" s="402"/>
      <c r="Q659" s="402"/>
      <c r="R659" s="402"/>
      <c r="S659" s="402"/>
      <c r="T659" s="402"/>
      <c r="U659" s="402"/>
      <c r="V659" s="402"/>
      <c r="W659" s="402"/>
      <c r="X659" s="402"/>
      <c r="Y659" s="402"/>
      <c r="Z659" s="402"/>
    </row>
    <row r="660" ht="18.0" customHeight="1">
      <c r="A660" s="402"/>
      <c r="B660" s="402"/>
      <c r="C660" s="402"/>
      <c r="D660" s="402"/>
      <c r="E660" s="402"/>
      <c r="F660" s="402"/>
      <c r="G660" s="402"/>
      <c r="H660" s="402"/>
      <c r="I660" s="402"/>
      <c r="J660" s="402"/>
      <c r="K660" s="402"/>
      <c r="L660" s="402"/>
      <c r="M660" s="402"/>
      <c r="N660" s="402"/>
      <c r="O660" s="402"/>
      <c r="P660" s="402"/>
      <c r="Q660" s="402"/>
      <c r="R660" s="402"/>
      <c r="S660" s="402"/>
      <c r="T660" s="402"/>
      <c r="U660" s="402"/>
      <c r="V660" s="402"/>
      <c r="W660" s="402"/>
      <c r="X660" s="402"/>
      <c r="Y660" s="402"/>
      <c r="Z660" s="402"/>
    </row>
    <row r="661" ht="18.0" customHeight="1">
      <c r="A661" s="402"/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  <c r="M661" s="402"/>
      <c r="N661" s="402"/>
      <c r="O661" s="402"/>
      <c r="P661" s="402"/>
      <c r="Q661" s="402"/>
      <c r="R661" s="402"/>
      <c r="S661" s="402"/>
      <c r="T661" s="402"/>
      <c r="U661" s="402"/>
      <c r="V661" s="402"/>
      <c r="W661" s="402"/>
      <c r="X661" s="402"/>
      <c r="Y661" s="402"/>
      <c r="Z661" s="402"/>
    </row>
    <row r="662" ht="18.0" customHeight="1">
      <c r="A662" s="402"/>
      <c r="B662" s="402"/>
      <c r="C662" s="402"/>
      <c r="D662" s="402"/>
      <c r="E662" s="402"/>
      <c r="F662" s="402"/>
      <c r="G662" s="402"/>
      <c r="H662" s="402"/>
      <c r="I662" s="402"/>
      <c r="J662" s="402"/>
      <c r="K662" s="402"/>
      <c r="L662" s="402"/>
      <c r="M662" s="402"/>
      <c r="N662" s="402"/>
      <c r="O662" s="402"/>
      <c r="P662" s="402"/>
      <c r="Q662" s="402"/>
      <c r="R662" s="402"/>
      <c r="S662" s="402"/>
      <c r="T662" s="402"/>
      <c r="U662" s="402"/>
      <c r="V662" s="402"/>
      <c r="W662" s="402"/>
      <c r="X662" s="402"/>
      <c r="Y662" s="402"/>
      <c r="Z662" s="402"/>
    </row>
    <row r="663" ht="18.0" customHeight="1">
      <c r="A663" s="402"/>
      <c r="B663" s="402"/>
      <c r="C663" s="402"/>
      <c r="D663" s="402"/>
      <c r="E663" s="402"/>
      <c r="F663" s="402"/>
      <c r="G663" s="402"/>
      <c r="H663" s="402"/>
      <c r="I663" s="402"/>
      <c r="J663" s="402"/>
      <c r="K663" s="402"/>
      <c r="L663" s="402"/>
      <c r="M663" s="402"/>
      <c r="N663" s="402"/>
      <c r="O663" s="402"/>
      <c r="P663" s="402"/>
      <c r="Q663" s="402"/>
      <c r="R663" s="402"/>
      <c r="S663" s="402"/>
      <c r="T663" s="402"/>
      <c r="U663" s="402"/>
      <c r="V663" s="402"/>
      <c r="W663" s="402"/>
      <c r="X663" s="402"/>
      <c r="Y663" s="402"/>
      <c r="Z663" s="402"/>
    </row>
    <row r="664" ht="18.0" customHeight="1">
      <c r="A664" s="402"/>
      <c r="B664" s="402"/>
      <c r="C664" s="402"/>
      <c r="D664" s="402"/>
      <c r="E664" s="402"/>
      <c r="F664" s="402"/>
      <c r="G664" s="402"/>
      <c r="H664" s="402"/>
      <c r="I664" s="402"/>
      <c r="J664" s="402"/>
      <c r="K664" s="402"/>
      <c r="L664" s="402"/>
      <c r="M664" s="402"/>
      <c r="N664" s="402"/>
      <c r="O664" s="402"/>
      <c r="P664" s="402"/>
      <c r="Q664" s="402"/>
      <c r="R664" s="402"/>
      <c r="S664" s="402"/>
      <c r="T664" s="402"/>
      <c r="U664" s="402"/>
      <c r="V664" s="402"/>
      <c r="W664" s="402"/>
      <c r="X664" s="402"/>
      <c r="Y664" s="402"/>
      <c r="Z664" s="402"/>
    </row>
    <row r="665" ht="18.0" customHeight="1">
      <c r="A665" s="402"/>
      <c r="B665" s="402"/>
      <c r="C665" s="402"/>
      <c r="D665" s="402"/>
      <c r="E665" s="402"/>
      <c r="F665" s="402"/>
      <c r="G665" s="402"/>
      <c r="H665" s="402"/>
      <c r="I665" s="402"/>
      <c r="J665" s="402"/>
      <c r="K665" s="402"/>
      <c r="L665" s="402"/>
      <c r="M665" s="402"/>
      <c r="N665" s="402"/>
      <c r="O665" s="402"/>
      <c r="P665" s="402"/>
      <c r="Q665" s="402"/>
      <c r="R665" s="402"/>
      <c r="S665" s="402"/>
      <c r="T665" s="402"/>
      <c r="U665" s="402"/>
      <c r="V665" s="402"/>
      <c r="W665" s="402"/>
      <c r="X665" s="402"/>
      <c r="Y665" s="402"/>
      <c r="Z665" s="402"/>
    </row>
    <row r="666" ht="18.0" customHeight="1">
      <c r="A666" s="402"/>
      <c r="B666" s="402"/>
      <c r="C666" s="402"/>
      <c r="D666" s="402"/>
      <c r="E666" s="402"/>
      <c r="F666" s="402"/>
      <c r="G666" s="402"/>
      <c r="H666" s="402"/>
      <c r="I666" s="402"/>
      <c r="J666" s="402"/>
      <c r="K666" s="402"/>
      <c r="L666" s="402"/>
      <c r="M666" s="402"/>
      <c r="N666" s="402"/>
      <c r="O666" s="402"/>
      <c r="P666" s="402"/>
      <c r="Q666" s="402"/>
      <c r="R666" s="402"/>
      <c r="S666" s="402"/>
      <c r="T666" s="402"/>
      <c r="U666" s="402"/>
      <c r="V666" s="402"/>
      <c r="W666" s="402"/>
      <c r="X666" s="402"/>
      <c r="Y666" s="402"/>
      <c r="Z666" s="402"/>
    </row>
    <row r="667" ht="18.0" customHeight="1">
      <c r="A667" s="402"/>
      <c r="B667" s="402"/>
      <c r="C667" s="402"/>
      <c r="D667" s="402"/>
      <c r="E667" s="402"/>
      <c r="F667" s="402"/>
      <c r="G667" s="402"/>
      <c r="H667" s="402"/>
      <c r="I667" s="402"/>
      <c r="J667" s="402"/>
      <c r="K667" s="402"/>
      <c r="L667" s="402"/>
      <c r="M667" s="402"/>
      <c r="N667" s="402"/>
      <c r="O667" s="402"/>
      <c r="P667" s="402"/>
      <c r="Q667" s="402"/>
      <c r="R667" s="402"/>
      <c r="S667" s="402"/>
      <c r="T667" s="402"/>
      <c r="U667" s="402"/>
      <c r="V667" s="402"/>
      <c r="W667" s="402"/>
      <c r="X667" s="402"/>
      <c r="Y667" s="402"/>
      <c r="Z667" s="402"/>
    </row>
    <row r="668" ht="18.0" customHeight="1">
      <c r="A668" s="402"/>
      <c r="B668" s="402"/>
      <c r="C668" s="402"/>
      <c r="D668" s="402"/>
      <c r="E668" s="402"/>
      <c r="F668" s="402"/>
      <c r="G668" s="402"/>
      <c r="H668" s="402"/>
      <c r="I668" s="402"/>
      <c r="J668" s="402"/>
      <c r="K668" s="402"/>
      <c r="L668" s="402"/>
      <c r="M668" s="402"/>
      <c r="N668" s="402"/>
      <c r="O668" s="402"/>
      <c r="P668" s="402"/>
      <c r="Q668" s="402"/>
      <c r="R668" s="402"/>
      <c r="S668" s="402"/>
      <c r="T668" s="402"/>
      <c r="U668" s="402"/>
      <c r="V668" s="402"/>
      <c r="W668" s="402"/>
      <c r="X668" s="402"/>
      <c r="Y668" s="402"/>
      <c r="Z668" s="402"/>
    </row>
    <row r="669" ht="18.0" customHeight="1">
      <c r="A669" s="402"/>
      <c r="B669" s="402"/>
      <c r="C669" s="402"/>
      <c r="D669" s="402"/>
      <c r="E669" s="402"/>
      <c r="F669" s="402"/>
      <c r="G669" s="402"/>
      <c r="H669" s="402"/>
      <c r="I669" s="402"/>
      <c r="J669" s="402"/>
      <c r="K669" s="402"/>
      <c r="L669" s="402"/>
      <c r="M669" s="402"/>
      <c r="N669" s="402"/>
      <c r="O669" s="402"/>
      <c r="P669" s="402"/>
      <c r="Q669" s="402"/>
      <c r="R669" s="402"/>
      <c r="S669" s="402"/>
      <c r="T669" s="402"/>
      <c r="U669" s="402"/>
      <c r="V669" s="402"/>
      <c r="W669" s="402"/>
      <c r="X669" s="402"/>
      <c r="Y669" s="402"/>
      <c r="Z669" s="402"/>
    </row>
    <row r="670" ht="18.0" customHeight="1">
      <c r="A670" s="402"/>
      <c r="B670" s="402"/>
      <c r="C670" s="402"/>
      <c r="D670" s="402"/>
      <c r="E670" s="402"/>
      <c r="F670" s="402"/>
      <c r="G670" s="402"/>
      <c r="H670" s="402"/>
      <c r="I670" s="402"/>
      <c r="J670" s="402"/>
      <c r="K670" s="402"/>
      <c r="L670" s="402"/>
      <c r="M670" s="402"/>
      <c r="N670" s="402"/>
      <c r="O670" s="402"/>
      <c r="P670" s="402"/>
      <c r="Q670" s="402"/>
      <c r="R670" s="402"/>
      <c r="S670" s="402"/>
      <c r="T670" s="402"/>
      <c r="U670" s="402"/>
      <c r="V670" s="402"/>
      <c r="W670" s="402"/>
      <c r="X670" s="402"/>
      <c r="Y670" s="402"/>
      <c r="Z670" s="402"/>
    </row>
    <row r="671" ht="18.0" customHeight="1">
      <c r="A671" s="402"/>
      <c r="B671" s="402"/>
      <c r="C671" s="402"/>
      <c r="D671" s="402"/>
      <c r="E671" s="402"/>
      <c r="F671" s="402"/>
      <c r="G671" s="402"/>
      <c r="H671" s="402"/>
      <c r="I671" s="402"/>
      <c r="J671" s="402"/>
      <c r="K671" s="402"/>
      <c r="L671" s="402"/>
      <c r="M671" s="402"/>
      <c r="N671" s="402"/>
      <c r="O671" s="402"/>
      <c r="P671" s="402"/>
      <c r="Q671" s="402"/>
      <c r="R671" s="402"/>
      <c r="S671" s="402"/>
      <c r="T671" s="402"/>
      <c r="U671" s="402"/>
      <c r="V671" s="402"/>
      <c r="W671" s="402"/>
      <c r="X671" s="402"/>
      <c r="Y671" s="402"/>
      <c r="Z671" s="402"/>
    </row>
    <row r="672" ht="18.0" customHeight="1">
      <c r="A672" s="402"/>
      <c r="B672" s="402"/>
      <c r="C672" s="402"/>
      <c r="D672" s="402"/>
      <c r="E672" s="402"/>
      <c r="F672" s="402"/>
      <c r="G672" s="402"/>
      <c r="H672" s="402"/>
      <c r="I672" s="402"/>
      <c r="J672" s="402"/>
      <c r="K672" s="402"/>
      <c r="L672" s="402"/>
      <c r="M672" s="402"/>
      <c r="N672" s="402"/>
      <c r="O672" s="402"/>
      <c r="P672" s="402"/>
      <c r="Q672" s="402"/>
      <c r="R672" s="402"/>
      <c r="S672" s="402"/>
      <c r="T672" s="402"/>
      <c r="U672" s="402"/>
      <c r="V672" s="402"/>
      <c r="W672" s="402"/>
      <c r="X672" s="402"/>
      <c r="Y672" s="402"/>
      <c r="Z672" s="402"/>
    </row>
    <row r="673" ht="18.0" customHeight="1">
      <c r="A673" s="402"/>
      <c r="B673" s="402"/>
      <c r="C673" s="402"/>
      <c r="D673" s="402"/>
      <c r="E673" s="402"/>
      <c r="F673" s="402"/>
      <c r="G673" s="402"/>
      <c r="H673" s="402"/>
      <c r="I673" s="402"/>
      <c r="J673" s="402"/>
      <c r="K673" s="402"/>
      <c r="L673" s="402"/>
      <c r="M673" s="402"/>
      <c r="N673" s="402"/>
      <c r="O673" s="402"/>
      <c r="P673" s="402"/>
      <c r="Q673" s="402"/>
      <c r="R673" s="402"/>
      <c r="S673" s="402"/>
      <c r="T673" s="402"/>
      <c r="U673" s="402"/>
      <c r="V673" s="402"/>
      <c r="W673" s="402"/>
      <c r="X673" s="402"/>
      <c r="Y673" s="402"/>
      <c r="Z673" s="402"/>
    </row>
    <row r="674" ht="18.0" customHeight="1">
      <c r="A674" s="402"/>
      <c r="B674" s="402"/>
      <c r="C674" s="402"/>
      <c r="D674" s="402"/>
      <c r="E674" s="402"/>
      <c r="F674" s="402"/>
      <c r="G674" s="402"/>
      <c r="H674" s="402"/>
      <c r="I674" s="402"/>
      <c r="J674" s="402"/>
      <c r="K674" s="402"/>
      <c r="L674" s="402"/>
      <c r="M674" s="402"/>
      <c r="N674" s="402"/>
      <c r="O674" s="402"/>
      <c r="P674" s="402"/>
      <c r="Q674" s="402"/>
      <c r="R674" s="402"/>
      <c r="S674" s="402"/>
      <c r="T674" s="402"/>
      <c r="U674" s="402"/>
      <c r="V674" s="402"/>
      <c r="W674" s="402"/>
      <c r="X674" s="402"/>
      <c r="Y674" s="402"/>
      <c r="Z674" s="402"/>
    </row>
    <row r="675" ht="18.0" customHeight="1">
      <c r="A675" s="402"/>
      <c r="B675" s="402"/>
      <c r="C675" s="402"/>
      <c r="D675" s="402"/>
      <c r="E675" s="402"/>
      <c r="F675" s="402"/>
      <c r="G675" s="402"/>
      <c r="H675" s="402"/>
      <c r="I675" s="402"/>
      <c r="J675" s="402"/>
      <c r="K675" s="402"/>
      <c r="L675" s="402"/>
      <c r="M675" s="402"/>
      <c r="N675" s="402"/>
      <c r="O675" s="402"/>
      <c r="P675" s="402"/>
      <c r="Q675" s="402"/>
      <c r="R675" s="402"/>
      <c r="S675" s="402"/>
      <c r="T675" s="402"/>
      <c r="U675" s="402"/>
      <c r="V675" s="402"/>
      <c r="W675" s="402"/>
      <c r="X675" s="402"/>
      <c r="Y675" s="402"/>
      <c r="Z675" s="402"/>
    </row>
    <row r="676" ht="18.0" customHeight="1">
      <c r="A676" s="402"/>
      <c r="B676" s="402"/>
      <c r="C676" s="402"/>
      <c r="D676" s="402"/>
      <c r="E676" s="402"/>
      <c r="F676" s="402"/>
      <c r="G676" s="402"/>
      <c r="H676" s="402"/>
      <c r="I676" s="402"/>
      <c r="J676" s="402"/>
      <c r="K676" s="402"/>
      <c r="L676" s="402"/>
      <c r="M676" s="402"/>
      <c r="N676" s="402"/>
      <c r="O676" s="402"/>
      <c r="P676" s="402"/>
      <c r="Q676" s="402"/>
      <c r="R676" s="402"/>
      <c r="S676" s="402"/>
      <c r="T676" s="402"/>
      <c r="U676" s="402"/>
      <c r="V676" s="402"/>
      <c r="W676" s="402"/>
      <c r="X676" s="402"/>
      <c r="Y676" s="402"/>
      <c r="Z676" s="402"/>
    </row>
    <row r="677" ht="18.0" customHeight="1">
      <c r="A677" s="402"/>
      <c r="B677" s="402"/>
      <c r="C677" s="402"/>
      <c r="D677" s="402"/>
      <c r="E677" s="402"/>
      <c r="F677" s="402"/>
      <c r="G677" s="402"/>
      <c r="H677" s="402"/>
      <c r="I677" s="402"/>
      <c r="J677" s="402"/>
      <c r="K677" s="402"/>
      <c r="L677" s="402"/>
      <c r="M677" s="402"/>
      <c r="N677" s="402"/>
      <c r="O677" s="402"/>
      <c r="P677" s="402"/>
      <c r="Q677" s="402"/>
      <c r="R677" s="402"/>
      <c r="S677" s="402"/>
      <c r="T677" s="402"/>
      <c r="U677" s="402"/>
      <c r="V677" s="402"/>
      <c r="W677" s="402"/>
      <c r="X677" s="402"/>
      <c r="Y677" s="402"/>
      <c r="Z677" s="402"/>
    </row>
    <row r="678" ht="18.0" customHeight="1">
      <c r="A678" s="402"/>
      <c r="B678" s="402"/>
      <c r="C678" s="402"/>
      <c r="D678" s="402"/>
      <c r="E678" s="402"/>
      <c r="F678" s="402"/>
      <c r="G678" s="402"/>
      <c r="H678" s="402"/>
      <c r="I678" s="402"/>
      <c r="J678" s="402"/>
      <c r="K678" s="402"/>
      <c r="L678" s="402"/>
      <c r="M678" s="402"/>
      <c r="N678" s="402"/>
      <c r="O678" s="402"/>
      <c r="P678" s="402"/>
      <c r="Q678" s="402"/>
      <c r="R678" s="402"/>
      <c r="S678" s="402"/>
      <c r="T678" s="402"/>
      <c r="U678" s="402"/>
      <c r="V678" s="402"/>
      <c r="W678" s="402"/>
      <c r="X678" s="402"/>
      <c r="Y678" s="402"/>
      <c r="Z678" s="402"/>
    </row>
    <row r="679" ht="18.0" customHeight="1">
      <c r="A679" s="402"/>
      <c r="B679" s="402"/>
      <c r="C679" s="402"/>
      <c r="D679" s="402"/>
      <c r="E679" s="402"/>
      <c r="F679" s="402"/>
      <c r="G679" s="402"/>
      <c r="H679" s="402"/>
      <c r="I679" s="402"/>
      <c r="J679" s="402"/>
      <c r="K679" s="402"/>
      <c r="L679" s="402"/>
      <c r="M679" s="402"/>
      <c r="N679" s="402"/>
      <c r="O679" s="402"/>
      <c r="P679" s="402"/>
      <c r="Q679" s="402"/>
      <c r="R679" s="402"/>
      <c r="S679" s="402"/>
      <c r="T679" s="402"/>
      <c r="U679" s="402"/>
      <c r="V679" s="402"/>
      <c r="W679" s="402"/>
      <c r="X679" s="402"/>
      <c r="Y679" s="402"/>
      <c r="Z679" s="402"/>
    </row>
    <row r="680" ht="18.0" customHeight="1">
      <c r="A680" s="402"/>
      <c r="B680" s="402"/>
      <c r="C680" s="402"/>
      <c r="D680" s="402"/>
      <c r="E680" s="402"/>
      <c r="F680" s="402"/>
      <c r="G680" s="402"/>
      <c r="H680" s="402"/>
      <c r="I680" s="402"/>
      <c r="J680" s="402"/>
      <c r="K680" s="402"/>
      <c r="L680" s="402"/>
      <c r="M680" s="402"/>
      <c r="N680" s="402"/>
      <c r="O680" s="402"/>
      <c r="P680" s="402"/>
      <c r="Q680" s="402"/>
      <c r="R680" s="402"/>
      <c r="S680" s="402"/>
      <c r="T680" s="402"/>
      <c r="U680" s="402"/>
      <c r="V680" s="402"/>
      <c r="W680" s="402"/>
      <c r="X680" s="402"/>
      <c r="Y680" s="402"/>
      <c r="Z680" s="402"/>
    </row>
    <row r="681" ht="18.0" customHeight="1">
      <c r="A681" s="402"/>
      <c r="B681" s="402"/>
      <c r="C681" s="402"/>
      <c r="D681" s="402"/>
      <c r="E681" s="402"/>
      <c r="F681" s="402"/>
      <c r="G681" s="402"/>
      <c r="H681" s="402"/>
      <c r="I681" s="402"/>
      <c r="J681" s="402"/>
      <c r="K681" s="402"/>
      <c r="L681" s="402"/>
      <c r="M681" s="402"/>
      <c r="N681" s="402"/>
      <c r="O681" s="402"/>
      <c r="P681" s="402"/>
      <c r="Q681" s="402"/>
      <c r="R681" s="402"/>
      <c r="S681" s="402"/>
      <c r="T681" s="402"/>
      <c r="U681" s="402"/>
      <c r="V681" s="402"/>
      <c r="W681" s="402"/>
      <c r="X681" s="402"/>
      <c r="Y681" s="402"/>
      <c r="Z681" s="402"/>
    </row>
    <row r="682" ht="18.0" customHeight="1">
      <c r="A682" s="402"/>
      <c r="B682" s="402"/>
      <c r="C682" s="402"/>
      <c r="D682" s="402"/>
      <c r="E682" s="402"/>
      <c r="F682" s="402"/>
      <c r="G682" s="402"/>
      <c r="H682" s="402"/>
      <c r="I682" s="402"/>
      <c r="J682" s="402"/>
      <c r="K682" s="402"/>
      <c r="L682" s="402"/>
      <c r="M682" s="402"/>
      <c r="N682" s="402"/>
      <c r="O682" s="402"/>
      <c r="P682" s="402"/>
      <c r="Q682" s="402"/>
      <c r="R682" s="402"/>
      <c r="S682" s="402"/>
      <c r="T682" s="402"/>
      <c r="U682" s="402"/>
      <c r="V682" s="402"/>
      <c r="W682" s="402"/>
      <c r="X682" s="402"/>
      <c r="Y682" s="402"/>
      <c r="Z682" s="402"/>
    </row>
    <row r="683" ht="18.0" customHeight="1">
      <c r="A683" s="402"/>
      <c r="B683" s="402"/>
      <c r="C683" s="402"/>
      <c r="D683" s="402"/>
      <c r="E683" s="402"/>
      <c r="F683" s="402"/>
      <c r="G683" s="402"/>
      <c r="H683" s="402"/>
      <c r="I683" s="402"/>
      <c r="J683" s="402"/>
      <c r="K683" s="402"/>
      <c r="L683" s="402"/>
      <c r="M683" s="402"/>
      <c r="N683" s="402"/>
      <c r="O683" s="402"/>
      <c r="P683" s="402"/>
      <c r="Q683" s="402"/>
      <c r="R683" s="402"/>
      <c r="S683" s="402"/>
      <c r="T683" s="402"/>
      <c r="U683" s="402"/>
      <c r="V683" s="402"/>
      <c r="W683" s="402"/>
      <c r="X683" s="402"/>
      <c r="Y683" s="402"/>
      <c r="Z683" s="402"/>
    </row>
    <row r="684" ht="18.0" customHeight="1">
      <c r="A684" s="402"/>
      <c r="B684" s="402"/>
      <c r="C684" s="402"/>
      <c r="D684" s="402"/>
      <c r="E684" s="402"/>
      <c r="F684" s="402"/>
      <c r="G684" s="402"/>
      <c r="H684" s="402"/>
      <c r="I684" s="402"/>
      <c r="J684" s="402"/>
      <c r="K684" s="402"/>
      <c r="L684" s="402"/>
      <c r="M684" s="402"/>
      <c r="N684" s="402"/>
      <c r="O684" s="402"/>
      <c r="P684" s="402"/>
      <c r="Q684" s="402"/>
      <c r="R684" s="402"/>
      <c r="S684" s="402"/>
      <c r="T684" s="402"/>
      <c r="U684" s="402"/>
      <c r="V684" s="402"/>
      <c r="W684" s="402"/>
      <c r="X684" s="402"/>
      <c r="Y684" s="402"/>
      <c r="Z684" s="402"/>
    </row>
    <row r="685" ht="18.0" customHeight="1">
      <c r="A685" s="402"/>
      <c r="B685" s="402"/>
      <c r="C685" s="402"/>
      <c r="D685" s="402"/>
      <c r="E685" s="402"/>
      <c r="F685" s="402"/>
      <c r="G685" s="402"/>
      <c r="H685" s="402"/>
      <c r="I685" s="402"/>
      <c r="J685" s="402"/>
      <c r="K685" s="402"/>
      <c r="L685" s="402"/>
      <c r="M685" s="402"/>
      <c r="N685" s="402"/>
      <c r="O685" s="402"/>
      <c r="P685" s="402"/>
      <c r="Q685" s="402"/>
      <c r="R685" s="402"/>
      <c r="S685" s="402"/>
      <c r="T685" s="402"/>
      <c r="U685" s="402"/>
      <c r="V685" s="402"/>
      <c r="W685" s="402"/>
      <c r="X685" s="402"/>
      <c r="Y685" s="402"/>
      <c r="Z685" s="402"/>
    </row>
    <row r="686" ht="18.0" customHeight="1">
      <c r="A686" s="402"/>
      <c r="B686" s="402"/>
      <c r="C686" s="402"/>
      <c r="D686" s="402"/>
      <c r="E686" s="402"/>
      <c r="F686" s="402"/>
      <c r="G686" s="402"/>
      <c r="H686" s="402"/>
      <c r="I686" s="402"/>
      <c r="J686" s="402"/>
      <c r="K686" s="402"/>
      <c r="L686" s="402"/>
      <c r="M686" s="402"/>
      <c r="N686" s="402"/>
      <c r="O686" s="402"/>
      <c r="P686" s="402"/>
      <c r="Q686" s="402"/>
      <c r="R686" s="402"/>
      <c r="S686" s="402"/>
      <c r="T686" s="402"/>
      <c r="U686" s="402"/>
      <c r="V686" s="402"/>
      <c r="W686" s="402"/>
      <c r="X686" s="402"/>
      <c r="Y686" s="402"/>
      <c r="Z686" s="402"/>
    </row>
    <row r="687" ht="18.0" customHeight="1">
      <c r="A687" s="402"/>
      <c r="B687" s="402"/>
      <c r="C687" s="402"/>
      <c r="D687" s="402"/>
      <c r="E687" s="402"/>
      <c r="F687" s="402"/>
      <c r="G687" s="402"/>
      <c r="H687" s="402"/>
      <c r="I687" s="402"/>
      <c r="J687" s="402"/>
      <c r="K687" s="402"/>
      <c r="L687" s="402"/>
      <c r="M687" s="402"/>
      <c r="N687" s="402"/>
      <c r="O687" s="402"/>
      <c r="P687" s="402"/>
      <c r="Q687" s="402"/>
      <c r="R687" s="402"/>
      <c r="S687" s="402"/>
      <c r="T687" s="402"/>
      <c r="U687" s="402"/>
      <c r="V687" s="402"/>
      <c r="W687" s="402"/>
      <c r="X687" s="402"/>
      <c r="Y687" s="402"/>
      <c r="Z687" s="402"/>
    </row>
    <row r="688" ht="18.0" customHeight="1">
      <c r="A688" s="402"/>
      <c r="B688" s="402"/>
      <c r="C688" s="402"/>
      <c r="D688" s="402"/>
      <c r="E688" s="402"/>
      <c r="F688" s="402"/>
      <c r="G688" s="402"/>
      <c r="H688" s="402"/>
      <c r="I688" s="402"/>
      <c r="J688" s="402"/>
      <c r="K688" s="402"/>
      <c r="L688" s="402"/>
      <c r="M688" s="402"/>
      <c r="N688" s="402"/>
      <c r="O688" s="402"/>
      <c r="P688" s="402"/>
      <c r="Q688" s="402"/>
      <c r="R688" s="402"/>
      <c r="S688" s="402"/>
      <c r="T688" s="402"/>
      <c r="U688" s="402"/>
      <c r="V688" s="402"/>
      <c r="W688" s="402"/>
      <c r="X688" s="402"/>
      <c r="Y688" s="402"/>
      <c r="Z688" s="402"/>
    </row>
    <row r="689" ht="18.0" customHeight="1">
      <c r="A689" s="402"/>
      <c r="B689" s="402"/>
      <c r="C689" s="402"/>
      <c r="D689" s="402"/>
      <c r="E689" s="402"/>
      <c r="F689" s="402"/>
      <c r="G689" s="402"/>
      <c r="H689" s="402"/>
      <c r="I689" s="402"/>
      <c r="J689" s="402"/>
      <c r="K689" s="402"/>
      <c r="L689" s="402"/>
      <c r="M689" s="402"/>
      <c r="N689" s="402"/>
      <c r="O689" s="402"/>
      <c r="P689" s="402"/>
      <c r="Q689" s="402"/>
      <c r="R689" s="402"/>
      <c r="S689" s="402"/>
      <c r="T689" s="402"/>
      <c r="U689" s="402"/>
      <c r="V689" s="402"/>
      <c r="W689" s="402"/>
      <c r="X689" s="402"/>
      <c r="Y689" s="402"/>
      <c r="Z689" s="402"/>
    </row>
    <row r="690" ht="18.0" customHeight="1">
      <c r="A690" s="402"/>
      <c r="B690" s="402"/>
      <c r="C690" s="402"/>
      <c r="D690" s="402"/>
      <c r="E690" s="402"/>
      <c r="F690" s="402"/>
      <c r="G690" s="402"/>
      <c r="H690" s="402"/>
      <c r="I690" s="402"/>
      <c r="J690" s="402"/>
      <c r="K690" s="402"/>
      <c r="L690" s="402"/>
      <c r="M690" s="402"/>
      <c r="N690" s="402"/>
      <c r="O690" s="402"/>
      <c r="P690" s="402"/>
      <c r="Q690" s="402"/>
      <c r="R690" s="402"/>
      <c r="S690" s="402"/>
      <c r="T690" s="402"/>
      <c r="U690" s="402"/>
      <c r="V690" s="402"/>
      <c r="W690" s="402"/>
      <c r="X690" s="402"/>
      <c r="Y690" s="402"/>
      <c r="Z690" s="402"/>
    </row>
    <row r="691" ht="18.0" customHeight="1">
      <c r="A691" s="402"/>
      <c r="B691" s="402"/>
      <c r="C691" s="402"/>
      <c r="D691" s="402"/>
      <c r="E691" s="402"/>
      <c r="F691" s="402"/>
      <c r="G691" s="402"/>
      <c r="H691" s="402"/>
      <c r="I691" s="402"/>
      <c r="J691" s="402"/>
      <c r="K691" s="402"/>
      <c r="L691" s="402"/>
      <c r="M691" s="402"/>
      <c r="N691" s="402"/>
      <c r="O691" s="402"/>
      <c r="P691" s="402"/>
      <c r="Q691" s="402"/>
      <c r="R691" s="402"/>
      <c r="S691" s="402"/>
      <c r="T691" s="402"/>
      <c r="U691" s="402"/>
      <c r="V691" s="402"/>
      <c r="W691" s="402"/>
      <c r="X691" s="402"/>
      <c r="Y691" s="402"/>
      <c r="Z691" s="402"/>
    </row>
    <row r="692" ht="18.0" customHeight="1">
      <c r="A692" s="402"/>
      <c r="B692" s="402"/>
      <c r="C692" s="402"/>
      <c r="D692" s="402"/>
      <c r="E692" s="402"/>
      <c r="F692" s="402"/>
      <c r="G692" s="402"/>
      <c r="H692" s="402"/>
      <c r="I692" s="402"/>
      <c r="J692" s="402"/>
      <c r="K692" s="402"/>
      <c r="L692" s="402"/>
      <c r="M692" s="402"/>
      <c r="N692" s="402"/>
      <c r="O692" s="402"/>
      <c r="P692" s="402"/>
      <c r="Q692" s="402"/>
      <c r="R692" s="402"/>
      <c r="S692" s="402"/>
      <c r="T692" s="402"/>
      <c r="U692" s="402"/>
      <c r="V692" s="402"/>
      <c r="W692" s="402"/>
      <c r="X692" s="402"/>
      <c r="Y692" s="402"/>
      <c r="Z692" s="402"/>
    </row>
    <row r="693" ht="18.0" customHeight="1">
      <c r="A693" s="402"/>
      <c r="B693" s="402"/>
      <c r="C693" s="402"/>
      <c r="D693" s="402"/>
      <c r="E693" s="402"/>
      <c r="F693" s="402"/>
      <c r="G693" s="402"/>
      <c r="H693" s="402"/>
      <c r="I693" s="402"/>
      <c r="J693" s="402"/>
      <c r="K693" s="402"/>
      <c r="L693" s="402"/>
      <c r="M693" s="402"/>
      <c r="N693" s="402"/>
      <c r="O693" s="402"/>
      <c r="P693" s="402"/>
      <c r="Q693" s="402"/>
      <c r="R693" s="402"/>
      <c r="S693" s="402"/>
      <c r="T693" s="402"/>
      <c r="U693" s="402"/>
      <c r="V693" s="402"/>
      <c r="W693" s="402"/>
      <c r="X693" s="402"/>
      <c r="Y693" s="402"/>
      <c r="Z693" s="402"/>
    </row>
    <row r="694" ht="18.0" customHeight="1">
      <c r="A694" s="402"/>
      <c r="B694" s="402"/>
      <c r="C694" s="402"/>
      <c r="D694" s="402"/>
      <c r="E694" s="402"/>
      <c r="F694" s="402"/>
      <c r="G694" s="402"/>
      <c r="H694" s="402"/>
      <c r="I694" s="402"/>
      <c r="J694" s="402"/>
      <c r="K694" s="402"/>
      <c r="L694" s="402"/>
      <c r="M694" s="402"/>
      <c r="N694" s="402"/>
      <c r="O694" s="402"/>
      <c r="P694" s="402"/>
      <c r="Q694" s="402"/>
      <c r="R694" s="402"/>
      <c r="S694" s="402"/>
      <c r="T694" s="402"/>
      <c r="U694" s="402"/>
      <c r="V694" s="402"/>
      <c r="W694" s="402"/>
      <c r="X694" s="402"/>
      <c r="Y694" s="402"/>
      <c r="Z694" s="402"/>
    </row>
    <row r="695" ht="18.0" customHeight="1">
      <c r="A695" s="402"/>
      <c r="B695" s="402"/>
      <c r="C695" s="402"/>
      <c r="D695" s="402"/>
      <c r="E695" s="402"/>
      <c r="F695" s="402"/>
      <c r="G695" s="402"/>
      <c r="H695" s="402"/>
      <c r="I695" s="402"/>
      <c r="J695" s="402"/>
      <c r="K695" s="402"/>
      <c r="L695" s="402"/>
      <c r="M695" s="402"/>
      <c r="N695" s="402"/>
      <c r="O695" s="402"/>
      <c r="P695" s="402"/>
      <c r="Q695" s="402"/>
      <c r="R695" s="402"/>
      <c r="S695" s="402"/>
      <c r="T695" s="402"/>
      <c r="U695" s="402"/>
      <c r="V695" s="402"/>
      <c r="W695" s="402"/>
      <c r="X695" s="402"/>
      <c r="Y695" s="402"/>
      <c r="Z695" s="402"/>
    </row>
    <row r="696" ht="18.0" customHeight="1">
      <c r="A696" s="402"/>
      <c r="B696" s="402"/>
      <c r="C696" s="402"/>
      <c r="D696" s="402"/>
      <c r="E696" s="402"/>
      <c r="F696" s="402"/>
      <c r="G696" s="402"/>
      <c r="H696" s="402"/>
      <c r="I696" s="402"/>
      <c r="J696" s="402"/>
      <c r="K696" s="402"/>
      <c r="L696" s="402"/>
      <c r="M696" s="402"/>
      <c r="N696" s="402"/>
      <c r="O696" s="402"/>
      <c r="P696" s="402"/>
      <c r="Q696" s="402"/>
      <c r="R696" s="402"/>
      <c r="S696" s="402"/>
      <c r="T696" s="402"/>
      <c r="U696" s="402"/>
      <c r="V696" s="402"/>
      <c r="W696" s="402"/>
      <c r="X696" s="402"/>
      <c r="Y696" s="402"/>
      <c r="Z696" s="402"/>
    </row>
    <row r="697" ht="18.0" customHeight="1">
      <c r="A697" s="402"/>
      <c r="B697" s="402"/>
      <c r="C697" s="402"/>
      <c r="D697" s="402"/>
      <c r="E697" s="402"/>
      <c r="F697" s="402"/>
      <c r="G697" s="402"/>
      <c r="H697" s="402"/>
      <c r="I697" s="402"/>
      <c r="J697" s="402"/>
      <c r="K697" s="402"/>
      <c r="L697" s="402"/>
      <c r="M697" s="402"/>
      <c r="N697" s="402"/>
      <c r="O697" s="402"/>
      <c r="P697" s="402"/>
      <c r="Q697" s="402"/>
      <c r="R697" s="402"/>
      <c r="S697" s="402"/>
      <c r="T697" s="402"/>
      <c r="U697" s="402"/>
      <c r="V697" s="402"/>
      <c r="W697" s="402"/>
      <c r="X697" s="402"/>
      <c r="Y697" s="402"/>
      <c r="Z697" s="402"/>
    </row>
    <row r="698" ht="18.0" customHeight="1">
      <c r="A698" s="402"/>
      <c r="B698" s="402"/>
      <c r="C698" s="402"/>
      <c r="D698" s="402"/>
      <c r="E698" s="402"/>
      <c r="F698" s="402"/>
      <c r="G698" s="402"/>
      <c r="H698" s="402"/>
      <c r="I698" s="402"/>
      <c r="J698" s="402"/>
      <c r="K698" s="402"/>
      <c r="L698" s="402"/>
      <c r="M698" s="402"/>
      <c r="N698" s="402"/>
      <c r="O698" s="402"/>
      <c r="P698" s="402"/>
      <c r="Q698" s="402"/>
      <c r="R698" s="402"/>
      <c r="S698" s="402"/>
      <c r="T698" s="402"/>
      <c r="U698" s="402"/>
      <c r="V698" s="402"/>
      <c r="W698" s="402"/>
      <c r="X698" s="402"/>
      <c r="Y698" s="402"/>
      <c r="Z698" s="402"/>
    </row>
    <row r="699" ht="18.0" customHeight="1">
      <c r="A699" s="402"/>
      <c r="B699" s="402"/>
      <c r="C699" s="402"/>
      <c r="D699" s="402"/>
      <c r="E699" s="402"/>
      <c r="F699" s="402"/>
      <c r="G699" s="402"/>
      <c r="H699" s="402"/>
      <c r="I699" s="402"/>
      <c r="J699" s="402"/>
      <c r="K699" s="402"/>
      <c r="L699" s="402"/>
      <c r="M699" s="402"/>
      <c r="N699" s="402"/>
      <c r="O699" s="402"/>
      <c r="P699" s="402"/>
      <c r="Q699" s="402"/>
      <c r="R699" s="402"/>
      <c r="S699" s="402"/>
      <c r="T699" s="402"/>
      <c r="U699" s="402"/>
      <c r="V699" s="402"/>
      <c r="W699" s="402"/>
      <c r="X699" s="402"/>
      <c r="Y699" s="402"/>
      <c r="Z699" s="402"/>
    </row>
    <row r="700" ht="18.0" customHeight="1">
      <c r="A700" s="402"/>
      <c r="B700" s="402"/>
      <c r="C700" s="402"/>
      <c r="D700" s="402"/>
      <c r="E700" s="402"/>
      <c r="F700" s="402"/>
      <c r="G700" s="402"/>
      <c r="H700" s="402"/>
      <c r="I700" s="402"/>
      <c r="J700" s="402"/>
      <c r="K700" s="402"/>
      <c r="L700" s="402"/>
      <c r="M700" s="402"/>
      <c r="N700" s="402"/>
      <c r="O700" s="402"/>
      <c r="P700" s="402"/>
      <c r="Q700" s="402"/>
      <c r="R700" s="402"/>
      <c r="S700" s="402"/>
      <c r="T700" s="402"/>
      <c r="U700" s="402"/>
      <c r="V700" s="402"/>
      <c r="W700" s="402"/>
      <c r="X700" s="402"/>
      <c r="Y700" s="402"/>
      <c r="Z700" s="402"/>
    </row>
    <row r="701" ht="18.0" customHeight="1">
      <c r="A701" s="402"/>
      <c r="B701" s="402"/>
      <c r="C701" s="402"/>
      <c r="D701" s="402"/>
      <c r="E701" s="402"/>
      <c r="F701" s="402"/>
      <c r="G701" s="402"/>
      <c r="H701" s="402"/>
      <c r="I701" s="402"/>
      <c r="J701" s="402"/>
      <c r="K701" s="402"/>
      <c r="L701" s="402"/>
      <c r="M701" s="402"/>
      <c r="N701" s="402"/>
      <c r="O701" s="402"/>
      <c r="P701" s="402"/>
      <c r="Q701" s="402"/>
      <c r="R701" s="402"/>
      <c r="S701" s="402"/>
      <c r="T701" s="402"/>
      <c r="U701" s="402"/>
      <c r="V701" s="402"/>
      <c r="W701" s="402"/>
      <c r="X701" s="402"/>
      <c r="Y701" s="402"/>
      <c r="Z701" s="402"/>
    </row>
    <row r="702" ht="18.0" customHeight="1">
      <c r="A702" s="402"/>
      <c r="B702" s="402"/>
      <c r="C702" s="402"/>
      <c r="D702" s="402"/>
      <c r="E702" s="402"/>
      <c r="F702" s="402"/>
      <c r="G702" s="402"/>
      <c r="H702" s="402"/>
      <c r="I702" s="402"/>
      <c r="J702" s="402"/>
      <c r="K702" s="402"/>
      <c r="L702" s="402"/>
      <c r="M702" s="402"/>
      <c r="N702" s="402"/>
      <c r="O702" s="402"/>
      <c r="P702" s="402"/>
      <c r="Q702" s="402"/>
      <c r="R702" s="402"/>
      <c r="S702" s="402"/>
      <c r="T702" s="402"/>
      <c r="U702" s="402"/>
      <c r="V702" s="402"/>
      <c r="W702" s="402"/>
      <c r="X702" s="402"/>
      <c r="Y702" s="402"/>
      <c r="Z702" s="402"/>
    </row>
    <row r="703" ht="18.0" customHeight="1">
      <c r="A703" s="402"/>
      <c r="B703" s="402"/>
      <c r="C703" s="402"/>
      <c r="D703" s="402"/>
      <c r="E703" s="402"/>
      <c r="F703" s="402"/>
      <c r="G703" s="402"/>
      <c r="H703" s="402"/>
      <c r="I703" s="402"/>
      <c r="J703" s="402"/>
      <c r="K703" s="402"/>
      <c r="L703" s="402"/>
      <c r="M703" s="402"/>
      <c r="N703" s="402"/>
      <c r="O703" s="402"/>
      <c r="P703" s="402"/>
      <c r="Q703" s="402"/>
      <c r="R703" s="402"/>
      <c r="S703" s="402"/>
      <c r="T703" s="402"/>
      <c r="U703" s="402"/>
      <c r="V703" s="402"/>
      <c r="W703" s="402"/>
      <c r="X703" s="402"/>
      <c r="Y703" s="402"/>
      <c r="Z703" s="402"/>
    </row>
    <row r="704" ht="18.0" customHeight="1">
      <c r="A704" s="402"/>
      <c r="B704" s="402"/>
      <c r="C704" s="402"/>
      <c r="D704" s="402"/>
      <c r="E704" s="402"/>
      <c r="F704" s="402"/>
      <c r="G704" s="402"/>
      <c r="H704" s="402"/>
      <c r="I704" s="402"/>
      <c r="J704" s="402"/>
      <c r="K704" s="402"/>
      <c r="L704" s="402"/>
      <c r="M704" s="402"/>
      <c r="N704" s="402"/>
      <c r="O704" s="402"/>
      <c r="P704" s="402"/>
      <c r="Q704" s="402"/>
      <c r="R704" s="402"/>
      <c r="S704" s="402"/>
      <c r="T704" s="402"/>
      <c r="U704" s="402"/>
      <c r="V704" s="402"/>
      <c r="W704" s="402"/>
      <c r="X704" s="402"/>
      <c r="Y704" s="402"/>
      <c r="Z704" s="402"/>
    </row>
    <row r="705" ht="18.0" customHeight="1">
      <c r="A705" s="402"/>
      <c r="B705" s="402"/>
      <c r="C705" s="402"/>
      <c r="D705" s="402"/>
      <c r="E705" s="402"/>
      <c r="F705" s="402"/>
      <c r="G705" s="402"/>
      <c r="H705" s="402"/>
      <c r="I705" s="402"/>
      <c r="J705" s="402"/>
      <c r="K705" s="402"/>
      <c r="L705" s="402"/>
      <c r="M705" s="402"/>
      <c r="N705" s="402"/>
      <c r="O705" s="402"/>
      <c r="P705" s="402"/>
      <c r="Q705" s="402"/>
      <c r="R705" s="402"/>
      <c r="S705" s="402"/>
      <c r="T705" s="402"/>
      <c r="U705" s="402"/>
      <c r="V705" s="402"/>
      <c r="W705" s="402"/>
      <c r="X705" s="402"/>
      <c r="Y705" s="402"/>
      <c r="Z705" s="402"/>
    </row>
    <row r="706" ht="18.0" customHeight="1">
      <c r="A706" s="402"/>
      <c r="B706" s="402"/>
      <c r="C706" s="402"/>
      <c r="D706" s="402"/>
      <c r="E706" s="402"/>
      <c r="F706" s="402"/>
      <c r="G706" s="402"/>
      <c r="H706" s="402"/>
      <c r="I706" s="402"/>
      <c r="J706" s="402"/>
      <c r="K706" s="402"/>
      <c r="L706" s="402"/>
      <c r="M706" s="402"/>
      <c r="N706" s="402"/>
      <c r="O706" s="402"/>
      <c r="P706" s="402"/>
      <c r="Q706" s="402"/>
      <c r="R706" s="402"/>
      <c r="S706" s="402"/>
      <c r="T706" s="402"/>
      <c r="U706" s="402"/>
      <c r="V706" s="402"/>
      <c r="W706" s="402"/>
      <c r="X706" s="402"/>
      <c r="Y706" s="402"/>
      <c r="Z706" s="402"/>
    </row>
    <row r="707" ht="18.0" customHeight="1">
      <c r="A707" s="402"/>
      <c r="B707" s="402"/>
      <c r="C707" s="402"/>
      <c r="D707" s="402"/>
      <c r="E707" s="402"/>
      <c r="F707" s="402"/>
      <c r="G707" s="402"/>
      <c r="H707" s="402"/>
      <c r="I707" s="402"/>
      <c r="J707" s="402"/>
      <c r="K707" s="402"/>
      <c r="L707" s="402"/>
      <c r="M707" s="402"/>
      <c r="N707" s="402"/>
      <c r="O707" s="402"/>
      <c r="P707" s="402"/>
      <c r="Q707" s="402"/>
      <c r="R707" s="402"/>
      <c r="S707" s="402"/>
      <c r="T707" s="402"/>
      <c r="U707" s="402"/>
      <c r="V707" s="402"/>
      <c r="W707" s="402"/>
      <c r="X707" s="402"/>
      <c r="Y707" s="402"/>
      <c r="Z707" s="402"/>
    </row>
    <row r="708" ht="18.0" customHeight="1">
      <c r="A708" s="402"/>
      <c r="B708" s="402"/>
      <c r="C708" s="402"/>
      <c r="D708" s="402"/>
      <c r="E708" s="402"/>
      <c r="F708" s="402"/>
      <c r="G708" s="402"/>
      <c r="H708" s="402"/>
      <c r="I708" s="402"/>
      <c r="J708" s="402"/>
      <c r="K708" s="402"/>
      <c r="L708" s="402"/>
      <c r="M708" s="402"/>
      <c r="N708" s="402"/>
      <c r="O708" s="402"/>
      <c r="P708" s="402"/>
      <c r="Q708" s="402"/>
      <c r="R708" s="402"/>
      <c r="S708" s="402"/>
      <c r="T708" s="402"/>
      <c r="U708" s="402"/>
      <c r="V708" s="402"/>
      <c r="W708" s="402"/>
      <c r="X708" s="402"/>
      <c r="Y708" s="402"/>
      <c r="Z708" s="402"/>
    </row>
    <row r="709" ht="18.0" customHeight="1">
      <c r="A709" s="402"/>
      <c r="B709" s="402"/>
      <c r="C709" s="402"/>
      <c r="D709" s="402"/>
      <c r="E709" s="402"/>
      <c r="F709" s="402"/>
      <c r="G709" s="402"/>
      <c r="H709" s="402"/>
      <c r="I709" s="402"/>
      <c r="J709" s="402"/>
      <c r="K709" s="402"/>
      <c r="L709" s="402"/>
      <c r="M709" s="402"/>
      <c r="N709" s="402"/>
      <c r="O709" s="402"/>
      <c r="P709" s="402"/>
      <c r="Q709" s="402"/>
      <c r="R709" s="402"/>
      <c r="S709" s="402"/>
      <c r="T709" s="402"/>
      <c r="U709" s="402"/>
      <c r="V709" s="402"/>
      <c r="W709" s="402"/>
      <c r="X709" s="402"/>
      <c r="Y709" s="402"/>
      <c r="Z709" s="402"/>
    </row>
    <row r="710" ht="18.0" customHeight="1">
      <c r="A710" s="402"/>
      <c r="B710" s="402"/>
      <c r="C710" s="402"/>
      <c r="D710" s="402"/>
      <c r="E710" s="402"/>
      <c r="F710" s="402"/>
      <c r="G710" s="402"/>
      <c r="H710" s="402"/>
      <c r="I710" s="402"/>
      <c r="J710" s="402"/>
      <c r="K710" s="402"/>
      <c r="L710" s="402"/>
      <c r="M710" s="402"/>
      <c r="N710" s="402"/>
      <c r="O710" s="402"/>
      <c r="P710" s="402"/>
      <c r="Q710" s="402"/>
      <c r="R710" s="402"/>
      <c r="S710" s="402"/>
      <c r="T710" s="402"/>
      <c r="U710" s="402"/>
      <c r="V710" s="402"/>
      <c r="W710" s="402"/>
      <c r="X710" s="402"/>
      <c r="Y710" s="402"/>
      <c r="Z710" s="402"/>
    </row>
    <row r="711" ht="18.0" customHeight="1">
      <c r="A711" s="402"/>
      <c r="B711" s="402"/>
      <c r="C711" s="402"/>
      <c r="D711" s="402"/>
      <c r="E711" s="402"/>
      <c r="F711" s="402"/>
      <c r="G711" s="402"/>
      <c r="H711" s="402"/>
      <c r="I711" s="402"/>
      <c r="J711" s="402"/>
      <c r="K711" s="402"/>
      <c r="L711" s="402"/>
      <c r="M711" s="402"/>
      <c r="N711" s="402"/>
      <c r="O711" s="402"/>
      <c r="P711" s="402"/>
      <c r="Q711" s="402"/>
      <c r="R711" s="402"/>
      <c r="S711" s="402"/>
      <c r="T711" s="402"/>
      <c r="U711" s="402"/>
      <c r="V711" s="402"/>
      <c r="W711" s="402"/>
      <c r="X711" s="402"/>
      <c r="Y711" s="402"/>
      <c r="Z711" s="402"/>
    </row>
    <row r="712" ht="18.0" customHeight="1">
      <c r="A712" s="402"/>
      <c r="B712" s="402"/>
      <c r="C712" s="402"/>
      <c r="D712" s="402"/>
      <c r="E712" s="402"/>
      <c r="F712" s="402"/>
      <c r="G712" s="402"/>
      <c r="H712" s="402"/>
      <c r="I712" s="402"/>
      <c r="J712" s="402"/>
      <c r="K712" s="402"/>
      <c r="L712" s="402"/>
      <c r="M712" s="402"/>
      <c r="N712" s="402"/>
      <c r="O712" s="402"/>
      <c r="P712" s="402"/>
      <c r="Q712" s="402"/>
      <c r="R712" s="402"/>
      <c r="S712" s="402"/>
      <c r="T712" s="402"/>
      <c r="U712" s="402"/>
      <c r="V712" s="402"/>
      <c r="W712" s="402"/>
      <c r="X712" s="402"/>
      <c r="Y712" s="402"/>
      <c r="Z712" s="402"/>
    </row>
    <row r="713" ht="18.0" customHeight="1">
      <c r="A713" s="402"/>
      <c r="B713" s="402"/>
      <c r="C713" s="402"/>
      <c r="D713" s="402"/>
      <c r="E713" s="402"/>
      <c r="F713" s="402"/>
      <c r="G713" s="402"/>
      <c r="H713" s="402"/>
      <c r="I713" s="402"/>
      <c r="J713" s="402"/>
      <c r="K713" s="402"/>
      <c r="L713" s="402"/>
      <c r="M713" s="402"/>
      <c r="N713" s="402"/>
      <c r="O713" s="402"/>
      <c r="P713" s="402"/>
      <c r="Q713" s="402"/>
      <c r="R713" s="402"/>
      <c r="S713" s="402"/>
      <c r="T713" s="402"/>
      <c r="U713" s="402"/>
      <c r="V713" s="402"/>
      <c r="W713" s="402"/>
      <c r="X713" s="402"/>
      <c r="Y713" s="402"/>
      <c r="Z713" s="402"/>
    </row>
    <row r="714" ht="18.0" customHeight="1">
      <c r="A714" s="402"/>
      <c r="B714" s="402"/>
      <c r="C714" s="402"/>
      <c r="D714" s="402"/>
      <c r="E714" s="402"/>
      <c r="F714" s="402"/>
      <c r="G714" s="402"/>
      <c r="H714" s="402"/>
      <c r="I714" s="402"/>
      <c r="J714" s="402"/>
      <c r="K714" s="402"/>
      <c r="L714" s="402"/>
      <c r="M714" s="402"/>
      <c r="N714" s="402"/>
      <c r="O714" s="402"/>
      <c r="P714" s="402"/>
      <c r="Q714" s="402"/>
      <c r="R714" s="402"/>
      <c r="S714" s="402"/>
      <c r="T714" s="402"/>
      <c r="U714" s="402"/>
      <c r="V714" s="402"/>
      <c r="W714" s="402"/>
      <c r="X714" s="402"/>
      <c r="Y714" s="402"/>
      <c r="Z714" s="402"/>
    </row>
    <row r="715" ht="18.0" customHeight="1">
      <c r="A715" s="402"/>
      <c r="B715" s="402"/>
      <c r="C715" s="402"/>
      <c r="D715" s="402"/>
      <c r="E715" s="402"/>
      <c r="F715" s="402"/>
      <c r="G715" s="402"/>
      <c r="H715" s="402"/>
      <c r="I715" s="402"/>
      <c r="J715" s="402"/>
      <c r="K715" s="402"/>
      <c r="L715" s="402"/>
      <c r="M715" s="402"/>
      <c r="N715" s="402"/>
      <c r="O715" s="402"/>
      <c r="P715" s="402"/>
      <c r="Q715" s="402"/>
      <c r="R715" s="402"/>
      <c r="S715" s="402"/>
      <c r="T715" s="402"/>
      <c r="U715" s="402"/>
      <c r="V715" s="402"/>
      <c r="W715" s="402"/>
      <c r="X715" s="402"/>
      <c r="Y715" s="402"/>
      <c r="Z715" s="402"/>
    </row>
    <row r="716" ht="18.0" customHeight="1">
      <c r="A716" s="402"/>
      <c r="B716" s="402"/>
      <c r="C716" s="402"/>
      <c r="D716" s="402"/>
      <c r="E716" s="402"/>
      <c r="F716" s="402"/>
      <c r="G716" s="402"/>
      <c r="H716" s="402"/>
      <c r="I716" s="402"/>
      <c r="J716" s="402"/>
      <c r="K716" s="402"/>
      <c r="L716" s="402"/>
      <c r="M716" s="402"/>
      <c r="N716" s="402"/>
      <c r="O716" s="402"/>
      <c r="P716" s="402"/>
      <c r="Q716" s="402"/>
      <c r="R716" s="402"/>
      <c r="S716" s="402"/>
      <c r="T716" s="402"/>
      <c r="U716" s="402"/>
      <c r="V716" s="402"/>
      <c r="W716" s="402"/>
      <c r="X716" s="402"/>
      <c r="Y716" s="402"/>
      <c r="Z716" s="402"/>
    </row>
    <row r="717" ht="18.0" customHeight="1">
      <c r="A717" s="402"/>
      <c r="B717" s="402"/>
      <c r="C717" s="402"/>
      <c r="D717" s="402"/>
      <c r="E717" s="402"/>
      <c r="F717" s="402"/>
      <c r="G717" s="402"/>
      <c r="H717" s="402"/>
      <c r="I717" s="402"/>
      <c r="J717" s="402"/>
      <c r="K717" s="402"/>
      <c r="L717" s="402"/>
      <c r="M717" s="402"/>
      <c r="N717" s="402"/>
      <c r="O717" s="402"/>
      <c r="P717" s="402"/>
      <c r="Q717" s="402"/>
      <c r="R717" s="402"/>
      <c r="S717" s="402"/>
      <c r="T717" s="402"/>
      <c r="U717" s="402"/>
      <c r="V717" s="402"/>
      <c r="W717" s="402"/>
      <c r="X717" s="402"/>
      <c r="Y717" s="402"/>
      <c r="Z717" s="402"/>
    </row>
    <row r="718" ht="18.0" customHeight="1">
      <c r="A718" s="402"/>
      <c r="B718" s="402"/>
      <c r="C718" s="402"/>
      <c r="D718" s="402"/>
      <c r="E718" s="402"/>
      <c r="F718" s="402"/>
      <c r="G718" s="402"/>
      <c r="H718" s="402"/>
      <c r="I718" s="402"/>
      <c r="J718" s="402"/>
      <c r="K718" s="402"/>
      <c r="L718" s="402"/>
      <c r="M718" s="402"/>
      <c r="N718" s="402"/>
      <c r="O718" s="402"/>
      <c r="P718" s="402"/>
      <c r="Q718" s="402"/>
      <c r="R718" s="402"/>
      <c r="S718" s="402"/>
      <c r="T718" s="402"/>
      <c r="U718" s="402"/>
      <c r="V718" s="402"/>
      <c r="W718" s="402"/>
      <c r="X718" s="402"/>
      <c r="Y718" s="402"/>
      <c r="Z718" s="402"/>
    </row>
    <row r="719" ht="18.0" customHeight="1">
      <c r="A719" s="402"/>
      <c r="B719" s="402"/>
      <c r="C719" s="402"/>
      <c r="D719" s="402"/>
      <c r="E719" s="402"/>
      <c r="F719" s="402"/>
      <c r="G719" s="402"/>
      <c r="H719" s="402"/>
      <c r="I719" s="402"/>
      <c r="J719" s="402"/>
      <c r="K719" s="402"/>
      <c r="L719" s="402"/>
      <c r="M719" s="402"/>
      <c r="N719" s="402"/>
      <c r="O719" s="402"/>
      <c r="P719" s="402"/>
      <c r="Q719" s="402"/>
      <c r="R719" s="402"/>
      <c r="S719" s="402"/>
      <c r="T719" s="402"/>
      <c r="U719" s="402"/>
      <c r="V719" s="402"/>
      <c r="W719" s="402"/>
      <c r="X719" s="402"/>
      <c r="Y719" s="402"/>
      <c r="Z719" s="402"/>
    </row>
    <row r="720" ht="18.0" customHeight="1">
      <c r="A720" s="402"/>
      <c r="B720" s="402"/>
      <c r="C720" s="402"/>
      <c r="D720" s="402"/>
      <c r="E720" s="402"/>
      <c r="F720" s="402"/>
      <c r="G720" s="402"/>
      <c r="H720" s="402"/>
      <c r="I720" s="402"/>
      <c r="J720" s="402"/>
      <c r="K720" s="402"/>
      <c r="L720" s="402"/>
      <c r="M720" s="402"/>
      <c r="N720" s="402"/>
      <c r="O720" s="402"/>
      <c r="P720" s="402"/>
      <c r="Q720" s="402"/>
      <c r="R720" s="402"/>
      <c r="S720" s="402"/>
      <c r="T720" s="402"/>
      <c r="U720" s="402"/>
      <c r="V720" s="402"/>
      <c r="W720" s="402"/>
      <c r="X720" s="402"/>
      <c r="Y720" s="402"/>
      <c r="Z720" s="402"/>
    </row>
    <row r="721" ht="18.0" customHeight="1">
      <c r="A721" s="402"/>
      <c r="B721" s="402"/>
      <c r="C721" s="402"/>
      <c r="D721" s="402"/>
      <c r="E721" s="402"/>
      <c r="F721" s="402"/>
      <c r="G721" s="402"/>
      <c r="H721" s="402"/>
      <c r="I721" s="402"/>
      <c r="J721" s="402"/>
      <c r="K721" s="402"/>
      <c r="L721" s="402"/>
      <c r="M721" s="402"/>
      <c r="N721" s="402"/>
      <c r="O721" s="402"/>
      <c r="P721" s="402"/>
      <c r="Q721" s="402"/>
      <c r="R721" s="402"/>
      <c r="S721" s="402"/>
      <c r="T721" s="402"/>
      <c r="U721" s="402"/>
      <c r="V721" s="402"/>
      <c r="W721" s="402"/>
      <c r="X721" s="402"/>
      <c r="Y721" s="402"/>
      <c r="Z721" s="402"/>
    </row>
    <row r="722" ht="18.0" customHeight="1">
      <c r="A722" s="402"/>
      <c r="B722" s="402"/>
      <c r="C722" s="402"/>
      <c r="D722" s="402"/>
      <c r="E722" s="402"/>
      <c r="F722" s="402"/>
      <c r="G722" s="402"/>
      <c r="H722" s="402"/>
      <c r="I722" s="402"/>
      <c r="J722" s="402"/>
      <c r="K722" s="402"/>
      <c r="L722" s="402"/>
      <c r="M722" s="402"/>
      <c r="N722" s="402"/>
      <c r="O722" s="402"/>
      <c r="P722" s="402"/>
      <c r="Q722" s="402"/>
      <c r="R722" s="402"/>
      <c r="S722" s="402"/>
      <c r="T722" s="402"/>
      <c r="U722" s="402"/>
      <c r="V722" s="402"/>
      <c r="W722" s="402"/>
      <c r="X722" s="402"/>
      <c r="Y722" s="402"/>
      <c r="Z722" s="402"/>
    </row>
    <row r="723" ht="18.0" customHeight="1">
      <c r="A723" s="402"/>
      <c r="B723" s="402"/>
      <c r="C723" s="402"/>
      <c r="D723" s="402"/>
      <c r="E723" s="402"/>
      <c r="F723" s="402"/>
      <c r="G723" s="402"/>
      <c r="H723" s="402"/>
      <c r="I723" s="402"/>
      <c r="J723" s="402"/>
      <c r="K723" s="402"/>
      <c r="L723" s="402"/>
      <c r="M723" s="402"/>
      <c r="N723" s="402"/>
      <c r="O723" s="402"/>
      <c r="P723" s="402"/>
      <c r="Q723" s="402"/>
      <c r="R723" s="402"/>
      <c r="S723" s="402"/>
      <c r="T723" s="402"/>
      <c r="U723" s="402"/>
      <c r="V723" s="402"/>
      <c r="W723" s="402"/>
      <c r="X723" s="402"/>
      <c r="Y723" s="402"/>
      <c r="Z723" s="402"/>
    </row>
    <row r="724" ht="18.0" customHeight="1">
      <c r="A724" s="402"/>
      <c r="B724" s="402"/>
      <c r="C724" s="402"/>
      <c r="D724" s="402"/>
      <c r="E724" s="402"/>
      <c r="F724" s="402"/>
      <c r="G724" s="402"/>
      <c r="H724" s="402"/>
      <c r="I724" s="402"/>
      <c r="J724" s="402"/>
      <c r="K724" s="402"/>
      <c r="L724" s="402"/>
      <c r="M724" s="402"/>
      <c r="N724" s="402"/>
      <c r="O724" s="402"/>
      <c r="P724" s="402"/>
      <c r="Q724" s="402"/>
      <c r="R724" s="402"/>
      <c r="S724" s="402"/>
      <c r="T724" s="402"/>
      <c r="U724" s="402"/>
      <c r="V724" s="402"/>
      <c r="W724" s="402"/>
      <c r="X724" s="402"/>
      <c r="Y724" s="402"/>
      <c r="Z724" s="402"/>
    </row>
    <row r="725" ht="18.0" customHeight="1">
      <c r="A725" s="402"/>
      <c r="B725" s="402"/>
      <c r="C725" s="402"/>
      <c r="D725" s="402"/>
      <c r="E725" s="402"/>
      <c r="F725" s="402"/>
      <c r="G725" s="402"/>
      <c r="H725" s="402"/>
      <c r="I725" s="402"/>
      <c r="J725" s="402"/>
      <c r="K725" s="402"/>
      <c r="L725" s="402"/>
      <c r="M725" s="402"/>
      <c r="N725" s="402"/>
      <c r="O725" s="402"/>
      <c r="P725" s="402"/>
      <c r="Q725" s="402"/>
      <c r="R725" s="402"/>
      <c r="S725" s="402"/>
      <c r="T725" s="402"/>
      <c r="U725" s="402"/>
      <c r="V725" s="402"/>
      <c r="W725" s="402"/>
      <c r="X725" s="402"/>
      <c r="Y725" s="402"/>
      <c r="Z725" s="402"/>
    </row>
    <row r="726" ht="18.0" customHeight="1">
      <c r="A726" s="402"/>
      <c r="B726" s="402"/>
      <c r="C726" s="402"/>
      <c r="D726" s="402"/>
      <c r="E726" s="402"/>
      <c r="F726" s="402"/>
      <c r="G726" s="402"/>
      <c r="H726" s="402"/>
      <c r="I726" s="402"/>
      <c r="J726" s="402"/>
      <c r="K726" s="402"/>
      <c r="L726" s="402"/>
      <c r="M726" s="402"/>
      <c r="N726" s="402"/>
      <c r="O726" s="402"/>
      <c r="P726" s="402"/>
      <c r="Q726" s="402"/>
      <c r="R726" s="402"/>
      <c r="S726" s="402"/>
      <c r="T726" s="402"/>
      <c r="U726" s="402"/>
      <c r="V726" s="402"/>
      <c r="W726" s="402"/>
      <c r="X726" s="402"/>
      <c r="Y726" s="402"/>
      <c r="Z726" s="402"/>
    </row>
    <row r="727" ht="18.0" customHeight="1">
      <c r="A727" s="402"/>
      <c r="B727" s="402"/>
      <c r="C727" s="402"/>
      <c r="D727" s="402"/>
      <c r="E727" s="402"/>
      <c r="F727" s="402"/>
      <c r="G727" s="402"/>
      <c r="H727" s="402"/>
      <c r="I727" s="402"/>
      <c r="J727" s="402"/>
      <c r="K727" s="402"/>
      <c r="L727" s="402"/>
      <c r="M727" s="402"/>
      <c r="N727" s="402"/>
      <c r="O727" s="402"/>
      <c r="P727" s="402"/>
      <c r="Q727" s="402"/>
      <c r="R727" s="402"/>
      <c r="S727" s="402"/>
      <c r="T727" s="402"/>
      <c r="U727" s="402"/>
      <c r="V727" s="402"/>
      <c r="W727" s="402"/>
      <c r="X727" s="402"/>
      <c r="Y727" s="402"/>
      <c r="Z727" s="402"/>
    </row>
    <row r="728" ht="18.0" customHeight="1">
      <c r="A728" s="402"/>
      <c r="B728" s="402"/>
      <c r="C728" s="402"/>
      <c r="D728" s="402"/>
      <c r="E728" s="402"/>
      <c r="F728" s="402"/>
      <c r="G728" s="402"/>
      <c r="H728" s="402"/>
      <c r="I728" s="402"/>
      <c r="J728" s="402"/>
      <c r="K728" s="402"/>
      <c r="L728" s="402"/>
      <c r="M728" s="402"/>
      <c r="N728" s="402"/>
      <c r="O728" s="402"/>
      <c r="P728" s="402"/>
      <c r="Q728" s="402"/>
      <c r="R728" s="402"/>
      <c r="S728" s="402"/>
      <c r="T728" s="402"/>
      <c r="U728" s="402"/>
      <c r="V728" s="402"/>
      <c r="W728" s="402"/>
      <c r="X728" s="402"/>
      <c r="Y728" s="402"/>
      <c r="Z728" s="402"/>
    </row>
    <row r="729" ht="18.0" customHeight="1">
      <c r="A729" s="402"/>
      <c r="B729" s="402"/>
      <c r="C729" s="402"/>
      <c r="D729" s="402"/>
      <c r="E729" s="402"/>
      <c r="F729" s="402"/>
      <c r="G729" s="402"/>
      <c r="H729" s="402"/>
      <c r="I729" s="402"/>
      <c r="J729" s="402"/>
      <c r="K729" s="402"/>
      <c r="L729" s="402"/>
      <c r="M729" s="402"/>
      <c r="N729" s="402"/>
      <c r="O729" s="402"/>
      <c r="P729" s="402"/>
      <c r="Q729" s="402"/>
      <c r="R729" s="402"/>
      <c r="S729" s="402"/>
      <c r="T729" s="402"/>
      <c r="U729" s="402"/>
      <c r="V729" s="402"/>
      <c r="W729" s="402"/>
      <c r="X729" s="402"/>
      <c r="Y729" s="402"/>
      <c r="Z729" s="402"/>
    </row>
    <row r="730" ht="18.0" customHeight="1">
      <c r="A730" s="402"/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  <c r="P730" s="402"/>
      <c r="Q730" s="402"/>
      <c r="R730" s="402"/>
      <c r="S730" s="402"/>
      <c r="T730" s="402"/>
      <c r="U730" s="402"/>
      <c r="V730" s="402"/>
      <c r="W730" s="402"/>
      <c r="X730" s="402"/>
      <c r="Y730" s="402"/>
      <c r="Z730" s="402"/>
    </row>
    <row r="731" ht="18.0" customHeight="1">
      <c r="A731" s="402"/>
      <c r="B731" s="402"/>
      <c r="C731" s="402"/>
      <c r="D731" s="402"/>
      <c r="E731" s="402"/>
      <c r="F731" s="402"/>
      <c r="G731" s="402"/>
      <c r="H731" s="402"/>
      <c r="I731" s="402"/>
      <c r="J731" s="402"/>
      <c r="K731" s="402"/>
      <c r="L731" s="402"/>
      <c r="M731" s="402"/>
      <c r="N731" s="402"/>
      <c r="O731" s="402"/>
      <c r="P731" s="402"/>
      <c r="Q731" s="402"/>
      <c r="R731" s="402"/>
      <c r="S731" s="402"/>
      <c r="T731" s="402"/>
      <c r="U731" s="402"/>
      <c r="V731" s="402"/>
      <c r="W731" s="402"/>
      <c r="X731" s="402"/>
      <c r="Y731" s="402"/>
      <c r="Z731" s="402"/>
    </row>
    <row r="732" ht="18.0" customHeight="1">
      <c r="A732" s="402"/>
      <c r="B732" s="402"/>
      <c r="C732" s="402"/>
      <c r="D732" s="402"/>
      <c r="E732" s="402"/>
      <c r="F732" s="402"/>
      <c r="G732" s="402"/>
      <c r="H732" s="402"/>
      <c r="I732" s="402"/>
      <c r="J732" s="402"/>
      <c r="K732" s="402"/>
      <c r="L732" s="402"/>
      <c r="M732" s="402"/>
      <c r="N732" s="402"/>
      <c r="O732" s="402"/>
      <c r="P732" s="402"/>
      <c r="Q732" s="402"/>
      <c r="R732" s="402"/>
      <c r="S732" s="402"/>
      <c r="T732" s="402"/>
      <c r="U732" s="402"/>
      <c r="V732" s="402"/>
      <c r="W732" s="402"/>
      <c r="X732" s="402"/>
      <c r="Y732" s="402"/>
      <c r="Z732" s="402"/>
    </row>
    <row r="733" ht="18.0" customHeight="1">
      <c r="A733" s="402"/>
      <c r="B733" s="402"/>
      <c r="C733" s="402"/>
      <c r="D733" s="402"/>
      <c r="E733" s="402"/>
      <c r="F733" s="402"/>
      <c r="G733" s="402"/>
      <c r="H733" s="402"/>
      <c r="I733" s="402"/>
      <c r="J733" s="402"/>
      <c r="K733" s="402"/>
      <c r="L733" s="402"/>
      <c r="M733" s="402"/>
      <c r="N733" s="402"/>
      <c r="O733" s="402"/>
      <c r="P733" s="402"/>
      <c r="Q733" s="402"/>
      <c r="R733" s="402"/>
      <c r="S733" s="402"/>
      <c r="T733" s="402"/>
      <c r="U733" s="402"/>
      <c r="V733" s="402"/>
      <c r="W733" s="402"/>
      <c r="X733" s="402"/>
      <c r="Y733" s="402"/>
      <c r="Z733" s="402"/>
    </row>
    <row r="734" ht="18.0" customHeight="1">
      <c r="A734" s="402"/>
      <c r="B734" s="402"/>
      <c r="C734" s="402"/>
      <c r="D734" s="402"/>
      <c r="E734" s="402"/>
      <c r="F734" s="402"/>
      <c r="G734" s="402"/>
      <c r="H734" s="402"/>
      <c r="I734" s="402"/>
      <c r="J734" s="402"/>
      <c r="K734" s="402"/>
      <c r="L734" s="402"/>
      <c r="M734" s="402"/>
      <c r="N734" s="402"/>
      <c r="O734" s="402"/>
      <c r="P734" s="402"/>
      <c r="Q734" s="402"/>
      <c r="R734" s="402"/>
      <c r="S734" s="402"/>
      <c r="T734" s="402"/>
      <c r="U734" s="402"/>
      <c r="V734" s="402"/>
      <c r="W734" s="402"/>
      <c r="X734" s="402"/>
      <c r="Y734" s="402"/>
      <c r="Z734" s="402"/>
    </row>
    <row r="735" ht="18.0" customHeight="1">
      <c r="A735" s="402"/>
      <c r="B735" s="402"/>
      <c r="C735" s="402"/>
      <c r="D735" s="402"/>
      <c r="E735" s="402"/>
      <c r="F735" s="402"/>
      <c r="G735" s="402"/>
      <c r="H735" s="402"/>
      <c r="I735" s="402"/>
      <c r="J735" s="402"/>
      <c r="K735" s="402"/>
      <c r="L735" s="402"/>
      <c r="M735" s="402"/>
      <c r="N735" s="402"/>
      <c r="O735" s="402"/>
      <c r="P735" s="402"/>
      <c r="Q735" s="402"/>
      <c r="R735" s="402"/>
      <c r="S735" s="402"/>
      <c r="T735" s="402"/>
      <c r="U735" s="402"/>
      <c r="V735" s="402"/>
      <c r="W735" s="402"/>
      <c r="X735" s="402"/>
      <c r="Y735" s="402"/>
      <c r="Z735" s="402"/>
    </row>
    <row r="736" ht="18.0" customHeight="1">
      <c r="A736" s="402"/>
      <c r="B736" s="402"/>
      <c r="C736" s="402"/>
      <c r="D736" s="402"/>
      <c r="E736" s="402"/>
      <c r="F736" s="402"/>
      <c r="G736" s="402"/>
      <c r="H736" s="402"/>
      <c r="I736" s="402"/>
      <c r="J736" s="402"/>
      <c r="K736" s="402"/>
      <c r="L736" s="402"/>
      <c r="M736" s="402"/>
      <c r="N736" s="402"/>
      <c r="O736" s="402"/>
      <c r="P736" s="402"/>
      <c r="Q736" s="402"/>
      <c r="R736" s="402"/>
      <c r="S736" s="402"/>
      <c r="T736" s="402"/>
      <c r="U736" s="402"/>
      <c r="V736" s="402"/>
      <c r="W736" s="402"/>
      <c r="X736" s="402"/>
      <c r="Y736" s="402"/>
      <c r="Z736" s="402"/>
    </row>
    <row r="737" ht="18.0" customHeight="1">
      <c r="A737" s="402"/>
      <c r="B737" s="402"/>
      <c r="C737" s="402"/>
      <c r="D737" s="402"/>
      <c r="E737" s="402"/>
      <c r="F737" s="402"/>
      <c r="G737" s="402"/>
      <c r="H737" s="402"/>
      <c r="I737" s="402"/>
      <c r="J737" s="402"/>
      <c r="K737" s="402"/>
      <c r="L737" s="402"/>
      <c r="M737" s="402"/>
      <c r="N737" s="402"/>
      <c r="O737" s="402"/>
      <c r="P737" s="402"/>
      <c r="Q737" s="402"/>
      <c r="R737" s="402"/>
      <c r="S737" s="402"/>
      <c r="T737" s="402"/>
      <c r="U737" s="402"/>
      <c r="V737" s="402"/>
      <c r="W737" s="402"/>
      <c r="X737" s="402"/>
      <c r="Y737" s="402"/>
      <c r="Z737" s="402"/>
    </row>
    <row r="738" ht="18.0" customHeight="1">
      <c r="A738" s="402"/>
      <c r="B738" s="402"/>
      <c r="C738" s="402"/>
      <c r="D738" s="402"/>
      <c r="E738" s="402"/>
      <c r="F738" s="402"/>
      <c r="G738" s="402"/>
      <c r="H738" s="402"/>
      <c r="I738" s="402"/>
      <c r="J738" s="402"/>
      <c r="K738" s="402"/>
      <c r="L738" s="402"/>
      <c r="M738" s="402"/>
      <c r="N738" s="402"/>
      <c r="O738" s="402"/>
      <c r="P738" s="402"/>
      <c r="Q738" s="402"/>
      <c r="R738" s="402"/>
      <c r="S738" s="402"/>
      <c r="T738" s="402"/>
      <c r="U738" s="402"/>
      <c r="V738" s="402"/>
      <c r="W738" s="402"/>
      <c r="X738" s="402"/>
      <c r="Y738" s="402"/>
      <c r="Z738" s="402"/>
    </row>
    <row r="739" ht="18.0" customHeight="1">
      <c r="A739" s="402"/>
      <c r="B739" s="402"/>
      <c r="C739" s="402"/>
      <c r="D739" s="402"/>
      <c r="E739" s="402"/>
      <c r="F739" s="402"/>
      <c r="G739" s="402"/>
      <c r="H739" s="402"/>
      <c r="I739" s="402"/>
      <c r="J739" s="402"/>
      <c r="K739" s="402"/>
      <c r="L739" s="402"/>
      <c r="M739" s="402"/>
      <c r="N739" s="402"/>
      <c r="O739" s="402"/>
      <c r="P739" s="402"/>
      <c r="Q739" s="402"/>
      <c r="R739" s="402"/>
      <c r="S739" s="402"/>
      <c r="T739" s="402"/>
      <c r="U739" s="402"/>
      <c r="V739" s="402"/>
      <c r="W739" s="402"/>
      <c r="X739" s="402"/>
      <c r="Y739" s="402"/>
      <c r="Z739" s="402"/>
    </row>
    <row r="740" ht="18.0" customHeight="1">
      <c r="A740" s="402"/>
      <c r="B740" s="402"/>
      <c r="C740" s="402"/>
      <c r="D740" s="402"/>
      <c r="E740" s="402"/>
      <c r="F740" s="402"/>
      <c r="G740" s="402"/>
      <c r="H740" s="402"/>
      <c r="I740" s="402"/>
      <c r="J740" s="402"/>
      <c r="K740" s="402"/>
      <c r="L740" s="402"/>
      <c r="M740" s="402"/>
      <c r="N740" s="402"/>
      <c r="O740" s="402"/>
      <c r="P740" s="402"/>
      <c r="Q740" s="402"/>
      <c r="R740" s="402"/>
      <c r="S740" s="402"/>
      <c r="T740" s="402"/>
      <c r="U740" s="402"/>
      <c r="V740" s="402"/>
      <c r="W740" s="402"/>
      <c r="X740" s="402"/>
      <c r="Y740" s="402"/>
      <c r="Z740" s="402"/>
    </row>
    <row r="741" ht="18.0" customHeight="1">
      <c r="A741" s="402"/>
      <c r="B741" s="402"/>
      <c r="C741" s="402"/>
      <c r="D741" s="402"/>
      <c r="E741" s="402"/>
      <c r="F741" s="402"/>
      <c r="G741" s="402"/>
      <c r="H741" s="402"/>
      <c r="I741" s="402"/>
      <c r="J741" s="402"/>
      <c r="K741" s="402"/>
      <c r="L741" s="402"/>
      <c r="M741" s="402"/>
      <c r="N741" s="402"/>
      <c r="O741" s="402"/>
      <c r="P741" s="402"/>
      <c r="Q741" s="402"/>
      <c r="R741" s="402"/>
      <c r="S741" s="402"/>
      <c r="T741" s="402"/>
      <c r="U741" s="402"/>
      <c r="V741" s="402"/>
      <c r="W741" s="402"/>
      <c r="X741" s="402"/>
      <c r="Y741" s="402"/>
      <c r="Z741" s="402"/>
    </row>
    <row r="742" ht="18.0" customHeight="1">
      <c r="A742" s="402"/>
      <c r="B742" s="402"/>
      <c r="C742" s="402"/>
      <c r="D742" s="402"/>
      <c r="E742" s="402"/>
      <c r="F742" s="402"/>
      <c r="G742" s="402"/>
      <c r="H742" s="402"/>
      <c r="I742" s="402"/>
      <c r="J742" s="402"/>
      <c r="K742" s="402"/>
      <c r="L742" s="402"/>
      <c r="M742" s="402"/>
      <c r="N742" s="402"/>
      <c r="O742" s="402"/>
      <c r="P742" s="402"/>
      <c r="Q742" s="402"/>
      <c r="R742" s="402"/>
      <c r="S742" s="402"/>
      <c r="T742" s="402"/>
      <c r="U742" s="402"/>
      <c r="V742" s="402"/>
      <c r="W742" s="402"/>
      <c r="X742" s="402"/>
      <c r="Y742" s="402"/>
      <c r="Z742" s="402"/>
    </row>
    <row r="743" ht="18.0" customHeight="1">
      <c r="A743" s="402"/>
      <c r="B743" s="402"/>
      <c r="C743" s="402"/>
      <c r="D743" s="402"/>
      <c r="E743" s="402"/>
      <c r="F743" s="402"/>
      <c r="G743" s="402"/>
      <c r="H743" s="402"/>
      <c r="I743" s="402"/>
      <c r="J743" s="402"/>
      <c r="K743" s="402"/>
      <c r="L743" s="402"/>
      <c r="M743" s="402"/>
      <c r="N743" s="402"/>
      <c r="O743" s="402"/>
      <c r="P743" s="402"/>
      <c r="Q743" s="402"/>
      <c r="R743" s="402"/>
      <c r="S743" s="402"/>
      <c r="T743" s="402"/>
      <c r="U743" s="402"/>
      <c r="V743" s="402"/>
      <c r="W743" s="402"/>
      <c r="X743" s="402"/>
      <c r="Y743" s="402"/>
      <c r="Z743" s="402"/>
    </row>
    <row r="744" ht="18.0" customHeight="1">
      <c r="A744" s="402"/>
      <c r="B744" s="402"/>
      <c r="C744" s="402"/>
      <c r="D744" s="402"/>
      <c r="E744" s="402"/>
      <c r="F744" s="402"/>
      <c r="G744" s="402"/>
      <c r="H744" s="402"/>
      <c r="I744" s="402"/>
      <c r="J744" s="402"/>
      <c r="K744" s="402"/>
      <c r="L744" s="402"/>
      <c r="M744" s="402"/>
      <c r="N744" s="402"/>
      <c r="O744" s="402"/>
      <c r="P744" s="402"/>
      <c r="Q744" s="402"/>
      <c r="R744" s="402"/>
      <c r="S744" s="402"/>
      <c r="T744" s="402"/>
      <c r="U744" s="402"/>
      <c r="V744" s="402"/>
      <c r="W744" s="402"/>
      <c r="X744" s="402"/>
      <c r="Y744" s="402"/>
      <c r="Z744" s="402"/>
    </row>
    <row r="745" ht="18.0" customHeight="1">
      <c r="A745" s="402"/>
      <c r="B745" s="402"/>
      <c r="C745" s="402"/>
      <c r="D745" s="402"/>
      <c r="E745" s="402"/>
      <c r="F745" s="402"/>
      <c r="G745" s="402"/>
      <c r="H745" s="402"/>
      <c r="I745" s="402"/>
      <c r="J745" s="402"/>
      <c r="K745" s="402"/>
      <c r="L745" s="402"/>
      <c r="M745" s="402"/>
      <c r="N745" s="402"/>
      <c r="O745" s="402"/>
      <c r="P745" s="402"/>
      <c r="Q745" s="402"/>
      <c r="R745" s="402"/>
      <c r="S745" s="402"/>
      <c r="T745" s="402"/>
      <c r="U745" s="402"/>
      <c r="V745" s="402"/>
      <c r="W745" s="402"/>
      <c r="X745" s="402"/>
      <c r="Y745" s="402"/>
      <c r="Z745" s="402"/>
    </row>
    <row r="746" ht="18.0" customHeight="1">
      <c r="A746" s="402"/>
      <c r="B746" s="402"/>
      <c r="C746" s="402"/>
      <c r="D746" s="402"/>
      <c r="E746" s="402"/>
      <c r="F746" s="402"/>
      <c r="G746" s="402"/>
      <c r="H746" s="402"/>
      <c r="I746" s="402"/>
      <c r="J746" s="402"/>
      <c r="K746" s="402"/>
      <c r="L746" s="402"/>
      <c r="M746" s="402"/>
      <c r="N746" s="402"/>
      <c r="O746" s="402"/>
      <c r="P746" s="402"/>
      <c r="Q746" s="402"/>
      <c r="R746" s="402"/>
      <c r="S746" s="402"/>
      <c r="T746" s="402"/>
      <c r="U746" s="402"/>
      <c r="V746" s="402"/>
      <c r="W746" s="402"/>
      <c r="X746" s="402"/>
      <c r="Y746" s="402"/>
      <c r="Z746" s="402"/>
    </row>
    <row r="747" ht="18.0" customHeight="1">
      <c r="A747" s="402"/>
      <c r="B747" s="402"/>
      <c r="C747" s="402"/>
      <c r="D747" s="402"/>
      <c r="E747" s="402"/>
      <c r="F747" s="402"/>
      <c r="G747" s="402"/>
      <c r="H747" s="402"/>
      <c r="I747" s="402"/>
      <c r="J747" s="402"/>
      <c r="K747" s="402"/>
      <c r="L747" s="402"/>
      <c r="M747" s="402"/>
      <c r="N747" s="402"/>
      <c r="O747" s="402"/>
      <c r="P747" s="402"/>
      <c r="Q747" s="402"/>
      <c r="R747" s="402"/>
      <c r="S747" s="402"/>
      <c r="T747" s="402"/>
      <c r="U747" s="402"/>
      <c r="V747" s="402"/>
      <c r="W747" s="402"/>
      <c r="X747" s="402"/>
      <c r="Y747" s="402"/>
      <c r="Z747" s="402"/>
    </row>
    <row r="748" ht="18.0" customHeight="1">
      <c r="A748" s="402"/>
      <c r="B748" s="402"/>
      <c r="C748" s="402"/>
      <c r="D748" s="402"/>
      <c r="E748" s="402"/>
      <c r="F748" s="402"/>
      <c r="G748" s="402"/>
      <c r="H748" s="402"/>
      <c r="I748" s="402"/>
      <c r="J748" s="402"/>
      <c r="K748" s="402"/>
      <c r="L748" s="402"/>
      <c r="M748" s="402"/>
      <c r="N748" s="402"/>
      <c r="O748" s="402"/>
      <c r="P748" s="402"/>
      <c r="Q748" s="402"/>
      <c r="R748" s="402"/>
      <c r="S748" s="402"/>
      <c r="T748" s="402"/>
      <c r="U748" s="402"/>
      <c r="V748" s="402"/>
      <c r="W748" s="402"/>
      <c r="X748" s="402"/>
      <c r="Y748" s="402"/>
      <c r="Z748" s="402"/>
    </row>
    <row r="749" ht="18.0" customHeight="1">
      <c r="A749" s="402"/>
      <c r="B749" s="402"/>
      <c r="C749" s="402"/>
      <c r="D749" s="402"/>
      <c r="E749" s="402"/>
      <c r="F749" s="402"/>
      <c r="G749" s="402"/>
      <c r="H749" s="402"/>
      <c r="I749" s="402"/>
      <c r="J749" s="402"/>
      <c r="K749" s="402"/>
      <c r="L749" s="402"/>
      <c r="M749" s="402"/>
      <c r="N749" s="402"/>
      <c r="O749" s="402"/>
      <c r="P749" s="402"/>
      <c r="Q749" s="402"/>
      <c r="R749" s="402"/>
      <c r="S749" s="402"/>
      <c r="T749" s="402"/>
      <c r="U749" s="402"/>
      <c r="V749" s="402"/>
      <c r="W749" s="402"/>
      <c r="X749" s="402"/>
      <c r="Y749" s="402"/>
      <c r="Z749" s="402"/>
    </row>
    <row r="750" ht="18.0" customHeight="1">
      <c r="A750" s="402"/>
      <c r="B750" s="402"/>
      <c r="C750" s="402"/>
      <c r="D750" s="402"/>
      <c r="E750" s="402"/>
      <c r="F750" s="402"/>
      <c r="G750" s="402"/>
      <c r="H750" s="402"/>
      <c r="I750" s="402"/>
      <c r="J750" s="402"/>
      <c r="K750" s="402"/>
      <c r="L750" s="402"/>
      <c r="M750" s="402"/>
      <c r="N750" s="402"/>
      <c r="O750" s="402"/>
      <c r="P750" s="402"/>
      <c r="Q750" s="402"/>
      <c r="R750" s="402"/>
      <c r="S750" s="402"/>
      <c r="T750" s="402"/>
      <c r="U750" s="402"/>
      <c r="V750" s="402"/>
      <c r="W750" s="402"/>
      <c r="X750" s="402"/>
      <c r="Y750" s="402"/>
      <c r="Z750" s="402"/>
    </row>
    <row r="751" ht="18.0" customHeight="1">
      <c r="A751" s="402"/>
      <c r="B751" s="402"/>
      <c r="C751" s="402"/>
      <c r="D751" s="402"/>
      <c r="E751" s="402"/>
      <c r="F751" s="402"/>
      <c r="G751" s="402"/>
      <c r="H751" s="402"/>
      <c r="I751" s="402"/>
      <c r="J751" s="402"/>
      <c r="K751" s="402"/>
      <c r="L751" s="402"/>
      <c r="M751" s="402"/>
      <c r="N751" s="402"/>
      <c r="O751" s="402"/>
      <c r="P751" s="402"/>
      <c r="Q751" s="402"/>
      <c r="R751" s="402"/>
      <c r="S751" s="402"/>
      <c r="T751" s="402"/>
      <c r="U751" s="402"/>
      <c r="V751" s="402"/>
      <c r="W751" s="402"/>
      <c r="X751" s="402"/>
      <c r="Y751" s="402"/>
      <c r="Z751" s="402"/>
    </row>
    <row r="752" ht="18.0" customHeight="1">
      <c r="A752" s="402"/>
      <c r="B752" s="402"/>
      <c r="C752" s="402"/>
      <c r="D752" s="402"/>
      <c r="E752" s="402"/>
      <c r="F752" s="402"/>
      <c r="G752" s="402"/>
      <c r="H752" s="402"/>
      <c r="I752" s="402"/>
      <c r="J752" s="402"/>
      <c r="K752" s="402"/>
      <c r="L752" s="402"/>
      <c r="M752" s="402"/>
      <c r="N752" s="402"/>
      <c r="O752" s="402"/>
      <c r="P752" s="402"/>
      <c r="Q752" s="402"/>
      <c r="R752" s="402"/>
      <c r="S752" s="402"/>
      <c r="T752" s="402"/>
      <c r="U752" s="402"/>
      <c r="V752" s="402"/>
      <c r="W752" s="402"/>
      <c r="X752" s="402"/>
      <c r="Y752" s="402"/>
      <c r="Z752" s="402"/>
    </row>
    <row r="753" ht="18.0" customHeight="1">
      <c r="A753" s="402"/>
      <c r="B753" s="402"/>
      <c r="C753" s="402"/>
      <c r="D753" s="402"/>
      <c r="E753" s="402"/>
      <c r="F753" s="402"/>
      <c r="G753" s="402"/>
      <c r="H753" s="402"/>
      <c r="I753" s="402"/>
      <c r="J753" s="402"/>
      <c r="K753" s="402"/>
      <c r="L753" s="402"/>
      <c r="M753" s="402"/>
      <c r="N753" s="402"/>
      <c r="O753" s="402"/>
      <c r="P753" s="402"/>
      <c r="Q753" s="402"/>
      <c r="R753" s="402"/>
      <c r="S753" s="402"/>
      <c r="T753" s="402"/>
      <c r="U753" s="402"/>
      <c r="V753" s="402"/>
      <c r="W753" s="402"/>
      <c r="X753" s="402"/>
      <c r="Y753" s="402"/>
      <c r="Z753" s="402"/>
    </row>
    <row r="754" ht="18.0" customHeight="1">
      <c r="A754" s="402"/>
      <c r="B754" s="402"/>
      <c r="C754" s="402"/>
      <c r="D754" s="402"/>
      <c r="E754" s="402"/>
      <c r="F754" s="402"/>
      <c r="G754" s="402"/>
      <c r="H754" s="402"/>
      <c r="I754" s="402"/>
      <c r="J754" s="402"/>
      <c r="K754" s="402"/>
      <c r="L754" s="402"/>
      <c r="M754" s="402"/>
      <c r="N754" s="402"/>
      <c r="O754" s="402"/>
      <c r="P754" s="402"/>
      <c r="Q754" s="402"/>
      <c r="R754" s="402"/>
      <c r="S754" s="402"/>
      <c r="T754" s="402"/>
      <c r="U754" s="402"/>
      <c r="V754" s="402"/>
      <c r="W754" s="402"/>
      <c r="X754" s="402"/>
      <c r="Y754" s="402"/>
      <c r="Z754" s="402"/>
    </row>
    <row r="755" ht="18.0" customHeight="1">
      <c r="A755" s="402"/>
      <c r="B755" s="402"/>
      <c r="C755" s="402"/>
      <c r="D755" s="402"/>
      <c r="E755" s="402"/>
      <c r="F755" s="402"/>
      <c r="G755" s="402"/>
      <c r="H755" s="402"/>
      <c r="I755" s="402"/>
      <c r="J755" s="402"/>
      <c r="K755" s="402"/>
      <c r="L755" s="402"/>
      <c r="M755" s="402"/>
      <c r="N755" s="402"/>
      <c r="O755" s="402"/>
      <c r="P755" s="402"/>
      <c r="Q755" s="402"/>
      <c r="R755" s="402"/>
      <c r="S755" s="402"/>
      <c r="T755" s="402"/>
      <c r="U755" s="402"/>
      <c r="V755" s="402"/>
      <c r="W755" s="402"/>
      <c r="X755" s="402"/>
      <c r="Y755" s="402"/>
      <c r="Z755" s="402"/>
    </row>
    <row r="756" ht="18.0" customHeight="1">
      <c r="A756" s="402"/>
      <c r="B756" s="402"/>
      <c r="C756" s="402"/>
      <c r="D756" s="402"/>
      <c r="E756" s="402"/>
      <c r="F756" s="402"/>
      <c r="G756" s="402"/>
      <c r="H756" s="402"/>
      <c r="I756" s="402"/>
      <c r="J756" s="402"/>
      <c r="K756" s="402"/>
      <c r="L756" s="402"/>
      <c r="M756" s="402"/>
      <c r="N756" s="402"/>
      <c r="O756" s="402"/>
      <c r="P756" s="402"/>
      <c r="Q756" s="402"/>
      <c r="R756" s="402"/>
      <c r="S756" s="402"/>
      <c r="T756" s="402"/>
      <c r="U756" s="402"/>
      <c r="V756" s="402"/>
      <c r="W756" s="402"/>
      <c r="X756" s="402"/>
      <c r="Y756" s="402"/>
      <c r="Z756" s="402"/>
    </row>
    <row r="757" ht="18.0" customHeight="1">
      <c r="A757" s="402"/>
      <c r="B757" s="402"/>
      <c r="C757" s="402"/>
      <c r="D757" s="402"/>
      <c r="E757" s="402"/>
      <c r="F757" s="402"/>
      <c r="G757" s="402"/>
      <c r="H757" s="402"/>
      <c r="I757" s="402"/>
      <c r="J757" s="402"/>
      <c r="K757" s="402"/>
      <c r="L757" s="402"/>
      <c r="M757" s="402"/>
      <c r="N757" s="402"/>
      <c r="O757" s="402"/>
      <c r="P757" s="402"/>
      <c r="Q757" s="402"/>
      <c r="R757" s="402"/>
      <c r="S757" s="402"/>
      <c r="T757" s="402"/>
      <c r="U757" s="402"/>
      <c r="V757" s="402"/>
      <c r="W757" s="402"/>
      <c r="X757" s="402"/>
      <c r="Y757" s="402"/>
      <c r="Z757" s="402"/>
    </row>
    <row r="758" ht="18.0" customHeight="1">
      <c r="A758" s="402"/>
      <c r="B758" s="402"/>
      <c r="C758" s="402"/>
      <c r="D758" s="402"/>
      <c r="E758" s="402"/>
      <c r="F758" s="402"/>
      <c r="G758" s="402"/>
      <c r="H758" s="402"/>
      <c r="I758" s="402"/>
      <c r="J758" s="402"/>
      <c r="K758" s="402"/>
      <c r="L758" s="402"/>
      <c r="M758" s="402"/>
      <c r="N758" s="402"/>
      <c r="O758" s="402"/>
      <c r="P758" s="402"/>
      <c r="Q758" s="402"/>
      <c r="R758" s="402"/>
      <c r="S758" s="402"/>
      <c r="T758" s="402"/>
      <c r="U758" s="402"/>
      <c r="V758" s="402"/>
      <c r="W758" s="402"/>
      <c r="X758" s="402"/>
      <c r="Y758" s="402"/>
      <c r="Z758" s="402"/>
    </row>
    <row r="759" ht="18.0" customHeight="1">
      <c r="A759" s="402"/>
      <c r="B759" s="402"/>
      <c r="C759" s="402"/>
      <c r="D759" s="402"/>
      <c r="E759" s="402"/>
      <c r="F759" s="402"/>
      <c r="G759" s="402"/>
      <c r="H759" s="402"/>
      <c r="I759" s="402"/>
      <c r="J759" s="402"/>
      <c r="K759" s="402"/>
      <c r="L759" s="402"/>
      <c r="M759" s="402"/>
      <c r="N759" s="402"/>
      <c r="O759" s="402"/>
      <c r="P759" s="402"/>
      <c r="Q759" s="402"/>
      <c r="R759" s="402"/>
      <c r="S759" s="402"/>
      <c r="T759" s="402"/>
      <c r="U759" s="402"/>
      <c r="V759" s="402"/>
      <c r="W759" s="402"/>
      <c r="X759" s="402"/>
      <c r="Y759" s="402"/>
      <c r="Z759" s="402"/>
    </row>
    <row r="760" ht="18.0" customHeight="1">
      <c r="A760" s="402"/>
      <c r="B760" s="402"/>
      <c r="C760" s="402"/>
      <c r="D760" s="402"/>
      <c r="E760" s="402"/>
      <c r="F760" s="402"/>
      <c r="G760" s="402"/>
      <c r="H760" s="402"/>
      <c r="I760" s="402"/>
      <c r="J760" s="402"/>
      <c r="K760" s="402"/>
      <c r="L760" s="402"/>
      <c r="M760" s="402"/>
      <c r="N760" s="402"/>
      <c r="O760" s="402"/>
      <c r="P760" s="402"/>
      <c r="Q760" s="402"/>
      <c r="R760" s="402"/>
      <c r="S760" s="402"/>
      <c r="T760" s="402"/>
      <c r="U760" s="402"/>
      <c r="V760" s="402"/>
      <c r="W760" s="402"/>
      <c r="X760" s="402"/>
      <c r="Y760" s="402"/>
      <c r="Z760" s="402"/>
    </row>
    <row r="761" ht="18.0" customHeight="1">
      <c r="A761" s="402"/>
      <c r="B761" s="402"/>
      <c r="C761" s="402"/>
      <c r="D761" s="402"/>
      <c r="E761" s="402"/>
      <c r="F761" s="402"/>
      <c r="G761" s="402"/>
      <c r="H761" s="402"/>
      <c r="I761" s="402"/>
      <c r="J761" s="402"/>
      <c r="K761" s="402"/>
      <c r="L761" s="402"/>
      <c r="M761" s="402"/>
      <c r="N761" s="402"/>
      <c r="O761" s="402"/>
      <c r="P761" s="402"/>
      <c r="Q761" s="402"/>
      <c r="R761" s="402"/>
      <c r="S761" s="402"/>
      <c r="T761" s="402"/>
      <c r="U761" s="402"/>
      <c r="V761" s="402"/>
      <c r="W761" s="402"/>
      <c r="X761" s="402"/>
      <c r="Y761" s="402"/>
      <c r="Z761" s="402"/>
    </row>
    <row r="762" ht="18.0" customHeight="1">
      <c r="A762" s="402"/>
      <c r="B762" s="402"/>
      <c r="C762" s="402"/>
      <c r="D762" s="402"/>
      <c r="E762" s="402"/>
      <c r="F762" s="402"/>
      <c r="G762" s="402"/>
      <c r="H762" s="402"/>
      <c r="I762" s="402"/>
      <c r="J762" s="402"/>
      <c r="K762" s="402"/>
      <c r="L762" s="402"/>
      <c r="M762" s="402"/>
      <c r="N762" s="402"/>
      <c r="O762" s="402"/>
      <c r="P762" s="402"/>
      <c r="Q762" s="402"/>
      <c r="R762" s="402"/>
      <c r="S762" s="402"/>
      <c r="T762" s="402"/>
      <c r="U762" s="402"/>
      <c r="V762" s="402"/>
      <c r="W762" s="402"/>
      <c r="X762" s="402"/>
      <c r="Y762" s="402"/>
      <c r="Z762" s="402"/>
    </row>
    <row r="763" ht="18.0" customHeight="1">
      <c r="A763" s="402"/>
      <c r="B763" s="402"/>
      <c r="C763" s="402"/>
      <c r="D763" s="402"/>
      <c r="E763" s="402"/>
      <c r="F763" s="402"/>
      <c r="G763" s="402"/>
      <c r="H763" s="402"/>
      <c r="I763" s="402"/>
      <c r="J763" s="402"/>
      <c r="K763" s="402"/>
      <c r="L763" s="402"/>
      <c r="M763" s="402"/>
      <c r="N763" s="402"/>
      <c r="O763" s="402"/>
      <c r="P763" s="402"/>
      <c r="Q763" s="402"/>
      <c r="R763" s="402"/>
      <c r="S763" s="402"/>
      <c r="T763" s="402"/>
      <c r="U763" s="402"/>
      <c r="V763" s="402"/>
      <c r="W763" s="402"/>
      <c r="X763" s="402"/>
      <c r="Y763" s="402"/>
      <c r="Z763" s="402"/>
    </row>
    <row r="764" ht="18.0" customHeight="1">
      <c r="A764" s="402"/>
      <c r="B764" s="402"/>
      <c r="C764" s="402"/>
      <c r="D764" s="402"/>
      <c r="E764" s="402"/>
      <c r="F764" s="402"/>
      <c r="G764" s="402"/>
      <c r="H764" s="402"/>
      <c r="I764" s="402"/>
      <c r="J764" s="402"/>
      <c r="K764" s="402"/>
      <c r="L764" s="402"/>
      <c r="M764" s="402"/>
      <c r="N764" s="402"/>
      <c r="O764" s="402"/>
      <c r="P764" s="402"/>
      <c r="Q764" s="402"/>
      <c r="R764" s="402"/>
      <c r="S764" s="402"/>
      <c r="T764" s="402"/>
      <c r="U764" s="402"/>
      <c r="V764" s="402"/>
      <c r="W764" s="402"/>
      <c r="X764" s="402"/>
      <c r="Y764" s="402"/>
      <c r="Z764" s="402"/>
    </row>
    <row r="765" ht="18.0" customHeight="1">
      <c r="A765" s="402"/>
      <c r="B765" s="402"/>
      <c r="C765" s="402"/>
      <c r="D765" s="402"/>
      <c r="E765" s="402"/>
      <c r="F765" s="402"/>
      <c r="G765" s="402"/>
      <c r="H765" s="402"/>
      <c r="I765" s="402"/>
      <c r="J765" s="402"/>
      <c r="K765" s="402"/>
      <c r="L765" s="402"/>
      <c r="M765" s="402"/>
      <c r="N765" s="402"/>
      <c r="O765" s="402"/>
      <c r="P765" s="402"/>
      <c r="Q765" s="402"/>
      <c r="R765" s="402"/>
      <c r="S765" s="402"/>
      <c r="T765" s="402"/>
      <c r="U765" s="402"/>
      <c r="V765" s="402"/>
      <c r="W765" s="402"/>
      <c r="X765" s="402"/>
      <c r="Y765" s="402"/>
      <c r="Z765" s="402"/>
    </row>
    <row r="766" ht="18.0" customHeight="1">
      <c r="A766" s="402"/>
      <c r="B766" s="402"/>
      <c r="C766" s="402"/>
      <c r="D766" s="402"/>
      <c r="E766" s="402"/>
      <c r="F766" s="402"/>
      <c r="G766" s="402"/>
      <c r="H766" s="402"/>
      <c r="I766" s="402"/>
      <c r="J766" s="402"/>
      <c r="K766" s="402"/>
      <c r="L766" s="402"/>
      <c r="M766" s="402"/>
      <c r="N766" s="402"/>
      <c r="O766" s="402"/>
      <c r="P766" s="402"/>
      <c r="Q766" s="402"/>
      <c r="R766" s="402"/>
      <c r="S766" s="402"/>
      <c r="T766" s="402"/>
      <c r="U766" s="402"/>
      <c r="V766" s="402"/>
      <c r="W766" s="402"/>
      <c r="X766" s="402"/>
      <c r="Y766" s="402"/>
      <c r="Z766" s="402"/>
    </row>
    <row r="767" ht="18.0" customHeight="1">
      <c r="A767" s="402"/>
      <c r="B767" s="402"/>
      <c r="C767" s="402"/>
      <c r="D767" s="402"/>
      <c r="E767" s="402"/>
      <c r="F767" s="402"/>
      <c r="G767" s="402"/>
      <c r="H767" s="402"/>
      <c r="I767" s="402"/>
      <c r="J767" s="402"/>
      <c r="K767" s="402"/>
      <c r="L767" s="402"/>
      <c r="M767" s="402"/>
      <c r="N767" s="402"/>
      <c r="O767" s="402"/>
      <c r="P767" s="402"/>
      <c r="Q767" s="402"/>
      <c r="R767" s="402"/>
      <c r="S767" s="402"/>
      <c r="T767" s="402"/>
      <c r="U767" s="402"/>
      <c r="V767" s="402"/>
      <c r="W767" s="402"/>
      <c r="X767" s="402"/>
      <c r="Y767" s="402"/>
      <c r="Z767" s="402"/>
    </row>
    <row r="768" ht="18.0" customHeight="1">
      <c r="A768" s="402"/>
      <c r="B768" s="402"/>
      <c r="C768" s="402"/>
      <c r="D768" s="402"/>
      <c r="E768" s="402"/>
      <c r="F768" s="402"/>
      <c r="G768" s="402"/>
      <c r="H768" s="402"/>
      <c r="I768" s="402"/>
      <c r="J768" s="402"/>
      <c r="K768" s="402"/>
      <c r="L768" s="402"/>
      <c r="M768" s="402"/>
      <c r="N768" s="402"/>
      <c r="O768" s="402"/>
      <c r="P768" s="402"/>
      <c r="Q768" s="402"/>
      <c r="R768" s="402"/>
      <c r="S768" s="402"/>
      <c r="T768" s="402"/>
      <c r="U768" s="402"/>
      <c r="V768" s="402"/>
      <c r="W768" s="402"/>
      <c r="X768" s="402"/>
      <c r="Y768" s="402"/>
      <c r="Z768" s="402"/>
    </row>
    <row r="769" ht="18.0" customHeight="1">
      <c r="A769" s="402"/>
      <c r="B769" s="402"/>
      <c r="C769" s="402"/>
      <c r="D769" s="402"/>
      <c r="E769" s="402"/>
      <c r="F769" s="402"/>
      <c r="G769" s="402"/>
      <c r="H769" s="402"/>
      <c r="I769" s="402"/>
      <c r="J769" s="402"/>
      <c r="K769" s="402"/>
      <c r="L769" s="402"/>
      <c r="M769" s="402"/>
      <c r="N769" s="402"/>
      <c r="O769" s="402"/>
      <c r="P769" s="402"/>
      <c r="Q769" s="402"/>
      <c r="R769" s="402"/>
      <c r="S769" s="402"/>
      <c r="T769" s="402"/>
      <c r="U769" s="402"/>
      <c r="V769" s="402"/>
      <c r="W769" s="402"/>
      <c r="X769" s="402"/>
      <c r="Y769" s="402"/>
      <c r="Z769" s="402"/>
    </row>
    <row r="770" ht="18.0" customHeight="1">
      <c r="A770" s="402"/>
      <c r="B770" s="402"/>
      <c r="C770" s="402"/>
      <c r="D770" s="402"/>
      <c r="E770" s="402"/>
      <c r="F770" s="402"/>
      <c r="G770" s="402"/>
      <c r="H770" s="402"/>
      <c r="I770" s="402"/>
      <c r="J770" s="402"/>
      <c r="K770" s="402"/>
      <c r="L770" s="402"/>
      <c r="M770" s="402"/>
      <c r="N770" s="402"/>
      <c r="O770" s="402"/>
      <c r="P770" s="402"/>
      <c r="Q770" s="402"/>
      <c r="R770" s="402"/>
      <c r="S770" s="402"/>
      <c r="T770" s="402"/>
      <c r="U770" s="402"/>
      <c r="V770" s="402"/>
      <c r="W770" s="402"/>
      <c r="X770" s="402"/>
      <c r="Y770" s="402"/>
      <c r="Z770" s="402"/>
    </row>
    <row r="771" ht="18.0" customHeight="1">
      <c r="A771" s="402"/>
      <c r="B771" s="402"/>
      <c r="C771" s="402"/>
      <c r="D771" s="402"/>
      <c r="E771" s="402"/>
      <c r="F771" s="402"/>
      <c r="G771" s="402"/>
      <c r="H771" s="402"/>
      <c r="I771" s="402"/>
      <c r="J771" s="402"/>
      <c r="K771" s="402"/>
      <c r="L771" s="402"/>
      <c r="M771" s="402"/>
      <c r="N771" s="402"/>
      <c r="O771" s="402"/>
      <c r="P771" s="402"/>
      <c r="Q771" s="402"/>
      <c r="R771" s="402"/>
      <c r="S771" s="402"/>
      <c r="T771" s="402"/>
      <c r="U771" s="402"/>
      <c r="V771" s="402"/>
      <c r="W771" s="402"/>
      <c r="X771" s="402"/>
      <c r="Y771" s="402"/>
      <c r="Z771" s="402"/>
    </row>
    <row r="772" ht="18.0" customHeight="1">
      <c r="A772" s="402"/>
      <c r="B772" s="402"/>
      <c r="C772" s="402"/>
      <c r="D772" s="402"/>
      <c r="E772" s="402"/>
      <c r="F772" s="402"/>
      <c r="G772" s="402"/>
      <c r="H772" s="402"/>
      <c r="I772" s="402"/>
      <c r="J772" s="402"/>
      <c r="K772" s="402"/>
      <c r="L772" s="402"/>
      <c r="M772" s="402"/>
      <c r="N772" s="402"/>
      <c r="O772" s="402"/>
      <c r="P772" s="402"/>
      <c r="Q772" s="402"/>
      <c r="R772" s="402"/>
      <c r="S772" s="402"/>
      <c r="T772" s="402"/>
      <c r="U772" s="402"/>
      <c r="V772" s="402"/>
      <c r="W772" s="402"/>
      <c r="X772" s="402"/>
      <c r="Y772" s="402"/>
      <c r="Z772" s="402"/>
    </row>
    <row r="773" ht="18.0" customHeight="1">
      <c r="A773" s="402"/>
      <c r="B773" s="402"/>
      <c r="C773" s="402"/>
      <c r="D773" s="402"/>
      <c r="E773" s="402"/>
      <c r="F773" s="402"/>
      <c r="G773" s="402"/>
      <c r="H773" s="402"/>
      <c r="I773" s="402"/>
      <c r="J773" s="402"/>
      <c r="K773" s="402"/>
      <c r="L773" s="402"/>
      <c r="M773" s="402"/>
      <c r="N773" s="402"/>
      <c r="O773" s="402"/>
      <c r="P773" s="402"/>
      <c r="Q773" s="402"/>
      <c r="R773" s="402"/>
      <c r="S773" s="402"/>
      <c r="T773" s="402"/>
      <c r="U773" s="402"/>
      <c r="V773" s="402"/>
      <c r="W773" s="402"/>
      <c r="X773" s="402"/>
      <c r="Y773" s="402"/>
      <c r="Z773" s="402"/>
    </row>
    <row r="774" ht="18.0" customHeight="1">
      <c r="A774" s="402"/>
      <c r="B774" s="402"/>
      <c r="C774" s="402"/>
      <c r="D774" s="402"/>
      <c r="E774" s="402"/>
      <c r="F774" s="402"/>
      <c r="G774" s="402"/>
      <c r="H774" s="402"/>
      <c r="I774" s="402"/>
      <c r="J774" s="402"/>
      <c r="K774" s="402"/>
      <c r="L774" s="402"/>
      <c r="M774" s="402"/>
      <c r="N774" s="402"/>
      <c r="O774" s="402"/>
      <c r="P774" s="402"/>
      <c r="Q774" s="402"/>
      <c r="R774" s="402"/>
      <c r="S774" s="402"/>
      <c r="T774" s="402"/>
      <c r="U774" s="402"/>
      <c r="V774" s="402"/>
      <c r="W774" s="402"/>
      <c r="X774" s="402"/>
      <c r="Y774" s="402"/>
      <c r="Z774" s="402"/>
    </row>
    <row r="775" ht="18.0" customHeight="1">
      <c r="A775" s="402"/>
      <c r="B775" s="402"/>
      <c r="C775" s="402"/>
      <c r="D775" s="402"/>
      <c r="E775" s="402"/>
      <c r="F775" s="402"/>
      <c r="G775" s="402"/>
      <c r="H775" s="402"/>
      <c r="I775" s="402"/>
      <c r="J775" s="402"/>
      <c r="K775" s="402"/>
      <c r="L775" s="402"/>
      <c r="M775" s="402"/>
      <c r="N775" s="402"/>
      <c r="O775" s="402"/>
      <c r="P775" s="402"/>
      <c r="Q775" s="402"/>
      <c r="R775" s="402"/>
      <c r="S775" s="402"/>
      <c r="T775" s="402"/>
      <c r="U775" s="402"/>
      <c r="V775" s="402"/>
      <c r="W775" s="402"/>
      <c r="X775" s="402"/>
      <c r="Y775" s="402"/>
      <c r="Z775" s="402"/>
    </row>
    <row r="776" ht="18.0" customHeight="1">
      <c r="A776" s="402"/>
      <c r="B776" s="402"/>
      <c r="C776" s="402"/>
      <c r="D776" s="402"/>
      <c r="E776" s="402"/>
      <c r="F776" s="402"/>
      <c r="G776" s="402"/>
      <c r="H776" s="402"/>
      <c r="I776" s="402"/>
      <c r="J776" s="402"/>
      <c r="K776" s="402"/>
      <c r="L776" s="402"/>
      <c r="M776" s="402"/>
      <c r="N776" s="402"/>
      <c r="O776" s="402"/>
      <c r="P776" s="402"/>
      <c r="Q776" s="402"/>
      <c r="R776" s="402"/>
      <c r="S776" s="402"/>
      <c r="T776" s="402"/>
      <c r="U776" s="402"/>
      <c r="V776" s="402"/>
      <c r="W776" s="402"/>
      <c r="X776" s="402"/>
      <c r="Y776" s="402"/>
      <c r="Z776" s="402"/>
    </row>
    <row r="777" ht="18.0" customHeight="1">
      <c r="A777" s="402"/>
      <c r="B777" s="402"/>
      <c r="C777" s="402"/>
      <c r="D777" s="402"/>
      <c r="E777" s="402"/>
      <c r="F777" s="402"/>
      <c r="G777" s="402"/>
      <c r="H777" s="402"/>
      <c r="I777" s="402"/>
      <c r="J777" s="402"/>
      <c r="K777" s="402"/>
      <c r="L777" s="402"/>
      <c r="M777" s="402"/>
      <c r="N777" s="402"/>
      <c r="O777" s="402"/>
      <c r="P777" s="402"/>
      <c r="Q777" s="402"/>
      <c r="R777" s="402"/>
      <c r="S777" s="402"/>
      <c r="T777" s="402"/>
      <c r="U777" s="402"/>
      <c r="V777" s="402"/>
      <c r="W777" s="402"/>
      <c r="X777" s="402"/>
      <c r="Y777" s="402"/>
      <c r="Z777" s="402"/>
    </row>
    <row r="778" ht="18.0" customHeight="1">
      <c r="A778" s="402"/>
      <c r="B778" s="402"/>
      <c r="C778" s="402"/>
      <c r="D778" s="402"/>
      <c r="E778" s="402"/>
      <c r="F778" s="402"/>
      <c r="G778" s="402"/>
      <c r="H778" s="402"/>
      <c r="I778" s="402"/>
      <c r="J778" s="402"/>
      <c r="K778" s="402"/>
      <c r="L778" s="402"/>
      <c r="M778" s="402"/>
      <c r="N778" s="402"/>
      <c r="O778" s="402"/>
      <c r="P778" s="402"/>
      <c r="Q778" s="402"/>
      <c r="R778" s="402"/>
      <c r="S778" s="402"/>
      <c r="T778" s="402"/>
      <c r="U778" s="402"/>
      <c r="V778" s="402"/>
      <c r="W778" s="402"/>
      <c r="X778" s="402"/>
      <c r="Y778" s="402"/>
      <c r="Z778" s="402"/>
    </row>
    <row r="779" ht="18.0" customHeight="1">
      <c r="A779" s="402"/>
      <c r="B779" s="402"/>
      <c r="C779" s="402"/>
      <c r="D779" s="402"/>
      <c r="E779" s="402"/>
      <c r="F779" s="402"/>
      <c r="G779" s="402"/>
      <c r="H779" s="402"/>
      <c r="I779" s="402"/>
      <c r="J779" s="402"/>
      <c r="K779" s="402"/>
      <c r="L779" s="402"/>
      <c r="M779" s="402"/>
      <c r="N779" s="402"/>
      <c r="O779" s="402"/>
      <c r="P779" s="402"/>
      <c r="Q779" s="402"/>
      <c r="R779" s="402"/>
      <c r="S779" s="402"/>
      <c r="T779" s="402"/>
      <c r="U779" s="402"/>
      <c r="V779" s="402"/>
      <c r="W779" s="402"/>
      <c r="X779" s="402"/>
      <c r="Y779" s="402"/>
      <c r="Z779" s="402"/>
    </row>
    <row r="780" ht="18.0" customHeight="1">
      <c r="A780" s="402"/>
      <c r="B780" s="402"/>
      <c r="C780" s="402"/>
      <c r="D780" s="402"/>
      <c r="E780" s="402"/>
      <c r="F780" s="402"/>
      <c r="G780" s="402"/>
      <c r="H780" s="402"/>
      <c r="I780" s="402"/>
      <c r="J780" s="402"/>
      <c r="K780" s="402"/>
      <c r="L780" s="402"/>
      <c r="M780" s="402"/>
      <c r="N780" s="402"/>
      <c r="O780" s="402"/>
      <c r="P780" s="402"/>
      <c r="Q780" s="402"/>
      <c r="R780" s="402"/>
      <c r="S780" s="402"/>
      <c r="T780" s="402"/>
      <c r="U780" s="402"/>
      <c r="V780" s="402"/>
      <c r="W780" s="402"/>
      <c r="X780" s="402"/>
      <c r="Y780" s="402"/>
      <c r="Z780" s="402"/>
    </row>
    <row r="781" ht="18.0" customHeight="1">
      <c r="A781" s="402"/>
      <c r="B781" s="402"/>
      <c r="C781" s="402"/>
      <c r="D781" s="402"/>
      <c r="E781" s="402"/>
      <c r="F781" s="402"/>
      <c r="G781" s="402"/>
      <c r="H781" s="402"/>
      <c r="I781" s="402"/>
      <c r="J781" s="402"/>
      <c r="K781" s="402"/>
      <c r="L781" s="402"/>
      <c r="M781" s="402"/>
      <c r="N781" s="402"/>
      <c r="O781" s="402"/>
      <c r="P781" s="402"/>
      <c r="Q781" s="402"/>
      <c r="R781" s="402"/>
      <c r="S781" s="402"/>
      <c r="T781" s="402"/>
      <c r="U781" s="402"/>
      <c r="V781" s="402"/>
      <c r="W781" s="402"/>
      <c r="X781" s="402"/>
      <c r="Y781" s="402"/>
      <c r="Z781" s="402"/>
    </row>
    <row r="782" ht="18.0" customHeight="1">
      <c r="A782" s="402"/>
      <c r="B782" s="402"/>
      <c r="C782" s="402"/>
      <c r="D782" s="402"/>
      <c r="E782" s="402"/>
      <c r="F782" s="402"/>
      <c r="G782" s="402"/>
      <c r="H782" s="402"/>
      <c r="I782" s="402"/>
      <c r="J782" s="402"/>
      <c r="K782" s="402"/>
      <c r="L782" s="402"/>
      <c r="M782" s="402"/>
      <c r="N782" s="402"/>
      <c r="O782" s="402"/>
      <c r="P782" s="402"/>
      <c r="Q782" s="402"/>
      <c r="R782" s="402"/>
      <c r="S782" s="402"/>
      <c r="T782" s="402"/>
      <c r="U782" s="402"/>
      <c r="V782" s="402"/>
      <c r="W782" s="402"/>
      <c r="X782" s="402"/>
      <c r="Y782" s="402"/>
      <c r="Z782" s="402"/>
    </row>
    <row r="783" ht="18.0" customHeight="1">
      <c r="A783" s="402"/>
      <c r="B783" s="402"/>
      <c r="C783" s="402"/>
      <c r="D783" s="402"/>
      <c r="E783" s="402"/>
      <c r="F783" s="402"/>
      <c r="G783" s="402"/>
      <c r="H783" s="402"/>
      <c r="I783" s="402"/>
      <c r="J783" s="402"/>
      <c r="K783" s="402"/>
      <c r="L783" s="402"/>
      <c r="M783" s="402"/>
      <c r="N783" s="402"/>
      <c r="O783" s="402"/>
      <c r="P783" s="402"/>
      <c r="Q783" s="402"/>
      <c r="R783" s="402"/>
      <c r="S783" s="402"/>
      <c r="T783" s="402"/>
      <c r="U783" s="402"/>
      <c r="V783" s="402"/>
      <c r="W783" s="402"/>
      <c r="X783" s="402"/>
      <c r="Y783" s="402"/>
      <c r="Z783" s="402"/>
    </row>
    <row r="784" ht="18.0" customHeight="1">
      <c r="A784" s="402"/>
      <c r="B784" s="402"/>
      <c r="C784" s="402"/>
      <c r="D784" s="402"/>
      <c r="E784" s="402"/>
      <c r="F784" s="402"/>
      <c r="G784" s="402"/>
      <c r="H784" s="402"/>
      <c r="I784" s="402"/>
      <c r="J784" s="402"/>
      <c r="K784" s="402"/>
      <c r="L784" s="402"/>
      <c r="M784" s="402"/>
      <c r="N784" s="402"/>
      <c r="O784" s="402"/>
      <c r="P784" s="402"/>
      <c r="Q784" s="402"/>
      <c r="R784" s="402"/>
      <c r="S784" s="402"/>
      <c r="T784" s="402"/>
      <c r="U784" s="402"/>
      <c r="V784" s="402"/>
      <c r="W784" s="402"/>
      <c r="X784" s="402"/>
      <c r="Y784" s="402"/>
      <c r="Z784" s="402"/>
    </row>
    <row r="785" ht="18.0" customHeight="1">
      <c r="A785" s="402"/>
      <c r="B785" s="402"/>
      <c r="C785" s="402"/>
      <c r="D785" s="402"/>
      <c r="E785" s="402"/>
      <c r="F785" s="402"/>
      <c r="G785" s="402"/>
      <c r="H785" s="402"/>
      <c r="I785" s="402"/>
      <c r="J785" s="402"/>
      <c r="K785" s="402"/>
      <c r="L785" s="402"/>
      <c r="M785" s="402"/>
      <c r="N785" s="402"/>
      <c r="O785" s="402"/>
      <c r="P785" s="402"/>
      <c r="Q785" s="402"/>
      <c r="R785" s="402"/>
      <c r="S785" s="402"/>
      <c r="T785" s="402"/>
      <c r="U785" s="402"/>
      <c r="V785" s="402"/>
      <c r="W785" s="402"/>
      <c r="X785" s="402"/>
      <c r="Y785" s="402"/>
      <c r="Z785" s="402"/>
    </row>
    <row r="786" ht="18.0" customHeight="1">
      <c r="A786" s="402"/>
      <c r="B786" s="402"/>
      <c r="C786" s="402"/>
      <c r="D786" s="402"/>
      <c r="E786" s="402"/>
      <c r="F786" s="402"/>
      <c r="G786" s="402"/>
      <c r="H786" s="402"/>
      <c r="I786" s="402"/>
      <c r="J786" s="402"/>
      <c r="K786" s="402"/>
      <c r="L786" s="402"/>
      <c r="M786" s="402"/>
      <c r="N786" s="402"/>
      <c r="O786" s="402"/>
      <c r="P786" s="402"/>
      <c r="Q786" s="402"/>
      <c r="R786" s="402"/>
      <c r="S786" s="402"/>
      <c r="T786" s="402"/>
      <c r="U786" s="402"/>
      <c r="V786" s="402"/>
      <c r="W786" s="402"/>
      <c r="X786" s="402"/>
      <c r="Y786" s="402"/>
      <c r="Z786" s="402"/>
    </row>
    <row r="787" ht="18.0" customHeight="1">
      <c r="A787" s="402"/>
      <c r="B787" s="402"/>
      <c r="C787" s="402"/>
      <c r="D787" s="402"/>
      <c r="E787" s="402"/>
      <c r="F787" s="402"/>
      <c r="G787" s="402"/>
      <c r="H787" s="402"/>
      <c r="I787" s="402"/>
      <c r="J787" s="402"/>
      <c r="K787" s="402"/>
      <c r="L787" s="402"/>
      <c r="M787" s="402"/>
      <c r="N787" s="402"/>
      <c r="O787" s="402"/>
      <c r="P787" s="402"/>
      <c r="Q787" s="402"/>
      <c r="R787" s="402"/>
      <c r="S787" s="402"/>
      <c r="T787" s="402"/>
      <c r="U787" s="402"/>
      <c r="V787" s="402"/>
      <c r="W787" s="402"/>
      <c r="X787" s="402"/>
      <c r="Y787" s="402"/>
      <c r="Z787" s="402"/>
    </row>
    <row r="788" ht="18.0" customHeight="1">
      <c r="A788" s="402"/>
      <c r="B788" s="402"/>
      <c r="C788" s="402"/>
      <c r="D788" s="402"/>
      <c r="E788" s="402"/>
      <c r="F788" s="402"/>
      <c r="G788" s="402"/>
      <c r="H788" s="402"/>
      <c r="I788" s="402"/>
      <c r="J788" s="402"/>
      <c r="K788" s="402"/>
      <c r="L788" s="402"/>
      <c r="M788" s="402"/>
      <c r="N788" s="402"/>
      <c r="O788" s="402"/>
      <c r="P788" s="402"/>
      <c r="Q788" s="402"/>
      <c r="R788" s="402"/>
      <c r="S788" s="402"/>
      <c r="T788" s="402"/>
      <c r="U788" s="402"/>
      <c r="V788" s="402"/>
      <c r="W788" s="402"/>
      <c r="X788" s="402"/>
      <c r="Y788" s="402"/>
      <c r="Z788" s="402"/>
    </row>
    <row r="789" ht="18.0" customHeight="1">
      <c r="A789" s="402"/>
      <c r="B789" s="402"/>
      <c r="C789" s="402"/>
      <c r="D789" s="402"/>
      <c r="E789" s="402"/>
      <c r="F789" s="402"/>
      <c r="G789" s="402"/>
      <c r="H789" s="402"/>
      <c r="I789" s="402"/>
      <c r="J789" s="402"/>
      <c r="K789" s="402"/>
      <c r="L789" s="402"/>
      <c r="M789" s="402"/>
      <c r="N789" s="402"/>
      <c r="O789" s="402"/>
      <c r="P789" s="402"/>
      <c r="Q789" s="402"/>
      <c r="R789" s="402"/>
      <c r="S789" s="402"/>
      <c r="T789" s="402"/>
      <c r="U789" s="402"/>
      <c r="V789" s="402"/>
      <c r="W789" s="402"/>
      <c r="X789" s="402"/>
      <c r="Y789" s="402"/>
      <c r="Z789" s="402"/>
    </row>
    <row r="790" ht="18.0" customHeight="1">
      <c r="A790" s="402"/>
      <c r="B790" s="402"/>
      <c r="C790" s="402"/>
      <c r="D790" s="402"/>
      <c r="E790" s="402"/>
      <c r="F790" s="402"/>
      <c r="G790" s="402"/>
      <c r="H790" s="402"/>
      <c r="I790" s="402"/>
      <c r="J790" s="402"/>
      <c r="K790" s="402"/>
      <c r="L790" s="402"/>
      <c r="M790" s="402"/>
      <c r="N790" s="402"/>
      <c r="O790" s="402"/>
      <c r="P790" s="402"/>
      <c r="Q790" s="402"/>
      <c r="R790" s="402"/>
      <c r="S790" s="402"/>
      <c r="T790" s="402"/>
      <c r="U790" s="402"/>
      <c r="V790" s="402"/>
      <c r="W790" s="402"/>
      <c r="X790" s="402"/>
      <c r="Y790" s="402"/>
      <c r="Z790" s="402"/>
    </row>
    <row r="791" ht="18.0" customHeight="1">
      <c r="A791" s="402"/>
      <c r="B791" s="402"/>
      <c r="C791" s="402"/>
      <c r="D791" s="402"/>
      <c r="E791" s="402"/>
      <c r="F791" s="402"/>
      <c r="G791" s="402"/>
      <c r="H791" s="402"/>
      <c r="I791" s="402"/>
      <c r="J791" s="402"/>
      <c r="K791" s="402"/>
      <c r="L791" s="402"/>
      <c r="M791" s="402"/>
      <c r="N791" s="402"/>
      <c r="O791" s="402"/>
      <c r="P791" s="402"/>
      <c r="Q791" s="402"/>
      <c r="R791" s="402"/>
      <c r="S791" s="402"/>
      <c r="T791" s="402"/>
      <c r="U791" s="402"/>
      <c r="V791" s="402"/>
      <c r="W791" s="402"/>
      <c r="X791" s="402"/>
      <c r="Y791" s="402"/>
      <c r="Z791" s="402"/>
    </row>
    <row r="792" ht="18.0" customHeight="1">
      <c r="A792" s="402"/>
      <c r="B792" s="402"/>
      <c r="C792" s="402"/>
      <c r="D792" s="402"/>
      <c r="E792" s="402"/>
      <c r="F792" s="402"/>
      <c r="G792" s="402"/>
      <c r="H792" s="402"/>
      <c r="I792" s="402"/>
      <c r="J792" s="402"/>
      <c r="K792" s="402"/>
      <c r="L792" s="402"/>
      <c r="M792" s="402"/>
      <c r="N792" s="402"/>
      <c r="O792" s="402"/>
      <c r="P792" s="402"/>
      <c r="Q792" s="402"/>
      <c r="R792" s="402"/>
      <c r="S792" s="402"/>
      <c r="T792" s="402"/>
      <c r="U792" s="402"/>
      <c r="V792" s="402"/>
      <c r="W792" s="402"/>
      <c r="X792" s="402"/>
      <c r="Y792" s="402"/>
      <c r="Z792" s="402"/>
    </row>
    <row r="793" ht="18.0" customHeight="1">
      <c r="A793" s="402"/>
      <c r="B793" s="402"/>
      <c r="C793" s="402"/>
      <c r="D793" s="402"/>
      <c r="E793" s="402"/>
      <c r="F793" s="402"/>
      <c r="G793" s="402"/>
      <c r="H793" s="402"/>
      <c r="I793" s="402"/>
      <c r="J793" s="402"/>
      <c r="K793" s="402"/>
      <c r="L793" s="402"/>
      <c r="M793" s="402"/>
      <c r="N793" s="402"/>
      <c r="O793" s="402"/>
      <c r="P793" s="402"/>
      <c r="Q793" s="402"/>
      <c r="R793" s="402"/>
      <c r="S793" s="402"/>
      <c r="T793" s="402"/>
      <c r="U793" s="402"/>
      <c r="V793" s="402"/>
      <c r="W793" s="402"/>
      <c r="X793" s="402"/>
      <c r="Y793" s="402"/>
      <c r="Z793" s="402"/>
    </row>
    <row r="794" ht="18.0" customHeight="1">
      <c r="A794" s="402"/>
      <c r="B794" s="402"/>
      <c r="C794" s="402"/>
      <c r="D794" s="402"/>
      <c r="E794" s="402"/>
      <c r="F794" s="402"/>
      <c r="G794" s="402"/>
      <c r="H794" s="402"/>
      <c r="I794" s="402"/>
      <c r="J794" s="402"/>
      <c r="K794" s="402"/>
      <c r="L794" s="402"/>
      <c r="M794" s="402"/>
      <c r="N794" s="402"/>
      <c r="O794" s="402"/>
      <c r="P794" s="402"/>
      <c r="Q794" s="402"/>
      <c r="R794" s="402"/>
      <c r="S794" s="402"/>
      <c r="T794" s="402"/>
      <c r="U794" s="402"/>
      <c r="V794" s="402"/>
      <c r="W794" s="402"/>
      <c r="X794" s="402"/>
      <c r="Y794" s="402"/>
      <c r="Z794" s="402"/>
    </row>
    <row r="795" ht="18.0" customHeight="1">
      <c r="A795" s="402"/>
      <c r="B795" s="402"/>
      <c r="C795" s="402"/>
      <c r="D795" s="402"/>
      <c r="E795" s="402"/>
      <c r="F795" s="402"/>
      <c r="G795" s="402"/>
      <c r="H795" s="402"/>
      <c r="I795" s="402"/>
      <c r="J795" s="402"/>
      <c r="K795" s="402"/>
      <c r="L795" s="402"/>
      <c r="M795" s="402"/>
      <c r="N795" s="402"/>
      <c r="O795" s="402"/>
      <c r="P795" s="402"/>
      <c r="Q795" s="402"/>
      <c r="R795" s="402"/>
      <c r="S795" s="402"/>
      <c r="T795" s="402"/>
      <c r="U795" s="402"/>
      <c r="V795" s="402"/>
      <c r="W795" s="402"/>
      <c r="X795" s="402"/>
      <c r="Y795" s="402"/>
      <c r="Z795" s="402"/>
    </row>
    <row r="796" ht="18.0" customHeight="1">
      <c r="A796" s="402"/>
      <c r="B796" s="402"/>
      <c r="C796" s="402"/>
      <c r="D796" s="402"/>
      <c r="E796" s="402"/>
      <c r="F796" s="402"/>
      <c r="G796" s="402"/>
      <c r="H796" s="402"/>
      <c r="I796" s="402"/>
      <c r="J796" s="402"/>
      <c r="K796" s="402"/>
      <c r="L796" s="402"/>
      <c r="M796" s="402"/>
      <c r="N796" s="402"/>
      <c r="O796" s="402"/>
      <c r="P796" s="402"/>
      <c r="Q796" s="402"/>
      <c r="R796" s="402"/>
      <c r="S796" s="402"/>
      <c r="T796" s="402"/>
      <c r="U796" s="402"/>
      <c r="V796" s="402"/>
      <c r="W796" s="402"/>
      <c r="X796" s="402"/>
      <c r="Y796" s="402"/>
      <c r="Z796" s="402"/>
    </row>
    <row r="797" ht="18.0" customHeight="1">
      <c r="A797" s="402"/>
      <c r="B797" s="402"/>
      <c r="C797" s="402"/>
      <c r="D797" s="402"/>
      <c r="E797" s="402"/>
      <c r="F797" s="402"/>
      <c r="G797" s="402"/>
      <c r="H797" s="402"/>
      <c r="I797" s="402"/>
      <c r="J797" s="402"/>
      <c r="K797" s="402"/>
      <c r="L797" s="402"/>
      <c r="M797" s="402"/>
      <c r="N797" s="402"/>
      <c r="O797" s="402"/>
      <c r="P797" s="402"/>
      <c r="Q797" s="402"/>
      <c r="R797" s="402"/>
      <c r="S797" s="402"/>
      <c r="T797" s="402"/>
      <c r="U797" s="402"/>
      <c r="V797" s="402"/>
      <c r="W797" s="402"/>
      <c r="X797" s="402"/>
      <c r="Y797" s="402"/>
      <c r="Z797" s="402"/>
    </row>
    <row r="798" ht="18.0" customHeight="1">
      <c r="A798" s="402"/>
      <c r="B798" s="402"/>
      <c r="C798" s="402"/>
      <c r="D798" s="402"/>
      <c r="E798" s="402"/>
      <c r="F798" s="402"/>
      <c r="G798" s="402"/>
      <c r="H798" s="402"/>
      <c r="I798" s="402"/>
      <c r="J798" s="402"/>
      <c r="K798" s="402"/>
      <c r="L798" s="402"/>
      <c r="M798" s="402"/>
      <c r="N798" s="402"/>
      <c r="O798" s="402"/>
      <c r="P798" s="402"/>
      <c r="Q798" s="402"/>
      <c r="R798" s="402"/>
      <c r="S798" s="402"/>
      <c r="T798" s="402"/>
      <c r="U798" s="402"/>
      <c r="V798" s="402"/>
      <c r="W798" s="402"/>
      <c r="X798" s="402"/>
      <c r="Y798" s="402"/>
      <c r="Z798" s="402"/>
    </row>
    <row r="799" ht="18.0" customHeight="1">
      <c r="A799" s="402"/>
      <c r="B799" s="402"/>
      <c r="C799" s="402"/>
      <c r="D799" s="402"/>
      <c r="E799" s="402"/>
      <c r="F799" s="402"/>
      <c r="G799" s="402"/>
      <c r="H799" s="402"/>
      <c r="I799" s="402"/>
      <c r="J799" s="402"/>
      <c r="K799" s="402"/>
      <c r="L799" s="402"/>
      <c r="M799" s="402"/>
      <c r="N799" s="402"/>
      <c r="O799" s="402"/>
      <c r="P799" s="402"/>
      <c r="Q799" s="402"/>
      <c r="R799" s="402"/>
      <c r="S799" s="402"/>
      <c r="T799" s="402"/>
      <c r="U799" s="402"/>
      <c r="V799" s="402"/>
      <c r="W799" s="402"/>
      <c r="X799" s="402"/>
      <c r="Y799" s="402"/>
      <c r="Z799" s="402"/>
    </row>
    <row r="800" ht="18.0" customHeight="1">
      <c r="A800" s="402"/>
      <c r="B800" s="402"/>
      <c r="C800" s="402"/>
      <c r="D800" s="402"/>
      <c r="E800" s="402"/>
      <c r="F800" s="402"/>
      <c r="G800" s="402"/>
      <c r="H800" s="402"/>
      <c r="I800" s="402"/>
      <c r="J800" s="402"/>
      <c r="K800" s="402"/>
      <c r="L800" s="402"/>
      <c r="M800" s="402"/>
      <c r="N800" s="402"/>
      <c r="O800" s="402"/>
      <c r="P800" s="402"/>
      <c r="Q800" s="402"/>
      <c r="R800" s="402"/>
      <c r="S800" s="402"/>
      <c r="T800" s="402"/>
      <c r="U800" s="402"/>
      <c r="V800" s="402"/>
      <c r="W800" s="402"/>
      <c r="X800" s="402"/>
      <c r="Y800" s="402"/>
      <c r="Z800" s="402"/>
    </row>
    <row r="801" ht="18.0" customHeight="1">
      <c r="A801" s="402"/>
      <c r="B801" s="402"/>
      <c r="C801" s="402"/>
      <c r="D801" s="402"/>
      <c r="E801" s="402"/>
      <c r="F801" s="402"/>
      <c r="G801" s="402"/>
      <c r="H801" s="402"/>
      <c r="I801" s="402"/>
      <c r="J801" s="402"/>
      <c r="K801" s="402"/>
      <c r="L801" s="402"/>
      <c r="M801" s="402"/>
      <c r="N801" s="402"/>
      <c r="O801" s="402"/>
      <c r="P801" s="402"/>
      <c r="Q801" s="402"/>
      <c r="R801" s="402"/>
      <c r="S801" s="402"/>
      <c r="T801" s="402"/>
      <c r="U801" s="402"/>
      <c r="V801" s="402"/>
      <c r="W801" s="402"/>
      <c r="X801" s="402"/>
      <c r="Y801" s="402"/>
      <c r="Z801" s="402"/>
    </row>
    <row r="802" ht="18.0" customHeight="1">
      <c r="A802" s="402"/>
      <c r="B802" s="402"/>
      <c r="C802" s="402"/>
      <c r="D802" s="402"/>
      <c r="E802" s="402"/>
      <c r="F802" s="402"/>
      <c r="G802" s="402"/>
      <c r="H802" s="402"/>
      <c r="I802" s="402"/>
      <c r="J802" s="402"/>
      <c r="K802" s="402"/>
      <c r="L802" s="402"/>
      <c r="M802" s="402"/>
      <c r="N802" s="402"/>
      <c r="O802" s="402"/>
      <c r="P802" s="402"/>
      <c r="Q802" s="402"/>
      <c r="R802" s="402"/>
      <c r="S802" s="402"/>
      <c r="T802" s="402"/>
      <c r="U802" s="402"/>
      <c r="V802" s="402"/>
      <c r="W802" s="402"/>
      <c r="X802" s="402"/>
      <c r="Y802" s="402"/>
      <c r="Z802" s="402"/>
    </row>
    <row r="803" ht="18.0" customHeight="1">
      <c r="A803" s="402"/>
      <c r="B803" s="402"/>
      <c r="C803" s="402"/>
      <c r="D803" s="402"/>
      <c r="E803" s="402"/>
      <c r="F803" s="402"/>
      <c r="G803" s="402"/>
      <c r="H803" s="402"/>
      <c r="I803" s="402"/>
      <c r="J803" s="402"/>
      <c r="K803" s="402"/>
      <c r="L803" s="402"/>
      <c r="M803" s="402"/>
      <c r="N803" s="402"/>
      <c r="O803" s="402"/>
      <c r="P803" s="402"/>
      <c r="Q803" s="402"/>
      <c r="R803" s="402"/>
      <c r="S803" s="402"/>
      <c r="T803" s="402"/>
      <c r="U803" s="402"/>
      <c r="V803" s="402"/>
      <c r="W803" s="402"/>
      <c r="X803" s="402"/>
      <c r="Y803" s="402"/>
      <c r="Z803" s="402"/>
    </row>
    <row r="804" ht="18.0" customHeight="1">
      <c r="A804" s="402"/>
      <c r="B804" s="402"/>
      <c r="C804" s="402"/>
      <c r="D804" s="402"/>
      <c r="E804" s="402"/>
      <c r="F804" s="402"/>
      <c r="G804" s="402"/>
      <c r="H804" s="402"/>
      <c r="I804" s="402"/>
      <c r="J804" s="402"/>
      <c r="K804" s="402"/>
      <c r="L804" s="402"/>
      <c r="M804" s="402"/>
      <c r="N804" s="402"/>
      <c r="O804" s="402"/>
      <c r="P804" s="402"/>
      <c r="Q804" s="402"/>
      <c r="R804" s="402"/>
      <c r="S804" s="402"/>
      <c r="T804" s="402"/>
      <c r="U804" s="402"/>
      <c r="V804" s="402"/>
      <c r="W804" s="402"/>
      <c r="X804" s="402"/>
      <c r="Y804" s="402"/>
      <c r="Z804" s="402"/>
    </row>
    <row r="805" ht="18.0" customHeight="1">
      <c r="A805" s="402"/>
      <c r="B805" s="402"/>
      <c r="C805" s="402"/>
      <c r="D805" s="402"/>
      <c r="E805" s="402"/>
      <c r="F805" s="402"/>
      <c r="G805" s="402"/>
      <c r="H805" s="402"/>
      <c r="I805" s="402"/>
      <c r="J805" s="402"/>
      <c r="K805" s="402"/>
      <c r="L805" s="402"/>
      <c r="M805" s="402"/>
      <c r="N805" s="402"/>
      <c r="O805" s="402"/>
      <c r="P805" s="402"/>
      <c r="Q805" s="402"/>
      <c r="R805" s="402"/>
      <c r="S805" s="402"/>
      <c r="T805" s="402"/>
      <c r="U805" s="402"/>
      <c r="V805" s="402"/>
      <c r="W805" s="402"/>
      <c r="X805" s="402"/>
      <c r="Y805" s="402"/>
      <c r="Z805" s="402"/>
    </row>
    <row r="806" ht="18.0" customHeight="1">
      <c r="A806" s="402"/>
      <c r="B806" s="402"/>
      <c r="C806" s="402"/>
      <c r="D806" s="402"/>
      <c r="E806" s="402"/>
      <c r="F806" s="402"/>
      <c r="G806" s="402"/>
      <c r="H806" s="402"/>
      <c r="I806" s="402"/>
      <c r="J806" s="402"/>
      <c r="K806" s="402"/>
      <c r="L806" s="402"/>
      <c r="M806" s="402"/>
      <c r="N806" s="402"/>
      <c r="O806" s="402"/>
      <c r="P806" s="402"/>
      <c r="Q806" s="402"/>
      <c r="R806" s="402"/>
      <c r="S806" s="402"/>
      <c r="T806" s="402"/>
      <c r="U806" s="402"/>
      <c r="V806" s="402"/>
      <c r="W806" s="402"/>
      <c r="X806" s="402"/>
      <c r="Y806" s="402"/>
      <c r="Z806" s="402"/>
    </row>
    <row r="807" ht="18.0" customHeight="1">
      <c r="A807" s="402"/>
      <c r="B807" s="402"/>
      <c r="C807" s="402"/>
      <c r="D807" s="402"/>
      <c r="E807" s="402"/>
      <c r="F807" s="402"/>
      <c r="G807" s="402"/>
      <c r="H807" s="402"/>
      <c r="I807" s="402"/>
      <c r="J807" s="402"/>
      <c r="K807" s="402"/>
      <c r="L807" s="402"/>
      <c r="M807" s="402"/>
      <c r="N807" s="402"/>
      <c r="O807" s="402"/>
      <c r="P807" s="402"/>
      <c r="Q807" s="402"/>
      <c r="R807" s="402"/>
      <c r="S807" s="402"/>
      <c r="T807" s="402"/>
      <c r="U807" s="402"/>
      <c r="V807" s="402"/>
      <c r="W807" s="402"/>
      <c r="X807" s="402"/>
      <c r="Y807" s="402"/>
      <c r="Z807" s="402"/>
    </row>
    <row r="808" ht="18.0" customHeight="1">
      <c r="A808" s="402"/>
      <c r="B808" s="402"/>
      <c r="C808" s="402"/>
      <c r="D808" s="402"/>
      <c r="E808" s="402"/>
      <c r="F808" s="402"/>
      <c r="G808" s="402"/>
      <c r="H808" s="402"/>
      <c r="I808" s="402"/>
      <c r="J808" s="402"/>
      <c r="K808" s="402"/>
      <c r="L808" s="402"/>
      <c r="M808" s="402"/>
      <c r="N808" s="402"/>
      <c r="O808" s="402"/>
      <c r="P808" s="402"/>
      <c r="Q808" s="402"/>
      <c r="R808" s="402"/>
      <c r="S808" s="402"/>
      <c r="T808" s="402"/>
      <c r="U808" s="402"/>
      <c r="V808" s="402"/>
      <c r="W808" s="402"/>
      <c r="X808" s="402"/>
      <c r="Y808" s="402"/>
      <c r="Z808" s="402"/>
    </row>
    <row r="809" ht="18.0" customHeight="1">
      <c r="A809" s="402"/>
      <c r="B809" s="402"/>
      <c r="C809" s="402"/>
      <c r="D809" s="402"/>
      <c r="E809" s="402"/>
      <c r="F809" s="402"/>
      <c r="G809" s="402"/>
      <c r="H809" s="402"/>
      <c r="I809" s="402"/>
      <c r="J809" s="402"/>
      <c r="K809" s="402"/>
      <c r="L809" s="402"/>
      <c r="M809" s="402"/>
      <c r="N809" s="402"/>
      <c r="O809" s="402"/>
      <c r="P809" s="402"/>
      <c r="Q809" s="402"/>
      <c r="R809" s="402"/>
      <c r="S809" s="402"/>
      <c r="T809" s="402"/>
      <c r="U809" s="402"/>
      <c r="V809" s="402"/>
      <c r="W809" s="402"/>
      <c r="X809" s="402"/>
      <c r="Y809" s="402"/>
      <c r="Z809" s="402"/>
    </row>
    <row r="810" ht="18.0" customHeight="1">
      <c r="A810" s="402"/>
      <c r="B810" s="402"/>
      <c r="C810" s="402"/>
      <c r="D810" s="402"/>
      <c r="E810" s="402"/>
      <c r="F810" s="402"/>
      <c r="G810" s="402"/>
      <c r="H810" s="402"/>
      <c r="I810" s="402"/>
      <c r="J810" s="402"/>
      <c r="K810" s="402"/>
      <c r="L810" s="402"/>
      <c r="M810" s="402"/>
      <c r="N810" s="402"/>
      <c r="O810" s="402"/>
      <c r="P810" s="402"/>
      <c r="Q810" s="402"/>
      <c r="R810" s="402"/>
      <c r="S810" s="402"/>
      <c r="T810" s="402"/>
      <c r="U810" s="402"/>
      <c r="V810" s="402"/>
      <c r="W810" s="402"/>
      <c r="X810" s="402"/>
      <c r="Y810" s="402"/>
      <c r="Z810" s="402"/>
    </row>
    <row r="811" ht="18.0" customHeight="1">
      <c r="A811" s="402"/>
      <c r="B811" s="402"/>
      <c r="C811" s="402"/>
      <c r="D811" s="402"/>
      <c r="E811" s="402"/>
      <c r="F811" s="402"/>
      <c r="G811" s="402"/>
      <c r="H811" s="402"/>
      <c r="I811" s="402"/>
      <c r="J811" s="402"/>
      <c r="K811" s="402"/>
      <c r="L811" s="402"/>
      <c r="M811" s="402"/>
      <c r="N811" s="402"/>
      <c r="O811" s="402"/>
      <c r="P811" s="402"/>
      <c r="Q811" s="402"/>
      <c r="R811" s="402"/>
      <c r="S811" s="402"/>
      <c r="T811" s="402"/>
      <c r="U811" s="402"/>
      <c r="V811" s="402"/>
      <c r="W811" s="402"/>
      <c r="X811" s="402"/>
      <c r="Y811" s="402"/>
      <c r="Z811" s="402"/>
    </row>
    <row r="812" ht="18.0" customHeight="1">
      <c r="A812" s="402"/>
      <c r="B812" s="402"/>
      <c r="C812" s="402"/>
      <c r="D812" s="402"/>
      <c r="E812" s="402"/>
      <c r="F812" s="402"/>
      <c r="G812" s="402"/>
      <c r="H812" s="402"/>
      <c r="I812" s="402"/>
      <c r="J812" s="402"/>
      <c r="K812" s="402"/>
      <c r="L812" s="402"/>
      <c r="M812" s="402"/>
      <c r="N812" s="402"/>
      <c r="O812" s="402"/>
      <c r="P812" s="402"/>
      <c r="Q812" s="402"/>
      <c r="R812" s="402"/>
      <c r="S812" s="402"/>
      <c r="T812" s="402"/>
      <c r="U812" s="402"/>
      <c r="V812" s="402"/>
      <c r="W812" s="402"/>
      <c r="X812" s="402"/>
      <c r="Y812" s="402"/>
      <c r="Z812" s="402"/>
    </row>
    <row r="813" ht="18.0" customHeight="1">
      <c r="A813" s="402"/>
      <c r="B813" s="402"/>
      <c r="C813" s="402"/>
      <c r="D813" s="402"/>
      <c r="E813" s="402"/>
      <c r="F813" s="402"/>
      <c r="G813" s="402"/>
      <c r="H813" s="402"/>
      <c r="I813" s="402"/>
      <c r="J813" s="402"/>
      <c r="K813" s="402"/>
      <c r="L813" s="402"/>
      <c r="M813" s="402"/>
      <c r="N813" s="402"/>
      <c r="O813" s="402"/>
      <c r="P813" s="402"/>
      <c r="Q813" s="402"/>
      <c r="R813" s="402"/>
      <c r="S813" s="402"/>
      <c r="T813" s="402"/>
      <c r="U813" s="402"/>
      <c r="V813" s="402"/>
      <c r="W813" s="402"/>
      <c r="X813" s="402"/>
      <c r="Y813" s="402"/>
      <c r="Z813" s="402"/>
    </row>
    <row r="814" ht="18.0" customHeight="1">
      <c r="A814" s="402"/>
      <c r="B814" s="402"/>
      <c r="C814" s="402"/>
      <c r="D814" s="402"/>
      <c r="E814" s="402"/>
      <c r="F814" s="402"/>
      <c r="G814" s="402"/>
      <c r="H814" s="402"/>
      <c r="I814" s="402"/>
      <c r="J814" s="402"/>
      <c r="K814" s="402"/>
      <c r="L814" s="402"/>
      <c r="M814" s="402"/>
      <c r="N814" s="402"/>
      <c r="O814" s="402"/>
      <c r="P814" s="402"/>
      <c r="Q814" s="402"/>
      <c r="R814" s="402"/>
      <c r="S814" s="402"/>
      <c r="T814" s="402"/>
      <c r="U814" s="402"/>
      <c r="V814" s="402"/>
      <c r="W814" s="402"/>
      <c r="X814" s="402"/>
      <c r="Y814" s="402"/>
      <c r="Z814" s="402"/>
    </row>
    <row r="815" ht="18.0" customHeight="1">
      <c r="A815" s="402"/>
      <c r="B815" s="402"/>
      <c r="C815" s="402"/>
      <c r="D815" s="402"/>
      <c r="E815" s="402"/>
      <c r="F815" s="402"/>
      <c r="G815" s="402"/>
      <c r="H815" s="402"/>
      <c r="I815" s="402"/>
      <c r="J815" s="402"/>
      <c r="K815" s="402"/>
      <c r="L815" s="402"/>
      <c r="M815" s="402"/>
      <c r="N815" s="402"/>
      <c r="O815" s="402"/>
      <c r="P815" s="402"/>
      <c r="Q815" s="402"/>
      <c r="R815" s="402"/>
      <c r="S815" s="402"/>
      <c r="T815" s="402"/>
      <c r="U815" s="402"/>
      <c r="V815" s="402"/>
      <c r="W815" s="402"/>
      <c r="X815" s="402"/>
      <c r="Y815" s="402"/>
      <c r="Z815" s="402"/>
    </row>
    <row r="816" ht="18.0" customHeight="1">
      <c r="A816" s="402"/>
      <c r="B816" s="402"/>
      <c r="C816" s="402"/>
      <c r="D816" s="402"/>
      <c r="E816" s="402"/>
      <c r="F816" s="402"/>
      <c r="G816" s="402"/>
      <c r="H816" s="402"/>
      <c r="I816" s="402"/>
      <c r="J816" s="402"/>
      <c r="K816" s="402"/>
      <c r="L816" s="402"/>
      <c r="M816" s="402"/>
      <c r="N816" s="402"/>
      <c r="O816" s="402"/>
      <c r="P816" s="402"/>
      <c r="Q816" s="402"/>
      <c r="R816" s="402"/>
      <c r="S816" s="402"/>
      <c r="T816" s="402"/>
      <c r="U816" s="402"/>
      <c r="V816" s="402"/>
      <c r="W816" s="402"/>
      <c r="X816" s="402"/>
      <c r="Y816" s="402"/>
      <c r="Z816" s="402"/>
    </row>
    <row r="817" ht="18.0" customHeight="1">
      <c r="A817" s="402"/>
      <c r="B817" s="402"/>
      <c r="C817" s="402"/>
      <c r="D817" s="402"/>
      <c r="E817" s="402"/>
      <c r="F817" s="402"/>
      <c r="G817" s="402"/>
      <c r="H817" s="402"/>
      <c r="I817" s="402"/>
      <c r="J817" s="402"/>
      <c r="K817" s="402"/>
      <c r="L817" s="402"/>
      <c r="M817" s="402"/>
      <c r="N817" s="402"/>
      <c r="O817" s="402"/>
      <c r="P817" s="402"/>
      <c r="Q817" s="402"/>
      <c r="R817" s="402"/>
      <c r="S817" s="402"/>
      <c r="T817" s="402"/>
      <c r="U817" s="402"/>
      <c r="V817" s="402"/>
      <c r="W817" s="402"/>
      <c r="X817" s="402"/>
      <c r="Y817" s="402"/>
      <c r="Z817" s="402"/>
    </row>
    <row r="818" ht="18.0" customHeight="1">
      <c r="A818" s="402"/>
      <c r="B818" s="402"/>
      <c r="C818" s="402"/>
      <c r="D818" s="402"/>
      <c r="E818" s="402"/>
      <c r="F818" s="402"/>
      <c r="G818" s="402"/>
      <c r="H818" s="402"/>
      <c r="I818" s="402"/>
      <c r="J818" s="402"/>
      <c r="K818" s="402"/>
      <c r="L818" s="402"/>
      <c r="M818" s="402"/>
      <c r="N818" s="402"/>
      <c r="O818" s="402"/>
      <c r="P818" s="402"/>
      <c r="Q818" s="402"/>
      <c r="R818" s="402"/>
      <c r="S818" s="402"/>
      <c r="T818" s="402"/>
      <c r="U818" s="402"/>
      <c r="V818" s="402"/>
      <c r="W818" s="402"/>
      <c r="X818" s="402"/>
      <c r="Y818" s="402"/>
      <c r="Z818" s="402"/>
    </row>
    <row r="819" ht="18.0" customHeight="1">
      <c r="A819" s="402"/>
      <c r="B819" s="402"/>
      <c r="C819" s="402"/>
      <c r="D819" s="402"/>
      <c r="E819" s="402"/>
      <c r="F819" s="402"/>
      <c r="G819" s="402"/>
      <c r="H819" s="402"/>
      <c r="I819" s="402"/>
      <c r="J819" s="402"/>
      <c r="K819" s="402"/>
      <c r="L819" s="402"/>
      <c r="M819" s="402"/>
      <c r="N819" s="402"/>
      <c r="O819" s="402"/>
      <c r="P819" s="402"/>
      <c r="Q819" s="402"/>
      <c r="R819" s="402"/>
      <c r="S819" s="402"/>
      <c r="T819" s="402"/>
      <c r="U819" s="402"/>
      <c r="V819" s="402"/>
      <c r="W819" s="402"/>
      <c r="X819" s="402"/>
      <c r="Y819" s="402"/>
      <c r="Z819" s="402"/>
    </row>
    <row r="820" ht="18.0" customHeight="1">
      <c r="A820" s="402"/>
      <c r="B820" s="402"/>
      <c r="C820" s="402"/>
      <c r="D820" s="402"/>
      <c r="E820" s="402"/>
      <c r="F820" s="402"/>
      <c r="G820" s="402"/>
      <c r="H820" s="402"/>
      <c r="I820" s="402"/>
      <c r="J820" s="402"/>
      <c r="K820" s="402"/>
      <c r="L820" s="402"/>
      <c r="M820" s="402"/>
      <c r="N820" s="402"/>
      <c r="O820" s="402"/>
      <c r="P820" s="402"/>
      <c r="Q820" s="402"/>
      <c r="R820" s="402"/>
      <c r="S820" s="402"/>
      <c r="T820" s="402"/>
      <c r="U820" s="402"/>
      <c r="V820" s="402"/>
      <c r="W820" s="402"/>
      <c r="X820" s="402"/>
      <c r="Y820" s="402"/>
      <c r="Z820" s="402"/>
    </row>
    <row r="821" ht="18.0" customHeight="1">
      <c r="A821" s="402"/>
      <c r="B821" s="402"/>
      <c r="C821" s="402"/>
      <c r="D821" s="402"/>
      <c r="E821" s="402"/>
      <c r="F821" s="402"/>
      <c r="G821" s="402"/>
      <c r="H821" s="402"/>
      <c r="I821" s="402"/>
      <c r="J821" s="402"/>
      <c r="K821" s="402"/>
      <c r="L821" s="402"/>
      <c r="M821" s="402"/>
      <c r="N821" s="402"/>
      <c r="O821" s="402"/>
      <c r="P821" s="402"/>
      <c r="Q821" s="402"/>
      <c r="R821" s="402"/>
      <c r="S821" s="402"/>
      <c r="T821" s="402"/>
      <c r="U821" s="402"/>
      <c r="V821" s="402"/>
      <c r="W821" s="402"/>
      <c r="X821" s="402"/>
      <c r="Y821" s="402"/>
      <c r="Z821" s="402"/>
    </row>
    <row r="822" ht="18.0" customHeight="1">
      <c r="A822" s="402"/>
      <c r="B822" s="402"/>
      <c r="C822" s="402"/>
      <c r="D822" s="402"/>
      <c r="E822" s="402"/>
      <c r="F822" s="402"/>
      <c r="G822" s="402"/>
      <c r="H822" s="402"/>
      <c r="I822" s="402"/>
      <c r="J822" s="402"/>
      <c r="K822" s="402"/>
      <c r="L822" s="402"/>
      <c r="M822" s="402"/>
      <c r="N822" s="402"/>
      <c r="O822" s="402"/>
      <c r="P822" s="402"/>
      <c r="Q822" s="402"/>
      <c r="R822" s="402"/>
      <c r="S822" s="402"/>
      <c r="T822" s="402"/>
      <c r="U822" s="402"/>
      <c r="V822" s="402"/>
      <c r="W822" s="402"/>
      <c r="X822" s="402"/>
      <c r="Y822" s="402"/>
      <c r="Z822" s="402"/>
    </row>
    <row r="823" ht="18.0" customHeight="1">
      <c r="A823" s="402"/>
      <c r="B823" s="402"/>
      <c r="C823" s="402"/>
      <c r="D823" s="402"/>
      <c r="E823" s="402"/>
      <c r="F823" s="402"/>
      <c r="G823" s="402"/>
      <c r="H823" s="402"/>
      <c r="I823" s="402"/>
      <c r="J823" s="402"/>
      <c r="K823" s="402"/>
      <c r="L823" s="402"/>
      <c r="M823" s="402"/>
      <c r="N823" s="402"/>
      <c r="O823" s="402"/>
      <c r="P823" s="402"/>
      <c r="Q823" s="402"/>
      <c r="R823" s="402"/>
      <c r="S823" s="402"/>
      <c r="T823" s="402"/>
      <c r="U823" s="402"/>
      <c r="V823" s="402"/>
      <c r="W823" s="402"/>
      <c r="X823" s="402"/>
      <c r="Y823" s="402"/>
      <c r="Z823" s="402"/>
    </row>
    <row r="824" ht="18.0" customHeight="1">
      <c r="A824" s="402"/>
      <c r="B824" s="402"/>
      <c r="C824" s="402"/>
      <c r="D824" s="402"/>
      <c r="E824" s="402"/>
      <c r="F824" s="402"/>
      <c r="G824" s="402"/>
      <c r="H824" s="402"/>
      <c r="I824" s="402"/>
      <c r="J824" s="402"/>
      <c r="K824" s="402"/>
      <c r="L824" s="402"/>
      <c r="M824" s="402"/>
      <c r="N824" s="402"/>
      <c r="O824" s="402"/>
      <c r="P824" s="402"/>
      <c r="Q824" s="402"/>
      <c r="R824" s="402"/>
      <c r="S824" s="402"/>
      <c r="T824" s="402"/>
      <c r="U824" s="402"/>
      <c r="V824" s="402"/>
      <c r="W824" s="402"/>
      <c r="X824" s="402"/>
      <c r="Y824" s="402"/>
      <c r="Z824" s="402"/>
    </row>
    <row r="825" ht="18.0" customHeight="1">
      <c r="A825" s="402"/>
      <c r="B825" s="402"/>
      <c r="C825" s="402"/>
      <c r="D825" s="402"/>
      <c r="E825" s="402"/>
      <c r="F825" s="402"/>
      <c r="G825" s="402"/>
      <c r="H825" s="402"/>
      <c r="I825" s="402"/>
      <c r="J825" s="402"/>
      <c r="K825" s="402"/>
      <c r="L825" s="402"/>
      <c r="M825" s="402"/>
      <c r="N825" s="402"/>
      <c r="O825" s="402"/>
      <c r="P825" s="402"/>
      <c r="Q825" s="402"/>
      <c r="R825" s="402"/>
      <c r="S825" s="402"/>
      <c r="T825" s="402"/>
      <c r="U825" s="402"/>
      <c r="V825" s="402"/>
      <c r="W825" s="402"/>
      <c r="X825" s="402"/>
      <c r="Y825" s="402"/>
      <c r="Z825" s="402"/>
    </row>
    <row r="826" ht="18.0" customHeight="1">
      <c r="A826" s="402"/>
      <c r="B826" s="402"/>
      <c r="C826" s="402"/>
      <c r="D826" s="402"/>
      <c r="E826" s="402"/>
      <c r="F826" s="402"/>
      <c r="G826" s="402"/>
      <c r="H826" s="402"/>
      <c r="I826" s="402"/>
      <c r="J826" s="402"/>
      <c r="K826" s="402"/>
      <c r="L826" s="402"/>
      <c r="M826" s="402"/>
      <c r="N826" s="402"/>
      <c r="O826" s="402"/>
      <c r="P826" s="402"/>
      <c r="Q826" s="402"/>
      <c r="R826" s="402"/>
      <c r="S826" s="402"/>
      <c r="T826" s="402"/>
      <c r="U826" s="402"/>
      <c r="V826" s="402"/>
      <c r="W826" s="402"/>
      <c r="X826" s="402"/>
      <c r="Y826" s="402"/>
      <c r="Z826" s="402"/>
    </row>
    <row r="827" ht="18.0" customHeight="1">
      <c r="A827" s="402"/>
      <c r="B827" s="402"/>
      <c r="C827" s="402"/>
      <c r="D827" s="402"/>
      <c r="E827" s="402"/>
      <c r="F827" s="402"/>
      <c r="G827" s="402"/>
      <c r="H827" s="402"/>
      <c r="I827" s="402"/>
      <c r="J827" s="402"/>
      <c r="K827" s="402"/>
      <c r="L827" s="402"/>
      <c r="M827" s="402"/>
      <c r="N827" s="402"/>
      <c r="O827" s="402"/>
      <c r="P827" s="402"/>
      <c r="Q827" s="402"/>
      <c r="R827" s="402"/>
      <c r="S827" s="402"/>
      <c r="T827" s="402"/>
      <c r="U827" s="402"/>
      <c r="V827" s="402"/>
      <c r="W827" s="402"/>
      <c r="X827" s="402"/>
      <c r="Y827" s="402"/>
      <c r="Z827" s="402"/>
    </row>
    <row r="828" ht="18.0" customHeight="1">
      <c r="A828" s="402"/>
      <c r="B828" s="402"/>
      <c r="C828" s="402"/>
      <c r="D828" s="402"/>
      <c r="E828" s="402"/>
      <c r="F828" s="402"/>
      <c r="G828" s="402"/>
      <c r="H828" s="402"/>
      <c r="I828" s="402"/>
      <c r="J828" s="402"/>
      <c r="K828" s="402"/>
      <c r="L828" s="402"/>
      <c r="M828" s="402"/>
      <c r="N828" s="402"/>
      <c r="O828" s="402"/>
      <c r="P828" s="402"/>
      <c r="Q828" s="402"/>
      <c r="R828" s="402"/>
      <c r="S828" s="402"/>
      <c r="T828" s="402"/>
      <c r="U828" s="402"/>
      <c r="V828" s="402"/>
      <c r="W828" s="402"/>
      <c r="X828" s="402"/>
      <c r="Y828" s="402"/>
      <c r="Z828" s="402"/>
    </row>
    <row r="829" ht="18.0" customHeight="1">
      <c r="A829" s="402"/>
      <c r="B829" s="402"/>
      <c r="C829" s="402"/>
      <c r="D829" s="402"/>
      <c r="E829" s="402"/>
      <c r="F829" s="402"/>
      <c r="G829" s="402"/>
      <c r="H829" s="402"/>
      <c r="I829" s="402"/>
      <c r="J829" s="402"/>
      <c r="K829" s="402"/>
      <c r="L829" s="402"/>
      <c r="M829" s="402"/>
      <c r="N829" s="402"/>
      <c r="O829" s="402"/>
      <c r="P829" s="402"/>
      <c r="Q829" s="402"/>
      <c r="R829" s="402"/>
      <c r="S829" s="402"/>
      <c r="T829" s="402"/>
      <c r="U829" s="402"/>
      <c r="V829" s="402"/>
      <c r="W829" s="402"/>
      <c r="X829" s="402"/>
      <c r="Y829" s="402"/>
      <c r="Z829" s="402"/>
    </row>
    <row r="830" ht="18.0" customHeight="1">
      <c r="A830" s="402"/>
      <c r="B830" s="402"/>
      <c r="C830" s="402"/>
      <c r="D830" s="402"/>
      <c r="E830" s="402"/>
      <c r="F830" s="402"/>
      <c r="G830" s="402"/>
      <c r="H830" s="402"/>
      <c r="I830" s="402"/>
      <c r="J830" s="402"/>
      <c r="K830" s="402"/>
      <c r="L830" s="402"/>
      <c r="M830" s="402"/>
      <c r="N830" s="402"/>
      <c r="O830" s="402"/>
      <c r="P830" s="402"/>
      <c r="Q830" s="402"/>
      <c r="R830" s="402"/>
      <c r="S830" s="402"/>
      <c r="T830" s="402"/>
      <c r="U830" s="402"/>
      <c r="V830" s="402"/>
      <c r="W830" s="402"/>
      <c r="X830" s="402"/>
      <c r="Y830" s="402"/>
      <c r="Z830" s="402"/>
    </row>
    <row r="831" ht="18.0" customHeight="1">
      <c r="A831" s="402"/>
      <c r="B831" s="402"/>
      <c r="C831" s="402"/>
      <c r="D831" s="402"/>
      <c r="E831" s="402"/>
      <c r="F831" s="402"/>
      <c r="G831" s="402"/>
      <c r="H831" s="402"/>
      <c r="I831" s="402"/>
      <c r="J831" s="402"/>
      <c r="K831" s="402"/>
      <c r="L831" s="402"/>
      <c r="M831" s="402"/>
      <c r="N831" s="402"/>
      <c r="O831" s="402"/>
      <c r="P831" s="402"/>
      <c r="Q831" s="402"/>
      <c r="R831" s="402"/>
      <c r="S831" s="402"/>
      <c r="T831" s="402"/>
      <c r="U831" s="402"/>
      <c r="V831" s="402"/>
      <c r="W831" s="402"/>
      <c r="X831" s="402"/>
      <c r="Y831" s="402"/>
      <c r="Z831" s="402"/>
    </row>
    <row r="832" ht="18.0" customHeight="1">
      <c r="A832" s="402"/>
      <c r="B832" s="402"/>
      <c r="C832" s="402"/>
      <c r="D832" s="402"/>
      <c r="E832" s="402"/>
      <c r="F832" s="402"/>
      <c r="G832" s="402"/>
      <c r="H832" s="402"/>
      <c r="I832" s="402"/>
      <c r="J832" s="402"/>
      <c r="K832" s="402"/>
      <c r="L832" s="402"/>
      <c r="M832" s="402"/>
      <c r="N832" s="402"/>
      <c r="O832" s="402"/>
      <c r="P832" s="402"/>
      <c r="Q832" s="402"/>
      <c r="R832" s="402"/>
      <c r="S832" s="402"/>
      <c r="T832" s="402"/>
      <c r="U832" s="402"/>
      <c r="V832" s="402"/>
      <c r="W832" s="402"/>
      <c r="X832" s="402"/>
      <c r="Y832" s="402"/>
      <c r="Z832" s="402"/>
    </row>
    <row r="833" ht="18.0" customHeight="1">
      <c r="A833" s="402"/>
      <c r="B833" s="402"/>
      <c r="C833" s="402"/>
      <c r="D833" s="402"/>
      <c r="E833" s="402"/>
      <c r="F833" s="402"/>
      <c r="G833" s="402"/>
      <c r="H833" s="402"/>
      <c r="I833" s="402"/>
      <c r="J833" s="402"/>
      <c r="K833" s="402"/>
      <c r="L833" s="402"/>
      <c r="M833" s="402"/>
      <c r="N833" s="402"/>
      <c r="O833" s="402"/>
      <c r="P833" s="402"/>
      <c r="Q833" s="402"/>
      <c r="R833" s="402"/>
      <c r="S833" s="402"/>
      <c r="T833" s="402"/>
      <c r="U833" s="402"/>
      <c r="V833" s="402"/>
      <c r="W833" s="402"/>
      <c r="X833" s="402"/>
      <c r="Y833" s="402"/>
      <c r="Z833" s="402"/>
    </row>
    <row r="834" ht="18.0" customHeight="1">
      <c r="A834" s="402"/>
      <c r="B834" s="402"/>
      <c r="C834" s="402"/>
      <c r="D834" s="402"/>
      <c r="E834" s="402"/>
      <c r="F834" s="402"/>
      <c r="G834" s="402"/>
      <c r="H834" s="402"/>
      <c r="I834" s="402"/>
      <c r="J834" s="402"/>
      <c r="K834" s="402"/>
      <c r="L834" s="402"/>
      <c r="M834" s="402"/>
      <c r="N834" s="402"/>
      <c r="O834" s="402"/>
      <c r="P834" s="402"/>
      <c r="Q834" s="402"/>
      <c r="R834" s="402"/>
      <c r="S834" s="402"/>
      <c r="T834" s="402"/>
      <c r="U834" s="402"/>
      <c r="V834" s="402"/>
      <c r="W834" s="402"/>
      <c r="X834" s="402"/>
      <c r="Y834" s="402"/>
      <c r="Z834" s="402"/>
    </row>
    <row r="835" ht="18.0" customHeight="1">
      <c r="A835" s="402"/>
      <c r="B835" s="402"/>
      <c r="C835" s="402"/>
      <c r="D835" s="402"/>
      <c r="E835" s="402"/>
      <c r="F835" s="402"/>
      <c r="G835" s="402"/>
      <c r="H835" s="402"/>
      <c r="I835" s="402"/>
      <c r="J835" s="402"/>
      <c r="K835" s="402"/>
      <c r="L835" s="402"/>
      <c r="M835" s="402"/>
      <c r="N835" s="402"/>
      <c r="O835" s="402"/>
      <c r="P835" s="402"/>
      <c r="Q835" s="402"/>
      <c r="R835" s="402"/>
      <c r="S835" s="402"/>
      <c r="T835" s="402"/>
      <c r="U835" s="402"/>
      <c r="V835" s="402"/>
      <c r="W835" s="402"/>
      <c r="X835" s="402"/>
      <c r="Y835" s="402"/>
      <c r="Z835" s="402"/>
    </row>
    <row r="836" ht="18.0" customHeight="1">
      <c r="A836" s="402"/>
      <c r="B836" s="402"/>
      <c r="C836" s="402"/>
      <c r="D836" s="402"/>
      <c r="E836" s="402"/>
      <c r="F836" s="402"/>
      <c r="G836" s="402"/>
      <c r="H836" s="402"/>
      <c r="I836" s="402"/>
      <c r="J836" s="402"/>
      <c r="K836" s="402"/>
      <c r="L836" s="402"/>
      <c r="M836" s="402"/>
      <c r="N836" s="402"/>
      <c r="O836" s="402"/>
      <c r="P836" s="402"/>
      <c r="Q836" s="402"/>
      <c r="R836" s="402"/>
      <c r="S836" s="402"/>
      <c r="T836" s="402"/>
      <c r="U836" s="402"/>
      <c r="V836" s="402"/>
      <c r="W836" s="402"/>
      <c r="X836" s="402"/>
      <c r="Y836" s="402"/>
      <c r="Z836" s="402"/>
    </row>
    <row r="837" ht="18.0" customHeight="1">
      <c r="A837" s="402"/>
      <c r="B837" s="402"/>
      <c r="C837" s="402"/>
      <c r="D837" s="402"/>
      <c r="E837" s="402"/>
      <c r="F837" s="402"/>
      <c r="G837" s="402"/>
      <c r="H837" s="402"/>
      <c r="I837" s="402"/>
      <c r="J837" s="402"/>
      <c r="K837" s="402"/>
      <c r="L837" s="402"/>
      <c r="M837" s="402"/>
      <c r="N837" s="402"/>
      <c r="O837" s="402"/>
      <c r="P837" s="402"/>
      <c r="Q837" s="402"/>
      <c r="R837" s="402"/>
      <c r="S837" s="402"/>
      <c r="T837" s="402"/>
      <c r="U837" s="402"/>
      <c r="V837" s="402"/>
      <c r="W837" s="402"/>
      <c r="X837" s="402"/>
      <c r="Y837" s="402"/>
      <c r="Z837" s="402"/>
    </row>
    <row r="838" ht="18.0" customHeight="1">
      <c r="A838" s="402"/>
      <c r="B838" s="402"/>
      <c r="C838" s="402"/>
      <c r="D838" s="402"/>
      <c r="E838" s="402"/>
      <c r="F838" s="402"/>
      <c r="G838" s="402"/>
      <c r="H838" s="402"/>
      <c r="I838" s="402"/>
      <c r="J838" s="402"/>
      <c r="K838" s="402"/>
      <c r="L838" s="402"/>
      <c r="M838" s="402"/>
      <c r="N838" s="402"/>
      <c r="O838" s="402"/>
      <c r="P838" s="402"/>
      <c r="Q838" s="402"/>
      <c r="R838" s="402"/>
      <c r="S838" s="402"/>
      <c r="T838" s="402"/>
      <c r="U838" s="402"/>
      <c r="V838" s="402"/>
      <c r="W838" s="402"/>
      <c r="X838" s="402"/>
      <c r="Y838" s="402"/>
      <c r="Z838" s="402"/>
    </row>
    <row r="839" ht="18.0" customHeight="1">
      <c r="A839" s="402"/>
      <c r="B839" s="402"/>
      <c r="C839" s="402"/>
      <c r="D839" s="402"/>
      <c r="E839" s="402"/>
      <c r="F839" s="402"/>
      <c r="G839" s="402"/>
      <c r="H839" s="402"/>
      <c r="I839" s="402"/>
      <c r="J839" s="402"/>
      <c r="K839" s="402"/>
      <c r="L839" s="402"/>
      <c r="M839" s="402"/>
      <c r="N839" s="402"/>
      <c r="O839" s="402"/>
      <c r="P839" s="402"/>
      <c r="Q839" s="402"/>
      <c r="R839" s="402"/>
      <c r="S839" s="402"/>
      <c r="T839" s="402"/>
      <c r="U839" s="402"/>
      <c r="V839" s="402"/>
      <c r="W839" s="402"/>
      <c r="X839" s="402"/>
      <c r="Y839" s="402"/>
      <c r="Z839" s="402"/>
    </row>
    <row r="840" ht="18.0" customHeight="1">
      <c r="A840" s="402"/>
      <c r="B840" s="402"/>
      <c r="C840" s="402"/>
      <c r="D840" s="402"/>
      <c r="E840" s="402"/>
      <c r="F840" s="402"/>
      <c r="G840" s="402"/>
      <c r="H840" s="402"/>
      <c r="I840" s="402"/>
      <c r="J840" s="402"/>
      <c r="K840" s="402"/>
      <c r="L840" s="402"/>
      <c r="M840" s="402"/>
      <c r="N840" s="402"/>
      <c r="O840" s="402"/>
      <c r="P840" s="402"/>
      <c r="Q840" s="402"/>
      <c r="R840" s="402"/>
      <c r="S840" s="402"/>
      <c r="T840" s="402"/>
      <c r="U840" s="402"/>
      <c r="V840" s="402"/>
      <c r="W840" s="402"/>
      <c r="X840" s="402"/>
      <c r="Y840" s="402"/>
      <c r="Z840" s="402"/>
    </row>
    <row r="841" ht="18.0" customHeight="1">
      <c r="A841" s="402"/>
      <c r="B841" s="402"/>
      <c r="C841" s="402"/>
      <c r="D841" s="402"/>
      <c r="E841" s="402"/>
      <c r="F841" s="402"/>
      <c r="G841" s="402"/>
      <c r="H841" s="402"/>
      <c r="I841" s="402"/>
      <c r="J841" s="402"/>
      <c r="K841" s="402"/>
      <c r="L841" s="402"/>
      <c r="M841" s="402"/>
      <c r="N841" s="402"/>
      <c r="O841" s="402"/>
      <c r="P841" s="402"/>
      <c r="Q841" s="402"/>
      <c r="R841" s="402"/>
      <c r="S841" s="402"/>
      <c r="T841" s="402"/>
      <c r="U841" s="402"/>
      <c r="V841" s="402"/>
      <c r="W841" s="402"/>
      <c r="X841" s="402"/>
      <c r="Y841" s="402"/>
      <c r="Z841" s="402"/>
    </row>
    <row r="842" ht="18.0" customHeight="1">
      <c r="A842" s="402"/>
      <c r="B842" s="402"/>
      <c r="C842" s="402"/>
      <c r="D842" s="402"/>
      <c r="E842" s="402"/>
      <c r="F842" s="402"/>
      <c r="G842" s="402"/>
      <c r="H842" s="402"/>
      <c r="I842" s="402"/>
      <c r="J842" s="402"/>
      <c r="K842" s="402"/>
      <c r="L842" s="402"/>
      <c r="M842" s="402"/>
      <c r="N842" s="402"/>
      <c r="O842" s="402"/>
      <c r="P842" s="402"/>
      <c r="Q842" s="402"/>
      <c r="R842" s="402"/>
      <c r="S842" s="402"/>
      <c r="T842" s="402"/>
      <c r="U842" s="402"/>
      <c r="V842" s="402"/>
      <c r="W842" s="402"/>
      <c r="X842" s="402"/>
      <c r="Y842" s="402"/>
      <c r="Z842" s="402"/>
    </row>
    <row r="843" ht="18.0" customHeight="1">
      <c r="A843" s="402"/>
      <c r="B843" s="402"/>
      <c r="C843" s="402"/>
      <c r="D843" s="402"/>
      <c r="E843" s="402"/>
      <c r="F843" s="402"/>
      <c r="G843" s="402"/>
      <c r="H843" s="402"/>
      <c r="I843" s="402"/>
      <c r="J843" s="402"/>
      <c r="K843" s="402"/>
      <c r="L843" s="402"/>
      <c r="M843" s="402"/>
      <c r="N843" s="402"/>
      <c r="O843" s="402"/>
      <c r="P843" s="402"/>
      <c r="Q843" s="402"/>
      <c r="R843" s="402"/>
      <c r="S843" s="402"/>
      <c r="T843" s="402"/>
      <c r="U843" s="402"/>
      <c r="V843" s="402"/>
      <c r="W843" s="402"/>
      <c r="X843" s="402"/>
      <c r="Y843" s="402"/>
      <c r="Z843" s="402"/>
    </row>
    <row r="844" ht="18.0" customHeight="1">
      <c r="A844" s="402"/>
      <c r="B844" s="402"/>
      <c r="C844" s="402"/>
      <c r="D844" s="402"/>
      <c r="E844" s="402"/>
      <c r="F844" s="402"/>
      <c r="G844" s="402"/>
      <c r="H844" s="402"/>
      <c r="I844" s="402"/>
      <c r="J844" s="402"/>
      <c r="K844" s="402"/>
      <c r="L844" s="402"/>
      <c r="M844" s="402"/>
      <c r="N844" s="402"/>
      <c r="O844" s="402"/>
      <c r="P844" s="402"/>
      <c r="Q844" s="402"/>
      <c r="R844" s="402"/>
      <c r="S844" s="402"/>
      <c r="T844" s="402"/>
      <c r="U844" s="402"/>
      <c r="V844" s="402"/>
      <c r="W844" s="402"/>
      <c r="X844" s="402"/>
      <c r="Y844" s="402"/>
      <c r="Z844" s="402"/>
    </row>
    <row r="845" ht="18.0" customHeight="1">
      <c r="A845" s="402"/>
      <c r="B845" s="402"/>
      <c r="C845" s="402"/>
      <c r="D845" s="402"/>
      <c r="E845" s="402"/>
      <c r="F845" s="402"/>
      <c r="G845" s="402"/>
      <c r="H845" s="402"/>
      <c r="I845" s="402"/>
      <c r="J845" s="402"/>
      <c r="K845" s="402"/>
      <c r="L845" s="402"/>
      <c r="M845" s="402"/>
      <c r="N845" s="402"/>
      <c r="O845" s="402"/>
      <c r="P845" s="402"/>
      <c r="Q845" s="402"/>
      <c r="R845" s="402"/>
      <c r="S845" s="402"/>
      <c r="T845" s="402"/>
      <c r="U845" s="402"/>
      <c r="V845" s="402"/>
      <c r="W845" s="402"/>
      <c r="X845" s="402"/>
      <c r="Y845" s="402"/>
      <c r="Z845" s="402"/>
    </row>
    <row r="846" ht="18.0" customHeight="1">
      <c r="A846" s="402"/>
      <c r="B846" s="402"/>
      <c r="C846" s="402"/>
      <c r="D846" s="402"/>
      <c r="E846" s="402"/>
      <c r="F846" s="402"/>
      <c r="G846" s="402"/>
      <c r="H846" s="402"/>
      <c r="I846" s="402"/>
      <c r="J846" s="402"/>
      <c r="K846" s="402"/>
      <c r="L846" s="402"/>
      <c r="M846" s="402"/>
      <c r="N846" s="402"/>
      <c r="O846" s="402"/>
      <c r="P846" s="402"/>
      <c r="Q846" s="402"/>
      <c r="R846" s="402"/>
      <c r="S846" s="402"/>
      <c r="T846" s="402"/>
      <c r="U846" s="402"/>
      <c r="V846" s="402"/>
      <c r="W846" s="402"/>
      <c r="X846" s="402"/>
      <c r="Y846" s="402"/>
      <c r="Z846" s="402"/>
    </row>
    <row r="847" ht="18.0" customHeight="1">
      <c r="A847" s="402"/>
      <c r="B847" s="402"/>
      <c r="C847" s="402"/>
      <c r="D847" s="402"/>
      <c r="E847" s="402"/>
      <c r="F847" s="402"/>
      <c r="G847" s="402"/>
      <c r="H847" s="402"/>
      <c r="I847" s="402"/>
      <c r="J847" s="402"/>
      <c r="K847" s="402"/>
      <c r="L847" s="402"/>
      <c r="M847" s="402"/>
      <c r="N847" s="402"/>
      <c r="O847" s="402"/>
      <c r="P847" s="402"/>
      <c r="Q847" s="402"/>
      <c r="R847" s="402"/>
      <c r="S847" s="402"/>
      <c r="T847" s="402"/>
      <c r="U847" s="402"/>
      <c r="V847" s="402"/>
      <c r="W847" s="402"/>
      <c r="X847" s="402"/>
      <c r="Y847" s="402"/>
      <c r="Z847" s="402"/>
    </row>
    <row r="848" ht="18.0" customHeight="1">
      <c r="A848" s="402"/>
      <c r="B848" s="402"/>
      <c r="C848" s="402"/>
      <c r="D848" s="402"/>
      <c r="E848" s="402"/>
      <c r="F848" s="402"/>
      <c r="G848" s="402"/>
      <c r="H848" s="402"/>
      <c r="I848" s="402"/>
      <c r="J848" s="402"/>
      <c r="K848" s="402"/>
      <c r="L848" s="402"/>
      <c r="M848" s="402"/>
      <c r="N848" s="402"/>
      <c r="O848" s="402"/>
      <c r="P848" s="402"/>
      <c r="Q848" s="402"/>
      <c r="R848" s="402"/>
      <c r="S848" s="402"/>
      <c r="T848" s="402"/>
      <c r="U848" s="402"/>
      <c r="V848" s="402"/>
      <c r="W848" s="402"/>
      <c r="X848" s="402"/>
      <c r="Y848" s="402"/>
      <c r="Z848" s="402"/>
    </row>
    <row r="849" ht="18.0" customHeight="1">
      <c r="A849" s="402"/>
      <c r="B849" s="402"/>
      <c r="C849" s="402"/>
      <c r="D849" s="402"/>
      <c r="E849" s="402"/>
      <c r="F849" s="402"/>
      <c r="G849" s="402"/>
      <c r="H849" s="402"/>
      <c r="I849" s="402"/>
      <c r="J849" s="402"/>
      <c r="K849" s="402"/>
      <c r="L849" s="402"/>
      <c r="M849" s="402"/>
      <c r="N849" s="402"/>
      <c r="O849" s="402"/>
      <c r="P849" s="402"/>
      <c r="Q849" s="402"/>
      <c r="R849" s="402"/>
      <c r="S849" s="402"/>
      <c r="T849" s="402"/>
      <c r="U849" s="402"/>
      <c r="V849" s="402"/>
      <c r="W849" s="402"/>
      <c r="X849" s="402"/>
      <c r="Y849" s="402"/>
      <c r="Z849" s="402"/>
    </row>
    <row r="850" ht="18.0" customHeight="1">
      <c r="A850" s="402"/>
      <c r="B850" s="402"/>
      <c r="C850" s="402"/>
      <c r="D850" s="402"/>
      <c r="E850" s="402"/>
      <c r="F850" s="402"/>
      <c r="G850" s="402"/>
      <c r="H850" s="402"/>
      <c r="I850" s="402"/>
      <c r="J850" s="402"/>
      <c r="K850" s="402"/>
      <c r="L850" s="402"/>
      <c r="M850" s="402"/>
      <c r="N850" s="402"/>
      <c r="O850" s="402"/>
      <c r="P850" s="402"/>
      <c r="Q850" s="402"/>
      <c r="R850" s="402"/>
      <c r="S850" s="402"/>
      <c r="T850" s="402"/>
      <c r="U850" s="402"/>
      <c r="V850" s="402"/>
      <c r="W850" s="402"/>
      <c r="X850" s="402"/>
      <c r="Y850" s="402"/>
      <c r="Z850" s="402"/>
    </row>
    <row r="851" ht="18.0" customHeight="1">
      <c r="A851" s="402"/>
      <c r="B851" s="402"/>
      <c r="C851" s="402"/>
      <c r="D851" s="402"/>
      <c r="E851" s="402"/>
      <c r="F851" s="402"/>
      <c r="G851" s="402"/>
      <c r="H851" s="402"/>
      <c r="I851" s="402"/>
      <c r="J851" s="402"/>
      <c r="K851" s="402"/>
      <c r="L851" s="402"/>
      <c r="M851" s="402"/>
      <c r="N851" s="402"/>
      <c r="O851" s="402"/>
      <c r="P851" s="402"/>
      <c r="Q851" s="402"/>
      <c r="R851" s="402"/>
      <c r="S851" s="402"/>
      <c r="T851" s="402"/>
      <c r="U851" s="402"/>
      <c r="V851" s="402"/>
      <c r="W851" s="402"/>
      <c r="X851" s="402"/>
      <c r="Y851" s="402"/>
      <c r="Z851" s="402"/>
    </row>
    <row r="852" ht="18.0" customHeight="1">
      <c r="A852" s="402"/>
      <c r="B852" s="402"/>
      <c r="C852" s="402"/>
      <c r="D852" s="402"/>
      <c r="E852" s="402"/>
      <c r="F852" s="402"/>
      <c r="G852" s="402"/>
      <c r="H852" s="402"/>
      <c r="I852" s="402"/>
      <c r="J852" s="402"/>
      <c r="K852" s="402"/>
      <c r="L852" s="402"/>
      <c r="M852" s="402"/>
      <c r="N852" s="402"/>
      <c r="O852" s="402"/>
      <c r="P852" s="402"/>
      <c r="Q852" s="402"/>
      <c r="R852" s="402"/>
      <c r="S852" s="402"/>
      <c r="T852" s="402"/>
      <c r="U852" s="402"/>
      <c r="V852" s="402"/>
      <c r="W852" s="402"/>
      <c r="X852" s="402"/>
      <c r="Y852" s="402"/>
      <c r="Z852" s="402"/>
    </row>
    <row r="853" ht="18.0" customHeight="1">
      <c r="A853" s="402"/>
      <c r="B853" s="402"/>
      <c r="C853" s="402"/>
      <c r="D853" s="402"/>
      <c r="E853" s="402"/>
      <c r="F853" s="402"/>
      <c r="G853" s="402"/>
      <c r="H853" s="402"/>
      <c r="I853" s="402"/>
      <c r="J853" s="402"/>
      <c r="K853" s="402"/>
      <c r="L853" s="402"/>
      <c r="M853" s="402"/>
      <c r="N853" s="402"/>
      <c r="O853" s="402"/>
      <c r="P853" s="402"/>
      <c r="Q853" s="402"/>
      <c r="R853" s="402"/>
      <c r="S853" s="402"/>
      <c r="T853" s="402"/>
      <c r="U853" s="402"/>
      <c r="V853" s="402"/>
      <c r="W853" s="402"/>
      <c r="X853" s="402"/>
      <c r="Y853" s="402"/>
      <c r="Z853" s="402"/>
    </row>
    <row r="854" ht="18.0" customHeight="1">
      <c r="A854" s="402"/>
      <c r="B854" s="402"/>
      <c r="C854" s="402"/>
      <c r="D854" s="402"/>
      <c r="E854" s="402"/>
      <c r="F854" s="402"/>
      <c r="G854" s="402"/>
      <c r="H854" s="402"/>
      <c r="I854" s="402"/>
      <c r="J854" s="402"/>
      <c r="K854" s="402"/>
      <c r="L854" s="402"/>
      <c r="M854" s="402"/>
      <c r="N854" s="402"/>
      <c r="O854" s="402"/>
      <c r="P854" s="402"/>
      <c r="Q854" s="402"/>
      <c r="R854" s="402"/>
      <c r="S854" s="402"/>
      <c r="T854" s="402"/>
      <c r="U854" s="402"/>
      <c r="V854" s="402"/>
      <c r="W854" s="402"/>
      <c r="X854" s="402"/>
      <c r="Y854" s="402"/>
      <c r="Z854" s="402"/>
    </row>
    <row r="855" ht="18.0" customHeight="1">
      <c r="A855" s="402"/>
      <c r="B855" s="402"/>
      <c r="C855" s="402"/>
      <c r="D855" s="402"/>
      <c r="E855" s="402"/>
      <c r="F855" s="402"/>
      <c r="G855" s="402"/>
      <c r="H855" s="402"/>
      <c r="I855" s="402"/>
      <c r="J855" s="402"/>
      <c r="K855" s="402"/>
      <c r="L855" s="402"/>
      <c r="M855" s="402"/>
      <c r="N855" s="402"/>
      <c r="O855" s="402"/>
      <c r="P855" s="402"/>
      <c r="Q855" s="402"/>
      <c r="R855" s="402"/>
      <c r="S855" s="402"/>
      <c r="T855" s="402"/>
      <c r="U855" s="402"/>
      <c r="V855" s="402"/>
      <c r="W855" s="402"/>
      <c r="X855" s="402"/>
      <c r="Y855" s="402"/>
      <c r="Z855" s="402"/>
    </row>
    <row r="856" ht="18.0" customHeight="1">
      <c r="A856" s="402"/>
      <c r="B856" s="402"/>
      <c r="C856" s="402"/>
      <c r="D856" s="402"/>
      <c r="E856" s="402"/>
      <c r="F856" s="402"/>
      <c r="G856" s="402"/>
      <c r="H856" s="402"/>
      <c r="I856" s="402"/>
      <c r="J856" s="402"/>
      <c r="K856" s="402"/>
      <c r="L856" s="402"/>
      <c r="M856" s="402"/>
      <c r="N856" s="402"/>
      <c r="O856" s="402"/>
      <c r="P856" s="402"/>
      <c r="Q856" s="402"/>
      <c r="R856" s="402"/>
      <c r="S856" s="402"/>
      <c r="T856" s="402"/>
      <c r="U856" s="402"/>
      <c r="V856" s="402"/>
      <c r="W856" s="402"/>
      <c r="X856" s="402"/>
      <c r="Y856" s="402"/>
      <c r="Z856" s="402"/>
    </row>
    <row r="857" ht="18.0" customHeight="1">
      <c r="A857" s="402"/>
      <c r="B857" s="402"/>
      <c r="C857" s="402"/>
      <c r="D857" s="402"/>
      <c r="E857" s="402"/>
      <c r="F857" s="402"/>
      <c r="G857" s="402"/>
      <c r="H857" s="402"/>
      <c r="I857" s="402"/>
      <c r="J857" s="402"/>
      <c r="K857" s="402"/>
      <c r="L857" s="402"/>
      <c r="M857" s="402"/>
      <c r="N857" s="402"/>
      <c r="O857" s="402"/>
      <c r="P857" s="402"/>
      <c r="Q857" s="402"/>
      <c r="R857" s="402"/>
      <c r="S857" s="402"/>
      <c r="T857" s="402"/>
      <c r="U857" s="402"/>
      <c r="V857" s="402"/>
      <c r="W857" s="402"/>
      <c r="X857" s="402"/>
      <c r="Y857" s="402"/>
      <c r="Z857" s="402"/>
    </row>
    <row r="858" ht="18.0" customHeight="1">
      <c r="A858" s="402"/>
      <c r="B858" s="402"/>
      <c r="C858" s="402"/>
      <c r="D858" s="402"/>
      <c r="E858" s="402"/>
      <c r="F858" s="402"/>
      <c r="G858" s="402"/>
      <c r="H858" s="402"/>
      <c r="I858" s="402"/>
      <c r="J858" s="402"/>
      <c r="K858" s="402"/>
      <c r="L858" s="402"/>
      <c r="M858" s="402"/>
      <c r="N858" s="402"/>
      <c r="O858" s="402"/>
      <c r="P858" s="402"/>
      <c r="Q858" s="402"/>
      <c r="R858" s="402"/>
      <c r="S858" s="402"/>
      <c r="T858" s="402"/>
      <c r="U858" s="402"/>
      <c r="V858" s="402"/>
      <c r="W858" s="402"/>
      <c r="X858" s="402"/>
      <c r="Y858" s="402"/>
      <c r="Z858" s="402"/>
    </row>
    <row r="859" ht="18.0" customHeight="1">
      <c r="A859" s="402"/>
      <c r="B859" s="402"/>
      <c r="C859" s="402"/>
      <c r="D859" s="402"/>
      <c r="E859" s="402"/>
      <c r="F859" s="402"/>
      <c r="G859" s="402"/>
      <c r="H859" s="402"/>
      <c r="I859" s="402"/>
      <c r="J859" s="402"/>
      <c r="K859" s="402"/>
      <c r="L859" s="402"/>
      <c r="M859" s="402"/>
      <c r="N859" s="402"/>
      <c r="O859" s="402"/>
      <c r="P859" s="402"/>
      <c r="Q859" s="402"/>
      <c r="R859" s="402"/>
      <c r="S859" s="402"/>
      <c r="T859" s="402"/>
      <c r="U859" s="402"/>
      <c r="V859" s="402"/>
      <c r="W859" s="402"/>
      <c r="X859" s="402"/>
      <c r="Y859" s="402"/>
      <c r="Z859" s="402"/>
    </row>
    <row r="860" ht="18.0" customHeight="1">
      <c r="A860" s="402"/>
      <c r="B860" s="402"/>
      <c r="C860" s="402"/>
      <c r="D860" s="402"/>
      <c r="E860" s="402"/>
      <c r="F860" s="402"/>
      <c r="G860" s="402"/>
      <c r="H860" s="402"/>
      <c r="I860" s="402"/>
      <c r="J860" s="402"/>
      <c r="K860" s="402"/>
      <c r="L860" s="402"/>
      <c r="M860" s="402"/>
      <c r="N860" s="402"/>
      <c r="O860" s="402"/>
      <c r="P860" s="402"/>
      <c r="Q860" s="402"/>
      <c r="R860" s="402"/>
      <c r="S860" s="402"/>
      <c r="T860" s="402"/>
      <c r="U860" s="402"/>
      <c r="V860" s="402"/>
      <c r="W860" s="402"/>
      <c r="X860" s="402"/>
      <c r="Y860" s="402"/>
      <c r="Z860" s="402"/>
    </row>
    <row r="861" ht="18.0" customHeight="1">
      <c r="A861" s="402"/>
      <c r="B861" s="402"/>
      <c r="C861" s="402"/>
      <c r="D861" s="402"/>
      <c r="E861" s="402"/>
      <c r="F861" s="402"/>
      <c r="G861" s="402"/>
      <c r="H861" s="402"/>
      <c r="I861" s="402"/>
      <c r="J861" s="402"/>
      <c r="K861" s="402"/>
      <c r="L861" s="402"/>
      <c r="M861" s="402"/>
      <c r="N861" s="402"/>
      <c r="O861" s="402"/>
      <c r="P861" s="402"/>
      <c r="Q861" s="402"/>
      <c r="R861" s="402"/>
      <c r="S861" s="402"/>
      <c r="T861" s="402"/>
      <c r="U861" s="402"/>
      <c r="V861" s="402"/>
      <c r="W861" s="402"/>
      <c r="X861" s="402"/>
      <c r="Y861" s="402"/>
      <c r="Z861" s="402"/>
    </row>
    <row r="862" ht="18.0" customHeight="1">
      <c r="A862" s="402"/>
      <c r="B862" s="402"/>
      <c r="C862" s="402"/>
      <c r="D862" s="402"/>
      <c r="E862" s="402"/>
      <c r="F862" s="402"/>
      <c r="G862" s="402"/>
      <c r="H862" s="402"/>
      <c r="I862" s="402"/>
      <c r="J862" s="402"/>
      <c r="K862" s="402"/>
      <c r="L862" s="402"/>
      <c r="M862" s="402"/>
      <c r="N862" s="402"/>
      <c r="O862" s="402"/>
      <c r="P862" s="402"/>
      <c r="Q862" s="402"/>
      <c r="R862" s="402"/>
      <c r="S862" s="402"/>
      <c r="T862" s="402"/>
      <c r="U862" s="402"/>
      <c r="V862" s="402"/>
      <c r="W862" s="402"/>
      <c r="X862" s="402"/>
      <c r="Y862" s="402"/>
      <c r="Z862" s="402"/>
    </row>
    <row r="863" ht="18.0" customHeight="1">
      <c r="A863" s="402"/>
      <c r="B863" s="402"/>
      <c r="C863" s="402"/>
      <c r="D863" s="402"/>
      <c r="E863" s="402"/>
      <c r="F863" s="402"/>
      <c r="G863" s="402"/>
      <c r="H863" s="402"/>
      <c r="I863" s="402"/>
      <c r="J863" s="402"/>
      <c r="K863" s="402"/>
      <c r="L863" s="402"/>
      <c r="M863" s="402"/>
      <c r="N863" s="402"/>
      <c r="O863" s="402"/>
      <c r="P863" s="402"/>
      <c r="Q863" s="402"/>
      <c r="R863" s="402"/>
      <c r="S863" s="402"/>
      <c r="T863" s="402"/>
      <c r="U863" s="402"/>
      <c r="V863" s="402"/>
      <c r="W863" s="402"/>
      <c r="X863" s="402"/>
      <c r="Y863" s="402"/>
      <c r="Z863" s="402"/>
    </row>
    <row r="864" ht="18.0" customHeight="1">
      <c r="A864" s="402"/>
      <c r="B864" s="402"/>
      <c r="C864" s="402"/>
      <c r="D864" s="402"/>
      <c r="E864" s="402"/>
      <c r="F864" s="402"/>
      <c r="G864" s="402"/>
      <c r="H864" s="402"/>
      <c r="I864" s="402"/>
      <c r="J864" s="402"/>
      <c r="K864" s="402"/>
      <c r="L864" s="402"/>
      <c r="M864" s="402"/>
      <c r="N864" s="402"/>
      <c r="O864" s="402"/>
      <c r="P864" s="402"/>
      <c r="Q864" s="402"/>
      <c r="R864" s="402"/>
      <c r="S864" s="402"/>
      <c r="T864" s="402"/>
      <c r="U864" s="402"/>
      <c r="V864" s="402"/>
      <c r="W864" s="402"/>
      <c r="X864" s="402"/>
      <c r="Y864" s="402"/>
      <c r="Z864" s="402"/>
    </row>
    <row r="865" ht="18.0" customHeight="1">
      <c r="A865" s="402"/>
      <c r="B865" s="402"/>
      <c r="C865" s="402"/>
      <c r="D865" s="402"/>
      <c r="E865" s="402"/>
      <c r="F865" s="402"/>
      <c r="G865" s="402"/>
      <c r="H865" s="402"/>
      <c r="I865" s="402"/>
      <c r="J865" s="402"/>
      <c r="K865" s="402"/>
      <c r="L865" s="402"/>
      <c r="M865" s="402"/>
      <c r="N865" s="402"/>
      <c r="O865" s="402"/>
      <c r="P865" s="402"/>
      <c r="Q865" s="402"/>
      <c r="R865" s="402"/>
      <c r="S865" s="402"/>
      <c r="T865" s="402"/>
      <c r="U865" s="402"/>
      <c r="V865" s="402"/>
      <c r="W865" s="402"/>
      <c r="X865" s="402"/>
      <c r="Y865" s="402"/>
      <c r="Z865" s="402"/>
    </row>
    <row r="866" ht="18.0" customHeight="1">
      <c r="A866" s="402"/>
      <c r="B866" s="402"/>
      <c r="C866" s="402"/>
      <c r="D866" s="402"/>
      <c r="E866" s="402"/>
      <c r="F866" s="402"/>
      <c r="G866" s="402"/>
      <c r="H866" s="402"/>
      <c r="I866" s="402"/>
      <c r="J866" s="402"/>
      <c r="K866" s="402"/>
      <c r="L866" s="402"/>
      <c r="M866" s="402"/>
      <c r="N866" s="402"/>
      <c r="O866" s="402"/>
      <c r="P866" s="402"/>
      <c r="Q866" s="402"/>
      <c r="R866" s="402"/>
      <c r="S866" s="402"/>
      <c r="T866" s="402"/>
      <c r="U866" s="402"/>
      <c r="V866" s="402"/>
      <c r="W866" s="402"/>
      <c r="X866" s="402"/>
      <c r="Y866" s="402"/>
      <c r="Z866" s="402"/>
    </row>
    <row r="867" ht="18.0" customHeight="1">
      <c r="A867" s="402"/>
      <c r="B867" s="402"/>
      <c r="C867" s="402"/>
      <c r="D867" s="402"/>
      <c r="E867" s="402"/>
      <c r="F867" s="402"/>
      <c r="G867" s="402"/>
      <c r="H867" s="402"/>
      <c r="I867" s="402"/>
      <c r="J867" s="402"/>
      <c r="K867" s="402"/>
      <c r="L867" s="402"/>
      <c r="M867" s="402"/>
      <c r="N867" s="402"/>
      <c r="O867" s="402"/>
      <c r="P867" s="402"/>
      <c r="Q867" s="402"/>
      <c r="R867" s="402"/>
      <c r="S867" s="402"/>
      <c r="T867" s="402"/>
      <c r="U867" s="402"/>
      <c r="V867" s="402"/>
      <c r="W867" s="402"/>
      <c r="X867" s="402"/>
      <c r="Y867" s="402"/>
      <c r="Z867" s="402"/>
    </row>
    <row r="868" ht="18.0" customHeight="1">
      <c r="A868" s="402"/>
      <c r="B868" s="402"/>
      <c r="C868" s="402"/>
      <c r="D868" s="402"/>
      <c r="E868" s="402"/>
      <c r="F868" s="402"/>
      <c r="G868" s="402"/>
      <c r="H868" s="402"/>
      <c r="I868" s="402"/>
      <c r="J868" s="402"/>
      <c r="K868" s="402"/>
      <c r="L868" s="402"/>
      <c r="M868" s="402"/>
      <c r="N868" s="402"/>
      <c r="O868" s="402"/>
      <c r="P868" s="402"/>
      <c r="Q868" s="402"/>
      <c r="R868" s="402"/>
      <c r="S868" s="402"/>
      <c r="T868" s="402"/>
      <c r="U868" s="402"/>
      <c r="V868" s="402"/>
      <c r="W868" s="402"/>
      <c r="X868" s="402"/>
      <c r="Y868" s="402"/>
      <c r="Z868" s="402"/>
    </row>
    <row r="869" ht="18.0" customHeight="1">
      <c r="A869" s="402"/>
      <c r="B869" s="402"/>
      <c r="C869" s="402"/>
      <c r="D869" s="402"/>
      <c r="E869" s="402"/>
      <c r="F869" s="402"/>
      <c r="G869" s="402"/>
      <c r="H869" s="402"/>
      <c r="I869" s="402"/>
      <c r="J869" s="402"/>
      <c r="K869" s="402"/>
      <c r="L869" s="402"/>
      <c r="M869" s="402"/>
      <c r="N869" s="402"/>
      <c r="O869" s="402"/>
      <c r="P869" s="402"/>
      <c r="Q869" s="402"/>
      <c r="R869" s="402"/>
      <c r="S869" s="402"/>
      <c r="T869" s="402"/>
      <c r="U869" s="402"/>
      <c r="V869" s="402"/>
      <c r="W869" s="402"/>
      <c r="X869" s="402"/>
      <c r="Y869" s="402"/>
      <c r="Z869" s="402"/>
    </row>
    <row r="870" ht="18.0" customHeight="1">
      <c r="A870" s="402"/>
      <c r="B870" s="402"/>
      <c r="C870" s="402"/>
      <c r="D870" s="402"/>
      <c r="E870" s="402"/>
      <c r="F870" s="402"/>
      <c r="G870" s="402"/>
      <c r="H870" s="402"/>
      <c r="I870" s="402"/>
      <c r="J870" s="402"/>
      <c r="K870" s="402"/>
      <c r="L870" s="402"/>
      <c r="M870" s="402"/>
      <c r="N870" s="402"/>
      <c r="O870" s="402"/>
      <c r="P870" s="402"/>
      <c r="Q870" s="402"/>
      <c r="R870" s="402"/>
      <c r="S870" s="402"/>
      <c r="T870" s="402"/>
      <c r="U870" s="402"/>
      <c r="V870" s="402"/>
      <c r="W870" s="402"/>
      <c r="X870" s="402"/>
      <c r="Y870" s="402"/>
      <c r="Z870" s="402"/>
    </row>
    <row r="871" ht="18.0" customHeight="1">
      <c r="A871" s="402"/>
      <c r="B871" s="402"/>
      <c r="C871" s="402"/>
      <c r="D871" s="402"/>
      <c r="E871" s="402"/>
      <c r="F871" s="402"/>
      <c r="G871" s="402"/>
      <c r="H871" s="402"/>
      <c r="I871" s="402"/>
      <c r="J871" s="402"/>
      <c r="K871" s="402"/>
      <c r="L871" s="402"/>
      <c r="M871" s="402"/>
      <c r="N871" s="402"/>
      <c r="O871" s="402"/>
      <c r="P871" s="402"/>
      <c r="Q871" s="402"/>
      <c r="R871" s="402"/>
      <c r="S871" s="402"/>
      <c r="T871" s="402"/>
      <c r="U871" s="402"/>
      <c r="V871" s="402"/>
      <c r="W871" s="402"/>
      <c r="X871" s="402"/>
      <c r="Y871" s="402"/>
      <c r="Z871" s="402"/>
    </row>
    <row r="872" ht="18.0" customHeight="1">
      <c r="A872" s="402"/>
      <c r="B872" s="402"/>
      <c r="C872" s="402"/>
      <c r="D872" s="402"/>
      <c r="E872" s="402"/>
      <c r="F872" s="402"/>
      <c r="G872" s="402"/>
      <c r="H872" s="402"/>
      <c r="I872" s="402"/>
      <c r="J872" s="402"/>
      <c r="K872" s="402"/>
      <c r="L872" s="402"/>
      <c r="M872" s="402"/>
      <c r="N872" s="402"/>
      <c r="O872" s="402"/>
      <c r="P872" s="402"/>
      <c r="Q872" s="402"/>
      <c r="R872" s="402"/>
      <c r="S872" s="402"/>
      <c r="T872" s="402"/>
      <c r="U872" s="402"/>
      <c r="V872" s="402"/>
      <c r="W872" s="402"/>
      <c r="X872" s="402"/>
      <c r="Y872" s="402"/>
      <c r="Z872" s="402"/>
    </row>
    <row r="873" ht="18.0" customHeight="1">
      <c r="A873" s="402"/>
      <c r="B873" s="402"/>
      <c r="C873" s="402"/>
      <c r="D873" s="402"/>
      <c r="E873" s="402"/>
      <c r="F873" s="402"/>
      <c r="G873" s="402"/>
      <c r="H873" s="402"/>
      <c r="I873" s="402"/>
      <c r="J873" s="402"/>
      <c r="K873" s="402"/>
      <c r="L873" s="402"/>
      <c r="M873" s="402"/>
      <c r="N873" s="402"/>
      <c r="O873" s="402"/>
      <c r="P873" s="402"/>
      <c r="Q873" s="402"/>
      <c r="R873" s="402"/>
      <c r="S873" s="402"/>
      <c r="T873" s="402"/>
      <c r="U873" s="402"/>
      <c r="V873" s="402"/>
      <c r="W873" s="402"/>
      <c r="X873" s="402"/>
      <c r="Y873" s="402"/>
      <c r="Z873" s="402"/>
    </row>
    <row r="874" ht="18.0" customHeight="1">
      <c r="A874" s="402"/>
      <c r="B874" s="402"/>
      <c r="C874" s="402"/>
      <c r="D874" s="402"/>
      <c r="E874" s="402"/>
      <c r="F874" s="402"/>
      <c r="G874" s="402"/>
      <c r="H874" s="402"/>
      <c r="I874" s="402"/>
      <c r="J874" s="402"/>
      <c r="K874" s="402"/>
      <c r="L874" s="402"/>
      <c r="M874" s="402"/>
      <c r="N874" s="402"/>
      <c r="O874" s="402"/>
      <c r="P874" s="402"/>
      <c r="Q874" s="402"/>
      <c r="R874" s="402"/>
      <c r="S874" s="402"/>
      <c r="T874" s="402"/>
      <c r="U874" s="402"/>
      <c r="V874" s="402"/>
      <c r="W874" s="402"/>
      <c r="X874" s="402"/>
      <c r="Y874" s="402"/>
      <c r="Z874" s="402"/>
    </row>
    <row r="875" ht="18.0" customHeight="1">
      <c r="A875" s="402"/>
      <c r="B875" s="402"/>
      <c r="C875" s="402"/>
      <c r="D875" s="402"/>
      <c r="E875" s="402"/>
      <c r="F875" s="402"/>
      <c r="G875" s="402"/>
      <c r="H875" s="402"/>
      <c r="I875" s="402"/>
      <c r="J875" s="402"/>
      <c r="K875" s="402"/>
      <c r="L875" s="402"/>
      <c r="M875" s="402"/>
      <c r="N875" s="402"/>
      <c r="O875" s="402"/>
      <c r="P875" s="402"/>
      <c r="Q875" s="402"/>
      <c r="R875" s="402"/>
      <c r="S875" s="402"/>
      <c r="T875" s="402"/>
      <c r="U875" s="402"/>
      <c r="V875" s="402"/>
      <c r="W875" s="402"/>
      <c r="X875" s="402"/>
      <c r="Y875" s="402"/>
      <c r="Z875" s="402"/>
    </row>
    <row r="876" ht="18.0" customHeight="1">
      <c r="A876" s="402"/>
      <c r="B876" s="402"/>
      <c r="C876" s="402"/>
      <c r="D876" s="402"/>
      <c r="E876" s="402"/>
      <c r="F876" s="402"/>
      <c r="G876" s="402"/>
      <c r="H876" s="402"/>
      <c r="I876" s="402"/>
      <c r="J876" s="402"/>
      <c r="K876" s="402"/>
      <c r="L876" s="402"/>
      <c r="M876" s="402"/>
      <c r="N876" s="402"/>
      <c r="O876" s="402"/>
      <c r="P876" s="402"/>
      <c r="Q876" s="402"/>
      <c r="R876" s="402"/>
      <c r="S876" s="402"/>
      <c r="T876" s="402"/>
      <c r="U876" s="402"/>
      <c r="V876" s="402"/>
      <c r="W876" s="402"/>
      <c r="X876" s="402"/>
      <c r="Y876" s="402"/>
      <c r="Z876" s="402"/>
    </row>
    <row r="877" ht="18.0" customHeight="1">
      <c r="A877" s="402"/>
      <c r="B877" s="402"/>
      <c r="C877" s="402"/>
      <c r="D877" s="402"/>
      <c r="E877" s="402"/>
      <c r="F877" s="402"/>
      <c r="G877" s="402"/>
      <c r="H877" s="402"/>
      <c r="I877" s="402"/>
      <c r="J877" s="402"/>
      <c r="K877" s="402"/>
      <c r="L877" s="402"/>
      <c r="M877" s="402"/>
      <c r="N877" s="402"/>
      <c r="O877" s="402"/>
      <c r="P877" s="402"/>
      <c r="Q877" s="402"/>
      <c r="R877" s="402"/>
      <c r="S877" s="402"/>
      <c r="T877" s="402"/>
      <c r="U877" s="402"/>
      <c r="V877" s="402"/>
      <c r="W877" s="402"/>
      <c r="X877" s="402"/>
      <c r="Y877" s="402"/>
      <c r="Z877" s="402"/>
    </row>
    <row r="878" ht="18.0" customHeight="1">
      <c r="A878" s="402"/>
      <c r="B878" s="402"/>
      <c r="C878" s="402"/>
      <c r="D878" s="402"/>
      <c r="E878" s="402"/>
      <c r="F878" s="402"/>
      <c r="G878" s="402"/>
      <c r="H878" s="402"/>
      <c r="I878" s="402"/>
      <c r="J878" s="402"/>
      <c r="K878" s="402"/>
      <c r="L878" s="402"/>
      <c r="M878" s="402"/>
      <c r="N878" s="402"/>
      <c r="O878" s="402"/>
      <c r="P878" s="402"/>
      <c r="Q878" s="402"/>
      <c r="R878" s="402"/>
      <c r="S878" s="402"/>
      <c r="T878" s="402"/>
      <c r="U878" s="402"/>
      <c r="V878" s="402"/>
      <c r="W878" s="402"/>
      <c r="X878" s="402"/>
      <c r="Y878" s="402"/>
      <c r="Z878" s="402"/>
    </row>
    <row r="879" ht="18.0" customHeight="1">
      <c r="A879" s="402"/>
      <c r="B879" s="402"/>
      <c r="C879" s="402"/>
      <c r="D879" s="402"/>
      <c r="E879" s="402"/>
      <c r="F879" s="402"/>
      <c r="G879" s="402"/>
      <c r="H879" s="402"/>
      <c r="I879" s="402"/>
      <c r="J879" s="402"/>
      <c r="K879" s="402"/>
      <c r="L879" s="402"/>
      <c r="M879" s="402"/>
      <c r="N879" s="402"/>
      <c r="O879" s="402"/>
      <c r="P879" s="402"/>
      <c r="Q879" s="402"/>
      <c r="R879" s="402"/>
      <c r="S879" s="402"/>
      <c r="T879" s="402"/>
      <c r="U879" s="402"/>
      <c r="V879" s="402"/>
      <c r="W879" s="402"/>
      <c r="X879" s="402"/>
      <c r="Y879" s="402"/>
      <c r="Z879" s="402"/>
    </row>
    <row r="880" ht="18.0" customHeight="1">
      <c r="A880" s="402"/>
      <c r="B880" s="402"/>
      <c r="C880" s="402"/>
      <c r="D880" s="402"/>
      <c r="E880" s="402"/>
      <c r="F880" s="402"/>
      <c r="G880" s="402"/>
      <c r="H880" s="402"/>
      <c r="I880" s="402"/>
      <c r="J880" s="402"/>
      <c r="K880" s="402"/>
      <c r="L880" s="402"/>
      <c r="M880" s="402"/>
      <c r="N880" s="402"/>
      <c r="O880" s="402"/>
      <c r="P880" s="402"/>
      <c r="Q880" s="402"/>
      <c r="R880" s="402"/>
      <c r="S880" s="402"/>
      <c r="T880" s="402"/>
      <c r="U880" s="402"/>
      <c r="V880" s="402"/>
      <c r="W880" s="402"/>
      <c r="X880" s="402"/>
      <c r="Y880" s="402"/>
      <c r="Z880" s="402"/>
    </row>
    <row r="881" ht="18.0" customHeight="1">
      <c r="A881" s="402"/>
      <c r="B881" s="402"/>
      <c r="C881" s="402"/>
      <c r="D881" s="402"/>
      <c r="E881" s="402"/>
      <c r="F881" s="402"/>
      <c r="G881" s="402"/>
      <c r="H881" s="402"/>
      <c r="I881" s="402"/>
      <c r="J881" s="402"/>
      <c r="K881" s="402"/>
      <c r="L881" s="402"/>
      <c r="M881" s="402"/>
      <c r="N881" s="402"/>
      <c r="O881" s="402"/>
      <c r="P881" s="402"/>
      <c r="Q881" s="402"/>
      <c r="R881" s="402"/>
      <c r="S881" s="402"/>
      <c r="T881" s="402"/>
      <c r="U881" s="402"/>
      <c r="V881" s="402"/>
      <c r="W881" s="402"/>
      <c r="X881" s="402"/>
      <c r="Y881" s="402"/>
      <c r="Z881" s="402"/>
    </row>
    <row r="882" ht="18.0" customHeight="1">
      <c r="A882" s="402"/>
      <c r="B882" s="402"/>
      <c r="C882" s="402"/>
      <c r="D882" s="402"/>
      <c r="E882" s="402"/>
      <c r="F882" s="402"/>
      <c r="G882" s="402"/>
      <c r="H882" s="402"/>
      <c r="I882" s="402"/>
      <c r="J882" s="402"/>
      <c r="K882" s="402"/>
      <c r="L882" s="402"/>
      <c r="M882" s="402"/>
      <c r="N882" s="402"/>
      <c r="O882" s="402"/>
      <c r="P882" s="402"/>
      <c r="Q882" s="402"/>
      <c r="R882" s="402"/>
      <c r="S882" s="402"/>
      <c r="T882" s="402"/>
      <c r="U882" s="402"/>
      <c r="V882" s="402"/>
      <c r="W882" s="402"/>
      <c r="X882" s="402"/>
      <c r="Y882" s="402"/>
      <c r="Z882" s="402"/>
    </row>
    <row r="883" ht="18.0" customHeight="1">
      <c r="A883" s="402"/>
      <c r="B883" s="402"/>
      <c r="C883" s="402"/>
      <c r="D883" s="402"/>
      <c r="E883" s="402"/>
      <c r="F883" s="402"/>
      <c r="G883" s="402"/>
      <c r="H883" s="402"/>
      <c r="I883" s="402"/>
      <c r="J883" s="402"/>
      <c r="K883" s="402"/>
      <c r="L883" s="402"/>
      <c r="M883" s="402"/>
      <c r="N883" s="402"/>
      <c r="O883" s="402"/>
      <c r="P883" s="402"/>
      <c r="Q883" s="402"/>
      <c r="R883" s="402"/>
      <c r="S883" s="402"/>
      <c r="T883" s="402"/>
      <c r="U883" s="402"/>
      <c r="V883" s="402"/>
      <c r="W883" s="402"/>
      <c r="X883" s="402"/>
      <c r="Y883" s="402"/>
      <c r="Z883" s="402"/>
    </row>
    <row r="884" ht="18.0" customHeight="1">
      <c r="A884" s="402"/>
      <c r="B884" s="402"/>
      <c r="C884" s="402"/>
      <c r="D884" s="402"/>
      <c r="E884" s="402"/>
      <c r="F884" s="402"/>
      <c r="G884" s="402"/>
      <c r="H884" s="402"/>
      <c r="I884" s="402"/>
      <c r="J884" s="402"/>
      <c r="K884" s="402"/>
      <c r="L884" s="402"/>
      <c r="M884" s="402"/>
      <c r="N884" s="402"/>
      <c r="O884" s="402"/>
      <c r="P884" s="402"/>
      <c r="Q884" s="402"/>
      <c r="R884" s="402"/>
      <c r="S884" s="402"/>
      <c r="T884" s="402"/>
      <c r="U884" s="402"/>
      <c r="V884" s="402"/>
      <c r="W884" s="402"/>
      <c r="X884" s="402"/>
      <c r="Y884" s="402"/>
      <c r="Z884" s="402"/>
    </row>
    <row r="885" ht="18.0" customHeight="1">
      <c r="A885" s="402"/>
      <c r="B885" s="402"/>
      <c r="C885" s="402"/>
      <c r="D885" s="402"/>
      <c r="E885" s="402"/>
      <c r="F885" s="402"/>
      <c r="G885" s="402"/>
      <c r="H885" s="402"/>
      <c r="I885" s="402"/>
      <c r="J885" s="402"/>
      <c r="K885" s="402"/>
      <c r="L885" s="402"/>
      <c r="M885" s="402"/>
      <c r="N885" s="402"/>
      <c r="O885" s="402"/>
      <c r="P885" s="402"/>
      <c r="Q885" s="402"/>
      <c r="R885" s="402"/>
      <c r="S885" s="402"/>
      <c r="T885" s="402"/>
      <c r="U885" s="402"/>
      <c r="V885" s="402"/>
      <c r="W885" s="402"/>
      <c r="X885" s="402"/>
      <c r="Y885" s="402"/>
      <c r="Z885" s="402"/>
    </row>
    <row r="886" ht="18.0" customHeight="1">
      <c r="A886" s="402"/>
      <c r="B886" s="402"/>
      <c r="C886" s="402"/>
      <c r="D886" s="402"/>
      <c r="E886" s="402"/>
      <c r="F886" s="402"/>
      <c r="G886" s="402"/>
      <c r="H886" s="402"/>
      <c r="I886" s="402"/>
      <c r="J886" s="402"/>
      <c r="K886" s="402"/>
      <c r="L886" s="402"/>
      <c r="M886" s="402"/>
      <c r="N886" s="402"/>
      <c r="O886" s="402"/>
      <c r="P886" s="402"/>
      <c r="Q886" s="402"/>
      <c r="R886" s="402"/>
      <c r="S886" s="402"/>
      <c r="T886" s="402"/>
      <c r="U886" s="402"/>
      <c r="V886" s="402"/>
      <c r="W886" s="402"/>
      <c r="X886" s="402"/>
      <c r="Y886" s="402"/>
      <c r="Z886" s="402"/>
    </row>
    <row r="887" ht="18.0" customHeight="1">
      <c r="A887" s="402"/>
      <c r="B887" s="402"/>
      <c r="C887" s="402"/>
      <c r="D887" s="402"/>
      <c r="E887" s="402"/>
      <c r="F887" s="402"/>
      <c r="G887" s="402"/>
      <c r="H887" s="402"/>
      <c r="I887" s="402"/>
      <c r="J887" s="402"/>
      <c r="K887" s="402"/>
      <c r="L887" s="402"/>
      <c r="M887" s="402"/>
      <c r="N887" s="402"/>
      <c r="O887" s="402"/>
      <c r="P887" s="402"/>
      <c r="Q887" s="402"/>
      <c r="R887" s="402"/>
      <c r="S887" s="402"/>
      <c r="T887" s="402"/>
      <c r="U887" s="402"/>
      <c r="V887" s="402"/>
      <c r="W887" s="402"/>
      <c r="X887" s="402"/>
      <c r="Y887" s="402"/>
      <c r="Z887" s="402"/>
    </row>
    <row r="888" ht="18.0" customHeight="1">
      <c r="A888" s="402"/>
      <c r="B888" s="402"/>
      <c r="C888" s="402"/>
      <c r="D888" s="402"/>
      <c r="E888" s="402"/>
      <c r="F888" s="402"/>
      <c r="G888" s="402"/>
      <c r="H888" s="402"/>
      <c r="I888" s="402"/>
      <c r="J888" s="402"/>
      <c r="K888" s="402"/>
      <c r="L888" s="402"/>
      <c r="M888" s="402"/>
      <c r="N888" s="402"/>
      <c r="O888" s="402"/>
      <c r="P888" s="402"/>
      <c r="Q888" s="402"/>
      <c r="R888" s="402"/>
      <c r="S888" s="402"/>
      <c r="T888" s="402"/>
      <c r="U888" s="402"/>
      <c r="V888" s="402"/>
      <c r="W888" s="402"/>
      <c r="X888" s="402"/>
      <c r="Y888" s="402"/>
      <c r="Z888" s="402"/>
    </row>
    <row r="889" ht="18.0" customHeight="1">
      <c r="A889" s="402"/>
      <c r="B889" s="402"/>
      <c r="C889" s="402"/>
      <c r="D889" s="402"/>
      <c r="E889" s="402"/>
      <c r="F889" s="402"/>
      <c r="G889" s="402"/>
      <c r="H889" s="402"/>
      <c r="I889" s="402"/>
      <c r="J889" s="402"/>
      <c r="K889" s="402"/>
      <c r="L889" s="402"/>
      <c r="M889" s="402"/>
      <c r="N889" s="402"/>
      <c r="O889" s="402"/>
      <c r="P889" s="402"/>
      <c r="Q889" s="402"/>
      <c r="R889" s="402"/>
      <c r="S889" s="402"/>
      <c r="T889" s="402"/>
      <c r="U889" s="402"/>
      <c r="V889" s="402"/>
      <c r="W889" s="402"/>
      <c r="X889" s="402"/>
      <c r="Y889" s="402"/>
      <c r="Z889" s="402"/>
    </row>
    <row r="890" ht="18.0" customHeight="1">
      <c r="A890" s="402"/>
      <c r="B890" s="402"/>
      <c r="C890" s="402"/>
      <c r="D890" s="402"/>
      <c r="E890" s="402"/>
      <c r="F890" s="402"/>
      <c r="G890" s="402"/>
      <c r="H890" s="402"/>
      <c r="I890" s="402"/>
      <c r="J890" s="402"/>
      <c r="K890" s="402"/>
      <c r="L890" s="402"/>
      <c r="M890" s="402"/>
      <c r="N890" s="402"/>
      <c r="O890" s="402"/>
      <c r="P890" s="402"/>
      <c r="Q890" s="402"/>
      <c r="R890" s="402"/>
      <c r="S890" s="402"/>
      <c r="T890" s="402"/>
      <c r="U890" s="402"/>
      <c r="V890" s="402"/>
      <c r="W890" s="402"/>
      <c r="X890" s="402"/>
      <c r="Y890" s="402"/>
      <c r="Z890" s="402"/>
    </row>
    <row r="891" ht="18.0" customHeight="1">
      <c r="A891" s="402"/>
      <c r="B891" s="402"/>
      <c r="C891" s="402"/>
      <c r="D891" s="402"/>
      <c r="E891" s="402"/>
      <c r="F891" s="402"/>
      <c r="G891" s="402"/>
      <c r="H891" s="402"/>
      <c r="I891" s="402"/>
      <c r="J891" s="402"/>
      <c r="K891" s="402"/>
      <c r="L891" s="402"/>
      <c r="M891" s="402"/>
      <c r="N891" s="402"/>
      <c r="O891" s="402"/>
      <c r="P891" s="402"/>
      <c r="Q891" s="402"/>
      <c r="R891" s="402"/>
      <c r="S891" s="402"/>
      <c r="T891" s="402"/>
      <c r="U891" s="402"/>
      <c r="V891" s="402"/>
      <c r="W891" s="402"/>
      <c r="X891" s="402"/>
      <c r="Y891" s="402"/>
      <c r="Z891" s="402"/>
    </row>
    <row r="892" ht="18.0" customHeight="1">
      <c r="A892" s="402"/>
      <c r="B892" s="402"/>
      <c r="C892" s="402"/>
      <c r="D892" s="402"/>
      <c r="E892" s="402"/>
      <c r="F892" s="402"/>
      <c r="G892" s="402"/>
      <c r="H892" s="402"/>
      <c r="I892" s="402"/>
      <c r="J892" s="402"/>
      <c r="K892" s="402"/>
      <c r="L892" s="402"/>
      <c r="M892" s="402"/>
      <c r="N892" s="402"/>
      <c r="O892" s="402"/>
      <c r="P892" s="402"/>
      <c r="Q892" s="402"/>
      <c r="R892" s="402"/>
      <c r="S892" s="402"/>
      <c r="T892" s="402"/>
      <c r="U892" s="402"/>
      <c r="V892" s="402"/>
      <c r="W892" s="402"/>
      <c r="X892" s="402"/>
      <c r="Y892" s="402"/>
      <c r="Z892" s="402"/>
    </row>
    <row r="893" ht="18.0" customHeight="1">
      <c r="A893" s="402"/>
      <c r="B893" s="402"/>
      <c r="C893" s="402"/>
      <c r="D893" s="402"/>
      <c r="E893" s="402"/>
      <c r="F893" s="402"/>
      <c r="G893" s="402"/>
      <c r="H893" s="402"/>
      <c r="I893" s="402"/>
      <c r="J893" s="402"/>
      <c r="K893" s="402"/>
      <c r="L893" s="402"/>
      <c r="M893" s="402"/>
      <c r="N893" s="402"/>
      <c r="O893" s="402"/>
      <c r="P893" s="402"/>
      <c r="Q893" s="402"/>
      <c r="R893" s="402"/>
      <c r="S893" s="402"/>
      <c r="T893" s="402"/>
      <c r="U893" s="402"/>
      <c r="V893" s="402"/>
      <c r="W893" s="402"/>
      <c r="X893" s="402"/>
      <c r="Y893" s="402"/>
      <c r="Z893" s="402"/>
    </row>
    <row r="894" ht="18.0" customHeight="1">
      <c r="A894" s="402"/>
      <c r="B894" s="402"/>
      <c r="C894" s="402"/>
      <c r="D894" s="402"/>
      <c r="E894" s="402"/>
      <c r="F894" s="402"/>
      <c r="G894" s="402"/>
      <c r="H894" s="402"/>
      <c r="I894" s="402"/>
      <c r="J894" s="402"/>
      <c r="K894" s="402"/>
      <c r="L894" s="402"/>
      <c r="M894" s="402"/>
      <c r="N894" s="402"/>
      <c r="O894" s="402"/>
      <c r="P894" s="402"/>
      <c r="Q894" s="402"/>
      <c r="R894" s="402"/>
      <c r="S894" s="402"/>
      <c r="T894" s="402"/>
      <c r="U894" s="402"/>
      <c r="V894" s="402"/>
      <c r="W894" s="402"/>
      <c r="X894" s="402"/>
      <c r="Y894" s="402"/>
      <c r="Z894" s="402"/>
    </row>
    <row r="895" ht="18.0" customHeight="1">
      <c r="A895" s="402"/>
      <c r="B895" s="402"/>
      <c r="C895" s="402"/>
      <c r="D895" s="402"/>
      <c r="E895" s="402"/>
      <c r="F895" s="402"/>
      <c r="G895" s="402"/>
      <c r="H895" s="402"/>
      <c r="I895" s="402"/>
      <c r="J895" s="402"/>
      <c r="K895" s="402"/>
      <c r="L895" s="402"/>
      <c r="M895" s="402"/>
      <c r="N895" s="402"/>
      <c r="O895" s="402"/>
      <c r="P895" s="402"/>
      <c r="Q895" s="402"/>
      <c r="R895" s="402"/>
      <c r="S895" s="402"/>
      <c r="T895" s="402"/>
      <c r="U895" s="402"/>
      <c r="V895" s="402"/>
      <c r="W895" s="402"/>
      <c r="X895" s="402"/>
      <c r="Y895" s="402"/>
      <c r="Z895" s="402"/>
    </row>
    <row r="896" ht="18.0" customHeight="1">
      <c r="A896" s="402"/>
      <c r="B896" s="402"/>
      <c r="C896" s="402"/>
      <c r="D896" s="402"/>
      <c r="E896" s="402"/>
      <c r="F896" s="402"/>
      <c r="G896" s="402"/>
      <c r="H896" s="402"/>
      <c r="I896" s="402"/>
      <c r="J896" s="402"/>
      <c r="K896" s="402"/>
      <c r="L896" s="402"/>
      <c r="M896" s="402"/>
      <c r="N896" s="402"/>
      <c r="O896" s="402"/>
      <c r="P896" s="402"/>
      <c r="Q896" s="402"/>
      <c r="R896" s="402"/>
      <c r="S896" s="402"/>
      <c r="T896" s="402"/>
      <c r="U896" s="402"/>
      <c r="V896" s="402"/>
      <c r="W896" s="402"/>
      <c r="X896" s="402"/>
      <c r="Y896" s="402"/>
      <c r="Z896" s="402"/>
    </row>
    <row r="897" ht="18.0" customHeight="1">
      <c r="A897" s="402"/>
      <c r="B897" s="402"/>
      <c r="C897" s="402"/>
      <c r="D897" s="402"/>
      <c r="E897" s="402"/>
      <c r="F897" s="402"/>
      <c r="G897" s="402"/>
      <c r="H897" s="402"/>
      <c r="I897" s="402"/>
      <c r="J897" s="402"/>
      <c r="K897" s="402"/>
      <c r="L897" s="402"/>
      <c r="M897" s="402"/>
      <c r="N897" s="402"/>
      <c r="O897" s="402"/>
      <c r="P897" s="402"/>
      <c r="Q897" s="402"/>
      <c r="R897" s="402"/>
      <c r="S897" s="402"/>
      <c r="T897" s="402"/>
      <c r="U897" s="402"/>
      <c r="V897" s="402"/>
      <c r="W897" s="402"/>
      <c r="X897" s="402"/>
      <c r="Y897" s="402"/>
      <c r="Z897" s="402"/>
    </row>
    <row r="898" ht="18.0" customHeight="1">
      <c r="A898" s="402"/>
      <c r="B898" s="402"/>
      <c r="C898" s="402"/>
      <c r="D898" s="402"/>
      <c r="E898" s="402"/>
      <c r="F898" s="402"/>
      <c r="G898" s="402"/>
      <c r="H898" s="402"/>
      <c r="I898" s="402"/>
      <c r="J898" s="402"/>
      <c r="K898" s="402"/>
      <c r="L898" s="402"/>
      <c r="M898" s="402"/>
      <c r="N898" s="402"/>
      <c r="O898" s="402"/>
      <c r="P898" s="402"/>
      <c r="Q898" s="402"/>
      <c r="R898" s="402"/>
      <c r="S898" s="402"/>
      <c r="T898" s="402"/>
      <c r="U898" s="402"/>
      <c r="V898" s="402"/>
      <c r="W898" s="402"/>
      <c r="X898" s="402"/>
      <c r="Y898" s="402"/>
      <c r="Z898" s="402"/>
    </row>
    <row r="899" ht="18.0" customHeight="1">
      <c r="A899" s="402"/>
      <c r="B899" s="402"/>
      <c r="C899" s="402"/>
      <c r="D899" s="402"/>
      <c r="E899" s="402"/>
      <c r="F899" s="402"/>
      <c r="G899" s="402"/>
      <c r="H899" s="402"/>
      <c r="I899" s="402"/>
      <c r="J899" s="402"/>
      <c r="K899" s="402"/>
      <c r="L899" s="402"/>
      <c r="M899" s="402"/>
      <c r="N899" s="402"/>
      <c r="O899" s="402"/>
      <c r="P899" s="402"/>
      <c r="Q899" s="402"/>
      <c r="R899" s="402"/>
      <c r="S899" s="402"/>
      <c r="T899" s="402"/>
      <c r="U899" s="402"/>
      <c r="V899" s="402"/>
      <c r="W899" s="402"/>
      <c r="X899" s="402"/>
      <c r="Y899" s="402"/>
      <c r="Z899" s="402"/>
    </row>
    <row r="900" ht="18.0" customHeight="1">
      <c r="A900" s="402"/>
      <c r="B900" s="402"/>
      <c r="C900" s="402"/>
      <c r="D900" s="402"/>
      <c r="E900" s="402"/>
      <c r="F900" s="402"/>
      <c r="G900" s="402"/>
      <c r="H900" s="402"/>
      <c r="I900" s="402"/>
      <c r="J900" s="402"/>
      <c r="K900" s="402"/>
      <c r="L900" s="402"/>
      <c r="M900" s="402"/>
      <c r="N900" s="402"/>
      <c r="O900" s="402"/>
      <c r="P900" s="402"/>
      <c r="Q900" s="402"/>
      <c r="R900" s="402"/>
      <c r="S900" s="402"/>
      <c r="T900" s="402"/>
      <c r="U900" s="402"/>
      <c r="V900" s="402"/>
      <c r="W900" s="402"/>
      <c r="X900" s="402"/>
      <c r="Y900" s="402"/>
      <c r="Z900" s="402"/>
    </row>
    <row r="901" ht="18.0" customHeight="1">
      <c r="A901" s="402"/>
      <c r="B901" s="402"/>
      <c r="C901" s="402"/>
      <c r="D901" s="402"/>
      <c r="E901" s="402"/>
      <c r="F901" s="402"/>
      <c r="G901" s="402"/>
      <c r="H901" s="402"/>
      <c r="I901" s="402"/>
      <c r="J901" s="402"/>
      <c r="K901" s="402"/>
      <c r="L901" s="402"/>
      <c r="M901" s="402"/>
      <c r="N901" s="402"/>
      <c r="O901" s="402"/>
      <c r="P901" s="402"/>
      <c r="Q901" s="402"/>
      <c r="R901" s="402"/>
      <c r="S901" s="402"/>
      <c r="T901" s="402"/>
      <c r="U901" s="402"/>
      <c r="V901" s="402"/>
      <c r="W901" s="402"/>
      <c r="X901" s="402"/>
      <c r="Y901" s="402"/>
      <c r="Z901" s="402"/>
    </row>
    <row r="902" ht="18.0" customHeight="1">
      <c r="A902" s="402"/>
      <c r="B902" s="402"/>
      <c r="C902" s="402"/>
      <c r="D902" s="402"/>
      <c r="E902" s="402"/>
      <c r="F902" s="402"/>
      <c r="G902" s="402"/>
      <c r="H902" s="402"/>
      <c r="I902" s="402"/>
      <c r="J902" s="402"/>
      <c r="K902" s="402"/>
      <c r="L902" s="402"/>
      <c r="M902" s="402"/>
      <c r="N902" s="402"/>
      <c r="O902" s="402"/>
      <c r="P902" s="402"/>
      <c r="Q902" s="402"/>
      <c r="R902" s="402"/>
      <c r="S902" s="402"/>
      <c r="T902" s="402"/>
      <c r="U902" s="402"/>
      <c r="V902" s="402"/>
      <c r="W902" s="402"/>
      <c r="X902" s="402"/>
      <c r="Y902" s="402"/>
      <c r="Z902" s="402"/>
    </row>
    <row r="903" ht="18.0" customHeight="1">
      <c r="A903" s="402"/>
      <c r="B903" s="402"/>
      <c r="C903" s="402"/>
      <c r="D903" s="402"/>
      <c r="E903" s="402"/>
      <c r="F903" s="402"/>
      <c r="G903" s="402"/>
      <c r="H903" s="402"/>
      <c r="I903" s="402"/>
      <c r="J903" s="402"/>
      <c r="K903" s="402"/>
      <c r="L903" s="402"/>
      <c r="M903" s="402"/>
      <c r="N903" s="402"/>
      <c r="O903" s="402"/>
      <c r="P903" s="402"/>
      <c r="Q903" s="402"/>
      <c r="R903" s="402"/>
      <c r="S903" s="402"/>
      <c r="T903" s="402"/>
      <c r="U903" s="402"/>
      <c r="V903" s="402"/>
      <c r="W903" s="402"/>
      <c r="X903" s="402"/>
      <c r="Y903" s="402"/>
      <c r="Z903" s="402"/>
    </row>
    <row r="904" ht="18.0" customHeight="1">
      <c r="A904" s="402"/>
      <c r="B904" s="402"/>
      <c r="C904" s="402"/>
      <c r="D904" s="402"/>
      <c r="E904" s="402"/>
      <c r="F904" s="402"/>
      <c r="G904" s="402"/>
      <c r="H904" s="402"/>
      <c r="I904" s="402"/>
      <c r="J904" s="402"/>
      <c r="K904" s="402"/>
      <c r="L904" s="402"/>
      <c r="M904" s="402"/>
      <c r="N904" s="402"/>
      <c r="O904" s="402"/>
      <c r="P904" s="402"/>
      <c r="Q904" s="402"/>
      <c r="R904" s="402"/>
      <c r="S904" s="402"/>
      <c r="T904" s="402"/>
      <c r="U904" s="402"/>
      <c r="V904" s="402"/>
      <c r="W904" s="402"/>
      <c r="X904" s="402"/>
      <c r="Y904" s="402"/>
      <c r="Z904" s="402"/>
    </row>
    <row r="905" ht="18.0" customHeight="1">
      <c r="A905" s="402"/>
      <c r="B905" s="402"/>
      <c r="C905" s="402"/>
      <c r="D905" s="402"/>
      <c r="E905" s="402"/>
      <c r="F905" s="402"/>
      <c r="G905" s="402"/>
      <c r="H905" s="402"/>
      <c r="I905" s="402"/>
      <c r="J905" s="402"/>
      <c r="K905" s="402"/>
      <c r="L905" s="402"/>
      <c r="M905" s="402"/>
      <c r="N905" s="402"/>
      <c r="O905" s="402"/>
      <c r="P905" s="402"/>
      <c r="Q905" s="402"/>
      <c r="R905" s="402"/>
      <c r="S905" s="402"/>
      <c r="T905" s="402"/>
      <c r="U905" s="402"/>
      <c r="V905" s="402"/>
      <c r="W905" s="402"/>
      <c r="X905" s="402"/>
      <c r="Y905" s="402"/>
      <c r="Z905" s="402"/>
    </row>
    <row r="906" ht="18.0" customHeight="1">
      <c r="A906" s="402"/>
      <c r="B906" s="402"/>
      <c r="C906" s="402"/>
      <c r="D906" s="402"/>
      <c r="E906" s="402"/>
      <c r="F906" s="402"/>
      <c r="G906" s="402"/>
      <c r="H906" s="402"/>
      <c r="I906" s="402"/>
      <c r="J906" s="402"/>
      <c r="K906" s="402"/>
      <c r="L906" s="402"/>
      <c r="M906" s="402"/>
      <c r="N906" s="402"/>
      <c r="O906" s="402"/>
      <c r="P906" s="402"/>
      <c r="Q906" s="402"/>
      <c r="R906" s="402"/>
      <c r="S906" s="402"/>
      <c r="T906" s="402"/>
      <c r="U906" s="402"/>
      <c r="V906" s="402"/>
      <c r="W906" s="402"/>
      <c r="X906" s="402"/>
      <c r="Y906" s="402"/>
      <c r="Z906" s="402"/>
    </row>
    <row r="907" ht="18.0" customHeight="1">
      <c r="A907" s="402"/>
      <c r="B907" s="402"/>
      <c r="C907" s="402"/>
      <c r="D907" s="402"/>
      <c r="E907" s="402"/>
      <c r="F907" s="402"/>
      <c r="G907" s="402"/>
      <c r="H907" s="402"/>
      <c r="I907" s="402"/>
      <c r="J907" s="402"/>
      <c r="K907" s="402"/>
      <c r="L907" s="402"/>
      <c r="M907" s="402"/>
      <c r="N907" s="402"/>
      <c r="O907" s="402"/>
      <c r="P907" s="402"/>
      <c r="Q907" s="402"/>
      <c r="R907" s="402"/>
      <c r="S907" s="402"/>
      <c r="T907" s="402"/>
      <c r="U907" s="402"/>
      <c r="V907" s="402"/>
      <c r="W907" s="402"/>
      <c r="X907" s="402"/>
      <c r="Y907" s="402"/>
      <c r="Z907" s="402"/>
    </row>
    <row r="908" ht="18.0" customHeight="1">
      <c r="A908" s="402"/>
      <c r="B908" s="402"/>
      <c r="C908" s="402"/>
      <c r="D908" s="402"/>
      <c r="E908" s="402"/>
      <c r="F908" s="402"/>
      <c r="G908" s="402"/>
      <c r="H908" s="402"/>
      <c r="I908" s="402"/>
      <c r="J908" s="402"/>
      <c r="K908" s="402"/>
      <c r="L908" s="402"/>
      <c r="M908" s="402"/>
      <c r="N908" s="402"/>
      <c r="O908" s="402"/>
      <c r="P908" s="402"/>
      <c r="Q908" s="402"/>
      <c r="R908" s="402"/>
      <c r="S908" s="402"/>
      <c r="T908" s="402"/>
      <c r="U908" s="402"/>
      <c r="V908" s="402"/>
      <c r="W908" s="402"/>
      <c r="X908" s="402"/>
      <c r="Y908" s="402"/>
      <c r="Z908" s="402"/>
    </row>
    <row r="909" ht="18.0" customHeight="1">
      <c r="A909" s="402"/>
      <c r="B909" s="402"/>
      <c r="C909" s="402"/>
      <c r="D909" s="402"/>
      <c r="E909" s="402"/>
      <c r="F909" s="402"/>
      <c r="G909" s="402"/>
      <c r="H909" s="402"/>
      <c r="I909" s="402"/>
      <c r="J909" s="402"/>
      <c r="K909" s="402"/>
      <c r="L909" s="402"/>
      <c r="M909" s="402"/>
      <c r="N909" s="402"/>
      <c r="O909" s="402"/>
      <c r="P909" s="402"/>
      <c r="Q909" s="402"/>
      <c r="R909" s="402"/>
      <c r="S909" s="402"/>
      <c r="T909" s="402"/>
      <c r="U909" s="402"/>
      <c r="V909" s="402"/>
      <c r="W909" s="402"/>
      <c r="X909" s="402"/>
      <c r="Y909" s="402"/>
      <c r="Z909" s="402"/>
    </row>
    <row r="910" ht="18.0" customHeight="1">
      <c r="A910" s="402"/>
      <c r="B910" s="402"/>
      <c r="C910" s="402"/>
      <c r="D910" s="402"/>
      <c r="E910" s="402"/>
      <c r="F910" s="402"/>
      <c r="G910" s="402"/>
      <c r="H910" s="402"/>
      <c r="I910" s="402"/>
      <c r="J910" s="402"/>
      <c r="K910" s="402"/>
      <c r="L910" s="402"/>
      <c r="M910" s="402"/>
      <c r="N910" s="402"/>
      <c r="O910" s="402"/>
      <c r="P910" s="402"/>
      <c r="Q910" s="402"/>
      <c r="R910" s="402"/>
      <c r="S910" s="402"/>
      <c r="T910" s="402"/>
      <c r="U910" s="402"/>
      <c r="V910" s="402"/>
      <c r="W910" s="402"/>
      <c r="X910" s="402"/>
      <c r="Y910" s="402"/>
      <c r="Z910" s="402"/>
    </row>
    <row r="911" ht="18.0" customHeight="1">
      <c r="A911" s="402"/>
      <c r="B911" s="402"/>
      <c r="C911" s="402"/>
      <c r="D911" s="402"/>
      <c r="E911" s="402"/>
      <c r="F911" s="402"/>
      <c r="G911" s="402"/>
      <c r="H911" s="402"/>
      <c r="I911" s="402"/>
      <c r="J911" s="402"/>
      <c r="K911" s="402"/>
      <c r="L911" s="402"/>
      <c r="M911" s="402"/>
      <c r="N911" s="402"/>
      <c r="O911" s="402"/>
      <c r="P911" s="402"/>
      <c r="Q911" s="402"/>
      <c r="R911" s="402"/>
      <c r="S911" s="402"/>
      <c r="T911" s="402"/>
      <c r="U911" s="402"/>
      <c r="V911" s="402"/>
      <c r="W911" s="402"/>
      <c r="X911" s="402"/>
      <c r="Y911" s="402"/>
      <c r="Z911" s="402"/>
    </row>
    <row r="912" ht="18.0" customHeight="1">
      <c r="A912" s="402"/>
      <c r="B912" s="402"/>
      <c r="C912" s="402"/>
      <c r="D912" s="402"/>
      <c r="E912" s="402"/>
      <c r="F912" s="402"/>
      <c r="G912" s="402"/>
      <c r="H912" s="402"/>
      <c r="I912" s="402"/>
      <c r="J912" s="402"/>
      <c r="K912" s="402"/>
      <c r="L912" s="402"/>
      <c r="M912" s="402"/>
      <c r="N912" s="402"/>
      <c r="O912" s="402"/>
      <c r="P912" s="402"/>
      <c r="Q912" s="402"/>
      <c r="R912" s="402"/>
      <c r="S912" s="402"/>
      <c r="T912" s="402"/>
      <c r="U912" s="402"/>
      <c r="V912" s="402"/>
      <c r="W912" s="402"/>
      <c r="X912" s="402"/>
      <c r="Y912" s="402"/>
      <c r="Z912" s="402"/>
    </row>
    <row r="913" ht="18.0" customHeight="1">
      <c r="A913" s="402"/>
      <c r="B913" s="402"/>
      <c r="C913" s="402"/>
      <c r="D913" s="402"/>
      <c r="E913" s="402"/>
      <c r="F913" s="402"/>
      <c r="G913" s="402"/>
      <c r="H913" s="402"/>
      <c r="I913" s="402"/>
      <c r="J913" s="402"/>
      <c r="K913" s="402"/>
      <c r="L913" s="402"/>
      <c r="M913" s="402"/>
      <c r="N913" s="402"/>
      <c r="O913" s="402"/>
      <c r="P913" s="402"/>
      <c r="Q913" s="402"/>
      <c r="R913" s="402"/>
      <c r="S913" s="402"/>
      <c r="T913" s="402"/>
      <c r="U913" s="402"/>
      <c r="V913" s="402"/>
      <c r="W913" s="402"/>
      <c r="X913" s="402"/>
      <c r="Y913" s="402"/>
      <c r="Z913" s="402"/>
    </row>
    <row r="914" ht="18.0" customHeight="1">
      <c r="A914" s="402"/>
      <c r="B914" s="402"/>
      <c r="C914" s="402"/>
      <c r="D914" s="402"/>
      <c r="E914" s="402"/>
      <c r="F914" s="402"/>
      <c r="G914" s="402"/>
      <c r="H914" s="402"/>
      <c r="I914" s="402"/>
      <c r="J914" s="402"/>
      <c r="K914" s="402"/>
      <c r="L914" s="402"/>
      <c r="M914" s="402"/>
      <c r="N914" s="402"/>
      <c r="O914" s="402"/>
      <c r="P914" s="402"/>
      <c r="Q914" s="402"/>
      <c r="R914" s="402"/>
      <c r="S914" s="402"/>
      <c r="T914" s="402"/>
      <c r="U914" s="402"/>
      <c r="V914" s="402"/>
      <c r="W914" s="402"/>
      <c r="X914" s="402"/>
      <c r="Y914" s="402"/>
      <c r="Z914" s="402"/>
    </row>
    <row r="915" ht="18.0" customHeight="1">
      <c r="A915" s="402"/>
      <c r="B915" s="402"/>
      <c r="C915" s="402"/>
      <c r="D915" s="402"/>
      <c r="E915" s="402"/>
      <c r="F915" s="402"/>
      <c r="G915" s="402"/>
      <c r="H915" s="402"/>
      <c r="I915" s="402"/>
      <c r="J915" s="402"/>
      <c r="K915" s="402"/>
      <c r="L915" s="402"/>
      <c r="M915" s="402"/>
      <c r="N915" s="402"/>
      <c r="O915" s="402"/>
      <c r="P915" s="402"/>
      <c r="Q915" s="402"/>
      <c r="R915" s="402"/>
      <c r="S915" s="402"/>
      <c r="T915" s="402"/>
      <c r="U915" s="402"/>
      <c r="V915" s="402"/>
      <c r="W915" s="402"/>
      <c r="X915" s="402"/>
      <c r="Y915" s="402"/>
      <c r="Z915" s="402"/>
    </row>
    <row r="916" ht="18.0" customHeight="1">
      <c r="A916" s="402"/>
      <c r="B916" s="402"/>
      <c r="C916" s="402"/>
      <c r="D916" s="402"/>
      <c r="E916" s="402"/>
      <c r="F916" s="402"/>
      <c r="G916" s="402"/>
      <c r="H916" s="402"/>
      <c r="I916" s="402"/>
      <c r="J916" s="402"/>
      <c r="K916" s="402"/>
      <c r="L916" s="402"/>
      <c r="M916" s="402"/>
      <c r="N916" s="402"/>
      <c r="O916" s="402"/>
      <c r="P916" s="402"/>
      <c r="Q916" s="402"/>
      <c r="R916" s="402"/>
      <c r="S916" s="402"/>
      <c r="T916" s="402"/>
      <c r="U916" s="402"/>
      <c r="V916" s="402"/>
      <c r="W916" s="402"/>
      <c r="X916" s="402"/>
      <c r="Y916" s="402"/>
      <c r="Z916" s="402"/>
    </row>
    <row r="917" ht="18.0" customHeight="1">
      <c r="A917" s="402"/>
      <c r="B917" s="402"/>
      <c r="C917" s="402"/>
      <c r="D917" s="402"/>
      <c r="E917" s="402"/>
      <c r="F917" s="402"/>
      <c r="G917" s="402"/>
      <c r="H917" s="402"/>
      <c r="I917" s="402"/>
      <c r="J917" s="402"/>
      <c r="K917" s="402"/>
      <c r="L917" s="402"/>
      <c r="M917" s="402"/>
      <c r="N917" s="402"/>
      <c r="O917" s="402"/>
      <c r="P917" s="402"/>
      <c r="Q917" s="402"/>
      <c r="R917" s="402"/>
      <c r="S917" s="402"/>
      <c r="T917" s="402"/>
      <c r="U917" s="402"/>
      <c r="V917" s="402"/>
      <c r="W917" s="402"/>
      <c r="X917" s="402"/>
      <c r="Y917" s="402"/>
      <c r="Z917" s="402"/>
    </row>
    <row r="918" ht="18.0" customHeight="1">
      <c r="A918" s="402"/>
      <c r="B918" s="402"/>
      <c r="C918" s="402"/>
      <c r="D918" s="402"/>
      <c r="E918" s="402"/>
      <c r="F918" s="402"/>
      <c r="G918" s="402"/>
      <c r="H918" s="402"/>
      <c r="I918" s="402"/>
      <c r="J918" s="402"/>
      <c r="K918" s="402"/>
      <c r="L918" s="402"/>
      <c r="M918" s="402"/>
      <c r="N918" s="402"/>
      <c r="O918" s="402"/>
      <c r="P918" s="402"/>
      <c r="Q918" s="402"/>
      <c r="R918" s="402"/>
      <c r="S918" s="402"/>
      <c r="T918" s="402"/>
      <c r="U918" s="402"/>
      <c r="V918" s="402"/>
      <c r="W918" s="402"/>
      <c r="X918" s="402"/>
      <c r="Y918" s="402"/>
      <c r="Z918" s="402"/>
    </row>
    <row r="919" ht="18.0" customHeight="1">
      <c r="A919" s="402"/>
      <c r="B919" s="402"/>
      <c r="C919" s="402"/>
      <c r="D919" s="402"/>
      <c r="E919" s="402"/>
      <c r="F919" s="402"/>
      <c r="G919" s="402"/>
      <c r="H919" s="402"/>
      <c r="I919" s="402"/>
      <c r="J919" s="402"/>
      <c r="K919" s="402"/>
      <c r="L919" s="402"/>
      <c r="M919" s="402"/>
      <c r="N919" s="402"/>
      <c r="O919" s="402"/>
      <c r="P919" s="402"/>
      <c r="Q919" s="402"/>
      <c r="R919" s="402"/>
      <c r="S919" s="402"/>
      <c r="T919" s="402"/>
      <c r="U919" s="402"/>
      <c r="V919" s="402"/>
      <c r="W919" s="402"/>
      <c r="X919" s="402"/>
      <c r="Y919" s="402"/>
      <c r="Z919" s="402"/>
    </row>
    <row r="920" ht="18.0" customHeight="1">
      <c r="A920" s="402"/>
      <c r="B920" s="402"/>
      <c r="C920" s="402"/>
      <c r="D920" s="402"/>
      <c r="E920" s="402"/>
      <c r="F920" s="402"/>
      <c r="G920" s="402"/>
      <c r="H920" s="402"/>
      <c r="I920" s="402"/>
      <c r="J920" s="402"/>
      <c r="K920" s="402"/>
      <c r="L920" s="402"/>
      <c r="M920" s="402"/>
      <c r="N920" s="402"/>
      <c r="O920" s="402"/>
      <c r="P920" s="402"/>
      <c r="Q920" s="402"/>
      <c r="R920" s="402"/>
      <c r="S920" s="402"/>
      <c r="T920" s="402"/>
      <c r="U920" s="402"/>
      <c r="V920" s="402"/>
      <c r="W920" s="402"/>
      <c r="X920" s="402"/>
      <c r="Y920" s="402"/>
      <c r="Z920" s="402"/>
    </row>
    <row r="921" ht="18.0" customHeight="1">
      <c r="A921" s="402"/>
      <c r="B921" s="402"/>
      <c r="C921" s="402"/>
      <c r="D921" s="402"/>
      <c r="E921" s="402"/>
      <c r="F921" s="402"/>
      <c r="G921" s="402"/>
      <c r="H921" s="402"/>
      <c r="I921" s="402"/>
      <c r="J921" s="402"/>
      <c r="K921" s="402"/>
      <c r="L921" s="402"/>
      <c r="M921" s="402"/>
      <c r="N921" s="402"/>
      <c r="O921" s="402"/>
      <c r="P921" s="402"/>
      <c r="Q921" s="402"/>
      <c r="R921" s="402"/>
      <c r="S921" s="402"/>
      <c r="T921" s="402"/>
      <c r="U921" s="402"/>
      <c r="V921" s="402"/>
      <c r="W921" s="402"/>
      <c r="X921" s="402"/>
      <c r="Y921" s="402"/>
      <c r="Z921" s="402"/>
    </row>
    <row r="922" ht="18.0" customHeight="1">
      <c r="A922" s="402"/>
      <c r="B922" s="402"/>
      <c r="C922" s="402"/>
      <c r="D922" s="402"/>
      <c r="E922" s="402"/>
      <c r="F922" s="402"/>
      <c r="G922" s="402"/>
      <c r="H922" s="402"/>
      <c r="I922" s="402"/>
      <c r="J922" s="402"/>
      <c r="K922" s="402"/>
      <c r="L922" s="402"/>
      <c r="M922" s="402"/>
      <c r="N922" s="402"/>
      <c r="O922" s="402"/>
      <c r="P922" s="402"/>
      <c r="Q922" s="402"/>
      <c r="R922" s="402"/>
      <c r="S922" s="402"/>
      <c r="T922" s="402"/>
      <c r="U922" s="402"/>
      <c r="V922" s="402"/>
      <c r="W922" s="402"/>
      <c r="X922" s="402"/>
      <c r="Y922" s="402"/>
      <c r="Z922" s="402"/>
    </row>
    <row r="923" ht="18.0" customHeight="1">
      <c r="A923" s="402"/>
      <c r="B923" s="402"/>
      <c r="C923" s="402"/>
      <c r="D923" s="402"/>
      <c r="E923" s="402"/>
      <c r="F923" s="402"/>
      <c r="G923" s="402"/>
      <c r="H923" s="402"/>
      <c r="I923" s="402"/>
      <c r="J923" s="402"/>
      <c r="K923" s="402"/>
      <c r="L923" s="402"/>
      <c r="M923" s="402"/>
      <c r="N923" s="402"/>
      <c r="O923" s="402"/>
      <c r="P923" s="402"/>
      <c r="Q923" s="402"/>
      <c r="R923" s="402"/>
      <c r="S923" s="402"/>
      <c r="T923" s="402"/>
      <c r="U923" s="402"/>
      <c r="V923" s="402"/>
      <c r="W923" s="402"/>
      <c r="X923" s="402"/>
      <c r="Y923" s="402"/>
      <c r="Z923" s="402"/>
    </row>
    <row r="924" ht="18.0" customHeight="1">
      <c r="A924" s="402"/>
      <c r="B924" s="402"/>
      <c r="C924" s="402"/>
      <c r="D924" s="402"/>
      <c r="E924" s="402"/>
      <c r="F924" s="402"/>
      <c r="G924" s="402"/>
      <c r="H924" s="402"/>
      <c r="I924" s="402"/>
      <c r="J924" s="402"/>
      <c r="K924" s="402"/>
      <c r="L924" s="402"/>
      <c r="M924" s="402"/>
      <c r="N924" s="402"/>
      <c r="O924" s="402"/>
      <c r="P924" s="402"/>
      <c r="Q924" s="402"/>
      <c r="R924" s="402"/>
      <c r="S924" s="402"/>
      <c r="T924" s="402"/>
      <c r="U924" s="402"/>
      <c r="V924" s="402"/>
      <c r="W924" s="402"/>
      <c r="X924" s="402"/>
      <c r="Y924" s="402"/>
      <c r="Z924" s="402"/>
    </row>
    <row r="925" ht="18.0" customHeight="1">
      <c r="A925" s="402"/>
      <c r="B925" s="402"/>
      <c r="C925" s="402"/>
      <c r="D925" s="402"/>
      <c r="E925" s="402"/>
      <c r="F925" s="402"/>
      <c r="G925" s="402"/>
      <c r="H925" s="402"/>
      <c r="I925" s="402"/>
      <c r="J925" s="402"/>
      <c r="K925" s="402"/>
      <c r="L925" s="402"/>
      <c r="M925" s="402"/>
      <c r="N925" s="402"/>
      <c r="O925" s="402"/>
      <c r="P925" s="402"/>
      <c r="Q925" s="402"/>
      <c r="R925" s="402"/>
      <c r="S925" s="402"/>
      <c r="T925" s="402"/>
      <c r="U925" s="402"/>
      <c r="V925" s="402"/>
      <c r="W925" s="402"/>
      <c r="X925" s="402"/>
      <c r="Y925" s="402"/>
      <c r="Z925" s="402"/>
    </row>
    <row r="926" ht="18.0" customHeight="1">
      <c r="A926" s="402"/>
      <c r="B926" s="402"/>
      <c r="C926" s="402"/>
      <c r="D926" s="402"/>
      <c r="E926" s="402"/>
      <c r="F926" s="402"/>
      <c r="G926" s="402"/>
      <c r="H926" s="402"/>
      <c r="I926" s="402"/>
      <c r="J926" s="402"/>
      <c r="K926" s="402"/>
      <c r="L926" s="402"/>
      <c r="M926" s="402"/>
      <c r="N926" s="402"/>
      <c r="O926" s="402"/>
      <c r="P926" s="402"/>
      <c r="Q926" s="402"/>
      <c r="R926" s="402"/>
      <c r="S926" s="402"/>
      <c r="T926" s="402"/>
      <c r="U926" s="402"/>
      <c r="V926" s="402"/>
      <c r="W926" s="402"/>
      <c r="X926" s="402"/>
      <c r="Y926" s="402"/>
      <c r="Z926" s="402"/>
    </row>
    <row r="927" ht="18.0" customHeight="1">
      <c r="A927" s="402"/>
      <c r="B927" s="402"/>
      <c r="C927" s="402"/>
      <c r="D927" s="402"/>
      <c r="E927" s="402"/>
      <c r="F927" s="402"/>
      <c r="G927" s="402"/>
      <c r="H927" s="402"/>
      <c r="I927" s="402"/>
      <c r="J927" s="402"/>
      <c r="K927" s="402"/>
      <c r="L927" s="402"/>
      <c r="M927" s="402"/>
      <c r="N927" s="402"/>
      <c r="O927" s="402"/>
      <c r="P927" s="402"/>
      <c r="Q927" s="402"/>
      <c r="R927" s="402"/>
      <c r="S927" s="402"/>
      <c r="T927" s="402"/>
      <c r="U927" s="402"/>
      <c r="V927" s="402"/>
      <c r="W927" s="402"/>
      <c r="X927" s="402"/>
      <c r="Y927" s="402"/>
      <c r="Z927" s="402"/>
    </row>
    <row r="928" ht="18.0" customHeight="1">
      <c r="A928" s="402"/>
      <c r="B928" s="402"/>
      <c r="C928" s="402"/>
      <c r="D928" s="402"/>
      <c r="E928" s="402"/>
      <c r="F928" s="402"/>
      <c r="G928" s="402"/>
      <c r="H928" s="402"/>
      <c r="I928" s="402"/>
      <c r="J928" s="402"/>
      <c r="K928" s="402"/>
      <c r="L928" s="402"/>
      <c r="M928" s="402"/>
      <c r="N928" s="402"/>
      <c r="O928" s="402"/>
      <c r="P928" s="402"/>
      <c r="Q928" s="402"/>
      <c r="R928" s="402"/>
      <c r="S928" s="402"/>
      <c r="T928" s="402"/>
      <c r="U928" s="402"/>
      <c r="V928" s="402"/>
      <c r="W928" s="402"/>
      <c r="X928" s="402"/>
      <c r="Y928" s="402"/>
      <c r="Z928" s="402"/>
    </row>
    <row r="929" ht="18.0" customHeight="1">
      <c r="A929" s="402"/>
      <c r="B929" s="402"/>
      <c r="C929" s="402"/>
      <c r="D929" s="402"/>
      <c r="E929" s="402"/>
      <c r="F929" s="402"/>
      <c r="G929" s="402"/>
      <c r="H929" s="402"/>
      <c r="I929" s="402"/>
      <c r="J929" s="402"/>
      <c r="K929" s="402"/>
      <c r="L929" s="402"/>
      <c r="M929" s="402"/>
      <c r="N929" s="402"/>
      <c r="O929" s="402"/>
      <c r="P929" s="402"/>
      <c r="Q929" s="402"/>
      <c r="R929" s="402"/>
      <c r="S929" s="402"/>
      <c r="T929" s="402"/>
      <c r="U929" s="402"/>
      <c r="V929" s="402"/>
      <c r="W929" s="402"/>
      <c r="X929" s="402"/>
      <c r="Y929" s="402"/>
      <c r="Z929" s="402"/>
    </row>
    <row r="930" ht="18.0" customHeight="1">
      <c r="A930" s="402"/>
      <c r="B930" s="402"/>
      <c r="C930" s="402"/>
      <c r="D930" s="402"/>
      <c r="E930" s="402"/>
      <c r="F930" s="402"/>
      <c r="G930" s="402"/>
      <c r="H930" s="402"/>
      <c r="I930" s="402"/>
      <c r="J930" s="402"/>
      <c r="K930" s="402"/>
      <c r="L930" s="402"/>
      <c r="M930" s="402"/>
      <c r="N930" s="402"/>
      <c r="O930" s="402"/>
      <c r="P930" s="402"/>
      <c r="Q930" s="402"/>
      <c r="R930" s="402"/>
      <c r="S930" s="402"/>
      <c r="T930" s="402"/>
      <c r="U930" s="402"/>
      <c r="V930" s="402"/>
      <c r="W930" s="402"/>
      <c r="X930" s="402"/>
      <c r="Y930" s="402"/>
      <c r="Z930" s="402"/>
    </row>
    <row r="931" ht="18.0" customHeight="1">
      <c r="A931" s="402"/>
      <c r="B931" s="402"/>
      <c r="C931" s="402"/>
      <c r="D931" s="402"/>
      <c r="E931" s="402"/>
      <c r="F931" s="402"/>
      <c r="G931" s="402"/>
      <c r="H931" s="402"/>
      <c r="I931" s="402"/>
      <c r="J931" s="402"/>
      <c r="K931" s="402"/>
      <c r="L931" s="402"/>
      <c r="M931" s="402"/>
      <c r="N931" s="402"/>
      <c r="O931" s="402"/>
      <c r="P931" s="402"/>
      <c r="Q931" s="402"/>
      <c r="R931" s="402"/>
      <c r="S931" s="402"/>
      <c r="T931" s="402"/>
      <c r="U931" s="402"/>
      <c r="V931" s="402"/>
      <c r="W931" s="402"/>
      <c r="X931" s="402"/>
      <c r="Y931" s="402"/>
      <c r="Z931" s="402"/>
    </row>
    <row r="932" ht="18.0" customHeight="1">
      <c r="A932" s="402"/>
      <c r="B932" s="402"/>
      <c r="C932" s="402"/>
      <c r="D932" s="402"/>
      <c r="E932" s="402"/>
      <c r="F932" s="402"/>
      <c r="G932" s="402"/>
      <c r="H932" s="402"/>
      <c r="I932" s="402"/>
      <c r="J932" s="402"/>
      <c r="K932" s="402"/>
      <c r="L932" s="402"/>
      <c r="M932" s="402"/>
      <c r="N932" s="402"/>
      <c r="O932" s="402"/>
      <c r="P932" s="402"/>
      <c r="Q932" s="402"/>
      <c r="R932" s="402"/>
      <c r="S932" s="402"/>
      <c r="T932" s="402"/>
      <c r="U932" s="402"/>
      <c r="V932" s="402"/>
      <c r="W932" s="402"/>
      <c r="X932" s="402"/>
      <c r="Y932" s="402"/>
      <c r="Z932" s="402"/>
    </row>
    <row r="933" ht="18.0" customHeight="1">
      <c r="A933" s="402"/>
      <c r="B933" s="402"/>
      <c r="C933" s="402"/>
      <c r="D933" s="402"/>
      <c r="E933" s="402"/>
      <c r="F933" s="402"/>
      <c r="G933" s="402"/>
      <c r="H933" s="402"/>
      <c r="I933" s="402"/>
      <c r="J933" s="402"/>
      <c r="K933" s="402"/>
      <c r="L933" s="402"/>
      <c r="M933" s="402"/>
      <c r="N933" s="402"/>
      <c r="O933" s="402"/>
      <c r="P933" s="402"/>
      <c r="Q933" s="402"/>
      <c r="R933" s="402"/>
      <c r="S933" s="402"/>
      <c r="T933" s="402"/>
      <c r="U933" s="402"/>
      <c r="V933" s="402"/>
      <c r="W933" s="402"/>
      <c r="X933" s="402"/>
      <c r="Y933" s="402"/>
      <c r="Z933" s="402"/>
    </row>
    <row r="934" ht="18.0" customHeight="1">
      <c r="A934" s="402"/>
      <c r="B934" s="402"/>
      <c r="C934" s="402"/>
      <c r="D934" s="402"/>
      <c r="E934" s="402"/>
      <c r="F934" s="402"/>
      <c r="G934" s="402"/>
      <c r="H934" s="402"/>
      <c r="I934" s="402"/>
      <c r="J934" s="402"/>
      <c r="K934" s="402"/>
      <c r="L934" s="402"/>
      <c r="M934" s="402"/>
      <c r="N934" s="402"/>
      <c r="O934" s="402"/>
      <c r="P934" s="402"/>
      <c r="Q934" s="402"/>
      <c r="R934" s="402"/>
      <c r="S934" s="402"/>
      <c r="T934" s="402"/>
      <c r="U934" s="402"/>
      <c r="V934" s="402"/>
      <c r="W934" s="402"/>
      <c r="X934" s="402"/>
      <c r="Y934" s="402"/>
      <c r="Z934" s="402"/>
    </row>
    <row r="935" ht="18.0" customHeight="1">
      <c r="A935" s="402"/>
      <c r="B935" s="402"/>
      <c r="C935" s="402"/>
      <c r="D935" s="402"/>
      <c r="E935" s="402"/>
      <c r="F935" s="402"/>
      <c r="G935" s="402"/>
      <c r="H935" s="402"/>
      <c r="I935" s="402"/>
      <c r="J935" s="402"/>
      <c r="K935" s="402"/>
      <c r="L935" s="402"/>
      <c r="M935" s="402"/>
      <c r="N935" s="402"/>
      <c r="O935" s="402"/>
      <c r="P935" s="402"/>
      <c r="Q935" s="402"/>
      <c r="R935" s="402"/>
      <c r="S935" s="402"/>
      <c r="T935" s="402"/>
      <c r="U935" s="402"/>
      <c r="V935" s="402"/>
      <c r="W935" s="402"/>
      <c r="X935" s="402"/>
      <c r="Y935" s="402"/>
      <c r="Z935" s="402"/>
    </row>
    <row r="936" ht="18.0" customHeight="1">
      <c r="A936" s="402"/>
      <c r="B936" s="402"/>
      <c r="C936" s="402"/>
      <c r="D936" s="402"/>
      <c r="E936" s="402"/>
      <c r="F936" s="402"/>
      <c r="G936" s="402"/>
      <c r="H936" s="402"/>
      <c r="I936" s="402"/>
      <c r="J936" s="402"/>
      <c r="K936" s="402"/>
      <c r="L936" s="402"/>
      <c r="M936" s="402"/>
      <c r="N936" s="402"/>
      <c r="O936" s="402"/>
      <c r="P936" s="402"/>
      <c r="Q936" s="402"/>
      <c r="R936" s="402"/>
      <c r="S936" s="402"/>
      <c r="T936" s="402"/>
      <c r="U936" s="402"/>
      <c r="V936" s="402"/>
      <c r="W936" s="402"/>
      <c r="X936" s="402"/>
      <c r="Y936" s="402"/>
      <c r="Z936" s="402"/>
    </row>
    <row r="937" ht="18.0" customHeight="1">
      <c r="A937" s="402"/>
      <c r="B937" s="402"/>
      <c r="C937" s="402"/>
      <c r="D937" s="402"/>
      <c r="E937" s="402"/>
      <c r="F937" s="402"/>
      <c r="G937" s="402"/>
      <c r="H937" s="402"/>
      <c r="I937" s="402"/>
      <c r="J937" s="402"/>
      <c r="K937" s="402"/>
      <c r="L937" s="402"/>
      <c r="M937" s="402"/>
      <c r="N937" s="402"/>
      <c r="O937" s="402"/>
      <c r="P937" s="402"/>
      <c r="Q937" s="402"/>
      <c r="R937" s="402"/>
      <c r="S937" s="402"/>
      <c r="T937" s="402"/>
      <c r="U937" s="402"/>
      <c r="V937" s="402"/>
      <c r="W937" s="402"/>
      <c r="X937" s="402"/>
      <c r="Y937" s="402"/>
      <c r="Z937" s="402"/>
    </row>
    <row r="938" ht="18.0" customHeight="1">
      <c r="A938" s="402"/>
      <c r="B938" s="402"/>
      <c r="C938" s="402"/>
      <c r="D938" s="402"/>
      <c r="E938" s="402"/>
      <c r="F938" s="402"/>
      <c r="G938" s="402"/>
      <c r="H938" s="402"/>
      <c r="I938" s="402"/>
      <c r="J938" s="402"/>
      <c r="K938" s="402"/>
      <c r="L938" s="402"/>
      <c r="M938" s="402"/>
      <c r="N938" s="402"/>
      <c r="O938" s="402"/>
      <c r="P938" s="402"/>
      <c r="Q938" s="402"/>
      <c r="R938" s="402"/>
      <c r="S938" s="402"/>
      <c r="T938" s="402"/>
      <c r="U938" s="402"/>
      <c r="V938" s="402"/>
      <c r="W938" s="402"/>
      <c r="X938" s="402"/>
      <c r="Y938" s="402"/>
      <c r="Z938" s="402"/>
    </row>
    <row r="939" ht="18.0" customHeight="1">
      <c r="A939" s="402"/>
      <c r="B939" s="402"/>
      <c r="C939" s="402"/>
      <c r="D939" s="402"/>
      <c r="E939" s="402"/>
      <c r="F939" s="402"/>
      <c r="G939" s="402"/>
      <c r="H939" s="402"/>
      <c r="I939" s="402"/>
      <c r="J939" s="402"/>
      <c r="K939" s="402"/>
      <c r="L939" s="402"/>
      <c r="M939" s="402"/>
      <c r="N939" s="402"/>
      <c r="O939" s="402"/>
      <c r="P939" s="402"/>
      <c r="Q939" s="402"/>
      <c r="R939" s="402"/>
      <c r="S939" s="402"/>
      <c r="T939" s="402"/>
      <c r="U939" s="402"/>
      <c r="V939" s="402"/>
      <c r="W939" s="402"/>
      <c r="X939" s="402"/>
      <c r="Y939" s="402"/>
      <c r="Z939" s="402"/>
    </row>
    <row r="940" ht="18.0" customHeight="1">
      <c r="A940" s="402"/>
      <c r="B940" s="402"/>
      <c r="C940" s="402"/>
      <c r="D940" s="402"/>
      <c r="E940" s="402"/>
      <c r="F940" s="402"/>
      <c r="G940" s="402"/>
      <c r="H940" s="402"/>
      <c r="I940" s="402"/>
      <c r="J940" s="402"/>
      <c r="K940" s="402"/>
      <c r="L940" s="402"/>
      <c r="M940" s="402"/>
      <c r="N940" s="402"/>
      <c r="O940" s="402"/>
      <c r="P940" s="402"/>
      <c r="Q940" s="402"/>
      <c r="R940" s="402"/>
      <c r="S940" s="402"/>
      <c r="T940" s="402"/>
      <c r="U940" s="402"/>
      <c r="V940" s="402"/>
      <c r="W940" s="402"/>
      <c r="X940" s="402"/>
      <c r="Y940" s="402"/>
      <c r="Z940" s="402"/>
    </row>
    <row r="941" ht="18.0" customHeight="1">
      <c r="A941" s="402"/>
      <c r="B941" s="402"/>
      <c r="C941" s="402"/>
      <c r="D941" s="402"/>
      <c r="E941" s="402"/>
      <c r="F941" s="402"/>
      <c r="G941" s="402"/>
      <c r="H941" s="402"/>
      <c r="I941" s="402"/>
      <c r="J941" s="402"/>
      <c r="K941" s="402"/>
      <c r="L941" s="402"/>
      <c r="M941" s="402"/>
      <c r="N941" s="402"/>
      <c r="O941" s="402"/>
      <c r="P941" s="402"/>
      <c r="Q941" s="402"/>
      <c r="R941" s="402"/>
      <c r="S941" s="402"/>
      <c r="T941" s="402"/>
      <c r="U941" s="402"/>
      <c r="V941" s="402"/>
      <c r="W941" s="402"/>
      <c r="X941" s="402"/>
      <c r="Y941" s="402"/>
      <c r="Z941" s="402"/>
    </row>
    <row r="942" ht="18.0" customHeight="1">
      <c r="A942" s="402"/>
      <c r="B942" s="402"/>
      <c r="C942" s="402"/>
      <c r="D942" s="402"/>
      <c r="E942" s="402"/>
      <c r="F942" s="402"/>
      <c r="G942" s="402"/>
      <c r="H942" s="402"/>
      <c r="I942" s="402"/>
      <c r="J942" s="402"/>
      <c r="K942" s="402"/>
      <c r="L942" s="402"/>
      <c r="M942" s="402"/>
      <c r="N942" s="402"/>
      <c r="O942" s="402"/>
      <c r="P942" s="402"/>
      <c r="Q942" s="402"/>
      <c r="R942" s="402"/>
      <c r="S942" s="402"/>
      <c r="T942" s="402"/>
      <c r="U942" s="402"/>
      <c r="V942" s="402"/>
      <c r="W942" s="402"/>
      <c r="X942" s="402"/>
      <c r="Y942" s="402"/>
      <c r="Z942" s="402"/>
    </row>
    <row r="943" ht="18.0" customHeight="1">
      <c r="A943" s="402"/>
      <c r="B943" s="402"/>
      <c r="C943" s="402"/>
      <c r="D943" s="402"/>
      <c r="E943" s="402"/>
      <c r="F943" s="402"/>
      <c r="G943" s="402"/>
      <c r="H943" s="402"/>
      <c r="I943" s="402"/>
      <c r="J943" s="402"/>
      <c r="K943" s="402"/>
      <c r="L943" s="402"/>
      <c r="M943" s="402"/>
      <c r="N943" s="402"/>
      <c r="O943" s="402"/>
      <c r="P943" s="402"/>
      <c r="Q943" s="402"/>
      <c r="R943" s="402"/>
      <c r="S943" s="402"/>
      <c r="T943" s="402"/>
      <c r="U943" s="402"/>
      <c r="V943" s="402"/>
      <c r="W943" s="402"/>
      <c r="X943" s="402"/>
      <c r="Y943" s="402"/>
      <c r="Z943" s="402"/>
    </row>
    <row r="944" ht="18.0" customHeight="1">
      <c r="A944" s="402"/>
      <c r="B944" s="402"/>
      <c r="C944" s="402"/>
      <c r="D944" s="402"/>
      <c r="E944" s="402"/>
      <c r="F944" s="402"/>
      <c r="G944" s="402"/>
      <c r="H944" s="402"/>
      <c r="I944" s="402"/>
      <c r="J944" s="402"/>
      <c r="K944" s="402"/>
      <c r="L944" s="402"/>
      <c r="M944" s="402"/>
      <c r="N944" s="402"/>
      <c r="O944" s="402"/>
      <c r="P944" s="402"/>
      <c r="Q944" s="402"/>
      <c r="R944" s="402"/>
      <c r="S944" s="402"/>
      <c r="T944" s="402"/>
      <c r="U944" s="402"/>
      <c r="V944" s="402"/>
      <c r="W944" s="402"/>
      <c r="X944" s="402"/>
      <c r="Y944" s="402"/>
      <c r="Z944" s="402"/>
    </row>
    <row r="945" ht="18.0" customHeight="1">
      <c r="A945" s="402"/>
      <c r="B945" s="402"/>
      <c r="C945" s="402"/>
      <c r="D945" s="402"/>
      <c r="E945" s="402"/>
      <c r="F945" s="402"/>
      <c r="G945" s="402"/>
      <c r="H945" s="402"/>
      <c r="I945" s="402"/>
      <c r="J945" s="402"/>
      <c r="K945" s="402"/>
      <c r="L945" s="402"/>
      <c r="M945" s="402"/>
      <c r="N945" s="402"/>
      <c r="O945" s="402"/>
      <c r="P945" s="402"/>
      <c r="Q945" s="402"/>
      <c r="R945" s="402"/>
      <c r="S945" s="402"/>
      <c r="T945" s="402"/>
      <c r="U945" s="402"/>
      <c r="V945" s="402"/>
      <c r="W945" s="402"/>
      <c r="X945" s="402"/>
      <c r="Y945" s="402"/>
      <c r="Z945" s="402"/>
    </row>
    <row r="946" ht="18.0" customHeight="1">
      <c r="A946" s="402"/>
      <c r="B946" s="402"/>
      <c r="C946" s="402"/>
      <c r="D946" s="402"/>
      <c r="E946" s="402"/>
      <c r="F946" s="402"/>
      <c r="G946" s="402"/>
      <c r="H946" s="402"/>
      <c r="I946" s="402"/>
      <c r="J946" s="402"/>
      <c r="K946" s="402"/>
      <c r="L946" s="402"/>
      <c r="M946" s="402"/>
      <c r="N946" s="402"/>
      <c r="O946" s="402"/>
      <c r="P946" s="402"/>
      <c r="Q946" s="402"/>
      <c r="R946" s="402"/>
      <c r="S946" s="402"/>
      <c r="T946" s="402"/>
      <c r="U946" s="402"/>
      <c r="V946" s="402"/>
      <c r="W946" s="402"/>
      <c r="X946" s="402"/>
      <c r="Y946" s="402"/>
      <c r="Z946" s="402"/>
    </row>
    <row r="947" ht="18.0" customHeight="1">
      <c r="A947" s="402"/>
      <c r="B947" s="402"/>
      <c r="C947" s="402"/>
      <c r="D947" s="402"/>
      <c r="E947" s="402"/>
      <c r="F947" s="402"/>
      <c r="G947" s="402"/>
      <c r="H947" s="402"/>
      <c r="I947" s="402"/>
      <c r="J947" s="402"/>
      <c r="K947" s="402"/>
      <c r="L947" s="402"/>
      <c r="M947" s="402"/>
      <c r="N947" s="402"/>
      <c r="O947" s="402"/>
      <c r="P947" s="402"/>
      <c r="Q947" s="402"/>
      <c r="R947" s="402"/>
      <c r="S947" s="402"/>
      <c r="T947" s="402"/>
      <c r="U947" s="402"/>
      <c r="V947" s="402"/>
      <c r="W947" s="402"/>
      <c r="X947" s="402"/>
      <c r="Y947" s="402"/>
      <c r="Z947" s="402"/>
    </row>
    <row r="948" ht="18.0" customHeight="1">
      <c r="A948" s="402"/>
      <c r="B948" s="402"/>
      <c r="C948" s="402"/>
      <c r="D948" s="402"/>
      <c r="E948" s="402"/>
      <c r="F948" s="402"/>
      <c r="G948" s="402"/>
      <c r="H948" s="402"/>
      <c r="I948" s="402"/>
      <c r="J948" s="402"/>
      <c r="K948" s="402"/>
      <c r="L948" s="402"/>
      <c r="M948" s="402"/>
      <c r="N948" s="402"/>
      <c r="O948" s="402"/>
      <c r="P948" s="402"/>
      <c r="Q948" s="402"/>
      <c r="R948" s="402"/>
      <c r="S948" s="402"/>
      <c r="T948" s="402"/>
      <c r="U948" s="402"/>
      <c r="V948" s="402"/>
      <c r="W948" s="402"/>
      <c r="X948" s="402"/>
      <c r="Y948" s="402"/>
      <c r="Z948" s="402"/>
    </row>
    <row r="949" ht="18.0" customHeight="1">
      <c r="A949" s="402"/>
      <c r="B949" s="402"/>
      <c r="C949" s="402"/>
      <c r="D949" s="402"/>
      <c r="E949" s="402"/>
      <c r="F949" s="402"/>
      <c r="G949" s="402"/>
      <c r="H949" s="402"/>
      <c r="I949" s="402"/>
      <c r="J949" s="402"/>
      <c r="K949" s="402"/>
      <c r="L949" s="402"/>
      <c r="M949" s="402"/>
      <c r="N949" s="402"/>
      <c r="O949" s="402"/>
      <c r="P949" s="402"/>
      <c r="Q949" s="402"/>
      <c r="R949" s="402"/>
      <c r="S949" s="402"/>
      <c r="T949" s="402"/>
      <c r="U949" s="402"/>
      <c r="V949" s="402"/>
      <c r="W949" s="402"/>
      <c r="X949" s="402"/>
      <c r="Y949" s="402"/>
      <c r="Z949" s="402"/>
    </row>
    <row r="950" ht="18.0" customHeight="1">
      <c r="A950" s="402"/>
      <c r="B950" s="402"/>
      <c r="C950" s="402"/>
      <c r="D950" s="402"/>
      <c r="E950" s="402"/>
      <c r="F950" s="402"/>
      <c r="G950" s="402"/>
      <c r="H950" s="402"/>
      <c r="I950" s="402"/>
      <c r="J950" s="402"/>
      <c r="K950" s="402"/>
      <c r="L950" s="402"/>
      <c r="M950" s="402"/>
      <c r="N950" s="402"/>
      <c r="O950" s="402"/>
      <c r="P950" s="402"/>
      <c r="Q950" s="402"/>
      <c r="R950" s="402"/>
      <c r="S950" s="402"/>
      <c r="T950" s="402"/>
      <c r="U950" s="402"/>
      <c r="V950" s="402"/>
      <c r="W950" s="402"/>
      <c r="X950" s="402"/>
      <c r="Y950" s="402"/>
      <c r="Z950" s="402"/>
    </row>
    <row r="951" ht="18.0" customHeight="1">
      <c r="A951" s="402"/>
      <c r="B951" s="402"/>
      <c r="C951" s="402"/>
      <c r="D951" s="402"/>
      <c r="E951" s="402"/>
      <c r="F951" s="402"/>
      <c r="G951" s="402"/>
      <c r="H951" s="402"/>
      <c r="I951" s="402"/>
      <c r="J951" s="402"/>
      <c r="K951" s="402"/>
      <c r="L951" s="402"/>
      <c r="M951" s="402"/>
      <c r="N951" s="402"/>
      <c r="O951" s="402"/>
      <c r="P951" s="402"/>
      <c r="Q951" s="402"/>
      <c r="R951" s="402"/>
      <c r="S951" s="402"/>
      <c r="T951" s="402"/>
      <c r="U951" s="402"/>
      <c r="V951" s="402"/>
      <c r="W951" s="402"/>
      <c r="X951" s="402"/>
      <c r="Y951" s="402"/>
      <c r="Z951" s="402"/>
    </row>
    <row r="952" ht="18.0" customHeight="1">
      <c r="A952" s="402"/>
      <c r="B952" s="402"/>
      <c r="C952" s="402"/>
      <c r="D952" s="402"/>
      <c r="E952" s="402"/>
      <c r="F952" s="402"/>
      <c r="G952" s="402"/>
      <c r="H952" s="402"/>
      <c r="I952" s="402"/>
      <c r="J952" s="402"/>
      <c r="K952" s="402"/>
      <c r="L952" s="402"/>
      <c r="M952" s="402"/>
      <c r="N952" s="402"/>
      <c r="O952" s="402"/>
      <c r="P952" s="402"/>
      <c r="Q952" s="402"/>
      <c r="R952" s="402"/>
      <c r="S952" s="402"/>
      <c r="T952" s="402"/>
      <c r="U952" s="402"/>
      <c r="V952" s="402"/>
      <c r="W952" s="402"/>
      <c r="X952" s="402"/>
      <c r="Y952" s="402"/>
      <c r="Z952" s="402"/>
    </row>
    <row r="953" ht="18.0" customHeight="1">
      <c r="A953" s="402"/>
      <c r="B953" s="402"/>
      <c r="C953" s="402"/>
      <c r="D953" s="402"/>
      <c r="E953" s="402"/>
      <c r="F953" s="402"/>
      <c r="G953" s="402"/>
      <c r="H953" s="402"/>
      <c r="I953" s="402"/>
      <c r="J953" s="402"/>
      <c r="K953" s="402"/>
      <c r="L953" s="402"/>
      <c r="M953" s="402"/>
      <c r="N953" s="402"/>
      <c r="O953" s="402"/>
      <c r="P953" s="402"/>
      <c r="Q953" s="402"/>
      <c r="R953" s="402"/>
      <c r="S953" s="402"/>
      <c r="T953" s="402"/>
      <c r="U953" s="402"/>
      <c r="V953" s="402"/>
      <c r="W953" s="402"/>
      <c r="X953" s="402"/>
      <c r="Y953" s="402"/>
      <c r="Z953" s="402"/>
    </row>
    <row r="954" ht="18.0" customHeight="1">
      <c r="A954" s="402"/>
      <c r="B954" s="402"/>
      <c r="C954" s="402"/>
      <c r="D954" s="402"/>
      <c r="E954" s="402"/>
      <c r="F954" s="402"/>
      <c r="G954" s="402"/>
      <c r="H954" s="402"/>
      <c r="I954" s="402"/>
      <c r="J954" s="402"/>
      <c r="K954" s="402"/>
      <c r="L954" s="402"/>
      <c r="M954" s="402"/>
      <c r="N954" s="402"/>
      <c r="O954" s="402"/>
      <c r="P954" s="402"/>
      <c r="Q954" s="402"/>
      <c r="R954" s="402"/>
      <c r="S954" s="402"/>
      <c r="T954" s="402"/>
      <c r="U954" s="402"/>
      <c r="V954" s="402"/>
      <c r="W954" s="402"/>
      <c r="X954" s="402"/>
      <c r="Y954" s="402"/>
      <c r="Z954" s="402"/>
    </row>
    <row r="955" ht="18.0" customHeight="1">
      <c r="A955" s="402"/>
      <c r="B955" s="402"/>
      <c r="C955" s="402"/>
      <c r="D955" s="402"/>
      <c r="E955" s="402"/>
      <c r="F955" s="402"/>
      <c r="G955" s="402"/>
      <c r="H955" s="402"/>
      <c r="I955" s="402"/>
      <c r="J955" s="402"/>
      <c r="K955" s="402"/>
      <c r="L955" s="402"/>
      <c r="M955" s="402"/>
      <c r="N955" s="402"/>
      <c r="O955" s="402"/>
      <c r="P955" s="402"/>
      <c r="Q955" s="402"/>
      <c r="R955" s="402"/>
      <c r="S955" s="402"/>
      <c r="T955" s="402"/>
      <c r="U955" s="402"/>
      <c r="V955" s="402"/>
      <c r="W955" s="402"/>
      <c r="X955" s="402"/>
      <c r="Y955" s="402"/>
      <c r="Z955" s="402"/>
    </row>
    <row r="956" ht="18.0" customHeight="1">
      <c r="A956" s="402"/>
      <c r="B956" s="402"/>
      <c r="C956" s="402"/>
      <c r="D956" s="402"/>
      <c r="E956" s="402"/>
      <c r="F956" s="402"/>
      <c r="G956" s="402"/>
      <c r="H956" s="402"/>
      <c r="I956" s="402"/>
      <c r="J956" s="402"/>
      <c r="K956" s="402"/>
      <c r="L956" s="402"/>
      <c r="M956" s="402"/>
      <c r="N956" s="402"/>
      <c r="O956" s="402"/>
      <c r="P956" s="402"/>
      <c r="Q956" s="402"/>
      <c r="R956" s="402"/>
      <c r="S956" s="402"/>
      <c r="T956" s="402"/>
      <c r="U956" s="402"/>
      <c r="V956" s="402"/>
      <c r="W956" s="402"/>
      <c r="X956" s="402"/>
      <c r="Y956" s="402"/>
      <c r="Z956" s="402"/>
    </row>
    <row r="957" ht="18.0" customHeight="1">
      <c r="A957" s="402"/>
      <c r="B957" s="402"/>
      <c r="C957" s="402"/>
      <c r="D957" s="402"/>
      <c r="E957" s="402"/>
      <c r="F957" s="402"/>
      <c r="G957" s="402"/>
      <c r="H957" s="402"/>
      <c r="I957" s="402"/>
      <c r="J957" s="402"/>
      <c r="K957" s="402"/>
      <c r="L957" s="402"/>
      <c r="M957" s="402"/>
      <c r="N957" s="402"/>
      <c r="O957" s="402"/>
      <c r="P957" s="402"/>
      <c r="Q957" s="402"/>
      <c r="R957" s="402"/>
      <c r="S957" s="402"/>
      <c r="T957" s="402"/>
      <c r="U957" s="402"/>
      <c r="V957" s="402"/>
      <c r="W957" s="402"/>
      <c r="X957" s="402"/>
      <c r="Y957" s="402"/>
      <c r="Z957" s="402"/>
    </row>
    <row r="958" ht="18.0" customHeight="1">
      <c r="A958" s="402"/>
      <c r="B958" s="402"/>
      <c r="C958" s="402"/>
      <c r="D958" s="402"/>
      <c r="E958" s="402"/>
      <c r="F958" s="402"/>
      <c r="G958" s="402"/>
      <c r="H958" s="402"/>
      <c r="I958" s="402"/>
      <c r="J958" s="402"/>
      <c r="K958" s="402"/>
      <c r="L958" s="402"/>
      <c r="M958" s="402"/>
      <c r="N958" s="402"/>
      <c r="O958" s="402"/>
      <c r="P958" s="402"/>
      <c r="Q958" s="402"/>
      <c r="R958" s="402"/>
      <c r="S958" s="402"/>
      <c r="T958" s="402"/>
      <c r="U958" s="402"/>
      <c r="V958" s="402"/>
      <c r="W958" s="402"/>
      <c r="X958" s="402"/>
      <c r="Y958" s="402"/>
      <c r="Z958" s="402"/>
    </row>
    <row r="959" ht="18.0" customHeight="1">
      <c r="A959" s="402"/>
      <c r="B959" s="402"/>
      <c r="C959" s="402"/>
      <c r="D959" s="402"/>
      <c r="E959" s="402"/>
      <c r="F959" s="402"/>
      <c r="G959" s="402"/>
      <c r="H959" s="402"/>
      <c r="I959" s="402"/>
      <c r="J959" s="402"/>
      <c r="K959" s="402"/>
      <c r="L959" s="402"/>
      <c r="M959" s="402"/>
      <c r="N959" s="402"/>
      <c r="O959" s="402"/>
      <c r="P959" s="402"/>
      <c r="Q959" s="402"/>
      <c r="R959" s="402"/>
      <c r="S959" s="402"/>
      <c r="T959" s="402"/>
      <c r="U959" s="402"/>
      <c r="V959" s="402"/>
      <c r="W959" s="402"/>
      <c r="X959" s="402"/>
      <c r="Y959" s="402"/>
      <c r="Z959" s="402"/>
    </row>
    <row r="960" ht="18.0" customHeight="1">
      <c r="A960" s="402"/>
      <c r="B960" s="402"/>
      <c r="C960" s="402"/>
      <c r="D960" s="402"/>
      <c r="E960" s="402"/>
      <c r="F960" s="402"/>
      <c r="G960" s="402"/>
      <c r="H960" s="402"/>
      <c r="I960" s="402"/>
      <c r="J960" s="402"/>
      <c r="K960" s="402"/>
      <c r="L960" s="402"/>
      <c r="M960" s="402"/>
      <c r="N960" s="402"/>
      <c r="O960" s="402"/>
      <c r="P960" s="402"/>
      <c r="Q960" s="402"/>
      <c r="R960" s="402"/>
      <c r="S960" s="402"/>
      <c r="T960" s="402"/>
      <c r="U960" s="402"/>
      <c r="V960" s="402"/>
      <c r="W960" s="402"/>
      <c r="X960" s="402"/>
      <c r="Y960" s="402"/>
      <c r="Z960" s="402"/>
    </row>
    <row r="961" ht="18.0" customHeight="1">
      <c r="A961" s="402"/>
      <c r="B961" s="402"/>
      <c r="C961" s="402"/>
      <c r="D961" s="402"/>
      <c r="E961" s="402"/>
      <c r="F961" s="402"/>
      <c r="G961" s="402"/>
      <c r="H961" s="402"/>
      <c r="I961" s="402"/>
      <c r="J961" s="402"/>
      <c r="K961" s="402"/>
      <c r="L961" s="402"/>
      <c r="M961" s="402"/>
      <c r="N961" s="402"/>
      <c r="O961" s="402"/>
      <c r="P961" s="402"/>
      <c r="Q961" s="402"/>
      <c r="R961" s="402"/>
      <c r="S961" s="402"/>
      <c r="T961" s="402"/>
      <c r="U961" s="402"/>
      <c r="V961" s="402"/>
      <c r="W961" s="402"/>
      <c r="X961" s="402"/>
      <c r="Y961" s="402"/>
      <c r="Z961" s="402"/>
    </row>
    <row r="962" ht="18.0" customHeight="1">
      <c r="A962" s="402"/>
      <c r="B962" s="402"/>
      <c r="C962" s="402"/>
      <c r="D962" s="402"/>
      <c r="E962" s="402"/>
      <c r="F962" s="402"/>
      <c r="G962" s="402"/>
      <c r="H962" s="402"/>
      <c r="I962" s="402"/>
      <c r="J962" s="402"/>
      <c r="K962" s="402"/>
      <c r="L962" s="402"/>
      <c r="M962" s="402"/>
      <c r="N962" s="402"/>
      <c r="O962" s="402"/>
      <c r="P962" s="402"/>
      <c r="Q962" s="402"/>
      <c r="R962" s="402"/>
      <c r="S962" s="402"/>
      <c r="T962" s="402"/>
      <c r="U962" s="402"/>
      <c r="V962" s="402"/>
      <c r="W962" s="402"/>
      <c r="X962" s="402"/>
      <c r="Y962" s="402"/>
      <c r="Z962" s="402"/>
    </row>
    <row r="963" ht="18.0" customHeight="1">
      <c r="A963" s="402"/>
      <c r="B963" s="402"/>
      <c r="C963" s="402"/>
      <c r="D963" s="402"/>
      <c r="E963" s="402"/>
      <c r="F963" s="402"/>
      <c r="G963" s="402"/>
      <c r="H963" s="402"/>
      <c r="I963" s="402"/>
      <c r="J963" s="402"/>
      <c r="K963" s="402"/>
      <c r="L963" s="402"/>
      <c r="M963" s="402"/>
      <c r="N963" s="402"/>
      <c r="O963" s="402"/>
      <c r="P963" s="402"/>
      <c r="Q963" s="402"/>
      <c r="R963" s="402"/>
      <c r="S963" s="402"/>
      <c r="T963" s="402"/>
      <c r="U963" s="402"/>
      <c r="V963" s="402"/>
      <c r="W963" s="402"/>
      <c r="X963" s="402"/>
      <c r="Y963" s="402"/>
      <c r="Z963" s="402"/>
    </row>
    <row r="964" ht="18.0" customHeight="1">
      <c r="A964" s="402"/>
      <c r="B964" s="402"/>
      <c r="C964" s="402"/>
      <c r="D964" s="402"/>
      <c r="E964" s="402"/>
      <c r="F964" s="402"/>
      <c r="G964" s="402"/>
      <c r="H964" s="402"/>
      <c r="I964" s="402"/>
      <c r="J964" s="402"/>
      <c r="K964" s="402"/>
      <c r="L964" s="402"/>
      <c r="M964" s="402"/>
      <c r="N964" s="402"/>
      <c r="O964" s="402"/>
      <c r="P964" s="402"/>
      <c r="Q964" s="402"/>
      <c r="R964" s="402"/>
      <c r="S964" s="402"/>
      <c r="T964" s="402"/>
      <c r="U964" s="402"/>
      <c r="V964" s="402"/>
      <c r="W964" s="402"/>
      <c r="X964" s="402"/>
      <c r="Y964" s="402"/>
      <c r="Z964" s="402"/>
    </row>
    <row r="965" ht="18.0" customHeight="1">
      <c r="A965" s="402"/>
      <c r="B965" s="402"/>
      <c r="C965" s="402"/>
      <c r="D965" s="402"/>
      <c r="E965" s="402"/>
      <c r="F965" s="402"/>
      <c r="G965" s="402"/>
      <c r="H965" s="402"/>
      <c r="I965" s="402"/>
      <c r="J965" s="402"/>
      <c r="K965" s="402"/>
      <c r="L965" s="402"/>
      <c r="M965" s="402"/>
      <c r="N965" s="402"/>
      <c r="O965" s="402"/>
      <c r="P965" s="402"/>
      <c r="Q965" s="402"/>
      <c r="R965" s="402"/>
      <c r="S965" s="402"/>
      <c r="T965" s="402"/>
      <c r="U965" s="402"/>
      <c r="V965" s="402"/>
      <c r="W965" s="402"/>
      <c r="X965" s="402"/>
      <c r="Y965" s="402"/>
      <c r="Z965" s="402"/>
    </row>
    <row r="966" ht="18.0" customHeight="1">
      <c r="A966" s="402"/>
      <c r="B966" s="402"/>
      <c r="C966" s="402"/>
      <c r="D966" s="402"/>
      <c r="E966" s="402"/>
      <c r="F966" s="402"/>
      <c r="G966" s="402"/>
      <c r="H966" s="402"/>
      <c r="I966" s="402"/>
      <c r="J966" s="402"/>
      <c r="K966" s="402"/>
      <c r="L966" s="402"/>
      <c r="M966" s="402"/>
      <c r="N966" s="402"/>
      <c r="O966" s="402"/>
      <c r="P966" s="402"/>
      <c r="Q966" s="402"/>
      <c r="R966" s="402"/>
      <c r="S966" s="402"/>
      <c r="T966" s="402"/>
      <c r="U966" s="402"/>
      <c r="V966" s="402"/>
      <c r="W966" s="402"/>
      <c r="X966" s="402"/>
      <c r="Y966" s="402"/>
      <c r="Z966" s="402"/>
    </row>
    <row r="967" ht="18.0" customHeight="1">
      <c r="A967" s="402"/>
      <c r="B967" s="402"/>
      <c r="C967" s="402"/>
      <c r="D967" s="402"/>
      <c r="E967" s="402"/>
      <c r="F967" s="402"/>
      <c r="G967" s="402"/>
      <c r="H967" s="402"/>
      <c r="I967" s="402"/>
      <c r="J967" s="402"/>
      <c r="K967" s="402"/>
      <c r="L967" s="402"/>
      <c r="M967" s="402"/>
      <c r="N967" s="402"/>
      <c r="O967" s="402"/>
      <c r="P967" s="402"/>
      <c r="Q967" s="402"/>
      <c r="R967" s="402"/>
      <c r="S967" s="402"/>
      <c r="T967" s="402"/>
      <c r="U967" s="402"/>
      <c r="V967" s="402"/>
      <c r="W967" s="402"/>
      <c r="X967" s="402"/>
      <c r="Y967" s="402"/>
      <c r="Z967" s="402"/>
    </row>
    <row r="968" ht="18.0" customHeight="1">
      <c r="A968" s="402"/>
      <c r="B968" s="402"/>
      <c r="C968" s="402"/>
      <c r="D968" s="402"/>
      <c r="E968" s="402"/>
      <c r="F968" s="402"/>
      <c r="G968" s="402"/>
      <c r="H968" s="402"/>
      <c r="I968" s="402"/>
      <c r="J968" s="402"/>
      <c r="K968" s="402"/>
      <c r="L968" s="402"/>
      <c r="M968" s="402"/>
      <c r="N968" s="402"/>
      <c r="O968" s="402"/>
      <c r="P968" s="402"/>
      <c r="Q968" s="402"/>
      <c r="R968" s="402"/>
      <c r="S968" s="402"/>
      <c r="T968" s="402"/>
      <c r="U968" s="402"/>
      <c r="V968" s="402"/>
      <c r="W968" s="402"/>
      <c r="X968" s="402"/>
      <c r="Y968" s="402"/>
      <c r="Z968" s="402"/>
    </row>
    <row r="969" ht="18.0" customHeight="1">
      <c r="A969" s="402"/>
      <c r="B969" s="402"/>
      <c r="C969" s="402"/>
      <c r="D969" s="402"/>
      <c r="E969" s="402"/>
      <c r="F969" s="402"/>
      <c r="G969" s="402"/>
      <c r="H969" s="402"/>
      <c r="I969" s="402"/>
      <c r="J969" s="402"/>
      <c r="K969" s="402"/>
      <c r="L969" s="402"/>
      <c r="M969" s="402"/>
      <c r="N969" s="402"/>
      <c r="O969" s="402"/>
      <c r="P969" s="402"/>
      <c r="Q969" s="402"/>
      <c r="R969" s="402"/>
      <c r="S969" s="402"/>
      <c r="T969" s="402"/>
      <c r="U969" s="402"/>
      <c r="V969" s="402"/>
      <c r="W969" s="402"/>
      <c r="X969" s="402"/>
      <c r="Y969" s="402"/>
      <c r="Z969" s="402"/>
    </row>
    <row r="970" ht="18.0" customHeight="1">
      <c r="A970" s="402"/>
      <c r="B970" s="402"/>
      <c r="C970" s="402"/>
      <c r="D970" s="402"/>
      <c r="E970" s="402"/>
      <c r="F970" s="402"/>
      <c r="G970" s="402"/>
      <c r="H970" s="402"/>
      <c r="I970" s="402"/>
      <c r="J970" s="402"/>
      <c r="K970" s="402"/>
      <c r="L970" s="402"/>
      <c r="M970" s="402"/>
      <c r="N970" s="402"/>
      <c r="O970" s="402"/>
      <c r="P970" s="402"/>
      <c r="Q970" s="402"/>
      <c r="R970" s="402"/>
      <c r="S970" s="402"/>
      <c r="T970" s="402"/>
      <c r="U970" s="402"/>
      <c r="V970" s="402"/>
      <c r="W970" s="402"/>
      <c r="X970" s="402"/>
      <c r="Y970" s="402"/>
      <c r="Z970" s="402"/>
    </row>
    <row r="971" ht="18.0" customHeight="1">
      <c r="A971" s="402"/>
      <c r="B971" s="402"/>
      <c r="C971" s="402"/>
      <c r="D971" s="402"/>
      <c r="E971" s="402"/>
      <c r="F971" s="402"/>
      <c r="G971" s="402"/>
      <c r="H971" s="402"/>
      <c r="I971" s="402"/>
      <c r="J971" s="402"/>
      <c r="K971" s="402"/>
      <c r="L971" s="402"/>
      <c r="M971" s="402"/>
      <c r="N971" s="402"/>
      <c r="O971" s="402"/>
      <c r="P971" s="402"/>
      <c r="Q971" s="402"/>
      <c r="R971" s="402"/>
      <c r="S971" s="402"/>
      <c r="T971" s="402"/>
      <c r="U971" s="402"/>
      <c r="V971" s="402"/>
      <c r="W971" s="402"/>
      <c r="X971" s="402"/>
      <c r="Y971" s="402"/>
      <c r="Z971" s="402"/>
    </row>
    <row r="972" ht="18.0" customHeight="1">
      <c r="A972" s="402"/>
      <c r="B972" s="402"/>
      <c r="C972" s="402"/>
      <c r="D972" s="402"/>
      <c r="E972" s="402"/>
      <c r="F972" s="402"/>
      <c r="G972" s="402"/>
      <c r="H972" s="402"/>
      <c r="I972" s="402"/>
      <c r="J972" s="402"/>
      <c r="K972" s="402"/>
      <c r="L972" s="402"/>
      <c r="M972" s="402"/>
      <c r="N972" s="402"/>
      <c r="O972" s="402"/>
      <c r="P972" s="402"/>
      <c r="Q972" s="402"/>
      <c r="R972" s="402"/>
      <c r="S972" s="402"/>
      <c r="T972" s="402"/>
      <c r="U972" s="402"/>
      <c r="V972" s="402"/>
      <c r="W972" s="402"/>
      <c r="X972" s="402"/>
      <c r="Y972" s="402"/>
      <c r="Z972" s="402"/>
    </row>
    <row r="973" ht="18.0" customHeight="1">
      <c r="A973" s="402"/>
      <c r="B973" s="402"/>
      <c r="C973" s="402"/>
      <c r="D973" s="402"/>
      <c r="E973" s="402"/>
      <c r="F973" s="402"/>
      <c r="G973" s="402"/>
      <c r="H973" s="402"/>
      <c r="I973" s="402"/>
      <c r="J973" s="402"/>
      <c r="K973" s="402"/>
      <c r="L973" s="402"/>
      <c r="M973" s="402"/>
      <c r="N973" s="402"/>
      <c r="O973" s="402"/>
      <c r="P973" s="402"/>
      <c r="Q973" s="402"/>
      <c r="R973" s="402"/>
      <c r="S973" s="402"/>
      <c r="T973" s="402"/>
      <c r="U973" s="402"/>
      <c r="V973" s="402"/>
      <c r="W973" s="402"/>
      <c r="X973" s="402"/>
      <c r="Y973" s="402"/>
      <c r="Z973" s="402"/>
    </row>
    <row r="974" ht="18.0" customHeight="1">
      <c r="A974" s="402"/>
      <c r="B974" s="402"/>
      <c r="C974" s="402"/>
      <c r="D974" s="402"/>
      <c r="E974" s="402"/>
      <c r="F974" s="402"/>
      <c r="G974" s="402"/>
      <c r="H974" s="402"/>
      <c r="I974" s="402"/>
      <c r="J974" s="402"/>
      <c r="K974" s="402"/>
      <c r="L974" s="402"/>
      <c r="M974" s="402"/>
      <c r="N974" s="402"/>
      <c r="O974" s="402"/>
      <c r="P974" s="402"/>
      <c r="Q974" s="402"/>
      <c r="R974" s="402"/>
      <c r="S974" s="402"/>
      <c r="T974" s="402"/>
      <c r="U974" s="402"/>
      <c r="V974" s="402"/>
      <c r="W974" s="402"/>
      <c r="X974" s="402"/>
      <c r="Y974" s="402"/>
      <c r="Z974" s="402"/>
    </row>
    <row r="975" ht="18.0" customHeight="1">
      <c r="A975" s="402"/>
      <c r="B975" s="402"/>
      <c r="C975" s="402"/>
      <c r="D975" s="402"/>
      <c r="E975" s="402"/>
      <c r="F975" s="402"/>
      <c r="G975" s="402"/>
      <c r="H975" s="402"/>
      <c r="I975" s="402"/>
      <c r="J975" s="402"/>
      <c r="K975" s="402"/>
      <c r="L975" s="402"/>
      <c r="M975" s="402"/>
      <c r="N975" s="402"/>
      <c r="O975" s="402"/>
      <c r="P975" s="402"/>
      <c r="Q975" s="402"/>
      <c r="R975" s="402"/>
      <c r="S975" s="402"/>
      <c r="T975" s="402"/>
      <c r="U975" s="402"/>
      <c r="V975" s="402"/>
      <c r="W975" s="402"/>
      <c r="X975" s="402"/>
      <c r="Y975" s="402"/>
      <c r="Z975" s="402"/>
    </row>
    <row r="976" ht="18.0" customHeight="1">
      <c r="A976" s="402"/>
      <c r="B976" s="402"/>
      <c r="C976" s="402"/>
      <c r="D976" s="402"/>
      <c r="E976" s="402"/>
      <c r="F976" s="402"/>
      <c r="G976" s="402"/>
      <c r="H976" s="402"/>
      <c r="I976" s="402"/>
      <c r="J976" s="402"/>
      <c r="K976" s="402"/>
      <c r="L976" s="402"/>
      <c r="M976" s="402"/>
      <c r="N976" s="402"/>
      <c r="O976" s="402"/>
      <c r="P976" s="402"/>
      <c r="Q976" s="402"/>
      <c r="R976" s="402"/>
      <c r="S976" s="402"/>
      <c r="T976" s="402"/>
      <c r="U976" s="402"/>
      <c r="V976" s="402"/>
      <c r="W976" s="402"/>
      <c r="X976" s="402"/>
      <c r="Y976" s="402"/>
      <c r="Z976" s="402"/>
    </row>
    <row r="977" ht="18.0" customHeight="1">
      <c r="A977" s="402"/>
      <c r="B977" s="402"/>
      <c r="C977" s="402"/>
      <c r="D977" s="402"/>
      <c r="E977" s="402"/>
      <c r="F977" s="402"/>
      <c r="G977" s="402"/>
      <c r="H977" s="402"/>
      <c r="I977" s="402"/>
      <c r="J977" s="402"/>
      <c r="K977" s="402"/>
      <c r="L977" s="402"/>
      <c r="M977" s="402"/>
      <c r="N977" s="402"/>
      <c r="O977" s="402"/>
      <c r="P977" s="402"/>
      <c r="Q977" s="402"/>
      <c r="R977" s="402"/>
      <c r="S977" s="402"/>
      <c r="T977" s="402"/>
      <c r="U977" s="402"/>
      <c r="V977" s="402"/>
      <c r="W977" s="402"/>
      <c r="X977" s="402"/>
      <c r="Y977" s="402"/>
      <c r="Z977" s="402"/>
    </row>
    <row r="978" ht="18.0" customHeight="1">
      <c r="A978" s="402"/>
      <c r="B978" s="402"/>
      <c r="C978" s="402"/>
      <c r="D978" s="402"/>
      <c r="E978" s="402"/>
      <c r="F978" s="402"/>
      <c r="G978" s="402"/>
      <c r="H978" s="402"/>
      <c r="I978" s="402"/>
      <c r="J978" s="402"/>
      <c r="K978" s="402"/>
      <c r="L978" s="402"/>
      <c r="M978" s="402"/>
      <c r="N978" s="402"/>
      <c r="O978" s="402"/>
      <c r="P978" s="402"/>
      <c r="Q978" s="402"/>
      <c r="R978" s="402"/>
      <c r="S978" s="402"/>
      <c r="T978" s="402"/>
      <c r="U978" s="402"/>
      <c r="V978" s="402"/>
      <c r="W978" s="402"/>
      <c r="X978" s="402"/>
      <c r="Y978" s="402"/>
      <c r="Z978" s="402"/>
    </row>
    <row r="979" ht="18.0" customHeight="1">
      <c r="A979" s="402"/>
      <c r="B979" s="402"/>
      <c r="C979" s="402"/>
      <c r="D979" s="402"/>
      <c r="E979" s="402"/>
      <c r="F979" s="402"/>
      <c r="G979" s="402"/>
      <c r="H979" s="402"/>
      <c r="I979" s="402"/>
      <c r="J979" s="402"/>
      <c r="K979" s="402"/>
      <c r="L979" s="402"/>
      <c r="M979" s="402"/>
      <c r="N979" s="402"/>
      <c r="O979" s="402"/>
      <c r="P979" s="402"/>
      <c r="Q979" s="402"/>
      <c r="R979" s="402"/>
      <c r="S979" s="402"/>
      <c r="T979" s="402"/>
      <c r="U979" s="402"/>
      <c r="V979" s="402"/>
      <c r="W979" s="402"/>
      <c r="X979" s="402"/>
      <c r="Y979" s="402"/>
      <c r="Z979" s="402"/>
    </row>
    <row r="980" ht="18.0" customHeight="1">
      <c r="A980" s="402"/>
      <c r="B980" s="402"/>
      <c r="C980" s="402"/>
      <c r="D980" s="402"/>
      <c r="E980" s="402"/>
      <c r="F980" s="402"/>
      <c r="G980" s="402"/>
      <c r="H980" s="402"/>
      <c r="I980" s="402"/>
      <c r="J980" s="402"/>
      <c r="K980" s="402"/>
      <c r="L980" s="402"/>
      <c r="M980" s="402"/>
      <c r="N980" s="402"/>
      <c r="O980" s="402"/>
      <c r="P980" s="402"/>
      <c r="Q980" s="402"/>
      <c r="R980" s="402"/>
      <c r="S980" s="402"/>
      <c r="T980" s="402"/>
      <c r="U980" s="402"/>
      <c r="V980" s="402"/>
      <c r="W980" s="402"/>
      <c r="X980" s="402"/>
      <c r="Y980" s="402"/>
      <c r="Z980" s="402"/>
    </row>
    <row r="981" ht="18.0" customHeight="1">
      <c r="A981" s="402"/>
      <c r="B981" s="402"/>
      <c r="C981" s="402"/>
      <c r="D981" s="402"/>
      <c r="E981" s="402"/>
      <c r="F981" s="402"/>
      <c r="G981" s="402"/>
      <c r="H981" s="402"/>
      <c r="I981" s="402"/>
      <c r="J981" s="402"/>
      <c r="K981" s="402"/>
      <c r="L981" s="402"/>
      <c r="M981" s="402"/>
      <c r="N981" s="402"/>
      <c r="O981" s="402"/>
      <c r="P981" s="402"/>
      <c r="Q981" s="402"/>
      <c r="R981" s="402"/>
      <c r="S981" s="402"/>
      <c r="T981" s="402"/>
      <c r="U981" s="402"/>
      <c r="V981" s="402"/>
      <c r="W981" s="402"/>
      <c r="X981" s="402"/>
      <c r="Y981" s="402"/>
      <c r="Z981" s="402"/>
    </row>
    <row r="982" ht="18.0" customHeight="1">
      <c r="A982" s="402"/>
      <c r="B982" s="402"/>
      <c r="C982" s="402"/>
      <c r="D982" s="402"/>
      <c r="E982" s="402"/>
      <c r="F982" s="402"/>
      <c r="G982" s="402"/>
      <c r="H982" s="402"/>
      <c r="I982" s="402"/>
      <c r="J982" s="402"/>
      <c r="K982" s="402"/>
      <c r="L982" s="402"/>
      <c r="M982" s="402"/>
      <c r="N982" s="402"/>
      <c r="O982" s="402"/>
      <c r="P982" s="402"/>
      <c r="Q982" s="402"/>
      <c r="R982" s="402"/>
      <c r="S982" s="402"/>
      <c r="T982" s="402"/>
      <c r="U982" s="402"/>
      <c r="V982" s="402"/>
      <c r="W982" s="402"/>
      <c r="X982" s="402"/>
      <c r="Y982" s="402"/>
      <c r="Z982" s="402"/>
    </row>
    <row r="983" ht="18.0" customHeight="1">
      <c r="A983" s="402"/>
      <c r="B983" s="402"/>
      <c r="C983" s="402"/>
      <c r="D983" s="402"/>
      <c r="E983" s="402"/>
      <c r="F983" s="402"/>
      <c r="G983" s="402"/>
      <c r="H983" s="402"/>
      <c r="I983" s="402"/>
      <c r="J983" s="402"/>
      <c r="K983" s="402"/>
      <c r="L983" s="402"/>
      <c r="M983" s="402"/>
      <c r="N983" s="402"/>
      <c r="O983" s="402"/>
      <c r="P983" s="402"/>
      <c r="Q983" s="402"/>
      <c r="R983" s="402"/>
      <c r="S983" s="402"/>
      <c r="T983" s="402"/>
      <c r="U983" s="402"/>
      <c r="V983" s="402"/>
      <c r="W983" s="402"/>
      <c r="X983" s="402"/>
      <c r="Y983" s="402"/>
      <c r="Z983" s="402"/>
    </row>
    <row r="984" ht="18.0" customHeight="1">
      <c r="A984" s="402"/>
      <c r="B984" s="402"/>
      <c r="C984" s="402"/>
      <c r="D984" s="402"/>
      <c r="E984" s="402"/>
      <c r="F984" s="402"/>
      <c r="G984" s="402"/>
      <c r="H984" s="402"/>
      <c r="I984" s="402"/>
      <c r="J984" s="402"/>
      <c r="K984" s="402"/>
      <c r="L984" s="402"/>
      <c r="M984" s="402"/>
      <c r="N984" s="402"/>
      <c r="O984" s="402"/>
      <c r="P984" s="402"/>
      <c r="Q984" s="402"/>
      <c r="R984" s="402"/>
      <c r="S984" s="402"/>
      <c r="T984" s="402"/>
      <c r="U984" s="402"/>
      <c r="V984" s="402"/>
      <c r="W984" s="402"/>
      <c r="X984" s="402"/>
      <c r="Y984" s="402"/>
      <c r="Z984" s="402"/>
    </row>
    <row r="985" ht="18.0" customHeight="1">
      <c r="A985" s="402"/>
      <c r="B985" s="402"/>
      <c r="C985" s="402"/>
      <c r="D985" s="402"/>
      <c r="E985" s="402"/>
      <c r="F985" s="402"/>
      <c r="G985" s="402"/>
      <c r="H985" s="402"/>
      <c r="I985" s="402"/>
      <c r="J985" s="402"/>
      <c r="K985" s="402"/>
      <c r="L985" s="402"/>
      <c r="M985" s="402"/>
      <c r="N985" s="402"/>
      <c r="O985" s="402"/>
      <c r="P985" s="402"/>
      <c r="Q985" s="402"/>
      <c r="R985" s="402"/>
      <c r="S985" s="402"/>
      <c r="T985" s="402"/>
      <c r="U985" s="402"/>
      <c r="V985" s="402"/>
      <c r="W985" s="402"/>
      <c r="X985" s="402"/>
      <c r="Y985" s="402"/>
      <c r="Z985" s="402"/>
    </row>
    <row r="986" ht="18.0" customHeight="1">
      <c r="A986" s="402"/>
      <c r="B986" s="402"/>
      <c r="C986" s="402"/>
      <c r="D986" s="402"/>
      <c r="E986" s="402"/>
      <c r="F986" s="402"/>
      <c r="G986" s="402"/>
      <c r="H986" s="402"/>
      <c r="I986" s="402"/>
      <c r="J986" s="402"/>
      <c r="K986" s="402"/>
      <c r="L986" s="402"/>
      <c r="M986" s="402"/>
      <c r="N986" s="402"/>
      <c r="O986" s="402"/>
      <c r="P986" s="402"/>
      <c r="Q986" s="402"/>
      <c r="R986" s="402"/>
      <c r="S986" s="402"/>
      <c r="T986" s="402"/>
      <c r="U986" s="402"/>
      <c r="V986" s="402"/>
      <c r="W986" s="402"/>
      <c r="X986" s="402"/>
      <c r="Y986" s="402"/>
      <c r="Z986" s="402"/>
    </row>
    <row r="987" ht="18.0" customHeight="1">
      <c r="A987" s="402"/>
      <c r="B987" s="402"/>
      <c r="C987" s="402"/>
      <c r="D987" s="402"/>
      <c r="E987" s="402"/>
      <c r="F987" s="402"/>
      <c r="G987" s="402"/>
      <c r="H987" s="402"/>
      <c r="I987" s="402"/>
      <c r="J987" s="402"/>
      <c r="K987" s="402"/>
      <c r="L987" s="402"/>
      <c r="M987" s="402"/>
      <c r="N987" s="402"/>
      <c r="O987" s="402"/>
      <c r="P987" s="402"/>
      <c r="Q987" s="402"/>
      <c r="R987" s="402"/>
      <c r="S987" s="402"/>
      <c r="T987" s="402"/>
      <c r="U987" s="402"/>
      <c r="V987" s="402"/>
      <c r="W987" s="402"/>
      <c r="X987" s="402"/>
      <c r="Y987" s="402"/>
      <c r="Z987" s="402"/>
    </row>
    <row r="988" ht="18.0" customHeight="1">
      <c r="A988" s="402"/>
      <c r="B988" s="402"/>
      <c r="C988" s="402"/>
      <c r="D988" s="402"/>
      <c r="E988" s="402"/>
      <c r="F988" s="402"/>
      <c r="G988" s="402"/>
      <c r="H988" s="402"/>
      <c r="I988" s="402"/>
      <c r="J988" s="402"/>
      <c r="K988" s="402"/>
      <c r="L988" s="402"/>
      <c r="M988" s="402"/>
      <c r="N988" s="402"/>
      <c r="O988" s="402"/>
      <c r="P988" s="402"/>
      <c r="Q988" s="402"/>
      <c r="R988" s="402"/>
      <c r="S988" s="402"/>
      <c r="T988" s="402"/>
      <c r="U988" s="402"/>
      <c r="V988" s="402"/>
      <c r="W988" s="402"/>
      <c r="X988" s="402"/>
      <c r="Y988" s="402"/>
      <c r="Z988" s="402"/>
    </row>
    <row r="989" ht="18.0" customHeight="1">
      <c r="A989" s="402"/>
      <c r="B989" s="402"/>
      <c r="C989" s="402"/>
      <c r="D989" s="402"/>
      <c r="E989" s="402"/>
      <c r="F989" s="402"/>
      <c r="G989" s="402"/>
      <c r="H989" s="402"/>
      <c r="I989" s="402"/>
      <c r="J989" s="402"/>
      <c r="K989" s="402"/>
      <c r="L989" s="402"/>
      <c r="M989" s="402"/>
      <c r="N989" s="402"/>
      <c r="O989" s="402"/>
      <c r="P989" s="402"/>
      <c r="Q989" s="402"/>
      <c r="R989" s="402"/>
      <c r="S989" s="402"/>
      <c r="T989" s="402"/>
      <c r="U989" s="402"/>
      <c r="V989" s="402"/>
      <c r="W989" s="402"/>
      <c r="X989" s="402"/>
      <c r="Y989" s="402"/>
      <c r="Z989" s="402"/>
    </row>
    <row r="990" ht="18.0" customHeight="1">
      <c r="A990" s="402"/>
      <c r="B990" s="402"/>
      <c r="C990" s="402"/>
      <c r="D990" s="402"/>
      <c r="E990" s="402"/>
      <c r="F990" s="402"/>
      <c r="G990" s="402"/>
      <c r="H990" s="402"/>
      <c r="I990" s="402"/>
      <c r="J990" s="402"/>
      <c r="K990" s="402"/>
      <c r="L990" s="402"/>
      <c r="M990" s="402"/>
      <c r="N990" s="402"/>
      <c r="O990" s="402"/>
      <c r="P990" s="402"/>
      <c r="Q990" s="402"/>
      <c r="R990" s="402"/>
      <c r="S990" s="402"/>
      <c r="T990" s="402"/>
      <c r="U990" s="402"/>
      <c r="V990" s="402"/>
      <c r="W990" s="402"/>
      <c r="X990" s="402"/>
      <c r="Y990" s="402"/>
      <c r="Z990" s="402"/>
    </row>
    <row r="991" ht="18.0" customHeight="1">
      <c r="A991" s="402"/>
      <c r="B991" s="402"/>
      <c r="C991" s="402"/>
      <c r="D991" s="402"/>
      <c r="E991" s="402"/>
      <c r="F991" s="402"/>
      <c r="G991" s="402"/>
      <c r="H991" s="402"/>
      <c r="I991" s="402"/>
      <c r="J991" s="402"/>
      <c r="K991" s="402"/>
      <c r="L991" s="402"/>
      <c r="M991" s="402"/>
      <c r="N991" s="402"/>
      <c r="O991" s="402"/>
      <c r="P991" s="402"/>
      <c r="Q991" s="402"/>
      <c r="R991" s="402"/>
      <c r="S991" s="402"/>
      <c r="T991" s="402"/>
      <c r="U991" s="402"/>
      <c r="V991" s="402"/>
      <c r="W991" s="402"/>
      <c r="X991" s="402"/>
      <c r="Y991" s="402"/>
      <c r="Z991" s="402"/>
    </row>
    <row r="992" ht="18.0" customHeight="1">
      <c r="A992" s="402"/>
      <c r="B992" s="402"/>
      <c r="C992" s="402"/>
      <c r="D992" s="402"/>
      <c r="E992" s="402"/>
      <c r="F992" s="402"/>
      <c r="G992" s="402"/>
      <c r="H992" s="402"/>
      <c r="I992" s="402"/>
      <c r="J992" s="402"/>
      <c r="K992" s="402"/>
      <c r="L992" s="402"/>
      <c r="M992" s="402"/>
      <c r="N992" s="402"/>
      <c r="O992" s="402"/>
      <c r="P992" s="402"/>
      <c r="Q992" s="402"/>
      <c r="R992" s="402"/>
      <c r="S992" s="402"/>
      <c r="T992" s="402"/>
      <c r="U992" s="402"/>
      <c r="V992" s="402"/>
      <c r="W992" s="402"/>
      <c r="X992" s="402"/>
      <c r="Y992" s="402"/>
      <c r="Z992" s="402"/>
    </row>
    <row r="993" ht="18.0" customHeight="1">
      <c r="A993" s="402"/>
      <c r="B993" s="402"/>
      <c r="C993" s="402"/>
      <c r="D993" s="402"/>
      <c r="E993" s="402"/>
      <c r="F993" s="402"/>
      <c r="G993" s="402"/>
      <c r="H993" s="402"/>
      <c r="I993" s="402"/>
      <c r="J993" s="402"/>
      <c r="K993" s="402"/>
      <c r="L993" s="402"/>
      <c r="M993" s="402"/>
      <c r="N993" s="402"/>
      <c r="O993" s="402"/>
      <c r="P993" s="402"/>
      <c r="Q993" s="402"/>
      <c r="R993" s="402"/>
      <c r="S993" s="402"/>
      <c r="T993" s="402"/>
      <c r="U993" s="402"/>
      <c r="V993" s="402"/>
      <c r="W993" s="402"/>
      <c r="X993" s="402"/>
      <c r="Y993" s="402"/>
      <c r="Z993" s="402"/>
    </row>
    <row r="994" ht="18.0" customHeight="1">
      <c r="A994" s="402"/>
      <c r="B994" s="402"/>
      <c r="C994" s="402"/>
      <c r="D994" s="402"/>
      <c r="E994" s="402"/>
      <c r="F994" s="402"/>
      <c r="G994" s="402"/>
      <c r="H994" s="402"/>
      <c r="I994" s="402"/>
      <c r="J994" s="402"/>
      <c r="K994" s="402"/>
      <c r="L994" s="402"/>
      <c r="M994" s="402"/>
      <c r="N994" s="402"/>
      <c r="O994" s="402"/>
      <c r="P994" s="402"/>
      <c r="Q994" s="402"/>
      <c r="R994" s="402"/>
      <c r="S994" s="402"/>
      <c r="T994" s="402"/>
      <c r="U994" s="402"/>
      <c r="V994" s="402"/>
      <c r="W994" s="402"/>
      <c r="X994" s="402"/>
      <c r="Y994" s="402"/>
      <c r="Z994" s="402"/>
    </row>
    <row r="995" ht="18.0" customHeight="1">
      <c r="A995" s="402"/>
      <c r="B995" s="402"/>
      <c r="C995" s="402"/>
      <c r="D995" s="402"/>
      <c r="E995" s="402"/>
      <c r="F995" s="402"/>
      <c r="G995" s="402"/>
      <c r="H995" s="402"/>
      <c r="I995" s="402"/>
      <c r="J995" s="402"/>
      <c r="K995" s="402"/>
      <c r="L995" s="402"/>
      <c r="M995" s="402"/>
      <c r="N995" s="402"/>
      <c r="O995" s="402"/>
      <c r="P995" s="402"/>
      <c r="Q995" s="402"/>
      <c r="R995" s="402"/>
      <c r="S995" s="402"/>
      <c r="T995" s="402"/>
      <c r="U995" s="402"/>
      <c r="V995" s="402"/>
      <c r="W995" s="402"/>
      <c r="X995" s="402"/>
      <c r="Y995" s="402"/>
      <c r="Z995" s="402"/>
    </row>
    <row r="996" ht="18.0" customHeight="1">
      <c r="A996" s="402"/>
      <c r="B996" s="402"/>
      <c r="C996" s="402"/>
      <c r="D996" s="402"/>
      <c r="E996" s="402"/>
      <c r="F996" s="402"/>
      <c r="G996" s="402"/>
      <c r="H996" s="402"/>
      <c r="I996" s="402"/>
      <c r="J996" s="402"/>
      <c r="K996" s="402"/>
      <c r="L996" s="402"/>
      <c r="M996" s="402"/>
      <c r="N996" s="402"/>
      <c r="O996" s="402"/>
      <c r="P996" s="402"/>
      <c r="Q996" s="402"/>
      <c r="R996" s="402"/>
      <c r="S996" s="402"/>
      <c r="T996" s="402"/>
      <c r="U996" s="402"/>
      <c r="V996" s="402"/>
      <c r="W996" s="402"/>
      <c r="X996" s="402"/>
      <c r="Y996" s="402"/>
      <c r="Z996" s="402"/>
    </row>
    <row r="997" ht="18.0" customHeight="1">
      <c r="A997" s="402"/>
      <c r="B997" s="402"/>
      <c r="C997" s="402"/>
      <c r="D997" s="402"/>
      <c r="E997" s="402"/>
      <c r="F997" s="402"/>
      <c r="G997" s="402"/>
      <c r="H997" s="402"/>
      <c r="I997" s="402"/>
      <c r="J997" s="402"/>
      <c r="K997" s="402"/>
      <c r="L997" s="402"/>
      <c r="M997" s="402"/>
      <c r="N997" s="402"/>
      <c r="O997" s="402"/>
      <c r="P997" s="402"/>
      <c r="Q997" s="402"/>
      <c r="R997" s="402"/>
      <c r="S997" s="402"/>
      <c r="T997" s="402"/>
      <c r="U997" s="402"/>
      <c r="V997" s="402"/>
      <c r="W997" s="402"/>
      <c r="X997" s="402"/>
      <c r="Y997" s="402"/>
      <c r="Z997" s="402"/>
    </row>
    <row r="998" ht="18.0" customHeight="1">
      <c r="A998" s="402"/>
      <c r="B998" s="402"/>
      <c r="C998" s="402"/>
      <c r="D998" s="402"/>
      <c r="E998" s="402"/>
      <c r="F998" s="402"/>
      <c r="G998" s="402"/>
      <c r="H998" s="402"/>
      <c r="I998" s="402"/>
      <c r="J998" s="402"/>
      <c r="K998" s="402"/>
      <c r="L998" s="402"/>
      <c r="M998" s="402"/>
      <c r="N998" s="402"/>
      <c r="O998" s="402"/>
      <c r="P998" s="402"/>
      <c r="Q998" s="402"/>
      <c r="R998" s="402"/>
      <c r="S998" s="402"/>
      <c r="T998" s="402"/>
      <c r="U998" s="402"/>
      <c r="V998" s="402"/>
      <c r="W998" s="402"/>
      <c r="X998" s="402"/>
      <c r="Y998" s="402"/>
      <c r="Z998" s="402"/>
    </row>
    <row r="999" ht="18.0" customHeight="1">
      <c r="A999" s="402"/>
      <c r="B999" s="402"/>
      <c r="C999" s="402"/>
      <c r="D999" s="402"/>
      <c r="E999" s="402"/>
      <c r="F999" s="402"/>
      <c r="G999" s="402"/>
      <c r="H999" s="402"/>
      <c r="I999" s="402"/>
      <c r="J999" s="402"/>
      <c r="K999" s="402"/>
      <c r="L999" s="402"/>
      <c r="M999" s="402"/>
      <c r="N999" s="402"/>
      <c r="O999" s="402"/>
      <c r="P999" s="402"/>
      <c r="Q999" s="402"/>
      <c r="R999" s="402"/>
      <c r="S999" s="402"/>
      <c r="T999" s="402"/>
      <c r="U999" s="402"/>
      <c r="V999" s="402"/>
      <c r="W999" s="402"/>
      <c r="X999" s="402"/>
      <c r="Y999" s="402"/>
      <c r="Z999" s="402"/>
    </row>
    <row r="1000" ht="18.0" customHeight="1">
      <c r="A1000" s="402"/>
      <c r="B1000" s="402"/>
      <c r="C1000" s="402"/>
      <c r="D1000" s="402"/>
      <c r="E1000" s="402"/>
      <c r="F1000" s="402"/>
      <c r="G1000" s="402"/>
      <c r="H1000" s="402"/>
      <c r="I1000" s="402"/>
      <c r="J1000" s="402"/>
      <c r="K1000" s="402"/>
      <c r="L1000" s="402"/>
      <c r="M1000" s="402"/>
      <c r="N1000" s="402"/>
      <c r="O1000" s="402"/>
      <c r="P1000" s="402"/>
      <c r="Q1000" s="402"/>
      <c r="R1000" s="402"/>
      <c r="S1000" s="402"/>
      <c r="T1000" s="402"/>
      <c r="U1000" s="402"/>
      <c r="V1000" s="402"/>
      <c r="W1000" s="402"/>
      <c r="X1000" s="402"/>
      <c r="Y1000" s="402"/>
      <c r="Z1000" s="402"/>
    </row>
  </sheetData>
  <mergeCells count="6">
    <mergeCell ref="A1:I1"/>
    <mergeCell ref="A2:I2"/>
    <mergeCell ref="B4:C4"/>
    <mergeCell ref="D4:E4"/>
    <mergeCell ref="F4:G4"/>
    <mergeCell ref="H4:I4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1.22" defaultRowHeight="15.0"/>
  <cols>
    <col customWidth="1" min="1" max="26" width="8.67"/>
  </cols>
  <sheetData>
    <row r="1" ht="18.0" customHeight="1">
      <c r="A1" s="401" t="s">
        <v>913</v>
      </c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</row>
    <row r="2" ht="18.0" customHeight="1">
      <c r="A2" s="403" t="s">
        <v>124</v>
      </c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</row>
    <row r="3" ht="18.0" customHeight="1">
      <c r="A3" s="402"/>
      <c r="B3" s="402"/>
      <c r="C3" s="402"/>
      <c r="D3" s="402"/>
      <c r="E3" s="402"/>
      <c r="F3" s="402"/>
      <c r="G3" s="402"/>
      <c r="H3" s="402"/>
      <c r="I3" s="404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</row>
    <row r="4" ht="18.0" customHeight="1">
      <c r="A4" s="405" t="s">
        <v>914</v>
      </c>
      <c r="B4" s="406" t="s">
        <v>915</v>
      </c>
      <c r="C4" s="280"/>
      <c r="D4" s="406" t="s">
        <v>916</v>
      </c>
      <c r="E4" s="280"/>
      <c r="F4" s="406" t="s">
        <v>917</v>
      </c>
      <c r="G4" s="280"/>
      <c r="H4" s="406" t="s">
        <v>918</v>
      </c>
      <c r="I4" s="28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</row>
    <row r="5" ht="18.0" customHeight="1">
      <c r="A5" s="407" t="s">
        <v>919</v>
      </c>
      <c r="B5" s="408" t="s">
        <v>920</v>
      </c>
      <c r="C5" s="409" t="s">
        <v>921</v>
      </c>
      <c r="D5" s="408" t="s">
        <v>922</v>
      </c>
      <c r="E5" s="409" t="s">
        <v>923</v>
      </c>
      <c r="F5" s="408" t="s">
        <v>924</v>
      </c>
      <c r="G5" s="409" t="s">
        <v>925</v>
      </c>
      <c r="H5" s="408" t="s">
        <v>926</v>
      </c>
      <c r="I5" s="410" t="s">
        <v>927</v>
      </c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</row>
    <row r="6" ht="18.0" customHeight="1">
      <c r="A6" s="411">
        <v>0.0</v>
      </c>
      <c r="B6" s="427"/>
      <c r="C6" s="428"/>
      <c r="D6" s="427"/>
      <c r="E6" s="428"/>
      <c r="F6" s="427"/>
      <c r="G6" s="428"/>
      <c r="H6" s="427"/>
      <c r="I6" s="429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</row>
    <row r="7" ht="18.0" customHeight="1">
      <c r="A7" s="415">
        <v>1.0</v>
      </c>
      <c r="B7" s="430"/>
      <c r="C7" s="431"/>
      <c r="D7" s="430"/>
      <c r="E7" s="431"/>
      <c r="F7" s="430"/>
      <c r="G7" s="431"/>
      <c r="H7" s="430"/>
      <c r="I7" s="43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</row>
    <row r="8" ht="18.0" customHeight="1">
      <c r="A8" s="415">
        <v>2.0</v>
      </c>
      <c r="B8" s="430"/>
      <c r="C8" s="431"/>
      <c r="D8" s="430"/>
      <c r="E8" s="431"/>
      <c r="F8" s="430"/>
      <c r="G8" s="431"/>
      <c r="H8" s="430"/>
      <c r="I8" s="43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</row>
    <row r="9" ht="18.0" customHeight="1">
      <c r="A9" s="415">
        <v>3.0</v>
      </c>
      <c r="B9" s="430"/>
      <c r="C9" s="431"/>
      <c r="D9" s="430"/>
      <c r="E9" s="431"/>
      <c r="F9" s="430"/>
      <c r="G9" s="431"/>
      <c r="H9" s="430"/>
      <c r="I9" s="43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</row>
    <row r="10" ht="18.0" customHeight="1">
      <c r="A10" s="415">
        <v>4.0</v>
      </c>
      <c r="B10" s="430"/>
      <c r="C10" s="431"/>
      <c r="D10" s="430"/>
      <c r="E10" s="431"/>
      <c r="F10" s="430"/>
      <c r="G10" s="431"/>
      <c r="H10" s="430"/>
      <c r="I10" s="43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</row>
    <row r="11" ht="18.0" customHeight="1">
      <c r="A11" s="419">
        <v>5.0</v>
      </c>
      <c r="B11" s="433"/>
      <c r="C11" s="434"/>
      <c r="D11" s="433"/>
      <c r="E11" s="434"/>
      <c r="F11" s="433"/>
      <c r="G11" s="434"/>
      <c r="H11" s="433"/>
      <c r="I11" s="435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</row>
    <row r="12" ht="18.0" customHeight="1">
      <c r="A12" s="415">
        <v>6.0</v>
      </c>
      <c r="B12" s="430"/>
      <c r="C12" s="431"/>
      <c r="D12" s="430"/>
      <c r="E12" s="431"/>
      <c r="F12" s="430"/>
      <c r="G12" s="431"/>
      <c r="H12" s="430"/>
      <c r="I12" s="43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</row>
    <row r="13" ht="18.0" customHeight="1">
      <c r="A13" s="415">
        <v>7.0</v>
      </c>
      <c r="B13" s="430"/>
      <c r="C13" s="431"/>
      <c r="D13" s="430"/>
      <c r="E13" s="431"/>
      <c r="F13" s="430"/>
      <c r="G13" s="431"/>
      <c r="H13" s="430"/>
      <c r="I13" s="43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</row>
    <row r="14" ht="18.0" customHeight="1">
      <c r="A14" s="415">
        <v>8.0</v>
      </c>
      <c r="B14" s="430"/>
      <c r="C14" s="431"/>
      <c r="D14" s="430"/>
      <c r="E14" s="431"/>
      <c r="F14" s="430"/>
      <c r="G14" s="431"/>
      <c r="H14" s="430"/>
      <c r="I14" s="43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402"/>
      <c r="X14" s="402"/>
      <c r="Y14" s="402"/>
      <c r="Z14" s="402"/>
    </row>
    <row r="15" ht="18.0" customHeight="1">
      <c r="A15" s="415">
        <v>9.0</v>
      </c>
      <c r="B15" s="430"/>
      <c r="C15" s="431"/>
      <c r="D15" s="430"/>
      <c r="E15" s="431"/>
      <c r="F15" s="430"/>
      <c r="G15" s="431"/>
      <c r="H15" s="430"/>
      <c r="I15" s="43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</row>
    <row r="16" ht="18.0" customHeight="1">
      <c r="A16" s="419">
        <v>10.0</v>
      </c>
      <c r="B16" s="433"/>
      <c r="C16" s="434"/>
      <c r="D16" s="433"/>
      <c r="E16" s="434"/>
      <c r="F16" s="433"/>
      <c r="G16" s="434"/>
      <c r="H16" s="433"/>
      <c r="I16" s="435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2"/>
      <c r="Y16" s="402"/>
      <c r="Z16" s="402"/>
    </row>
    <row r="17" ht="18.0" customHeight="1">
      <c r="A17" s="415">
        <v>11.0</v>
      </c>
      <c r="B17" s="430"/>
      <c r="C17" s="431"/>
      <c r="D17" s="430"/>
      <c r="E17" s="431"/>
      <c r="F17" s="430"/>
      <c r="G17" s="431"/>
      <c r="H17" s="430"/>
      <c r="I17" s="43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402"/>
      <c r="Y17" s="402"/>
      <c r="Z17" s="402"/>
    </row>
    <row r="18" ht="18.0" customHeight="1">
      <c r="A18" s="415">
        <v>12.0</v>
      </c>
      <c r="B18" s="430"/>
      <c r="C18" s="431"/>
      <c r="D18" s="430"/>
      <c r="E18" s="431"/>
      <c r="F18" s="430"/>
      <c r="G18" s="431"/>
      <c r="H18" s="430"/>
      <c r="I18" s="43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/>
      <c r="V18" s="402"/>
      <c r="W18" s="402"/>
      <c r="X18" s="402"/>
      <c r="Y18" s="402"/>
      <c r="Z18" s="402"/>
    </row>
    <row r="19" ht="18.0" customHeight="1">
      <c r="A19" s="415">
        <v>13.0</v>
      </c>
      <c r="B19" s="430"/>
      <c r="C19" s="431"/>
      <c r="D19" s="430"/>
      <c r="E19" s="431"/>
      <c r="F19" s="430"/>
      <c r="G19" s="431"/>
      <c r="H19" s="430"/>
      <c r="I19" s="43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/>
      <c r="V19" s="402"/>
      <c r="W19" s="402"/>
      <c r="X19" s="402"/>
      <c r="Y19" s="402"/>
      <c r="Z19" s="402"/>
    </row>
    <row r="20" ht="18.0" customHeight="1">
      <c r="A20" s="415">
        <v>14.0</v>
      </c>
      <c r="B20" s="430"/>
      <c r="C20" s="431"/>
      <c r="D20" s="430"/>
      <c r="E20" s="431"/>
      <c r="F20" s="430"/>
      <c r="G20" s="431"/>
      <c r="H20" s="430"/>
      <c r="I20" s="432"/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</row>
    <row r="21" ht="18.0" customHeight="1">
      <c r="A21" s="419">
        <v>15.0</v>
      </c>
      <c r="B21" s="433"/>
      <c r="C21" s="434"/>
      <c r="D21" s="433"/>
      <c r="E21" s="434"/>
      <c r="F21" s="433"/>
      <c r="G21" s="434"/>
      <c r="H21" s="433"/>
      <c r="I21" s="435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2"/>
      <c r="Z21" s="402"/>
    </row>
    <row r="22" ht="18.0" customHeight="1">
      <c r="A22" s="415">
        <v>16.0</v>
      </c>
      <c r="B22" s="430"/>
      <c r="C22" s="431"/>
      <c r="D22" s="430"/>
      <c r="E22" s="431"/>
      <c r="F22" s="430"/>
      <c r="G22" s="431"/>
      <c r="H22" s="430"/>
      <c r="I22" s="43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  <c r="V22" s="402"/>
      <c r="W22" s="402"/>
      <c r="X22" s="402"/>
      <c r="Y22" s="402"/>
      <c r="Z22" s="402"/>
    </row>
    <row r="23" ht="18.0" customHeight="1">
      <c r="A23" s="415">
        <v>17.0</v>
      </c>
      <c r="B23" s="430"/>
      <c r="C23" s="431"/>
      <c r="D23" s="430"/>
      <c r="E23" s="431"/>
      <c r="F23" s="430"/>
      <c r="G23" s="431"/>
      <c r="H23" s="430"/>
      <c r="I23" s="43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</row>
    <row r="24" ht="18.0" customHeight="1">
      <c r="A24" s="415">
        <v>18.0</v>
      </c>
      <c r="B24" s="430"/>
      <c r="C24" s="431"/>
      <c r="D24" s="430"/>
      <c r="E24" s="431"/>
      <c r="F24" s="430"/>
      <c r="G24" s="431"/>
      <c r="H24" s="430"/>
      <c r="I24" s="43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</row>
    <row r="25" ht="18.0" customHeight="1">
      <c r="A25" s="415">
        <v>19.0</v>
      </c>
      <c r="B25" s="430"/>
      <c r="C25" s="431"/>
      <c r="D25" s="430"/>
      <c r="E25" s="431"/>
      <c r="F25" s="430"/>
      <c r="G25" s="431"/>
      <c r="H25" s="430"/>
      <c r="I25" s="432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</row>
    <row r="26" ht="18.0" customHeight="1">
      <c r="A26" s="419">
        <v>20.0</v>
      </c>
      <c r="B26" s="433"/>
      <c r="C26" s="434"/>
      <c r="D26" s="433"/>
      <c r="E26" s="434"/>
      <c r="F26" s="433"/>
      <c r="G26" s="434"/>
      <c r="H26" s="433"/>
      <c r="I26" s="435"/>
      <c r="J26" s="402"/>
      <c r="K26" s="402"/>
      <c r="L26" s="402"/>
      <c r="M26" s="402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</row>
    <row r="27" ht="18.0" customHeight="1">
      <c r="A27" s="415">
        <v>21.0</v>
      </c>
      <c r="B27" s="430"/>
      <c r="C27" s="431"/>
      <c r="D27" s="430"/>
      <c r="E27" s="431"/>
      <c r="F27" s="430"/>
      <c r="G27" s="431"/>
      <c r="H27" s="430"/>
      <c r="I27" s="43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</row>
    <row r="28" ht="18.0" customHeight="1">
      <c r="A28" s="415">
        <v>22.0</v>
      </c>
      <c r="B28" s="430"/>
      <c r="C28" s="431"/>
      <c r="D28" s="430"/>
      <c r="E28" s="431"/>
      <c r="F28" s="430"/>
      <c r="G28" s="431"/>
      <c r="H28" s="430"/>
      <c r="I28" s="432"/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</row>
    <row r="29" ht="18.0" customHeight="1">
      <c r="A29" s="415">
        <v>23.0</v>
      </c>
      <c r="B29" s="430"/>
      <c r="C29" s="431"/>
      <c r="D29" s="430"/>
      <c r="E29" s="431"/>
      <c r="F29" s="430"/>
      <c r="G29" s="431"/>
      <c r="H29" s="430"/>
      <c r="I29" s="432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</row>
    <row r="30" ht="18.0" customHeight="1">
      <c r="A30" s="415">
        <v>24.0</v>
      </c>
      <c r="B30" s="430"/>
      <c r="C30" s="431"/>
      <c r="D30" s="430"/>
      <c r="E30" s="431"/>
      <c r="F30" s="430"/>
      <c r="G30" s="431"/>
      <c r="H30" s="430"/>
      <c r="I30" s="432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</row>
    <row r="31" ht="18.0" customHeight="1">
      <c r="A31" s="419">
        <v>25.0</v>
      </c>
      <c r="B31" s="433"/>
      <c r="C31" s="434"/>
      <c r="D31" s="433"/>
      <c r="E31" s="434"/>
      <c r="F31" s="433"/>
      <c r="G31" s="434"/>
      <c r="H31" s="433"/>
      <c r="I31" s="435"/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</row>
    <row r="32" ht="18.0" customHeight="1">
      <c r="A32" s="415">
        <v>26.0</v>
      </c>
      <c r="B32" s="430"/>
      <c r="C32" s="431"/>
      <c r="D32" s="430"/>
      <c r="E32" s="431"/>
      <c r="F32" s="430"/>
      <c r="G32" s="431"/>
      <c r="H32" s="430"/>
      <c r="I32" s="43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</row>
    <row r="33" ht="18.0" customHeight="1">
      <c r="A33" s="415">
        <v>27.0</v>
      </c>
      <c r="B33" s="430"/>
      <c r="C33" s="431"/>
      <c r="D33" s="430"/>
      <c r="E33" s="431"/>
      <c r="F33" s="430"/>
      <c r="G33" s="431"/>
      <c r="H33" s="430"/>
      <c r="I33" s="432"/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</row>
    <row r="34" ht="18.0" customHeight="1">
      <c r="A34" s="415">
        <v>28.0</v>
      </c>
      <c r="B34" s="430"/>
      <c r="C34" s="431"/>
      <c r="D34" s="430"/>
      <c r="E34" s="431"/>
      <c r="F34" s="430"/>
      <c r="G34" s="431"/>
      <c r="H34" s="430"/>
      <c r="I34" s="43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</row>
    <row r="35" ht="18.0" customHeight="1">
      <c r="A35" s="415">
        <v>29.0</v>
      </c>
      <c r="B35" s="430"/>
      <c r="C35" s="431"/>
      <c r="D35" s="430"/>
      <c r="E35" s="431"/>
      <c r="F35" s="430"/>
      <c r="G35" s="431"/>
      <c r="H35" s="430"/>
      <c r="I35" s="432"/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</row>
    <row r="36" ht="18.0" customHeight="1">
      <c r="A36" s="419">
        <v>30.0</v>
      </c>
      <c r="B36" s="433"/>
      <c r="C36" s="434"/>
      <c r="D36" s="433"/>
      <c r="E36" s="434"/>
      <c r="F36" s="433"/>
      <c r="G36" s="434"/>
      <c r="H36" s="433"/>
      <c r="I36" s="435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</row>
    <row r="37" ht="18.0" customHeight="1">
      <c r="A37" s="415">
        <v>31.0</v>
      </c>
      <c r="B37" s="430"/>
      <c r="C37" s="431"/>
      <c r="D37" s="430"/>
      <c r="E37" s="431"/>
      <c r="F37" s="430"/>
      <c r="G37" s="431"/>
      <c r="H37" s="430"/>
      <c r="I37" s="43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</row>
    <row r="38" ht="18.0" customHeight="1">
      <c r="A38" s="415">
        <v>32.0</v>
      </c>
      <c r="B38" s="430"/>
      <c r="C38" s="431"/>
      <c r="D38" s="430"/>
      <c r="E38" s="431"/>
      <c r="F38" s="430"/>
      <c r="G38" s="431"/>
      <c r="H38" s="430"/>
      <c r="I38" s="43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</row>
    <row r="39" ht="18.0" customHeight="1">
      <c r="A39" s="415">
        <v>33.0</v>
      </c>
      <c r="B39" s="430"/>
      <c r="C39" s="431"/>
      <c r="D39" s="430"/>
      <c r="E39" s="431"/>
      <c r="F39" s="430"/>
      <c r="G39" s="431"/>
      <c r="H39" s="430"/>
      <c r="I39" s="43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</row>
    <row r="40" ht="18.0" customHeight="1">
      <c r="A40" s="415">
        <v>34.0</v>
      </c>
      <c r="B40" s="430"/>
      <c r="C40" s="431"/>
      <c r="D40" s="430"/>
      <c r="E40" s="431"/>
      <c r="F40" s="430"/>
      <c r="G40" s="431"/>
      <c r="H40" s="430"/>
      <c r="I40" s="43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</row>
    <row r="41" ht="18.0" customHeight="1">
      <c r="A41" s="419">
        <v>35.0</v>
      </c>
      <c r="B41" s="433"/>
      <c r="C41" s="434"/>
      <c r="D41" s="433"/>
      <c r="E41" s="434"/>
      <c r="F41" s="433"/>
      <c r="G41" s="434"/>
      <c r="H41" s="433"/>
      <c r="I41" s="435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</row>
    <row r="42" ht="18.0" customHeight="1">
      <c r="A42" s="415">
        <v>36.0</v>
      </c>
      <c r="B42" s="430"/>
      <c r="C42" s="431"/>
      <c r="D42" s="430"/>
      <c r="E42" s="431"/>
      <c r="F42" s="430"/>
      <c r="G42" s="431"/>
      <c r="H42" s="430"/>
      <c r="I42" s="43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2"/>
      <c r="V42" s="402"/>
      <c r="W42" s="402"/>
      <c r="X42" s="402"/>
      <c r="Y42" s="402"/>
      <c r="Z42" s="402"/>
    </row>
    <row r="43" ht="18.0" customHeight="1">
      <c r="A43" s="415">
        <v>37.0</v>
      </c>
      <c r="B43" s="430"/>
      <c r="C43" s="431"/>
      <c r="D43" s="430"/>
      <c r="E43" s="431"/>
      <c r="F43" s="430"/>
      <c r="G43" s="431"/>
      <c r="H43" s="430"/>
      <c r="I43" s="43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</row>
    <row r="44" ht="18.0" customHeight="1">
      <c r="A44" s="415">
        <v>38.0</v>
      </c>
      <c r="B44" s="430"/>
      <c r="C44" s="431"/>
      <c r="D44" s="430"/>
      <c r="E44" s="431"/>
      <c r="F44" s="430"/>
      <c r="G44" s="431"/>
      <c r="H44" s="430"/>
      <c r="I44" s="43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</row>
    <row r="45" ht="18.0" customHeight="1">
      <c r="A45" s="415">
        <v>39.0</v>
      </c>
      <c r="B45" s="430"/>
      <c r="C45" s="431"/>
      <c r="D45" s="430"/>
      <c r="E45" s="431"/>
      <c r="F45" s="430"/>
      <c r="G45" s="431"/>
      <c r="H45" s="430"/>
      <c r="I45" s="432"/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</row>
    <row r="46" ht="18.0" customHeight="1">
      <c r="A46" s="419">
        <v>40.0</v>
      </c>
      <c r="B46" s="433"/>
      <c r="C46" s="434"/>
      <c r="D46" s="433"/>
      <c r="E46" s="434"/>
      <c r="F46" s="433"/>
      <c r="G46" s="434"/>
      <c r="H46" s="433"/>
      <c r="I46" s="435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</row>
    <row r="47" ht="18.0" customHeight="1">
      <c r="A47" s="415">
        <v>41.0</v>
      </c>
      <c r="B47" s="430"/>
      <c r="C47" s="431"/>
      <c r="D47" s="430"/>
      <c r="E47" s="431"/>
      <c r="F47" s="430"/>
      <c r="G47" s="431"/>
      <c r="H47" s="430"/>
      <c r="I47" s="432"/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</row>
    <row r="48" ht="18.0" customHeight="1">
      <c r="A48" s="415">
        <v>42.0</v>
      </c>
      <c r="B48" s="430"/>
      <c r="C48" s="431"/>
      <c r="D48" s="430"/>
      <c r="E48" s="431"/>
      <c r="F48" s="430"/>
      <c r="G48" s="431"/>
      <c r="H48" s="430"/>
      <c r="I48" s="432"/>
      <c r="J48" s="402"/>
      <c r="K48" s="402"/>
      <c r="L48" s="402"/>
      <c r="M48" s="402"/>
      <c r="N48" s="402"/>
      <c r="O48" s="40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</row>
    <row r="49" ht="18.0" customHeight="1">
      <c r="A49" s="415">
        <v>43.0</v>
      </c>
      <c r="B49" s="430"/>
      <c r="C49" s="431"/>
      <c r="D49" s="430"/>
      <c r="E49" s="431"/>
      <c r="F49" s="430"/>
      <c r="G49" s="431"/>
      <c r="H49" s="430"/>
      <c r="I49" s="432"/>
      <c r="J49" s="402"/>
      <c r="K49" s="402"/>
      <c r="L49" s="402"/>
      <c r="M49" s="402"/>
      <c r="N49" s="402"/>
      <c r="O49" s="402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</row>
    <row r="50" ht="18.0" customHeight="1">
      <c r="A50" s="415">
        <v>44.0</v>
      </c>
      <c r="B50" s="430"/>
      <c r="C50" s="431"/>
      <c r="D50" s="430"/>
      <c r="E50" s="431"/>
      <c r="F50" s="430"/>
      <c r="G50" s="431"/>
      <c r="H50" s="430"/>
      <c r="I50" s="43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</row>
    <row r="51" ht="18.0" customHeight="1">
      <c r="A51" s="419">
        <v>45.0</v>
      </c>
      <c r="B51" s="433"/>
      <c r="C51" s="434"/>
      <c r="D51" s="433"/>
      <c r="E51" s="434"/>
      <c r="F51" s="433"/>
      <c r="G51" s="434"/>
      <c r="H51" s="433"/>
      <c r="I51" s="435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</row>
    <row r="52" ht="18.0" customHeight="1">
      <c r="A52" s="415">
        <v>46.0</v>
      </c>
      <c r="B52" s="430"/>
      <c r="C52" s="431"/>
      <c r="D52" s="430"/>
      <c r="E52" s="431"/>
      <c r="F52" s="430"/>
      <c r="G52" s="431"/>
      <c r="H52" s="430"/>
      <c r="I52" s="43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</row>
    <row r="53" ht="18.0" customHeight="1">
      <c r="A53" s="415">
        <v>47.0</v>
      </c>
      <c r="B53" s="430"/>
      <c r="C53" s="431"/>
      <c r="D53" s="430"/>
      <c r="E53" s="431"/>
      <c r="F53" s="430"/>
      <c r="G53" s="431"/>
      <c r="H53" s="430"/>
      <c r="I53" s="43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</row>
    <row r="54" ht="18.0" customHeight="1">
      <c r="A54" s="415">
        <v>48.0</v>
      </c>
      <c r="B54" s="430"/>
      <c r="C54" s="431"/>
      <c r="D54" s="430"/>
      <c r="E54" s="431"/>
      <c r="F54" s="430"/>
      <c r="G54" s="431"/>
      <c r="H54" s="430"/>
      <c r="I54" s="43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</row>
    <row r="55" ht="18.0" customHeight="1">
      <c r="A55" s="415">
        <v>49.0</v>
      </c>
      <c r="B55" s="430"/>
      <c r="C55" s="431"/>
      <c r="D55" s="430"/>
      <c r="E55" s="431"/>
      <c r="F55" s="430"/>
      <c r="G55" s="431"/>
      <c r="H55" s="430"/>
      <c r="I55" s="43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</row>
    <row r="56" ht="18.0" customHeight="1">
      <c r="A56" s="419">
        <v>50.0</v>
      </c>
      <c r="B56" s="433"/>
      <c r="C56" s="434"/>
      <c r="D56" s="433"/>
      <c r="E56" s="434"/>
      <c r="F56" s="433"/>
      <c r="G56" s="434"/>
      <c r="H56" s="433"/>
      <c r="I56" s="435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</row>
    <row r="57" ht="18.0" customHeight="1">
      <c r="A57" s="415">
        <v>51.0</v>
      </c>
      <c r="B57" s="430"/>
      <c r="C57" s="431"/>
      <c r="D57" s="430"/>
      <c r="E57" s="431"/>
      <c r="F57" s="430"/>
      <c r="G57" s="431"/>
      <c r="H57" s="430"/>
      <c r="I57" s="432"/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</row>
    <row r="58" ht="18.0" customHeight="1">
      <c r="A58" s="415">
        <v>52.0</v>
      </c>
      <c r="B58" s="430"/>
      <c r="C58" s="431"/>
      <c r="D58" s="430"/>
      <c r="E58" s="431"/>
      <c r="F58" s="430"/>
      <c r="G58" s="431"/>
      <c r="H58" s="430"/>
      <c r="I58" s="432"/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</row>
    <row r="59" ht="18.0" customHeight="1">
      <c r="A59" s="415">
        <v>53.0</v>
      </c>
      <c r="B59" s="430"/>
      <c r="C59" s="431"/>
      <c r="D59" s="430"/>
      <c r="E59" s="431"/>
      <c r="F59" s="430"/>
      <c r="G59" s="431"/>
      <c r="H59" s="430"/>
      <c r="I59" s="43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</row>
    <row r="60" ht="18.0" customHeight="1">
      <c r="A60" s="415">
        <v>54.0</v>
      </c>
      <c r="B60" s="430"/>
      <c r="C60" s="431"/>
      <c r="D60" s="430"/>
      <c r="E60" s="431"/>
      <c r="F60" s="430"/>
      <c r="G60" s="431"/>
      <c r="H60" s="430"/>
      <c r="I60" s="432"/>
      <c r="J60" s="402"/>
      <c r="K60" s="402"/>
      <c r="L60" s="402"/>
      <c r="M60" s="402"/>
      <c r="N60" s="402"/>
      <c r="O60" s="402"/>
      <c r="P60" s="402"/>
      <c r="Q60" s="402"/>
      <c r="R60" s="402"/>
      <c r="S60" s="402"/>
      <c r="T60" s="402"/>
      <c r="U60" s="402"/>
      <c r="V60" s="402"/>
      <c r="W60" s="402"/>
      <c r="X60" s="402"/>
      <c r="Y60" s="402"/>
      <c r="Z60" s="402"/>
    </row>
    <row r="61" ht="18.0" customHeight="1">
      <c r="A61" s="419">
        <v>55.0</v>
      </c>
      <c r="B61" s="433"/>
      <c r="C61" s="434"/>
      <c r="D61" s="433"/>
      <c r="E61" s="434"/>
      <c r="F61" s="433"/>
      <c r="G61" s="434"/>
      <c r="H61" s="433"/>
      <c r="I61" s="435"/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</row>
    <row r="62" ht="18.0" customHeight="1">
      <c r="A62" s="415">
        <v>56.0</v>
      </c>
      <c r="B62" s="430"/>
      <c r="C62" s="431"/>
      <c r="D62" s="430"/>
      <c r="E62" s="431"/>
      <c r="F62" s="430"/>
      <c r="G62" s="431"/>
      <c r="H62" s="430"/>
      <c r="I62" s="432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</row>
    <row r="63" ht="18.0" customHeight="1">
      <c r="A63" s="415">
        <v>57.0</v>
      </c>
      <c r="B63" s="430"/>
      <c r="C63" s="431"/>
      <c r="D63" s="430"/>
      <c r="E63" s="431"/>
      <c r="F63" s="430"/>
      <c r="G63" s="431"/>
      <c r="H63" s="430"/>
      <c r="I63" s="43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</row>
    <row r="64" ht="18.0" customHeight="1">
      <c r="A64" s="415">
        <v>58.0</v>
      </c>
      <c r="B64" s="430"/>
      <c r="C64" s="431"/>
      <c r="D64" s="430"/>
      <c r="E64" s="431"/>
      <c r="F64" s="430"/>
      <c r="G64" s="431"/>
      <c r="H64" s="430"/>
      <c r="I64" s="432"/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</row>
    <row r="65" ht="18.0" customHeight="1">
      <c r="A65" s="415">
        <v>59.0</v>
      </c>
      <c r="B65" s="430"/>
      <c r="C65" s="431"/>
      <c r="D65" s="430"/>
      <c r="E65" s="431"/>
      <c r="F65" s="430"/>
      <c r="G65" s="431"/>
      <c r="H65" s="430"/>
      <c r="I65" s="43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</row>
    <row r="66" ht="18.0" customHeight="1">
      <c r="A66" s="419">
        <v>60.0</v>
      </c>
      <c r="B66" s="433"/>
      <c r="C66" s="434"/>
      <c r="D66" s="433"/>
      <c r="E66" s="434"/>
      <c r="F66" s="433"/>
      <c r="G66" s="434"/>
      <c r="H66" s="433"/>
      <c r="I66" s="435"/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</row>
    <row r="67" ht="18.0" customHeight="1">
      <c r="A67" s="415">
        <v>61.0</v>
      </c>
      <c r="B67" s="430"/>
      <c r="C67" s="431"/>
      <c r="D67" s="430"/>
      <c r="E67" s="431"/>
      <c r="F67" s="430"/>
      <c r="G67" s="431"/>
      <c r="H67" s="430"/>
      <c r="I67" s="432"/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</row>
    <row r="68" ht="18.0" customHeight="1">
      <c r="A68" s="415">
        <v>62.0</v>
      </c>
      <c r="B68" s="430"/>
      <c r="C68" s="431"/>
      <c r="D68" s="430"/>
      <c r="E68" s="431"/>
      <c r="F68" s="430"/>
      <c r="G68" s="431"/>
      <c r="H68" s="430"/>
      <c r="I68" s="432"/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</row>
    <row r="69" ht="18.0" customHeight="1">
      <c r="A69" s="415">
        <v>63.0</v>
      </c>
      <c r="B69" s="430"/>
      <c r="C69" s="431"/>
      <c r="D69" s="430"/>
      <c r="E69" s="431"/>
      <c r="F69" s="430"/>
      <c r="G69" s="431"/>
      <c r="H69" s="430"/>
      <c r="I69" s="432"/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</row>
    <row r="70" ht="18.0" customHeight="1">
      <c r="A70" s="415">
        <v>64.0</v>
      </c>
      <c r="B70" s="430"/>
      <c r="C70" s="431"/>
      <c r="D70" s="430"/>
      <c r="E70" s="431"/>
      <c r="F70" s="430"/>
      <c r="G70" s="431"/>
      <c r="H70" s="430"/>
      <c r="I70" s="432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</row>
    <row r="71" ht="18.0" customHeight="1">
      <c r="A71" s="419">
        <v>65.0</v>
      </c>
      <c r="B71" s="433"/>
      <c r="C71" s="434"/>
      <c r="D71" s="433"/>
      <c r="E71" s="434"/>
      <c r="F71" s="433"/>
      <c r="G71" s="434"/>
      <c r="H71" s="433"/>
      <c r="I71" s="435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</row>
    <row r="72" ht="18.0" customHeight="1">
      <c r="A72" s="415">
        <v>66.0</v>
      </c>
      <c r="B72" s="430"/>
      <c r="C72" s="431"/>
      <c r="D72" s="430"/>
      <c r="E72" s="431"/>
      <c r="F72" s="430"/>
      <c r="G72" s="431"/>
      <c r="H72" s="430"/>
      <c r="I72" s="432"/>
      <c r="J72" s="402"/>
      <c r="K72" s="402"/>
      <c r="L72" s="402"/>
      <c r="M72" s="402"/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</row>
    <row r="73" ht="18.0" customHeight="1">
      <c r="A73" s="415">
        <v>67.0</v>
      </c>
      <c r="B73" s="430"/>
      <c r="C73" s="431"/>
      <c r="D73" s="430"/>
      <c r="E73" s="431"/>
      <c r="F73" s="430"/>
      <c r="G73" s="431"/>
      <c r="H73" s="430"/>
      <c r="I73" s="432"/>
      <c r="J73" s="402"/>
      <c r="K73" s="402"/>
      <c r="L73" s="402"/>
      <c r="M73" s="402"/>
      <c r="N73" s="402"/>
      <c r="O73" s="402"/>
      <c r="P73" s="402"/>
      <c r="Q73" s="402"/>
      <c r="R73" s="402"/>
      <c r="S73" s="402"/>
      <c r="T73" s="402"/>
      <c r="U73" s="402"/>
      <c r="V73" s="402"/>
      <c r="W73" s="402"/>
      <c r="X73" s="402"/>
      <c r="Y73" s="402"/>
      <c r="Z73" s="402"/>
    </row>
    <row r="74" ht="18.0" customHeight="1">
      <c r="A74" s="415">
        <v>68.0</v>
      </c>
      <c r="B74" s="430"/>
      <c r="C74" s="431"/>
      <c r="D74" s="430"/>
      <c r="E74" s="431"/>
      <c r="F74" s="430"/>
      <c r="G74" s="431"/>
      <c r="H74" s="430"/>
      <c r="I74" s="432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</row>
    <row r="75" ht="18.0" customHeight="1">
      <c r="A75" s="415">
        <v>69.0</v>
      </c>
      <c r="B75" s="430"/>
      <c r="C75" s="431"/>
      <c r="D75" s="430"/>
      <c r="E75" s="431"/>
      <c r="F75" s="430"/>
      <c r="G75" s="431"/>
      <c r="H75" s="430"/>
      <c r="I75" s="432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</row>
    <row r="76" ht="18.0" customHeight="1">
      <c r="A76" s="419">
        <v>70.0</v>
      </c>
      <c r="B76" s="433"/>
      <c r="C76" s="434"/>
      <c r="D76" s="433"/>
      <c r="E76" s="434"/>
      <c r="F76" s="433"/>
      <c r="G76" s="434"/>
      <c r="H76" s="433"/>
      <c r="I76" s="435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</row>
    <row r="77" ht="18.0" customHeight="1">
      <c r="A77" s="415">
        <v>71.0</v>
      </c>
      <c r="B77" s="430"/>
      <c r="C77" s="431"/>
      <c r="D77" s="430"/>
      <c r="E77" s="431"/>
      <c r="F77" s="430"/>
      <c r="G77" s="431"/>
      <c r="H77" s="430"/>
      <c r="I77" s="43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</row>
    <row r="78" ht="18.0" customHeight="1">
      <c r="A78" s="415">
        <v>72.0</v>
      </c>
      <c r="B78" s="430"/>
      <c r="C78" s="431"/>
      <c r="D78" s="430"/>
      <c r="E78" s="431"/>
      <c r="F78" s="430"/>
      <c r="G78" s="431"/>
      <c r="H78" s="430"/>
      <c r="I78" s="432"/>
      <c r="J78" s="402"/>
      <c r="K78" s="402"/>
      <c r="L78" s="402"/>
      <c r="M78" s="402"/>
      <c r="N78" s="402"/>
      <c r="O78" s="402"/>
      <c r="P78" s="402"/>
      <c r="Q78" s="402"/>
      <c r="R78" s="402"/>
      <c r="S78" s="402"/>
      <c r="T78" s="402"/>
      <c r="U78" s="402"/>
      <c r="V78" s="402"/>
      <c r="W78" s="402"/>
      <c r="X78" s="402"/>
      <c r="Y78" s="402"/>
      <c r="Z78" s="402"/>
    </row>
    <row r="79" ht="18.0" customHeight="1">
      <c r="A79" s="415">
        <v>73.0</v>
      </c>
      <c r="B79" s="430"/>
      <c r="C79" s="431"/>
      <c r="D79" s="430"/>
      <c r="E79" s="431"/>
      <c r="F79" s="430"/>
      <c r="G79" s="431"/>
      <c r="H79" s="430"/>
      <c r="I79" s="432"/>
      <c r="J79" s="402"/>
      <c r="K79" s="402"/>
      <c r="L79" s="402"/>
      <c r="M79" s="402"/>
      <c r="N79" s="402"/>
      <c r="O79" s="402"/>
      <c r="P79" s="402"/>
      <c r="Q79" s="402"/>
      <c r="R79" s="402"/>
      <c r="S79" s="402"/>
      <c r="T79" s="402"/>
      <c r="U79" s="402"/>
      <c r="V79" s="402"/>
      <c r="W79" s="402"/>
      <c r="X79" s="402"/>
      <c r="Y79" s="402"/>
      <c r="Z79" s="402"/>
    </row>
    <row r="80" ht="18.0" customHeight="1">
      <c r="A80" s="415">
        <v>74.0</v>
      </c>
      <c r="B80" s="430"/>
      <c r="C80" s="431"/>
      <c r="D80" s="430"/>
      <c r="E80" s="431"/>
      <c r="F80" s="430"/>
      <c r="G80" s="431"/>
      <c r="H80" s="430"/>
      <c r="I80" s="432"/>
      <c r="J80" s="402"/>
      <c r="K80" s="402"/>
      <c r="L80" s="402"/>
      <c r="M80" s="402"/>
      <c r="N80" s="402"/>
      <c r="O80" s="402"/>
      <c r="P80" s="402"/>
      <c r="Q80" s="402"/>
      <c r="R80" s="402"/>
      <c r="S80" s="402"/>
      <c r="T80" s="402"/>
      <c r="U80" s="402"/>
      <c r="V80" s="402"/>
      <c r="W80" s="402"/>
      <c r="X80" s="402"/>
      <c r="Y80" s="402"/>
      <c r="Z80" s="402"/>
    </row>
    <row r="81" ht="18.0" customHeight="1">
      <c r="A81" s="419">
        <v>75.0</v>
      </c>
      <c r="B81" s="433"/>
      <c r="C81" s="434"/>
      <c r="D81" s="433"/>
      <c r="E81" s="434"/>
      <c r="F81" s="433"/>
      <c r="G81" s="434"/>
      <c r="H81" s="433"/>
      <c r="I81" s="435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</row>
    <row r="82" ht="18.0" customHeight="1">
      <c r="A82" s="415">
        <v>76.0</v>
      </c>
      <c r="B82" s="430"/>
      <c r="C82" s="431"/>
      <c r="D82" s="430"/>
      <c r="E82" s="431"/>
      <c r="F82" s="430"/>
      <c r="G82" s="431"/>
      <c r="H82" s="430"/>
      <c r="I82" s="432"/>
      <c r="J82" s="402"/>
      <c r="K82" s="402"/>
      <c r="L82" s="402"/>
      <c r="M82" s="402"/>
      <c r="N82" s="402"/>
      <c r="O82" s="402"/>
      <c r="P82" s="402"/>
      <c r="Q82" s="402"/>
      <c r="R82" s="402"/>
      <c r="S82" s="402"/>
      <c r="T82" s="402"/>
      <c r="U82" s="402"/>
      <c r="V82" s="402"/>
      <c r="W82" s="402"/>
      <c r="X82" s="402"/>
      <c r="Y82" s="402"/>
      <c r="Z82" s="402"/>
    </row>
    <row r="83" ht="18.0" customHeight="1">
      <c r="A83" s="415">
        <v>77.0</v>
      </c>
      <c r="B83" s="430"/>
      <c r="C83" s="431"/>
      <c r="D83" s="430"/>
      <c r="E83" s="431"/>
      <c r="F83" s="430"/>
      <c r="G83" s="431"/>
      <c r="H83" s="430"/>
      <c r="I83" s="43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</row>
    <row r="84" ht="18.0" customHeight="1">
      <c r="A84" s="415">
        <v>78.0</v>
      </c>
      <c r="B84" s="430"/>
      <c r="C84" s="431"/>
      <c r="D84" s="430"/>
      <c r="E84" s="431"/>
      <c r="F84" s="430"/>
      <c r="G84" s="431"/>
      <c r="H84" s="430"/>
      <c r="I84" s="432"/>
      <c r="J84" s="402"/>
      <c r="K84" s="402"/>
      <c r="L84" s="402"/>
      <c r="M84" s="402"/>
      <c r="N84" s="402"/>
      <c r="O84" s="402"/>
      <c r="P84" s="402"/>
      <c r="Q84" s="402"/>
      <c r="R84" s="402"/>
      <c r="S84" s="402"/>
      <c r="T84" s="402"/>
      <c r="U84" s="402"/>
      <c r="V84" s="402"/>
      <c r="W84" s="402"/>
      <c r="X84" s="402"/>
      <c r="Y84" s="402"/>
      <c r="Z84" s="402"/>
    </row>
    <row r="85" ht="18.0" customHeight="1">
      <c r="A85" s="423">
        <v>79.0</v>
      </c>
      <c r="B85" s="436"/>
      <c r="C85" s="437"/>
      <c r="D85" s="436"/>
      <c r="E85" s="437"/>
      <c r="F85" s="436"/>
      <c r="G85" s="437"/>
      <c r="H85" s="436"/>
      <c r="I85" s="438"/>
      <c r="J85" s="402"/>
      <c r="K85" s="402"/>
      <c r="L85" s="402"/>
      <c r="M85" s="402"/>
      <c r="N85" s="402"/>
      <c r="O85" s="402"/>
      <c r="P85" s="402"/>
      <c r="Q85" s="402"/>
      <c r="R85" s="402"/>
      <c r="S85" s="402"/>
      <c r="T85" s="402"/>
      <c r="U85" s="402"/>
      <c r="V85" s="402"/>
      <c r="W85" s="402"/>
      <c r="X85" s="402"/>
      <c r="Y85" s="402"/>
      <c r="Z85" s="402"/>
    </row>
    <row r="86" ht="18.0" customHeight="1">
      <c r="A86" s="402"/>
      <c r="B86" s="402"/>
      <c r="C86" s="402"/>
      <c r="D86" s="402"/>
      <c r="E86" s="402"/>
      <c r="F86" s="402"/>
      <c r="G86" s="402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T86" s="402"/>
      <c r="U86" s="402"/>
      <c r="V86" s="402"/>
      <c r="W86" s="402"/>
      <c r="X86" s="402"/>
      <c r="Y86" s="402"/>
      <c r="Z86" s="402"/>
    </row>
    <row r="87" ht="18.0" customHeight="1">
      <c r="A87" s="402"/>
      <c r="B87" s="402"/>
      <c r="C87" s="402"/>
      <c r="D87" s="402"/>
      <c r="E87" s="402"/>
      <c r="F87" s="402"/>
      <c r="G87" s="402"/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T87" s="402"/>
      <c r="U87" s="402"/>
      <c r="V87" s="402"/>
      <c r="W87" s="402"/>
      <c r="X87" s="402"/>
      <c r="Y87" s="402"/>
      <c r="Z87" s="402"/>
    </row>
    <row r="88" ht="18.0" customHeight="1">
      <c r="A88" s="402"/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</row>
    <row r="89" ht="18.0" customHeight="1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02"/>
      <c r="N89" s="402"/>
      <c r="O89" s="402"/>
      <c r="P89" s="402"/>
      <c r="Q89" s="402"/>
      <c r="R89" s="402"/>
      <c r="S89" s="402"/>
      <c r="T89" s="402"/>
      <c r="U89" s="402"/>
      <c r="V89" s="402"/>
      <c r="W89" s="402"/>
      <c r="X89" s="402"/>
      <c r="Y89" s="402"/>
      <c r="Z89" s="402"/>
    </row>
    <row r="90" ht="18.0" customHeight="1">
      <c r="A90" s="402"/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2"/>
      <c r="M90" s="402"/>
      <c r="N90" s="402"/>
      <c r="O90" s="402"/>
      <c r="P90" s="402"/>
      <c r="Q90" s="402"/>
      <c r="R90" s="402"/>
      <c r="S90" s="402"/>
      <c r="T90" s="402"/>
      <c r="U90" s="402"/>
      <c r="V90" s="402"/>
      <c r="W90" s="402"/>
      <c r="X90" s="402"/>
      <c r="Y90" s="402"/>
      <c r="Z90" s="402"/>
    </row>
    <row r="91" ht="18.0" customHeight="1">
      <c r="A91" s="402"/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</row>
    <row r="92" ht="18.0" customHeight="1">
      <c r="A92" s="402"/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2"/>
      <c r="M92" s="402"/>
      <c r="N92" s="402"/>
      <c r="O92" s="402"/>
      <c r="P92" s="402"/>
      <c r="Q92" s="402"/>
      <c r="R92" s="402"/>
      <c r="S92" s="402"/>
      <c r="T92" s="402"/>
      <c r="U92" s="402"/>
      <c r="V92" s="402"/>
      <c r="W92" s="402"/>
      <c r="X92" s="402"/>
      <c r="Y92" s="402"/>
      <c r="Z92" s="402"/>
    </row>
    <row r="93" ht="18.0" customHeight="1">
      <c r="A93" s="402"/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</row>
    <row r="94" ht="18.0" customHeight="1">
      <c r="A94" s="402"/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  <c r="R94" s="402"/>
      <c r="S94" s="402"/>
      <c r="T94" s="402"/>
      <c r="U94" s="402"/>
      <c r="V94" s="402"/>
      <c r="W94" s="402"/>
      <c r="X94" s="402"/>
      <c r="Y94" s="402"/>
      <c r="Z94" s="402"/>
    </row>
    <row r="95" ht="18.0" customHeight="1">
      <c r="A95" s="402"/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</row>
    <row r="96" ht="18.0" customHeight="1">
      <c r="A96" s="402"/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2"/>
      <c r="T96" s="402"/>
      <c r="U96" s="402"/>
      <c r="V96" s="402"/>
      <c r="W96" s="402"/>
      <c r="X96" s="402"/>
      <c r="Y96" s="402"/>
      <c r="Z96" s="402"/>
    </row>
    <row r="97" ht="18.0" customHeight="1">
      <c r="A97" s="402"/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</row>
    <row r="98" ht="18.0" customHeight="1">
      <c r="A98" s="402"/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2"/>
      <c r="T98" s="402"/>
      <c r="U98" s="402"/>
      <c r="V98" s="402"/>
      <c r="W98" s="402"/>
      <c r="X98" s="402"/>
      <c r="Y98" s="402"/>
      <c r="Z98" s="402"/>
    </row>
    <row r="99" ht="18.0" customHeight="1">
      <c r="A99" s="402"/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2"/>
      <c r="M99" s="402"/>
      <c r="N99" s="402"/>
      <c r="O99" s="402"/>
      <c r="P99" s="402"/>
      <c r="Q99" s="402"/>
      <c r="R99" s="402"/>
      <c r="S99" s="402"/>
      <c r="T99" s="402"/>
      <c r="U99" s="402"/>
      <c r="V99" s="402"/>
      <c r="W99" s="402"/>
      <c r="X99" s="402"/>
      <c r="Y99" s="402"/>
      <c r="Z99" s="402"/>
    </row>
    <row r="100" ht="18.0" customHeight="1">
      <c r="A100" s="402"/>
      <c r="B100" s="402"/>
      <c r="C100" s="402"/>
      <c r="D100" s="402"/>
      <c r="E100" s="402"/>
      <c r="F100" s="402"/>
      <c r="G100" s="402"/>
      <c r="H100" s="402"/>
      <c r="I100" s="402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</row>
    <row r="101" ht="18.0" customHeight="1">
      <c r="A101" s="402"/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2"/>
      <c r="M101" s="402"/>
      <c r="N101" s="402"/>
      <c r="O101" s="402"/>
      <c r="P101" s="402"/>
      <c r="Q101" s="402"/>
      <c r="R101" s="402"/>
      <c r="S101" s="402"/>
      <c r="T101" s="402"/>
      <c r="U101" s="402"/>
      <c r="V101" s="402"/>
      <c r="W101" s="402"/>
      <c r="X101" s="402"/>
      <c r="Y101" s="402"/>
      <c r="Z101" s="402"/>
    </row>
    <row r="102" ht="18.0" customHeight="1">
      <c r="A102" s="402"/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</row>
    <row r="103" ht="18.0" customHeight="1">
      <c r="A103" s="402"/>
      <c r="B103" s="402"/>
      <c r="C103" s="402"/>
      <c r="D103" s="402"/>
      <c r="E103" s="402"/>
      <c r="F103" s="402"/>
      <c r="G103" s="402"/>
      <c r="H103" s="402"/>
      <c r="I103" s="402"/>
      <c r="J103" s="402"/>
      <c r="K103" s="402"/>
      <c r="L103" s="402"/>
      <c r="M103" s="402"/>
      <c r="N103" s="402"/>
      <c r="O103" s="402"/>
      <c r="P103" s="402"/>
      <c r="Q103" s="402"/>
      <c r="R103" s="402"/>
      <c r="S103" s="402"/>
      <c r="T103" s="402"/>
      <c r="U103" s="402"/>
      <c r="V103" s="402"/>
      <c r="W103" s="402"/>
      <c r="X103" s="402"/>
      <c r="Y103" s="402"/>
      <c r="Z103" s="402"/>
    </row>
    <row r="104" ht="18.0" customHeight="1">
      <c r="A104" s="402"/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</row>
    <row r="105" ht="18.0" customHeight="1">
      <c r="A105" s="402"/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</row>
    <row r="106" ht="18.0" customHeight="1">
      <c r="A106" s="402"/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</row>
    <row r="107" ht="18.0" customHeight="1">
      <c r="A107" s="402"/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2"/>
      <c r="M107" s="402"/>
      <c r="N107" s="402"/>
      <c r="O107" s="402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</row>
    <row r="108" ht="18.0" customHeight="1">
      <c r="A108" s="402"/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2"/>
      <c r="T108" s="402"/>
      <c r="U108" s="402"/>
      <c r="V108" s="402"/>
      <c r="W108" s="402"/>
      <c r="X108" s="402"/>
      <c r="Y108" s="402"/>
      <c r="Z108" s="402"/>
    </row>
    <row r="109" ht="18.0" customHeight="1">
      <c r="A109" s="402"/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  <c r="R109" s="402"/>
      <c r="S109" s="402"/>
      <c r="T109" s="402"/>
      <c r="U109" s="402"/>
      <c r="V109" s="402"/>
      <c r="W109" s="402"/>
      <c r="X109" s="402"/>
      <c r="Y109" s="402"/>
      <c r="Z109" s="402"/>
    </row>
    <row r="110" ht="18.0" customHeight="1">
      <c r="A110" s="402"/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</row>
    <row r="111" ht="18.0" customHeight="1">
      <c r="A111" s="402"/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</row>
    <row r="112" ht="18.0" customHeight="1">
      <c r="A112" s="402"/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2"/>
      <c r="M112" s="402"/>
      <c r="N112" s="402"/>
      <c r="O112" s="402"/>
      <c r="P112" s="402"/>
      <c r="Q112" s="402"/>
      <c r="R112" s="402"/>
      <c r="S112" s="402"/>
      <c r="T112" s="402"/>
      <c r="U112" s="402"/>
      <c r="V112" s="402"/>
      <c r="W112" s="402"/>
      <c r="X112" s="402"/>
      <c r="Y112" s="402"/>
      <c r="Z112" s="402"/>
    </row>
    <row r="113" ht="18.0" customHeight="1">
      <c r="A113" s="402"/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2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</row>
    <row r="114" ht="18.0" customHeight="1">
      <c r="A114" s="402"/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2"/>
      <c r="M114" s="402"/>
      <c r="N114" s="402"/>
      <c r="O114" s="402"/>
      <c r="P114" s="402"/>
      <c r="Q114" s="402"/>
      <c r="R114" s="402"/>
      <c r="S114" s="402"/>
      <c r="T114" s="402"/>
      <c r="U114" s="402"/>
      <c r="V114" s="402"/>
      <c r="W114" s="402"/>
      <c r="X114" s="402"/>
      <c r="Y114" s="402"/>
      <c r="Z114" s="402"/>
    </row>
    <row r="115" ht="18.0" customHeight="1">
      <c r="A115" s="402"/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02"/>
      <c r="X115" s="402"/>
      <c r="Y115" s="402"/>
      <c r="Z115" s="402"/>
    </row>
    <row r="116" ht="18.0" customHeight="1">
      <c r="A116" s="402"/>
      <c r="B116" s="402"/>
      <c r="C116" s="402"/>
      <c r="D116" s="402"/>
      <c r="E116" s="402"/>
      <c r="F116" s="402"/>
      <c r="G116" s="402"/>
      <c r="H116" s="402"/>
      <c r="I116" s="402"/>
      <c r="J116" s="402"/>
      <c r="K116" s="402"/>
      <c r="L116" s="402"/>
      <c r="M116" s="402"/>
      <c r="N116" s="402"/>
      <c r="O116" s="402"/>
      <c r="P116" s="402"/>
      <c r="Q116" s="402"/>
      <c r="R116" s="402"/>
      <c r="S116" s="402"/>
      <c r="T116" s="402"/>
      <c r="U116" s="402"/>
      <c r="V116" s="402"/>
      <c r="W116" s="402"/>
      <c r="X116" s="402"/>
      <c r="Y116" s="402"/>
      <c r="Z116" s="402"/>
    </row>
    <row r="117" ht="18.0" customHeight="1">
      <c r="A117" s="402"/>
      <c r="B117" s="402"/>
      <c r="C117" s="402"/>
      <c r="D117" s="402"/>
      <c r="E117" s="402"/>
      <c r="F117" s="402"/>
      <c r="G117" s="402"/>
      <c r="H117" s="402"/>
      <c r="I117" s="402"/>
      <c r="J117" s="402"/>
      <c r="K117" s="402"/>
      <c r="L117" s="402"/>
      <c r="M117" s="402"/>
      <c r="N117" s="402"/>
      <c r="O117" s="402"/>
      <c r="P117" s="402"/>
      <c r="Q117" s="402"/>
      <c r="R117" s="402"/>
      <c r="S117" s="402"/>
      <c r="T117" s="402"/>
      <c r="U117" s="402"/>
      <c r="V117" s="402"/>
      <c r="W117" s="402"/>
      <c r="X117" s="402"/>
      <c r="Y117" s="402"/>
      <c r="Z117" s="402"/>
    </row>
    <row r="118" ht="18.0" customHeight="1">
      <c r="A118" s="402"/>
      <c r="B118" s="402"/>
      <c r="C118" s="402"/>
      <c r="D118" s="402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2"/>
      <c r="T118" s="402"/>
      <c r="U118" s="402"/>
      <c r="V118" s="402"/>
      <c r="W118" s="402"/>
      <c r="X118" s="402"/>
      <c r="Y118" s="402"/>
      <c r="Z118" s="402"/>
    </row>
    <row r="119" ht="18.0" customHeight="1">
      <c r="A119" s="402"/>
      <c r="B119" s="402"/>
      <c r="C119" s="402"/>
      <c r="D119" s="402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  <c r="R119" s="402"/>
      <c r="S119" s="402"/>
      <c r="T119" s="402"/>
      <c r="U119" s="402"/>
      <c r="V119" s="402"/>
      <c r="W119" s="402"/>
      <c r="X119" s="402"/>
      <c r="Y119" s="402"/>
      <c r="Z119" s="402"/>
    </row>
    <row r="120" ht="18.0" customHeight="1">
      <c r="A120" s="402"/>
      <c r="B120" s="402"/>
      <c r="C120" s="402"/>
      <c r="D120" s="402"/>
      <c r="E120" s="402"/>
      <c r="F120" s="402"/>
      <c r="G120" s="402"/>
      <c r="H120" s="402"/>
      <c r="I120" s="402"/>
      <c r="J120" s="402"/>
      <c r="K120" s="402"/>
      <c r="L120" s="402"/>
      <c r="M120" s="402"/>
      <c r="N120" s="402"/>
      <c r="O120" s="402"/>
      <c r="P120" s="402"/>
      <c r="Q120" s="402"/>
      <c r="R120" s="402"/>
      <c r="S120" s="402"/>
      <c r="T120" s="402"/>
      <c r="U120" s="402"/>
      <c r="V120" s="402"/>
      <c r="W120" s="402"/>
      <c r="X120" s="402"/>
      <c r="Y120" s="402"/>
      <c r="Z120" s="402"/>
    </row>
    <row r="121" ht="18.0" customHeight="1">
      <c r="A121" s="402"/>
      <c r="B121" s="402"/>
      <c r="C121" s="402"/>
      <c r="D121" s="402"/>
      <c r="E121" s="402"/>
      <c r="F121" s="402"/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  <c r="R121" s="402"/>
      <c r="S121" s="402"/>
      <c r="T121" s="402"/>
      <c r="U121" s="402"/>
      <c r="V121" s="402"/>
      <c r="W121" s="402"/>
      <c r="X121" s="402"/>
      <c r="Y121" s="402"/>
      <c r="Z121" s="402"/>
    </row>
    <row r="122" ht="18.0" customHeight="1">
      <c r="A122" s="402"/>
      <c r="B122" s="402"/>
      <c r="C122" s="402"/>
      <c r="D122" s="402"/>
      <c r="E122" s="402"/>
      <c r="F122" s="402"/>
      <c r="G122" s="402"/>
      <c r="H122" s="402"/>
      <c r="I122" s="402"/>
      <c r="J122" s="402"/>
      <c r="K122" s="402"/>
      <c r="L122" s="402"/>
      <c r="M122" s="402"/>
      <c r="N122" s="402"/>
      <c r="O122" s="402"/>
      <c r="P122" s="402"/>
      <c r="Q122" s="402"/>
      <c r="R122" s="402"/>
      <c r="S122" s="402"/>
      <c r="T122" s="402"/>
      <c r="U122" s="402"/>
      <c r="V122" s="402"/>
      <c r="W122" s="402"/>
      <c r="X122" s="402"/>
      <c r="Y122" s="402"/>
      <c r="Z122" s="402"/>
    </row>
    <row r="123" ht="18.0" customHeight="1">
      <c r="A123" s="402"/>
      <c r="B123" s="402"/>
      <c r="C123" s="402"/>
      <c r="D123" s="402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  <c r="R123" s="402"/>
      <c r="S123" s="402"/>
      <c r="T123" s="402"/>
      <c r="U123" s="402"/>
      <c r="V123" s="402"/>
      <c r="W123" s="402"/>
      <c r="X123" s="402"/>
      <c r="Y123" s="402"/>
      <c r="Z123" s="402"/>
    </row>
    <row r="124" ht="18.0" customHeight="1">
      <c r="A124" s="402"/>
      <c r="B124" s="402"/>
      <c r="C124" s="402"/>
      <c r="D124" s="402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  <c r="R124" s="402"/>
      <c r="S124" s="402"/>
      <c r="T124" s="402"/>
      <c r="U124" s="402"/>
      <c r="V124" s="402"/>
      <c r="W124" s="402"/>
      <c r="X124" s="402"/>
      <c r="Y124" s="402"/>
      <c r="Z124" s="402"/>
    </row>
    <row r="125" ht="18.0" customHeight="1">
      <c r="A125" s="402"/>
      <c r="B125" s="402"/>
      <c r="C125" s="402"/>
      <c r="D125" s="402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</row>
    <row r="126" ht="18.0" customHeight="1">
      <c r="A126" s="402"/>
      <c r="B126" s="402"/>
      <c r="C126" s="402"/>
      <c r="D126" s="402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  <c r="R126" s="402"/>
      <c r="S126" s="402"/>
      <c r="T126" s="402"/>
      <c r="U126" s="402"/>
      <c r="V126" s="402"/>
      <c r="W126" s="402"/>
      <c r="X126" s="402"/>
      <c r="Y126" s="402"/>
      <c r="Z126" s="402"/>
    </row>
    <row r="127" ht="18.0" customHeight="1">
      <c r="A127" s="402"/>
      <c r="B127" s="402"/>
      <c r="C127" s="402"/>
      <c r="D127" s="402"/>
      <c r="E127" s="402"/>
      <c r="F127" s="402"/>
      <c r="G127" s="402"/>
      <c r="H127" s="402"/>
      <c r="I127" s="402"/>
      <c r="J127" s="402"/>
      <c r="K127" s="402"/>
      <c r="L127" s="402"/>
      <c r="M127" s="402"/>
      <c r="N127" s="402"/>
      <c r="O127" s="402"/>
      <c r="P127" s="402"/>
      <c r="Q127" s="402"/>
      <c r="R127" s="402"/>
      <c r="S127" s="402"/>
      <c r="T127" s="402"/>
      <c r="U127" s="402"/>
      <c r="V127" s="402"/>
      <c r="W127" s="402"/>
      <c r="X127" s="402"/>
      <c r="Y127" s="402"/>
      <c r="Z127" s="402"/>
    </row>
    <row r="128" ht="18.0" customHeight="1">
      <c r="A128" s="402"/>
      <c r="B128" s="402"/>
      <c r="C128" s="402"/>
      <c r="D128" s="402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2"/>
    </row>
    <row r="129" ht="18.0" customHeight="1">
      <c r="A129" s="402"/>
      <c r="B129" s="402"/>
      <c r="C129" s="402"/>
      <c r="D129" s="402"/>
      <c r="E129" s="402"/>
      <c r="F129" s="402"/>
      <c r="G129" s="402"/>
      <c r="H129" s="402"/>
      <c r="I129" s="402"/>
      <c r="J129" s="402"/>
      <c r="K129" s="402"/>
      <c r="L129" s="402"/>
      <c r="M129" s="402"/>
      <c r="N129" s="402"/>
      <c r="O129" s="402"/>
      <c r="P129" s="402"/>
      <c r="Q129" s="402"/>
      <c r="R129" s="402"/>
      <c r="S129" s="402"/>
      <c r="T129" s="402"/>
      <c r="U129" s="402"/>
      <c r="V129" s="402"/>
      <c r="W129" s="402"/>
      <c r="X129" s="402"/>
      <c r="Y129" s="402"/>
      <c r="Z129" s="402"/>
    </row>
    <row r="130" ht="18.0" customHeight="1">
      <c r="A130" s="402"/>
      <c r="B130" s="402"/>
      <c r="C130" s="402"/>
      <c r="D130" s="402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  <c r="R130" s="402"/>
      <c r="S130" s="402"/>
      <c r="T130" s="402"/>
      <c r="U130" s="402"/>
      <c r="V130" s="402"/>
      <c r="W130" s="402"/>
      <c r="X130" s="402"/>
      <c r="Y130" s="402"/>
      <c r="Z130" s="402"/>
    </row>
    <row r="131" ht="18.0" customHeight="1">
      <c r="A131" s="402"/>
      <c r="B131" s="402"/>
      <c r="C131" s="402"/>
      <c r="D131" s="402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  <c r="R131" s="402"/>
      <c r="S131" s="402"/>
      <c r="T131" s="402"/>
      <c r="U131" s="402"/>
      <c r="V131" s="402"/>
      <c r="W131" s="402"/>
      <c r="X131" s="402"/>
      <c r="Y131" s="402"/>
      <c r="Z131" s="402"/>
    </row>
    <row r="132" ht="18.0" customHeight="1">
      <c r="A132" s="402"/>
      <c r="B132" s="402"/>
      <c r="C132" s="402"/>
      <c r="D132" s="402"/>
      <c r="E132" s="402"/>
      <c r="F132" s="402"/>
      <c r="G132" s="402"/>
      <c r="H132" s="402"/>
      <c r="I132" s="402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</row>
    <row r="133" ht="18.0" customHeight="1">
      <c r="A133" s="402"/>
      <c r="B133" s="402"/>
      <c r="C133" s="402"/>
      <c r="D133" s="402"/>
      <c r="E133" s="402"/>
      <c r="F133" s="402"/>
      <c r="G133" s="402"/>
      <c r="H133" s="402"/>
      <c r="I133" s="402"/>
      <c r="J133" s="402"/>
      <c r="K133" s="402"/>
      <c r="L133" s="402"/>
      <c r="M133" s="402"/>
      <c r="N133" s="402"/>
      <c r="O133" s="402"/>
      <c r="P133" s="402"/>
      <c r="Q133" s="402"/>
      <c r="R133" s="402"/>
      <c r="S133" s="402"/>
      <c r="T133" s="402"/>
      <c r="U133" s="402"/>
      <c r="V133" s="402"/>
      <c r="W133" s="402"/>
      <c r="X133" s="402"/>
      <c r="Y133" s="402"/>
      <c r="Z133" s="402"/>
    </row>
    <row r="134" ht="18.0" customHeight="1">
      <c r="A134" s="402"/>
      <c r="B134" s="402"/>
      <c r="C134" s="402"/>
      <c r="D134" s="402"/>
      <c r="E134" s="402"/>
      <c r="F134" s="402"/>
      <c r="G134" s="402"/>
      <c r="H134" s="402"/>
      <c r="I134" s="402"/>
      <c r="J134" s="402"/>
      <c r="K134" s="402"/>
      <c r="L134" s="402"/>
      <c r="M134" s="402"/>
      <c r="N134" s="402"/>
      <c r="O134" s="402"/>
      <c r="P134" s="402"/>
      <c r="Q134" s="402"/>
      <c r="R134" s="402"/>
      <c r="S134" s="402"/>
      <c r="T134" s="402"/>
      <c r="U134" s="402"/>
      <c r="V134" s="402"/>
      <c r="W134" s="402"/>
      <c r="X134" s="402"/>
      <c r="Y134" s="402"/>
      <c r="Z134" s="402"/>
    </row>
    <row r="135" ht="18.0" customHeight="1">
      <c r="A135" s="402"/>
      <c r="B135" s="402"/>
      <c r="C135" s="402"/>
      <c r="D135" s="40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2"/>
      <c r="T135" s="402"/>
      <c r="U135" s="402"/>
      <c r="V135" s="402"/>
      <c r="W135" s="402"/>
      <c r="X135" s="402"/>
      <c r="Y135" s="402"/>
      <c r="Z135" s="402"/>
    </row>
    <row r="136" ht="18.0" customHeight="1">
      <c r="A136" s="402"/>
      <c r="B136" s="402"/>
      <c r="C136" s="402"/>
      <c r="D136" s="402"/>
      <c r="E136" s="402"/>
      <c r="F136" s="402"/>
      <c r="G136" s="402"/>
      <c r="H136" s="402"/>
      <c r="I136" s="402"/>
      <c r="J136" s="402"/>
      <c r="K136" s="402"/>
      <c r="L136" s="402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</row>
    <row r="137" ht="18.0" customHeight="1">
      <c r="A137" s="402"/>
      <c r="B137" s="402"/>
      <c r="C137" s="402"/>
      <c r="D137" s="402"/>
      <c r="E137" s="402"/>
      <c r="F137" s="402"/>
      <c r="G137" s="402"/>
      <c r="H137" s="402"/>
      <c r="I137" s="402"/>
      <c r="J137" s="402"/>
      <c r="K137" s="402"/>
      <c r="L137" s="40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</row>
    <row r="138" ht="18.0" customHeight="1">
      <c r="A138" s="402"/>
      <c r="B138" s="402"/>
      <c r="C138" s="402"/>
      <c r="D138" s="402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</row>
    <row r="139" ht="18.0" customHeight="1">
      <c r="A139" s="402"/>
      <c r="B139" s="402"/>
      <c r="C139" s="402"/>
      <c r="D139" s="402"/>
      <c r="E139" s="402"/>
      <c r="F139" s="402"/>
      <c r="G139" s="402"/>
      <c r="H139" s="402"/>
      <c r="I139" s="402"/>
      <c r="J139" s="402"/>
      <c r="K139" s="402"/>
      <c r="L139" s="402"/>
      <c r="M139" s="402"/>
      <c r="N139" s="402"/>
      <c r="O139" s="402"/>
      <c r="P139" s="402"/>
      <c r="Q139" s="402"/>
      <c r="R139" s="402"/>
      <c r="S139" s="402"/>
      <c r="T139" s="402"/>
      <c r="U139" s="402"/>
      <c r="V139" s="402"/>
      <c r="W139" s="402"/>
      <c r="X139" s="402"/>
      <c r="Y139" s="402"/>
      <c r="Z139" s="402"/>
    </row>
    <row r="140" ht="18.0" customHeight="1">
      <c r="A140" s="402"/>
      <c r="B140" s="402"/>
      <c r="C140" s="402"/>
      <c r="D140" s="402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</row>
    <row r="141" ht="18.0" customHeight="1">
      <c r="A141" s="402"/>
      <c r="B141" s="402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</row>
    <row r="142" ht="18.0" customHeight="1">
      <c r="A142" s="402"/>
      <c r="B142" s="402"/>
      <c r="C142" s="402"/>
      <c r="D142" s="402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</row>
    <row r="143" ht="18.0" customHeight="1">
      <c r="A143" s="402"/>
      <c r="B143" s="402"/>
      <c r="C143" s="402"/>
      <c r="D143" s="402"/>
      <c r="E143" s="402"/>
      <c r="F143" s="402"/>
      <c r="G143" s="402"/>
      <c r="H143" s="402"/>
      <c r="I143" s="402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</row>
    <row r="144" ht="18.0" customHeight="1">
      <c r="A144" s="402"/>
      <c r="B144" s="402"/>
      <c r="C144" s="402"/>
      <c r="D144" s="402"/>
      <c r="E144" s="402"/>
      <c r="F144" s="402"/>
      <c r="G144" s="402"/>
      <c r="H144" s="402"/>
      <c r="I144" s="402"/>
      <c r="J144" s="402"/>
      <c r="K144" s="402"/>
      <c r="L144" s="402"/>
      <c r="M144" s="402"/>
      <c r="N144" s="402"/>
      <c r="O144" s="402"/>
      <c r="P144" s="402"/>
      <c r="Q144" s="402"/>
      <c r="R144" s="402"/>
      <c r="S144" s="402"/>
      <c r="T144" s="402"/>
      <c r="U144" s="402"/>
      <c r="V144" s="402"/>
      <c r="W144" s="402"/>
      <c r="X144" s="402"/>
      <c r="Y144" s="402"/>
      <c r="Z144" s="402"/>
    </row>
    <row r="145" ht="18.0" customHeight="1">
      <c r="A145" s="402"/>
      <c r="B145" s="402"/>
      <c r="C145" s="402"/>
      <c r="D145" s="402"/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2"/>
      <c r="T145" s="402"/>
      <c r="U145" s="402"/>
      <c r="V145" s="402"/>
      <c r="W145" s="402"/>
      <c r="X145" s="402"/>
      <c r="Y145" s="402"/>
      <c r="Z145" s="402"/>
    </row>
    <row r="146" ht="18.0" customHeight="1">
      <c r="A146" s="402"/>
      <c r="B146" s="402"/>
      <c r="C146" s="402"/>
      <c r="D146" s="402"/>
      <c r="E146" s="402"/>
      <c r="F146" s="402"/>
      <c r="G146" s="402"/>
      <c r="H146" s="402"/>
      <c r="I146" s="402"/>
      <c r="J146" s="402"/>
      <c r="K146" s="402"/>
      <c r="L146" s="402"/>
      <c r="M146" s="402"/>
      <c r="N146" s="402"/>
      <c r="O146" s="402"/>
      <c r="P146" s="402"/>
      <c r="Q146" s="402"/>
      <c r="R146" s="402"/>
      <c r="S146" s="402"/>
      <c r="T146" s="402"/>
      <c r="U146" s="402"/>
      <c r="V146" s="402"/>
      <c r="W146" s="402"/>
      <c r="X146" s="402"/>
      <c r="Y146" s="402"/>
      <c r="Z146" s="402"/>
    </row>
    <row r="147" ht="18.0" customHeight="1">
      <c r="A147" s="402"/>
      <c r="B147" s="402"/>
      <c r="C147" s="402"/>
      <c r="D147" s="402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  <c r="R147" s="402"/>
      <c r="S147" s="402"/>
      <c r="T147" s="402"/>
      <c r="U147" s="402"/>
      <c r="V147" s="402"/>
      <c r="W147" s="402"/>
      <c r="X147" s="402"/>
      <c r="Y147" s="402"/>
      <c r="Z147" s="402"/>
    </row>
    <row r="148" ht="18.0" customHeight="1">
      <c r="A148" s="402"/>
      <c r="B148" s="402"/>
      <c r="C148" s="402"/>
      <c r="D148" s="402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2"/>
      <c r="T148" s="402"/>
      <c r="U148" s="402"/>
      <c r="V148" s="402"/>
      <c r="W148" s="402"/>
      <c r="X148" s="402"/>
      <c r="Y148" s="402"/>
      <c r="Z148" s="402"/>
    </row>
    <row r="149" ht="18.0" customHeight="1">
      <c r="A149" s="402"/>
      <c r="B149" s="402"/>
      <c r="C149" s="402"/>
      <c r="D149" s="402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</row>
    <row r="150" ht="18.0" customHeight="1">
      <c r="A150" s="402"/>
      <c r="B150" s="402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</row>
    <row r="151" ht="18.0" customHeight="1">
      <c r="A151" s="402"/>
      <c r="B151" s="402"/>
      <c r="C151" s="402"/>
      <c r="D151" s="402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  <c r="R151" s="402"/>
      <c r="S151" s="402"/>
      <c r="T151" s="402"/>
      <c r="U151" s="402"/>
      <c r="V151" s="402"/>
      <c r="W151" s="402"/>
      <c r="X151" s="402"/>
      <c r="Y151" s="402"/>
      <c r="Z151" s="402"/>
    </row>
    <row r="152" ht="18.0" customHeight="1">
      <c r="A152" s="402"/>
      <c r="B152" s="402"/>
      <c r="C152" s="402"/>
      <c r="D152" s="402"/>
      <c r="E152" s="402"/>
      <c r="F152" s="402"/>
      <c r="G152" s="402"/>
      <c r="H152" s="402"/>
      <c r="I152" s="402"/>
      <c r="J152" s="402"/>
      <c r="K152" s="402"/>
      <c r="L152" s="402"/>
      <c r="M152" s="402"/>
      <c r="N152" s="402"/>
      <c r="O152" s="402"/>
      <c r="P152" s="402"/>
      <c r="Q152" s="402"/>
      <c r="R152" s="402"/>
      <c r="S152" s="402"/>
      <c r="T152" s="402"/>
      <c r="U152" s="402"/>
      <c r="V152" s="402"/>
      <c r="W152" s="402"/>
      <c r="X152" s="402"/>
      <c r="Y152" s="402"/>
      <c r="Z152" s="402"/>
    </row>
    <row r="153" ht="18.0" customHeight="1">
      <c r="A153" s="402"/>
      <c r="B153" s="402"/>
      <c r="C153" s="402"/>
      <c r="D153" s="402"/>
      <c r="E153" s="402"/>
      <c r="F153" s="402"/>
      <c r="G153" s="402"/>
      <c r="H153" s="402"/>
      <c r="I153" s="402"/>
      <c r="J153" s="402"/>
      <c r="K153" s="402"/>
      <c r="L153" s="402"/>
      <c r="M153" s="402"/>
      <c r="N153" s="402"/>
      <c r="O153" s="402"/>
      <c r="P153" s="402"/>
      <c r="Q153" s="402"/>
      <c r="R153" s="402"/>
      <c r="S153" s="402"/>
      <c r="T153" s="402"/>
      <c r="U153" s="402"/>
      <c r="V153" s="402"/>
      <c r="W153" s="402"/>
      <c r="X153" s="402"/>
      <c r="Y153" s="402"/>
      <c r="Z153" s="402"/>
    </row>
    <row r="154" ht="18.0" customHeight="1">
      <c r="A154" s="402"/>
      <c r="B154" s="402"/>
      <c r="C154" s="402"/>
      <c r="D154" s="402"/>
      <c r="E154" s="402"/>
      <c r="F154" s="402"/>
      <c r="G154" s="402"/>
      <c r="H154" s="402"/>
      <c r="I154" s="402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</row>
    <row r="155" ht="18.0" customHeight="1">
      <c r="A155" s="402"/>
      <c r="B155" s="402"/>
      <c r="C155" s="402"/>
      <c r="D155" s="402"/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2"/>
      <c r="T155" s="402"/>
      <c r="U155" s="402"/>
      <c r="V155" s="402"/>
      <c r="W155" s="402"/>
      <c r="X155" s="402"/>
      <c r="Y155" s="402"/>
      <c r="Z155" s="402"/>
    </row>
    <row r="156" ht="18.0" customHeight="1">
      <c r="A156" s="402"/>
      <c r="B156" s="402"/>
      <c r="C156" s="402"/>
      <c r="D156" s="402"/>
      <c r="E156" s="402"/>
      <c r="F156" s="402"/>
      <c r="G156" s="402"/>
      <c r="H156" s="402"/>
      <c r="I156" s="402"/>
      <c r="J156" s="402"/>
      <c r="K156" s="402"/>
      <c r="L156" s="402"/>
      <c r="M156" s="402"/>
      <c r="N156" s="402"/>
      <c r="O156" s="402"/>
      <c r="P156" s="402"/>
      <c r="Q156" s="402"/>
      <c r="R156" s="402"/>
      <c r="S156" s="402"/>
      <c r="T156" s="402"/>
      <c r="U156" s="402"/>
      <c r="V156" s="402"/>
      <c r="W156" s="402"/>
      <c r="X156" s="402"/>
      <c r="Y156" s="402"/>
      <c r="Z156" s="402"/>
    </row>
    <row r="157" ht="18.0" customHeight="1">
      <c r="A157" s="402"/>
      <c r="B157" s="402"/>
      <c r="C157" s="402"/>
      <c r="D157" s="402"/>
      <c r="E157" s="402"/>
      <c r="F157" s="402"/>
      <c r="G157" s="402"/>
      <c r="H157" s="402"/>
      <c r="I157" s="402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</row>
    <row r="158" ht="18.0" customHeight="1">
      <c r="A158" s="402"/>
      <c r="B158" s="402"/>
      <c r="C158" s="402"/>
      <c r="D158" s="402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2"/>
      <c r="T158" s="402"/>
      <c r="U158" s="402"/>
      <c r="V158" s="402"/>
      <c r="W158" s="402"/>
      <c r="X158" s="402"/>
      <c r="Y158" s="402"/>
      <c r="Z158" s="402"/>
    </row>
    <row r="159" ht="18.0" customHeight="1">
      <c r="A159" s="402"/>
      <c r="B159" s="402"/>
      <c r="C159" s="402"/>
      <c r="D159" s="402"/>
      <c r="E159" s="402"/>
      <c r="F159" s="402"/>
      <c r="G159" s="402"/>
      <c r="H159" s="402"/>
      <c r="I159" s="402"/>
      <c r="J159" s="402"/>
      <c r="K159" s="402"/>
      <c r="L159" s="402"/>
      <c r="M159" s="402"/>
      <c r="N159" s="402"/>
      <c r="O159" s="402"/>
      <c r="P159" s="402"/>
      <c r="Q159" s="402"/>
      <c r="R159" s="402"/>
      <c r="S159" s="402"/>
      <c r="T159" s="402"/>
      <c r="U159" s="402"/>
      <c r="V159" s="402"/>
      <c r="W159" s="402"/>
      <c r="X159" s="402"/>
      <c r="Y159" s="402"/>
      <c r="Z159" s="402"/>
    </row>
    <row r="160" ht="18.0" customHeight="1">
      <c r="A160" s="402"/>
      <c r="B160" s="402"/>
      <c r="C160" s="402"/>
      <c r="D160" s="402"/>
      <c r="E160" s="402"/>
      <c r="F160" s="402"/>
      <c r="G160" s="402"/>
      <c r="H160" s="402"/>
      <c r="I160" s="402"/>
      <c r="J160" s="402"/>
      <c r="K160" s="402"/>
      <c r="L160" s="402"/>
      <c r="M160" s="402"/>
      <c r="N160" s="402"/>
      <c r="O160" s="402"/>
      <c r="P160" s="402"/>
      <c r="Q160" s="402"/>
      <c r="R160" s="402"/>
      <c r="S160" s="402"/>
      <c r="T160" s="402"/>
      <c r="U160" s="402"/>
      <c r="V160" s="402"/>
      <c r="W160" s="402"/>
      <c r="X160" s="402"/>
      <c r="Y160" s="402"/>
      <c r="Z160" s="402"/>
    </row>
    <row r="161" ht="18.0" customHeight="1">
      <c r="A161" s="402"/>
      <c r="B161" s="402"/>
      <c r="C161" s="402"/>
      <c r="D161" s="402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  <c r="R161" s="402"/>
      <c r="S161" s="402"/>
      <c r="T161" s="402"/>
      <c r="U161" s="402"/>
      <c r="V161" s="402"/>
      <c r="W161" s="402"/>
      <c r="X161" s="402"/>
      <c r="Y161" s="402"/>
      <c r="Z161" s="402"/>
    </row>
    <row r="162" ht="18.0" customHeight="1">
      <c r="A162" s="402"/>
      <c r="B162" s="402"/>
      <c r="C162" s="402"/>
      <c r="D162" s="402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</row>
    <row r="163" ht="18.0" customHeight="1">
      <c r="A163" s="402"/>
      <c r="B163" s="402"/>
      <c r="C163" s="402"/>
      <c r="D163" s="402"/>
      <c r="E163" s="402"/>
      <c r="F163" s="402"/>
      <c r="G163" s="402"/>
      <c r="H163" s="402"/>
      <c r="I163" s="402"/>
      <c r="J163" s="402"/>
      <c r="K163" s="402"/>
      <c r="L163" s="402"/>
      <c r="M163" s="402"/>
      <c r="N163" s="402"/>
      <c r="O163" s="402"/>
      <c r="P163" s="402"/>
      <c r="Q163" s="402"/>
      <c r="R163" s="402"/>
      <c r="S163" s="402"/>
      <c r="T163" s="402"/>
      <c r="U163" s="402"/>
      <c r="V163" s="402"/>
      <c r="W163" s="402"/>
      <c r="X163" s="402"/>
      <c r="Y163" s="402"/>
      <c r="Z163" s="402"/>
    </row>
    <row r="164" ht="18.0" customHeight="1">
      <c r="A164" s="402"/>
      <c r="B164" s="402"/>
      <c r="C164" s="402"/>
      <c r="D164" s="402"/>
      <c r="E164" s="402"/>
      <c r="F164" s="402"/>
      <c r="G164" s="402"/>
      <c r="H164" s="402"/>
      <c r="I164" s="402"/>
      <c r="J164" s="402"/>
      <c r="K164" s="402"/>
      <c r="L164" s="402"/>
      <c r="M164" s="402"/>
      <c r="N164" s="402"/>
      <c r="O164" s="402"/>
      <c r="P164" s="402"/>
      <c r="Q164" s="402"/>
      <c r="R164" s="402"/>
      <c r="S164" s="402"/>
      <c r="T164" s="402"/>
      <c r="U164" s="402"/>
      <c r="V164" s="402"/>
      <c r="W164" s="402"/>
      <c r="X164" s="402"/>
      <c r="Y164" s="402"/>
      <c r="Z164" s="402"/>
    </row>
    <row r="165" ht="18.0" customHeight="1">
      <c r="A165" s="402"/>
      <c r="B165" s="402"/>
      <c r="C165" s="402"/>
      <c r="D165" s="402"/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2"/>
      <c r="T165" s="402"/>
      <c r="U165" s="402"/>
      <c r="V165" s="402"/>
      <c r="W165" s="402"/>
      <c r="X165" s="402"/>
      <c r="Y165" s="402"/>
      <c r="Z165" s="402"/>
    </row>
    <row r="166" ht="18.0" customHeight="1">
      <c r="A166" s="402"/>
      <c r="B166" s="402"/>
      <c r="C166" s="402"/>
      <c r="D166" s="402"/>
      <c r="E166" s="402"/>
      <c r="F166" s="402"/>
      <c r="G166" s="402"/>
      <c r="H166" s="402"/>
      <c r="I166" s="402"/>
      <c r="J166" s="402"/>
      <c r="K166" s="402"/>
      <c r="L166" s="402"/>
      <c r="M166" s="402"/>
      <c r="N166" s="402"/>
      <c r="O166" s="402"/>
      <c r="P166" s="402"/>
      <c r="Q166" s="402"/>
      <c r="R166" s="402"/>
      <c r="S166" s="402"/>
      <c r="T166" s="402"/>
      <c r="U166" s="402"/>
      <c r="V166" s="402"/>
      <c r="W166" s="402"/>
      <c r="X166" s="402"/>
      <c r="Y166" s="402"/>
      <c r="Z166" s="402"/>
    </row>
    <row r="167" ht="18.0" customHeight="1">
      <c r="A167" s="402"/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  <c r="R167" s="402"/>
      <c r="S167" s="402"/>
      <c r="T167" s="402"/>
      <c r="U167" s="402"/>
      <c r="V167" s="402"/>
      <c r="W167" s="402"/>
      <c r="X167" s="402"/>
      <c r="Y167" s="402"/>
      <c r="Z167" s="402"/>
    </row>
    <row r="168" ht="18.0" customHeight="1">
      <c r="A168" s="402"/>
      <c r="B168" s="402"/>
      <c r="C168" s="402"/>
      <c r="D168" s="402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2"/>
      <c r="T168" s="402"/>
      <c r="U168" s="402"/>
      <c r="V168" s="402"/>
      <c r="W168" s="402"/>
      <c r="X168" s="402"/>
      <c r="Y168" s="402"/>
      <c r="Z168" s="402"/>
    </row>
    <row r="169" ht="18.0" customHeight="1">
      <c r="A169" s="402"/>
      <c r="B169" s="402"/>
      <c r="C169" s="402"/>
      <c r="D169" s="402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  <c r="R169" s="402"/>
      <c r="S169" s="402"/>
      <c r="T169" s="402"/>
      <c r="U169" s="402"/>
      <c r="V169" s="402"/>
      <c r="W169" s="402"/>
      <c r="X169" s="402"/>
      <c r="Y169" s="402"/>
      <c r="Z169" s="402"/>
    </row>
    <row r="170" ht="18.0" customHeight="1">
      <c r="A170" s="402"/>
      <c r="B170" s="402"/>
      <c r="C170" s="402"/>
      <c r="D170" s="402"/>
      <c r="E170" s="402"/>
      <c r="F170" s="402"/>
      <c r="G170" s="402"/>
      <c r="H170" s="402"/>
      <c r="I170" s="402"/>
      <c r="J170" s="402"/>
      <c r="K170" s="402"/>
      <c r="L170" s="402"/>
      <c r="M170" s="402"/>
      <c r="N170" s="402"/>
      <c r="O170" s="402"/>
      <c r="P170" s="402"/>
      <c r="Q170" s="402"/>
      <c r="R170" s="402"/>
      <c r="S170" s="402"/>
      <c r="T170" s="402"/>
      <c r="U170" s="402"/>
      <c r="V170" s="402"/>
      <c r="W170" s="402"/>
      <c r="X170" s="402"/>
      <c r="Y170" s="402"/>
      <c r="Z170" s="402"/>
    </row>
    <row r="171" ht="18.0" customHeight="1">
      <c r="A171" s="402"/>
      <c r="B171" s="402"/>
      <c r="C171" s="402"/>
      <c r="D171" s="402"/>
      <c r="E171" s="402"/>
      <c r="F171" s="402"/>
      <c r="G171" s="402"/>
      <c r="H171" s="402"/>
      <c r="I171" s="402"/>
      <c r="J171" s="402"/>
      <c r="K171" s="402"/>
      <c r="L171" s="402"/>
      <c r="M171" s="402"/>
      <c r="N171" s="402"/>
      <c r="O171" s="402"/>
      <c r="P171" s="402"/>
      <c r="Q171" s="402"/>
      <c r="R171" s="402"/>
      <c r="S171" s="402"/>
      <c r="T171" s="402"/>
      <c r="U171" s="402"/>
      <c r="V171" s="402"/>
      <c r="W171" s="402"/>
      <c r="X171" s="402"/>
      <c r="Y171" s="402"/>
      <c r="Z171" s="402"/>
    </row>
    <row r="172" ht="18.0" customHeight="1">
      <c r="A172" s="402"/>
      <c r="B172" s="402"/>
      <c r="C172" s="402"/>
      <c r="D172" s="402"/>
      <c r="E172" s="402"/>
      <c r="F172" s="402"/>
      <c r="G172" s="402"/>
      <c r="H172" s="402"/>
      <c r="I172" s="402"/>
      <c r="J172" s="402"/>
      <c r="K172" s="402"/>
      <c r="L172" s="402"/>
      <c r="M172" s="402"/>
      <c r="N172" s="402"/>
      <c r="O172" s="402"/>
      <c r="P172" s="402"/>
      <c r="Q172" s="402"/>
      <c r="R172" s="402"/>
      <c r="S172" s="402"/>
      <c r="T172" s="402"/>
      <c r="U172" s="402"/>
      <c r="V172" s="402"/>
      <c r="W172" s="402"/>
      <c r="X172" s="402"/>
      <c r="Y172" s="402"/>
      <c r="Z172" s="402"/>
    </row>
    <row r="173" ht="18.0" customHeight="1">
      <c r="A173" s="402"/>
      <c r="B173" s="402"/>
      <c r="C173" s="402"/>
      <c r="D173" s="402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</row>
    <row r="174" ht="18.0" customHeight="1">
      <c r="A174" s="402"/>
      <c r="B174" s="402"/>
      <c r="C174" s="402"/>
      <c r="D174" s="402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02"/>
      <c r="S174" s="402"/>
      <c r="T174" s="402"/>
      <c r="U174" s="402"/>
      <c r="V174" s="402"/>
      <c r="W174" s="402"/>
      <c r="X174" s="402"/>
      <c r="Y174" s="402"/>
      <c r="Z174" s="402"/>
    </row>
    <row r="175" ht="18.0" customHeight="1">
      <c r="A175" s="402"/>
      <c r="B175" s="402"/>
      <c r="C175" s="402"/>
      <c r="D175" s="402"/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2"/>
      <c r="T175" s="402"/>
      <c r="U175" s="402"/>
      <c r="V175" s="402"/>
      <c r="W175" s="402"/>
      <c r="X175" s="402"/>
      <c r="Y175" s="402"/>
      <c r="Z175" s="402"/>
    </row>
    <row r="176" ht="18.0" customHeight="1">
      <c r="A176" s="402"/>
      <c r="B176" s="402"/>
      <c r="C176" s="402"/>
      <c r="D176" s="402"/>
      <c r="E176" s="402"/>
      <c r="F176" s="402"/>
      <c r="G176" s="402"/>
      <c r="H176" s="402"/>
      <c r="I176" s="402"/>
      <c r="J176" s="402"/>
      <c r="K176" s="402"/>
      <c r="L176" s="402"/>
      <c r="M176" s="402"/>
      <c r="N176" s="402"/>
      <c r="O176" s="402"/>
      <c r="P176" s="402"/>
      <c r="Q176" s="402"/>
      <c r="R176" s="402"/>
      <c r="S176" s="402"/>
      <c r="T176" s="402"/>
      <c r="U176" s="402"/>
      <c r="V176" s="402"/>
      <c r="W176" s="402"/>
      <c r="X176" s="402"/>
      <c r="Y176" s="402"/>
      <c r="Z176" s="402"/>
    </row>
    <row r="177" ht="18.0" customHeight="1">
      <c r="A177" s="402"/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</row>
    <row r="178" ht="18.0" customHeight="1">
      <c r="A178" s="402"/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2"/>
      <c r="T178" s="402"/>
      <c r="U178" s="402"/>
      <c r="V178" s="402"/>
      <c r="W178" s="402"/>
      <c r="X178" s="402"/>
      <c r="Y178" s="402"/>
      <c r="Z178" s="402"/>
    </row>
    <row r="179" ht="18.0" customHeight="1">
      <c r="A179" s="402"/>
      <c r="B179" s="402"/>
      <c r="C179" s="402"/>
      <c r="D179" s="402"/>
      <c r="E179" s="402"/>
      <c r="F179" s="402"/>
      <c r="G179" s="402"/>
      <c r="H179" s="402"/>
      <c r="I179" s="402"/>
      <c r="J179" s="402"/>
      <c r="K179" s="402"/>
      <c r="L179" s="402"/>
      <c r="M179" s="402"/>
      <c r="N179" s="402"/>
      <c r="O179" s="402"/>
      <c r="P179" s="402"/>
      <c r="Q179" s="402"/>
      <c r="R179" s="402"/>
      <c r="S179" s="402"/>
      <c r="T179" s="402"/>
      <c r="U179" s="402"/>
      <c r="V179" s="402"/>
      <c r="W179" s="402"/>
      <c r="X179" s="402"/>
      <c r="Y179" s="402"/>
      <c r="Z179" s="402"/>
    </row>
    <row r="180" ht="18.0" customHeight="1">
      <c r="A180" s="402"/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</row>
    <row r="181" ht="18.0" customHeight="1">
      <c r="A181" s="402"/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02"/>
      <c r="S181" s="402"/>
      <c r="T181" s="402"/>
      <c r="U181" s="402"/>
      <c r="V181" s="402"/>
      <c r="W181" s="402"/>
      <c r="X181" s="402"/>
      <c r="Y181" s="402"/>
      <c r="Z181" s="402"/>
    </row>
    <row r="182" ht="18.0" customHeight="1">
      <c r="A182" s="402"/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  <c r="S182" s="402"/>
      <c r="T182" s="402"/>
      <c r="U182" s="402"/>
      <c r="V182" s="402"/>
      <c r="W182" s="402"/>
      <c r="X182" s="402"/>
      <c r="Y182" s="402"/>
      <c r="Z182" s="402"/>
    </row>
    <row r="183" ht="18.0" customHeight="1">
      <c r="A183" s="402"/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402"/>
      <c r="O183" s="402"/>
      <c r="P183" s="402"/>
      <c r="Q183" s="402"/>
      <c r="R183" s="402"/>
      <c r="S183" s="402"/>
      <c r="T183" s="402"/>
      <c r="U183" s="402"/>
      <c r="V183" s="402"/>
      <c r="W183" s="402"/>
      <c r="X183" s="402"/>
      <c r="Y183" s="402"/>
      <c r="Z183" s="402"/>
    </row>
    <row r="184" ht="18.0" customHeight="1">
      <c r="A184" s="402"/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402"/>
      <c r="O184" s="402"/>
      <c r="P184" s="402"/>
      <c r="Q184" s="402"/>
      <c r="R184" s="402"/>
      <c r="S184" s="402"/>
      <c r="T184" s="402"/>
      <c r="U184" s="402"/>
      <c r="V184" s="402"/>
      <c r="W184" s="402"/>
      <c r="X184" s="402"/>
      <c r="Y184" s="402"/>
      <c r="Z184" s="402"/>
    </row>
    <row r="185" ht="18.0" customHeight="1">
      <c r="A185" s="402"/>
      <c r="B185" s="402"/>
      <c r="C185" s="402"/>
      <c r="D185" s="402"/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2"/>
      <c r="T185" s="402"/>
      <c r="U185" s="402"/>
      <c r="V185" s="402"/>
      <c r="W185" s="402"/>
      <c r="X185" s="402"/>
      <c r="Y185" s="402"/>
      <c r="Z185" s="402"/>
    </row>
    <row r="186" ht="18.0" customHeight="1">
      <c r="A186" s="402"/>
      <c r="B186" s="402"/>
      <c r="C186" s="402"/>
      <c r="D186" s="402"/>
      <c r="E186" s="402"/>
      <c r="F186" s="402"/>
      <c r="G186" s="402"/>
      <c r="H186" s="402"/>
      <c r="I186" s="402"/>
      <c r="J186" s="402"/>
      <c r="K186" s="402"/>
      <c r="L186" s="402"/>
      <c r="M186" s="402"/>
      <c r="N186" s="402"/>
      <c r="O186" s="402"/>
      <c r="P186" s="402"/>
      <c r="Q186" s="402"/>
      <c r="R186" s="402"/>
      <c r="S186" s="402"/>
      <c r="T186" s="402"/>
      <c r="U186" s="402"/>
      <c r="V186" s="402"/>
      <c r="W186" s="402"/>
      <c r="X186" s="402"/>
      <c r="Y186" s="402"/>
      <c r="Z186" s="402"/>
    </row>
    <row r="187" ht="18.0" customHeight="1">
      <c r="A187" s="402"/>
      <c r="B187" s="402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</row>
    <row r="188" ht="18.0" customHeight="1">
      <c r="A188" s="402"/>
      <c r="B188" s="402"/>
      <c r="C188" s="402"/>
      <c r="D188" s="402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2"/>
      <c r="T188" s="402"/>
      <c r="U188" s="402"/>
      <c r="V188" s="402"/>
      <c r="W188" s="402"/>
      <c r="X188" s="402"/>
      <c r="Y188" s="402"/>
      <c r="Z188" s="402"/>
    </row>
    <row r="189" ht="18.0" customHeight="1">
      <c r="A189" s="402"/>
      <c r="B189" s="402"/>
      <c r="C189" s="402"/>
      <c r="D189" s="402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</row>
    <row r="190" ht="18.0" customHeight="1">
      <c r="A190" s="402"/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  <c r="S190" s="402"/>
      <c r="T190" s="402"/>
      <c r="U190" s="402"/>
      <c r="V190" s="402"/>
      <c r="W190" s="402"/>
      <c r="X190" s="402"/>
      <c r="Y190" s="402"/>
      <c r="Z190" s="402"/>
    </row>
    <row r="191" ht="18.0" customHeight="1">
      <c r="A191" s="402"/>
      <c r="B191" s="402"/>
      <c r="C191" s="402"/>
      <c r="D191" s="402"/>
      <c r="E191" s="402"/>
      <c r="F191" s="402"/>
      <c r="G191" s="402"/>
      <c r="H191" s="402"/>
      <c r="I191" s="402"/>
      <c r="J191" s="402"/>
      <c r="K191" s="402"/>
      <c r="L191" s="402"/>
      <c r="M191" s="402"/>
      <c r="N191" s="402"/>
      <c r="O191" s="402"/>
      <c r="P191" s="402"/>
      <c r="Q191" s="402"/>
      <c r="R191" s="402"/>
      <c r="S191" s="402"/>
      <c r="T191" s="402"/>
      <c r="U191" s="402"/>
      <c r="V191" s="402"/>
      <c r="W191" s="402"/>
      <c r="X191" s="402"/>
      <c r="Y191" s="402"/>
      <c r="Z191" s="402"/>
    </row>
    <row r="192" ht="18.0" customHeight="1">
      <c r="A192" s="402"/>
      <c r="B192" s="402"/>
      <c r="C192" s="402"/>
      <c r="D192" s="402"/>
      <c r="E192" s="402"/>
      <c r="F192" s="402"/>
      <c r="G192" s="402"/>
      <c r="H192" s="402"/>
      <c r="I192" s="402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</row>
    <row r="193" ht="18.0" customHeight="1">
      <c r="A193" s="402"/>
      <c r="B193" s="402"/>
      <c r="C193" s="402"/>
      <c r="D193" s="402"/>
      <c r="E193" s="402"/>
      <c r="F193" s="402"/>
      <c r="G193" s="402"/>
      <c r="H193" s="402"/>
      <c r="I193" s="402"/>
      <c r="J193" s="402"/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X193" s="402"/>
      <c r="Y193" s="402"/>
      <c r="Z193" s="402"/>
    </row>
    <row r="194" ht="18.0" customHeight="1">
      <c r="A194" s="402"/>
      <c r="B194" s="402"/>
      <c r="C194" s="402"/>
      <c r="D194" s="402"/>
      <c r="E194" s="402"/>
      <c r="F194" s="402"/>
      <c r="G194" s="402"/>
      <c r="H194" s="402"/>
      <c r="I194" s="402"/>
      <c r="J194" s="40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X194" s="402"/>
      <c r="Y194" s="402"/>
      <c r="Z194" s="402"/>
    </row>
    <row r="195" ht="18.0" customHeight="1">
      <c r="A195" s="402"/>
      <c r="B195" s="402"/>
      <c r="C195" s="402"/>
      <c r="D195" s="402"/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2"/>
      <c r="T195" s="402"/>
      <c r="U195" s="402"/>
      <c r="V195" s="402"/>
      <c r="W195" s="402"/>
      <c r="X195" s="402"/>
      <c r="Y195" s="402"/>
      <c r="Z195" s="402"/>
    </row>
    <row r="196" ht="18.0" customHeight="1">
      <c r="A196" s="402"/>
      <c r="B196" s="402"/>
      <c r="C196" s="402"/>
      <c r="D196" s="402"/>
      <c r="E196" s="402"/>
      <c r="F196" s="402"/>
      <c r="G196" s="402"/>
      <c r="H196" s="402"/>
      <c r="I196" s="402"/>
      <c r="J196" s="402"/>
      <c r="K196" s="402"/>
      <c r="L196" s="402"/>
      <c r="M196" s="402"/>
      <c r="N196" s="402"/>
      <c r="O196" s="402"/>
      <c r="P196" s="402"/>
      <c r="Q196" s="402"/>
      <c r="R196" s="402"/>
      <c r="S196" s="402"/>
      <c r="T196" s="402"/>
      <c r="U196" s="402"/>
      <c r="V196" s="402"/>
      <c r="W196" s="402"/>
      <c r="X196" s="402"/>
      <c r="Y196" s="402"/>
      <c r="Z196" s="402"/>
    </row>
    <row r="197" ht="18.0" customHeight="1">
      <c r="A197" s="402"/>
      <c r="B197" s="402"/>
      <c r="C197" s="402"/>
      <c r="D197" s="402"/>
      <c r="E197" s="402"/>
      <c r="F197" s="402"/>
      <c r="G197" s="402"/>
      <c r="H197" s="402"/>
      <c r="I197" s="402"/>
      <c r="J197" s="402"/>
      <c r="K197" s="402"/>
      <c r="L197" s="402"/>
      <c r="M197" s="402"/>
      <c r="N197" s="402"/>
      <c r="O197" s="402"/>
      <c r="P197" s="402"/>
      <c r="Q197" s="402"/>
      <c r="R197" s="402"/>
      <c r="S197" s="402"/>
      <c r="T197" s="402"/>
      <c r="U197" s="402"/>
      <c r="V197" s="402"/>
      <c r="W197" s="402"/>
      <c r="X197" s="402"/>
      <c r="Y197" s="402"/>
      <c r="Z197" s="402"/>
    </row>
    <row r="198" ht="18.0" customHeight="1">
      <c r="A198" s="402"/>
      <c r="B198" s="402"/>
      <c r="C198" s="402"/>
      <c r="D198" s="402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2"/>
      <c r="T198" s="402"/>
      <c r="U198" s="402"/>
      <c r="V198" s="402"/>
      <c r="W198" s="402"/>
      <c r="X198" s="402"/>
      <c r="Y198" s="402"/>
      <c r="Z198" s="402"/>
    </row>
    <row r="199" ht="18.0" customHeight="1">
      <c r="A199" s="402"/>
      <c r="B199" s="402"/>
      <c r="C199" s="402"/>
      <c r="D199" s="402"/>
      <c r="E199" s="402"/>
      <c r="F199" s="402"/>
      <c r="G199" s="402"/>
      <c r="H199" s="402"/>
      <c r="I199" s="402"/>
      <c r="J199" s="402"/>
      <c r="K199" s="402"/>
      <c r="L199" s="402"/>
      <c r="M199" s="402"/>
      <c r="N199" s="402"/>
      <c r="O199" s="402"/>
      <c r="P199" s="402"/>
      <c r="Q199" s="402"/>
      <c r="R199" s="402"/>
      <c r="S199" s="402"/>
      <c r="T199" s="402"/>
      <c r="U199" s="402"/>
      <c r="V199" s="402"/>
      <c r="W199" s="402"/>
      <c r="X199" s="402"/>
      <c r="Y199" s="402"/>
      <c r="Z199" s="402"/>
    </row>
    <row r="200" ht="18.0" customHeight="1">
      <c r="A200" s="402"/>
      <c r="B200" s="402"/>
      <c r="C200" s="402"/>
      <c r="D200" s="402"/>
      <c r="E200" s="402"/>
      <c r="F200" s="402"/>
      <c r="G200" s="402"/>
      <c r="H200" s="402"/>
      <c r="I200" s="402"/>
      <c r="J200" s="402"/>
      <c r="K200" s="402"/>
      <c r="L200" s="402"/>
      <c r="M200" s="402"/>
      <c r="N200" s="402"/>
      <c r="O200" s="402"/>
      <c r="P200" s="402"/>
      <c r="Q200" s="402"/>
      <c r="R200" s="402"/>
      <c r="S200" s="402"/>
      <c r="T200" s="402"/>
      <c r="U200" s="402"/>
      <c r="V200" s="402"/>
      <c r="W200" s="402"/>
      <c r="X200" s="402"/>
      <c r="Y200" s="402"/>
      <c r="Z200" s="402"/>
    </row>
    <row r="201" ht="18.0" customHeight="1">
      <c r="A201" s="402"/>
      <c r="B201" s="402"/>
      <c r="C201" s="402"/>
      <c r="D201" s="402"/>
      <c r="E201" s="402"/>
      <c r="F201" s="402"/>
      <c r="G201" s="402"/>
      <c r="H201" s="402"/>
      <c r="I201" s="402"/>
      <c r="J201" s="402"/>
      <c r="K201" s="402"/>
      <c r="L201" s="402"/>
      <c r="M201" s="402"/>
      <c r="N201" s="402"/>
      <c r="O201" s="402"/>
      <c r="P201" s="402"/>
      <c r="Q201" s="402"/>
      <c r="R201" s="402"/>
      <c r="S201" s="402"/>
      <c r="T201" s="402"/>
      <c r="U201" s="402"/>
      <c r="V201" s="402"/>
      <c r="W201" s="402"/>
      <c r="X201" s="402"/>
      <c r="Y201" s="402"/>
      <c r="Z201" s="402"/>
    </row>
    <row r="202" ht="18.0" customHeight="1">
      <c r="A202" s="402"/>
      <c r="B202" s="402"/>
      <c r="C202" s="402"/>
      <c r="D202" s="402"/>
      <c r="E202" s="402"/>
      <c r="F202" s="402"/>
      <c r="G202" s="402"/>
      <c r="H202" s="402"/>
      <c r="I202" s="402"/>
      <c r="J202" s="402"/>
      <c r="K202" s="402"/>
      <c r="L202" s="402"/>
      <c r="M202" s="402"/>
      <c r="N202" s="402"/>
      <c r="O202" s="402"/>
      <c r="P202" s="402"/>
      <c r="Q202" s="402"/>
      <c r="R202" s="402"/>
      <c r="S202" s="402"/>
      <c r="T202" s="402"/>
      <c r="U202" s="402"/>
      <c r="V202" s="402"/>
      <c r="W202" s="402"/>
      <c r="X202" s="402"/>
      <c r="Y202" s="402"/>
      <c r="Z202" s="402"/>
    </row>
    <row r="203" ht="18.0" customHeight="1">
      <c r="A203" s="402"/>
      <c r="B203" s="402"/>
      <c r="C203" s="402"/>
      <c r="D203" s="402"/>
      <c r="E203" s="402"/>
      <c r="F203" s="402"/>
      <c r="G203" s="402"/>
      <c r="H203" s="402"/>
      <c r="I203" s="402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</row>
    <row r="204" ht="18.0" customHeight="1">
      <c r="A204" s="402"/>
      <c r="B204" s="402"/>
      <c r="C204" s="402"/>
      <c r="D204" s="402"/>
      <c r="E204" s="402"/>
      <c r="F204" s="402"/>
      <c r="G204" s="402"/>
      <c r="H204" s="402"/>
      <c r="I204" s="402"/>
      <c r="J204" s="402"/>
      <c r="K204" s="402"/>
      <c r="L204" s="402"/>
      <c r="M204" s="402"/>
      <c r="N204" s="402"/>
      <c r="O204" s="402"/>
      <c r="P204" s="402"/>
      <c r="Q204" s="402"/>
      <c r="R204" s="402"/>
      <c r="S204" s="402"/>
      <c r="T204" s="402"/>
      <c r="U204" s="402"/>
      <c r="V204" s="402"/>
      <c r="W204" s="402"/>
      <c r="X204" s="402"/>
      <c r="Y204" s="402"/>
      <c r="Z204" s="402"/>
    </row>
    <row r="205" ht="18.0" customHeight="1">
      <c r="A205" s="402"/>
      <c r="B205" s="402"/>
      <c r="C205" s="402"/>
      <c r="D205" s="402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2"/>
      <c r="T205" s="402"/>
      <c r="U205" s="402"/>
      <c r="V205" s="402"/>
      <c r="W205" s="402"/>
      <c r="X205" s="402"/>
      <c r="Y205" s="402"/>
      <c r="Z205" s="402"/>
    </row>
    <row r="206" ht="18.0" customHeight="1">
      <c r="A206" s="402"/>
      <c r="B206" s="402"/>
      <c r="C206" s="402"/>
      <c r="D206" s="402"/>
      <c r="E206" s="402"/>
      <c r="F206" s="402"/>
      <c r="G206" s="402"/>
      <c r="H206" s="402"/>
      <c r="I206" s="402"/>
      <c r="J206" s="402"/>
      <c r="K206" s="402"/>
      <c r="L206" s="402"/>
      <c r="M206" s="402"/>
      <c r="N206" s="402"/>
      <c r="O206" s="402"/>
      <c r="P206" s="402"/>
      <c r="Q206" s="402"/>
      <c r="R206" s="402"/>
      <c r="S206" s="402"/>
      <c r="T206" s="402"/>
      <c r="U206" s="402"/>
      <c r="V206" s="402"/>
      <c r="W206" s="402"/>
      <c r="X206" s="402"/>
      <c r="Y206" s="402"/>
      <c r="Z206" s="402"/>
    </row>
    <row r="207" ht="18.0" customHeight="1">
      <c r="A207" s="402"/>
      <c r="B207" s="402"/>
      <c r="C207" s="402"/>
      <c r="D207" s="402"/>
      <c r="E207" s="402"/>
      <c r="F207" s="402"/>
      <c r="G207" s="402"/>
      <c r="H207" s="402"/>
      <c r="I207" s="402"/>
      <c r="J207" s="402"/>
      <c r="K207" s="402"/>
      <c r="L207" s="402"/>
      <c r="M207" s="402"/>
      <c r="N207" s="402"/>
      <c r="O207" s="402"/>
      <c r="P207" s="402"/>
      <c r="Q207" s="402"/>
      <c r="R207" s="402"/>
      <c r="S207" s="402"/>
      <c r="T207" s="402"/>
      <c r="U207" s="402"/>
      <c r="V207" s="402"/>
      <c r="W207" s="402"/>
      <c r="X207" s="402"/>
      <c r="Y207" s="402"/>
      <c r="Z207" s="402"/>
    </row>
    <row r="208" ht="18.0" customHeight="1">
      <c r="A208" s="402"/>
      <c r="B208" s="402"/>
      <c r="C208" s="402"/>
      <c r="D208" s="402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</row>
    <row r="209" ht="18.0" customHeight="1">
      <c r="A209" s="402"/>
      <c r="B209" s="402"/>
      <c r="C209" s="402"/>
      <c r="D209" s="402"/>
      <c r="E209" s="402"/>
      <c r="F209" s="402"/>
      <c r="G209" s="402"/>
      <c r="H209" s="402"/>
      <c r="I209" s="402"/>
      <c r="J209" s="402"/>
      <c r="K209" s="402"/>
      <c r="L209" s="402"/>
      <c r="M209" s="402"/>
      <c r="N209" s="402"/>
      <c r="O209" s="402"/>
      <c r="P209" s="402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</row>
    <row r="210" ht="18.0" customHeight="1">
      <c r="A210" s="402"/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  <c r="S210" s="402"/>
      <c r="T210" s="402"/>
      <c r="U210" s="402"/>
      <c r="V210" s="402"/>
      <c r="W210" s="402"/>
      <c r="X210" s="402"/>
      <c r="Y210" s="402"/>
      <c r="Z210" s="402"/>
    </row>
    <row r="211" ht="18.0" customHeight="1">
      <c r="A211" s="402"/>
      <c r="B211" s="402"/>
      <c r="C211" s="402"/>
      <c r="D211" s="402"/>
      <c r="E211" s="402"/>
      <c r="F211" s="402"/>
      <c r="G211" s="402"/>
      <c r="H211" s="402"/>
      <c r="I211" s="402"/>
      <c r="J211" s="402"/>
      <c r="K211" s="402"/>
      <c r="L211" s="402"/>
      <c r="M211" s="402"/>
      <c r="N211" s="402"/>
      <c r="O211" s="402"/>
      <c r="P211" s="402"/>
      <c r="Q211" s="402"/>
      <c r="R211" s="402"/>
      <c r="S211" s="402"/>
      <c r="T211" s="402"/>
      <c r="U211" s="402"/>
      <c r="V211" s="402"/>
      <c r="W211" s="402"/>
      <c r="X211" s="402"/>
      <c r="Y211" s="402"/>
      <c r="Z211" s="402"/>
    </row>
    <row r="212" ht="18.0" customHeight="1">
      <c r="A212" s="402"/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  <c r="S212" s="402"/>
      <c r="T212" s="402"/>
      <c r="U212" s="402"/>
      <c r="V212" s="402"/>
      <c r="W212" s="402"/>
      <c r="X212" s="402"/>
      <c r="Y212" s="402"/>
      <c r="Z212" s="402"/>
    </row>
    <row r="213" ht="18.0" customHeight="1">
      <c r="A213" s="402"/>
      <c r="B213" s="402"/>
      <c r="C213" s="402"/>
      <c r="D213" s="402"/>
      <c r="E213" s="402"/>
      <c r="F213" s="402"/>
      <c r="G213" s="402"/>
      <c r="H213" s="402"/>
      <c r="I213" s="402"/>
      <c r="J213" s="402"/>
      <c r="K213" s="402"/>
      <c r="L213" s="402"/>
      <c r="M213" s="402"/>
      <c r="N213" s="402"/>
      <c r="O213" s="402"/>
      <c r="P213" s="402"/>
      <c r="Q213" s="402"/>
      <c r="R213" s="402"/>
      <c r="S213" s="402"/>
      <c r="T213" s="402"/>
      <c r="U213" s="402"/>
      <c r="V213" s="402"/>
      <c r="W213" s="402"/>
      <c r="X213" s="402"/>
      <c r="Y213" s="402"/>
      <c r="Z213" s="402"/>
    </row>
    <row r="214" ht="18.0" customHeight="1">
      <c r="A214" s="402"/>
      <c r="B214" s="402"/>
      <c r="C214" s="402"/>
      <c r="D214" s="402"/>
      <c r="E214" s="402"/>
      <c r="F214" s="402"/>
      <c r="G214" s="402"/>
      <c r="H214" s="402"/>
      <c r="I214" s="402"/>
      <c r="J214" s="402"/>
      <c r="K214" s="402"/>
      <c r="L214" s="402"/>
      <c r="M214" s="402"/>
      <c r="N214" s="402"/>
      <c r="O214" s="402"/>
      <c r="P214" s="402"/>
      <c r="Q214" s="402"/>
      <c r="R214" s="402"/>
      <c r="S214" s="402"/>
      <c r="T214" s="402"/>
      <c r="U214" s="402"/>
      <c r="V214" s="402"/>
      <c r="W214" s="402"/>
      <c r="X214" s="402"/>
      <c r="Y214" s="402"/>
      <c r="Z214" s="402"/>
    </row>
    <row r="215" ht="18.0" customHeight="1">
      <c r="A215" s="402"/>
      <c r="B215" s="402"/>
      <c r="C215" s="402"/>
      <c r="D215" s="402"/>
      <c r="E215" s="402"/>
      <c r="F215" s="402"/>
      <c r="G215" s="402"/>
      <c r="H215" s="402"/>
      <c r="I215" s="402"/>
      <c r="J215" s="402"/>
      <c r="K215" s="402"/>
      <c r="L215" s="402"/>
      <c r="M215" s="402"/>
      <c r="N215" s="402"/>
      <c r="O215" s="402"/>
      <c r="P215" s="402"/>
      <c r="Q215" s="402"/>
      <c r="R215" s="402"/>
      <c r="S215" s="402"/>
      <c r="T215" s="402"/>
      <c r="U215" s="402"/>
      <c r="V215" s="402"/>
      <c r="W215" s="402"/>
      <c r="X215" s="402"/>
      <c r="Y215" s="402"/>
      <c r="Z215" s="402"/>
    </row>
    <row r="216" ht="18.0" customHeight="1">
      <c r="A216" s="402"/>
      <c r="B216" s="402"/>
      <c r="C216" s="402"/>
      <c r="D216" s="402"/>
      <c r="E216" s="402"/>
      <c r="F216" s="402"/>
      <c r="G216" s="402"/>
      <c r="H216" s="402"/>
      <c r="I216" s="402"/>
      <c r="J216" s="402"/>
      <c r="K216" s="402"/>
      <c r="L216" s="402"/>
      <c r="M216" s="402"/>
      <c r="N216" s="402"/>
      <c r="O216" s="402"/>
      <c r="P216" s="402"/>
      <c r="Q216" s="402"/>
      <c r="R216" s="402"/>
      <c r="S216" s="402"/>
      <c r="T216" s="402"/>
      <c r="U216" s="402"/>
      <c r="V216" s="402"/>
      <c r="W216" s="402"/>
      <c r="X216" s="402"/>
      <c r="Y216" s="402"/>
      <c r="Z216" s="402"/>
    </row>
    <row r="217" ht="18.0" customHeight="1">
      <c r="A217" s="402"/>
      <c r="B217" s="402"/>
      <c r="C217" s="402"/>
      <c r="D217" s="402"/>
      <c r="E217" s="402"/>
      <c r="F217" s="402"/>
      <c r="G217" s="402"/>
      <c r="H217" s="402"/>
      <c r="I217" s="402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</row>
    <row r="218" ht="18.0" customHeight="1">
      <c r="A218" s="402"/>
      <c r="B218" s="402"/>
      <c r="C218" s="402"/>
      <c r="D218" s="402"/>
      <c r="E218" s="402"/>
      <c r="F218" s="402"/>
      <c r="G218" s="402"/>
      <c r="H218" s="402"/>
      <c r="I218" s="402"/>
      <c r="J218" s="402"/>
      <c r="K218" s="402"/>
      <c r="L218" s="402"/>
      <c r="M218" s="402"/>
      <c r="N218" s="402"/>
      <c r="O218" s="402"/>
      <c r="P218" s="402"/>
      <c r="Q218" s="402"/>
      <c r="R218" s="402"/>
      <c r="S218" s="402"/>
      <c r="T218" s="402"/>
      <c r="U218" s="402"/>
      <c r="V218" s="402"/>
      <c r="W218" s="402"/>
      <c r="X218" s="402"/>
      <c r="Y218" s="402"/>
      <c r="Z218" s="402"/>
    </row>
    <row r="219" ht="18.0" customHeight="1">
      <c r="A219" s="402"/>
      <c r="B219" s="402"/>
      <c r="C219" s="402"/>
      <c r="D219" s="402"/>
      <c r="E219" s="402"/>
      <c r="F219" s="402"/>
      <c r="G219" s="402"/>
      <c r="H219" s="402"/>
      <c r="I219" s="402"/>
      <c r="J219" s="402"/>
      <c r="K219" s="402"/>
      <c r="L219" s="402"/>
      <c r="M219" s="402"/>
      <c r="N219" s="402"/>
      <c r="O219" s="402"/>
      <c r="P219" s="402"/>
      <c r="Q219" s="402"/>
      <c r="R219" s="402"/>
      <c r="S219" s="402"/>
      <c r="T219" s="402"/>
      <c r="U219" s="402"/>
      <c r="V219" s="402"/>
      <c r="W219" s="402"/>
      <c r="X219" s="402"/>
      <c r="Y219" s="402"/>
      <c r="Z219" s="402"/>
    </row>
    <row r="220" ht="18.0" customHeight="1">
      <c r="A220" s="402"/>
      <c r="B220" s="402"/>
      <c r="C220" s="402"/>
      <c r="D220" s="402"/>
      <c r="E220" s="402"/>
      <c r="F220" s="402"/>
      <c r="G220" s="402"/>
      <c r="H220" s="402"/>
      <c r="I220" s="402"/>
      <c r="J220" s="402"/>
      <c r="K220" s="402"/>
      <c r="L220" s="402"/>
      <c r="M220" s="402"/>
      <c r="N220" s="402"/>
      <c r="O220" s="402"/>
      <c r="P220" s="402"/>
      <c r="Q220" s="402"/>
      <c r="R220" s="402"/>
      <c r="S220" s="402"/>
      <c r="T220" s="402"/>
      <c r="U220" s="402"/>
      <c r="V220" s="402"/>
      <c r="W220" s="402"/>
      <c r="X220" s="402"/>
      <c r="Y220" s="402"/>
      <c r="Z220" s="402"/>
    </row>
    <row r="221" ht="18.0" customHeight="1">
      <c r="A221" s="402"/>
      <c r="B221" s="402"/>
      <c r="C221" s="402"/>
      <c r="D221" s="402"/>
      <c r="E221" s="402"/>
      <c r="F221" s="402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2"/>
      <c r="U221" s="402"/>
      <c r="V221" s="402"/>
      <c r="W221" s="402"/>
      <c r="X221" s="402"/>
      <c r="Y221" s="402"/>
      <c r="Z221" s="402"/>
    </row>
    <row r="222" ht="18.0" customHeight="1">
      <c r="A222" s="402"/>
      <c r="B222" s="402"/>
      <c r="C222" s="402"/>
      <c r="D222" s="402"/>
      <c r="E222" s="402"/>
      <c r="F222" s="402"/>
      <c r="G222" s="402"/>
      <c r="H222" s="402"/>
      <c r="I222" s="402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</row>
    <row r="223" ht="18.0" customHeight="1">
      <c r="A223" s="402"/>
      <c r="B223" s="402"/>
      <c r="C223" s="402"/>
      <c r="D223" s="402"/>
      <c r="E223" s="402"/>
      <c r="F223" s="402"/>
      <c r="G223" s="402"/>
      <c r="H223" s="402"/>
      <c r="I223" s="402"/>
      <c r="J223" s="402"/>
      <c r="K223" s="402"/>
      <c r="L223" s="402"/>
      <c r="M223" s="402"/>
      <c r="N223" s="402"/>
      <c r="O223" s="402"/>
      <c r="P223" s="402"/>
      <c r="Q223" s="402"/>
      <c r="R223" s="402"/>
      <c r="S223" s="402"/>
      <c r="T223" s="402"/>
      <c r="U223" s="402"/>
      <c r="V223" s="402"/>
      <c r="W223" s="402"/>
      <c r="X223" s="402"/>
      <c r="Y223" s="402"/>
      <c r="Z223" s="402"/>
    </row>
    <row r="224" ht="18.0" customHeight="1">
      <c r="A224" s="402"/>
      <c r="B224" s="402"/>
      <c r="C224" s="402"/>
      <c r="D224" s="402"/>
      <c r="E224" s="402"/>
      <c r="F224" s="402"/>
      <c r="G224" s="402"/>
      <c r="H224" s="402"/>
      <c r="I224" s="402"/>
      <c r="J224" s="402"/>
      <c r="K224" s="402"/>
      <c r="L224" s="402"/>
      <c r="M224" s="402"/>
      <c r="N224" s="402"/>
      <c r="O224" s="402"/>
      <c r="P224" s="402"/>
      <c r="Q224" s="402"/>
      <c r="R224" s="402"/>
      <c r="S224" s="402"/>
      <c r="T224" s="402"/>
      <c r="U224" s="402"/>
      <c r="V224" s="402"/>
      <c r="W224" s="402"/>
      <c r="X224" s="402"/>
      <c r="Y224" s="402"/>
      <c r="Z224" s="402"/>
    </row>
    <row r="225" ht="18.0" customHeight="1">
      <c r="A225" s="402"/>
      <c r="B225" s="402"/>
      <c r="C225" s="402"/>
      <c r="D225" s="402"/>
      <c r="E225" s="402"/>
      <c r="F225" s="402"/>
      <c r="G225" s="402"/>
      <c r="H225" s="402"/>
      <c r="I225" s="402"/>
      <c r="J225" s="402"/>
      <c r="K225" s="402"/>
      <c r="L225" s="402"/>
      <c r="M225" s="402"/>
      <c r="N225" s="402"/>
      <c r="O225" s="402"/>
      <c r="P225" s="402"/>
      <c r="Q225" s="402"/>
      <c r="R225" s="402"/>
      <c r="S225" s="402"/>
      <c r="T225" s="402"/>
      <c r="U225" s="402"/>
      <c r="V225" s="402"/>
      <c r="W225" s="402"/>
      <c r="X225" s="402"/>
      <c r="Y225" s="402"/>
      <c r="Z225" s="402"/>
    </row>
    <row r="226" ht="18.0" customHeight="1">
      <c r="A226" s="402"/>
      <c r="B226" s="402"/>
      <c r="C226" s="402"/>
      <c r="D226" s="402"/>
      <c r="E226" s="402"/>
      <c r="F226" s="402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2"/>
      <c r="R226" s="402"/>
      <c r="S226" s="402"/>
      <c r="T226" s="402"/>
      <c r="U226" s="402"/>
      <c r="V226" s="402"/>
      <c r="W226" s="402"/>
      <c r="X226" s="402"/>
      <c r="Y226" s="402"/>
      <c r="Z226" s="402"/>
    </row>
    <row r="227" ht="18.0" customHeight="1">
      <c r="A227" s="402"/>
      <c r="B227" s="402"/>
      <c r="C227" s="402"/>
      <c r="D227" s="402"/>
      <c r="E227" s="402"/>
      <c r="F227" s="402"/>
      <c r="G227" s="402"/>
      <c r="H227" s="402"/>
      <c r="I227" s="402"/>
      <c r="J227" s="402"/>
      <c r="K227" s="402"/>
      <c r="L227" s="402"/>
      <c r="M227" s="402"/>
      <c r="N227" s="402"/>
      <c r="O227" s="402"/>
      <c r="P227" s="402"/>
      <c r="Q227" s="402"/>
      <c r="R227" s="402"/>
      <c r="S227" s="402"/>
      <c r="T227" s="402"/>
      <c r="U227" s="402"/>
      <c r="V227" s="402"/>
      <c r="W227" s="402"/>
      <c r="X227" s="402"/>
      <c r="Y227" s="402"/>
      <c r="Z227" s="402"/>
    </row>
    <row r="228" ht="18.0" customHeight="1">
      <c r="A228" s="402"/>
      <c r="B228" s="402"/>
      <c r="C228" s="402"/>
      <c r="D228" s="402"/>
      <c r="E228" s="402"/>
      <c r="F228" s="402"/>
      <c r="G228" s="402"/>
      <c r="H228" s="402"/>
      <c r="I228" s="402"/>
      <c r="J228" s="402"/>
      <c r="K228" s="402"/>
      <c r="L228" s="402"/>
      <c r="M228" s="402"/>
      <c r="N228" s="402"/>
      <c r="O228" s="402"/>
      <c r="P228" s="402"/>
      <c r="Q228" s="402"/>
      <c r="R228" s="402"/>
      <c r="S228" s="402"/>
      <c r="T228" s="402"/>
      <c r="U228" s="402"/>
      <c r="V228" s="402"/>
      <c r="W228" s="402"/>
      <c r="X228" s="402"/>
      <c r="Y228" s="402"/>
      <c r="Z228" s="402"/>
    </row>
    <row r="229" ht="18.0" customHeight="1">
      <c r="A229" s="402"/>
      <c r="B229" s="402"/>
      <c r="C229" s="402"/>
      <c r="D229" s="402"/>
      <c r="E229" s="402"/>
      <c r="F229" s="402"/>
      <c r="G229" s="402"/>
      <c r="H229" s="402"/>
      <c r="I229" s="402"/>
      <c r="J229" s="402"/>
      <c r="K229" s="402"/>
      <c r="L229" s="402"/>
      <c r="M229" s="402"/>
      <c r="N229" s="402"/>
      <c r="O229" s="402"/>
      <c r="P229" s="402"/>
      <c r="Q229" s="402"/>
      <c r="R229" s="402"/>
      <c r="S229" s="402"/>
      <c r="T229" s="402"/>
      <c r="U229" s="402"/>
      <c r="V229" s="402"/>
      <c r="W229" s="402"/>
      <c r="X229" s="402"/>
      <c r="Y229" s="402"/>
      <c r="Z229" s="402"/>
    </row>
    <row r="230" ht="18.0" customHeight="1">
      <c r="A230" s="402"/>
      <c r="B230" s="402"/>
      <c r="C230" s="402"/>
      <c r="D230" s="402"/>
      <c r="E230" s="402"/>
      <c r="F230" s="402"/>
      <c r="G230" s="402"/>
      <c r="H230" s="402"/>
      <c r="I230" s="402"/>
      <c r="J230" s="402"/>
      <c r="K230" s="402"/>
      <c r="L230" s="402"/>
      <c r="M230" s="402"/>
      <c r="N230" s="402"/>
      <c r="O230" s="402"/>
      <c r="P230" s="402"/>
      <c r="Q230" s="402"/>
      <c r="R230" s="402"/>
      <c r="S230" s="402"/>
      <c r="T230" s="402"/>
      <c r="U230" s="402"/>
      <c r="V230" s="402"/>
      <c r="W230" s="402"/>
      <c r="X230" s="402"/>
      <c r="Y230" s="402"/>
      <c r="Z230" s="402"/>
    </row>
    <row r="231" ht="18.0" customHeight="1">
      <c r="A231" s="402"/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  <c r="L231" s="402"/>
      <c r="M231" s="402"/>
      <c r="N231" s="402"/>
      <c r="O231" s="402"/>
      <c r="P231" s="402"/>
      <c r="Q231" s="402"/>
      <c r="R231" s="402"/>
      <c r="S231" s="402"/>
      <c r="T231" s="402"/>
      <c r="U231" s="402"/>
      <c r="V231" s="402"/>
      <c r="W231" s="402"/>
      <c r="X231" s="402"/>
      <c r="Y231" s="402"/>
      <c r="Z231" s="402"/>
    </row>
    <row r="232" ht="18.0" customHeight="1">
      <c r="A232" s="402"/>
      <c r="B232" s="402"/>
      <c r="C232" s="402"/>
      <c r="D232" s="402"/>
      <c r="E232" s="402"/>
      <c r="F232" s="402"/>
      <c r="G232" s="402"/>
      <c r="H232" s="402"/>
      <c r="I232" s="402"/>
      <c r="J232" s="402"/>
      <c r="K232" s="402"/>
      <c r="L232" s="402"/>
      <c r="M232" s="402"/>
      <c r="N232" s="402"/>
      <c r="O232" s="402"/>
      <c r="P232" s="402"/>
      <c r="Q232" s="402"/>
      <c r="R232" s="402"/>
      <c r="S232" s="402"/>
      <c r="T232" s="402"/>
      <c r="U232" s="402"/>
      <c r="V232" s="402"/>
      <c r="W232" s="402"/>
      <c r="X232" s="402"/>
      <c r="Y232" s="402"/>
      <c r="Z232" s="402"/>
    </row>
    <row r="233" ht="18.0" customHeight="1">
      <c r="A233" s="402"/>
      <c r="B233" s="402"/>
      <c r="C233" s="402"/>
      <c r="D233" s="402"/>
      <c r="E233" s="402"/>
      <c r="F233" s="402"/>
      <c r="G233" s="402"/>
      <c r="H233" s="402"/>
      <c r="I233" s="402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</row>
    <row r="234" ht="18.0" customHeight="1">
      <c r="A234" s="402"/>
      <c r="B234" s="402"/>
      <c r="C234" s="402"/>
      <c r="D234" s="402"/>
      <c r="E234" s="402"/>
      <c r="F234" s="402"/>
      <c r="G234" s="402"/>
      <c r="H234" s="402"/>
      <c r="I234" s="402"/>
      <c r="J234" s="402"/>
      <c r="K234" s="402"/>
      <c r="L234" s="402"/>
      <c r="M234" s="402"/>
      <c r="N234" s="402"/>
      <c r="O234" s="402"/>
      <c r="P234" s="402"/>
      <c r="Q234" s="402"/>
      <c r="R234" s="402"/>
      <c r="S234" s="402"/>
      <c r="T234" s="402"/>
      <c r="U234" s="402"/>
      <c r="V234" s="402"/>
      <c r="W234" s="402"/>
      <c r="X234" s="402"/>
      <c r="Y234" s="402"/>
      <c r="Z234" s="402"/>
    </row>
    <row r="235" ht="18.0" customHeight="1">
      <c r="A235" s="402"/>
      <c r="B235" s="402"/>
      <c r="C235" s="402"/>
      <c r="D235" s="402"/>
      <c r="E235" s="402"/>
      <c r="F235" s="402"/>
      <c r="G235" s="402"/>
      <c r="H235" s="402"/>
      <c r="I235" s="402"/>
      <c r="J235" s="402"/>
      <c r="K235" s="402"/>
      <c r="L235" s="402"/>
      <c r="M235" s="402"/>
      <c r="N235" s="402"/>
      <c r="O235" s="402"/>
      <c r="P235" s="402"/>
      <c r="Q235" s="402"/>
      <c r="R235" s="402"/>
      <c r="S235" s="402"/>
      <c r="T235" s="402"/>
      <c r="U235" s="402"/>
      <c r="V235" s="402"/>
      <c r="W235" s="402"/>
      <c r="X235" s="402"/>
      <c r="Y235" s="402"/>
      <c r="Z235" s="402"/>
    </row>
    <row r="236" ht="18.0" customHeight="1">
      <c r="A236" s="402"/>
      <c r="B236" s="402"/>
      <c r="C236" s="402"/>
      <c r="D236" s="402"/>
      <c r="E236" s="402"/>
      <c r="F236" s="402"/>
      <c r="G236" s="402"/>
      <c r="H236" s="402"/>
      <c r="I236" s="402"/>
      <c r="J236" s="402"/>
      <c r="K236" s="402"/>
      <c r="L236" s="402"/>
      <c r="M236" s="402"/>
      <c r="N236" s="402"/>
      <c r="O236" s="402"/>
      <c r="P236" s="402"/>
      <c r="Q236" s="402"/>
      <c r="R236" s="402"/>
      <c r="S236" s="402"/>
      <c r="T236" s="402"/>
      <c r="U236" s="402"/>
      <c r="V236" s="402"/>
      <c r="W236" s="402"/>
      <c r="X236" s="402"/>
      <c r="Y236" s="402"/>
      <c r="Z236" s="402"/>
    </row>
    <row r="237" ht="18.0" customHeight="1">
      <c r="A237" s="402"/>
      <c r="B237" s="402"/>
      <c r="C237" s="402"/>
      <c r="D237" s="402"/>
      <c r="E237" s="402"/>
      <c r="F237" s="402"/>
      <c r="G237" s="402"/>
      <c r="H237" s="402"/>
      <c r="I237" s="402"/>
      <c r="J237" s="402"/>
      <c r="K237" s="402"/>
      <c r="L237" s="402"/>
      <c r="M237" s="402"/>
      <c r="N237" s="402"/>
      <c r="O237" s="402"/>
      <c r="P237" s="402"/>
      <c r="Q237" s="402"/>
      <c r="R237" s="402"/>
      <c r="S237" s="402"/>
      <c r="T237" s="402"/>
      <c r="U237" s="402"/>
      <c r="V237" s="402"/>
      <c r="W237" s="402"/>
      <c r="X237" s="402"/>
      <c r="Y237" s="402"/>
      <c r="Z237" s="402"/>
    </row>
    <row r="238" ht="18.0" customHeight="1">
      <c r="A238" s="402"/>
      <c r="B238" s="402"/>
      <c r="C238" s="402"/>
      <c r="D238" s="402"/>
      <c r="E238" s="402"/>
      <c r="F238" s="402"/>
      <c r="G238" s="402"/>
      <c r="H238" s="402"/>
      <c r="I238" s="402"/>
      <c r="J238" s="402"/>
      <c r="K238" s="402"/>
      <c r="L238" s="402"/>
      <c r="M238" s="402"/>
      <c r="N238" s="402"/>
      <c r="O238" s="402"/>
      <c r="P238" s="402"/>
      <c r="Q238" s="402"/>
      <c r="R238" s="402"/>
      <c r="S238" s="402"/>
      <c r="T238" s="402"/>
      <c r="U238" s="402"/>
      <c r="V238" s="402"/>
      <c r="W238" s="402"/>
      <c r="X238" s="402"/>
      <c r="Y238" s="402"/>
      <c r="Z238" s="402"/>
    </row>
    <row r="239" ht="18.0" customHeight="1">
      <c r="A239" s="402"/>
      <c r="B239" s="402"/>
      <c r="C239" s="402"/>
      <c r="D239" s="402"/>
      <c r="E239" s="402"/>
      <c r="F239" s="402"/>
      <c r="G239" s="402"/>
      <c r="H239" s="402"/>
      <c r="I239" s="402"/>
      <c r="J239" s="402"/>
      <c r="K239" s="402"/>
      <c r="L239" s="402"/>
      <c r="M239" s="402"/>
      <c r="N239" s="402"/>
      <c r="O239" s="402"/>
      <c r="P239" s="402"/>
      <c r="Q239" s="402"/>
      <c r="R239" s="402"/>
      <c r="S239" s="402"/>
      <c r="T239" s="402"/>
      <c r="U239" s="402"/>
      <c r="V239" s="402"/>
      <c r="W239" s="402"/>
      <c r="X239" s="402"/>
      <c r="Y239" s="402"/>
      <c r="Z239" s="402"/>
    </row>
    <row r="240" ht="18.0" customHeight="1">
      <c r="A240" s="402"/>
      <c r="B240" s="402"/>
      <c r="C240" s="402"/>
      <c r="D240" s="402"/>
      <c r="E240" s="402"/>
      <c r="F240" s="402"/>
      <c r="G240" s="402"/>
      <c r="H240" s="402"/>
      <c r="I240" s="402"/>
      <c r="J240" s="402"/>
      <c r="K240" s="402"/>
      <c r="L240" s="402"/>
      <c r="M240" s="402"/>
      <c r="N240" s="402"/>
      <c r="O240" s="402"/>
      <c r="P240" s="402"/>
      <c r="Q240" s="402"/>
      <c r="R240" s="402"/>
      <c r="S240" s="402"/>
      <c r="T240" s="402"/>
      <c r="U240" s="402"/>
      <c r="V240" s="402"/>
      <c r="W240" s="402"/>
      <c r="X240" s="402"/>
      <c r="Y240" s="402"/>
      <c r="Z240" s="402"/>
    </row>
    <row r="241" ht="18.0" customHeight="1">
      <c r="A241" s="402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  <c r="O241" s="402"/>
      <c r="P241" s="402"/>
      <c r="Q241" s="402"/>
      <c r="R241" s="402"/>
      <c r="S241" s="402"/>
      <c r="T241" s="402"/>
      <c r="U241" s="402"/>
      <c r="V241" s="402"/>
      <c r="W241" s="402"/>
      <c r="X241" s="402"/>
      <c r="Y241" s="402"/>
      <c r="Z241" s="402"/>
    </row>
    <row r="242" ht="18.0" customHeight="1">
      <c r="A242" s="402"/>
      <c r="B242" s="402"/>
      <c r="C242" s="402"/>
      <c r="D242" s="402"/>
      <c r="E242" s="402"/>
      <c r="F242" s="402"/>
      <c r="G242" s="402"/>
      <c r="H242" s="402"/>
      <c r="I242" s="402"/>
      <c r="J242" s="402"/>
      <c r="K242" s="402"/>
      <c r="L242" s="402"/>
      <c r="M242" s="402"/>
      <c r="N242" s="402"/>
      <c r="O242" s="402"/>
      <c r="P242" s="402"/>
      <c r="Q242" s="402"/>
      <c r="R242" s="402"/>
      <c r="S242" s="402"/>
      <c r="T242" s="402"/>
      <c r="U242" s="402"/>
      <c r="V242" s="402"/>
      <c r="W242" s="402"/>
      <c r="X242" s="402"/>
      <c r="Y242" s="402"/>
      <c r="Z242" s="402"/>
    </row>
    <row r="243" ht="18.0" customHeight="1">
      <c r="A243" s="402"/>
      <c r="B243" s="402"/>
      <c r="C243" s="402"/>
      <c r="D243" s="402"/>
      <c r="E243" s="402"/>
      <c r="F243" s="402"/>
      <c r="G243" s="402"/>
      <c r="H243" s="402"/>
      <c r="I243" s="402"/>
      <c r="J243" s="402"/>
      <c r="K243" s="402"/>
      <c r="L243" s="402"/>
      <c r="M243" s="402"/>
      <c r="N243" s="402"/>
      <c r="O243" s="402"/>
      <c r="P243" s="402"/>
      <c r="Q243" s="402"/>
      <c r="R243" s="402"/>
      <c r="S243" s="402"/>
      <c r="T243" s="402"/>
      <c r="U243" s="402"/>
      <c r="V243" s="402"/>
      <c r="W243" s="402"/>
      <c r="X243" s="402"/>
      <c r="Y243" s="402"/>
      <c r="Z243" s="402"/>
    </row>
    <row r="244" ht="18.0" customHeight="1">
      <c r="A244" s="402"/>
      <c r="B244" s="402"/>
      <c r="C244" s="402"/>
      <c r="D244" s="402"/>
      <c r="E244" s="402"/>
      <c r="F244" s="402"/>
      <c r="G244" s="402"/>
      <c r="H244" s="402"/>
      <c r="I244" s="402"/>
      <c r="J244" s="402"/>
      <c r="K244" s="402"/>
      <c r="L244" s="402"/>
      <c r="M244" s="402"/>
      <c r="N244" s="402"/>
      <c r="O244" s="402"/>
      <c r="P244" s="402"/>
      <c r="Q244" s="402"/>
      <c r="R244" s="402"/>
      <c r="S244" s="402"/>
      <c r="T244" s="402"/>
      <c r="U244" s="402"/>
      <c r="V244" s="402"/>
      <c r="W244" s="402"/>
      <c r="X244" s="402"/>
      <c r="Y244" s="402"/>
      <c r="Z244" s="402"/>
    </row>
    <row r="245" ht="18.0" customHeight="1">
      <c r="A245" s="402"/>
      <c r="B245" s="402"/>
      <c r="C245" s="402"/>
      <c r="D245" s="402"/>
      <c r="E245" s="402"/>
      <c r="F245" s="402"/>
      <c r="G245" s="402"/>
      <c r="H245" s="402"/>
      <c r="I245" s="402"/>
      <c r="J245" s="402"/>
      <c r="K245" s="402"/>
      <c r="L245" s="402"/>
      <c r="M245" s="402"/>
      <c r="N245" s="402"/>
      <c r="O245" s="402"/>
      <c r="P245" s="402"/>
      <c r="Q245" s="402"/>
      <c r="R245" s="402"/>
      <c r="S245" s="402"/>
      <c r="T245" s="402"/>
      <c r="U245" s="402"/>
      <c r="V245" s="402"/>
      <c r="W245" s="402"/>
      <c r="X245" s="402"/>
      <c r="Y245" s="402"/>
      <c r="Z245" s="402"/>
    </row>
    <row r="246" ht="18.0" customHeight="1">
      <c r="A246" s="402"/>
      <c r="B246" s="402"/>
      <c r="C246" s="402"/>
      <c r="D246" s="402"/>
      <c r="E246" s="402"/>
      <c r="F246" s="402"/>
      <c r="G246" s="402"/>
      <c r="H246" s="402"/>
      <c r="I246" s="402"/>
      <c r="J246" s="402"/>
      <c r="K246" s="402"/>
      <c r="L246" s="402"/>
      <c r="M246" s="402"/>
      <c r="N246" s="402"/>
      <c r="O246" s="402"/>
      <c r="P246" s="402"/>
      <c r="Q246" s="402"/>
      <c r="R246" s="402"/>
      <c r="S246" s="402"/>
      <c r="T246" s="402"/>
      <c r="U246" s="402"/>
      <c r="V246" s="402"/>
      <c r="W246" s="402"/>
      <c r="X246" s="402"/>
      <c r="Y246" s="402"/>
      <c r="Z246" s="402"/>
    </row>
    <row r="247" ht="18.0" customHeight="1">
      <c r="A247" s="402"/>
      <c r="B247" s="402"/>
      <c r="C247" s="402"/>
      <c r="D247" s="402"/>
      <c r="E247" s="402"/>
      <c r="F247" s="402"/>
      <c r="G247" s="402"/>
      <c r="H247" s="402"/>
      <c r="I247" s="402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</row>
    <row r="248" ht="18.0" customHeight="1">
      <c r="A248" s="402"/>
      <c r="B248" s="402"/>
      <c r="C248" s="402"/>
      <c r="D248" s="402"/>
      <c r="E248" s="402"/>
      <c r="F248" s="402"/>
      <c r="G248" s="402"/>
      <c r="H248" s="402"/>
      <c r="I248" s="402"/>
      <c r="J248" s="402"/>
      <c r="K248" s="402"/>
      <c r="L248" s="402"/>
      <c r="M248" s="402"/>
      <c r="N248" s="402"/>
      <c r="O248" s="402"/>
      <c r="P248" s="402"/>
      <c r="Q248" s="402"/>
      <c r="R248" s="402"/>
      <c r="S248" s="402"/>
      <c r="T248" s="402"/>
      <c r="U248" s="402"/>
      <c r="V248" s="402"/>
      <c r="W248" s="402"/>
      <c r="X248" s="402"/>
      <c r="Y248" s="402"/>
      <c r="Z248" s="402"/>
    </row>
    <row r="249" ht="18.0" customHeight="1">
      <c r="A249" s="402"/>
      <c r="B249" s="402"/>
      <c r="C249" s="402"/>
      <c r="D249" s="402"/>
      <c r="E249" s="402"/>
      <c r="F249" s="402"/>
      <c r="G249" s="402"/>
      <c r="H249" s="402"/>
      <c r="I249" s="402"/>
      <c r="J249" s="402"/>
      <c r="K249" s="402"/>
      <c r="L249" s="402"/>
      <c r="M249" s="402"/>
      <c r="N249" s="402"/>
      <c r="O249" s="402"/>
      <c r="P249" s="402"/>
      <c r="Q249" s="402"/>
      <c r="R249" s="402"/>
      <c r="S249" s="402"/>
      <c r="T249" s="402"/>
      <c r="U249" s="402"/>
      <c r="V249" s="402"/>
      <c r="W249" s="402"/>
      <c r="X249" s="402"/>
      <c r="Y249" s="402"/>
      <c r="Z249" s="402"/>
    </row>
    <row r="250" ht="18.0" customHeight="1">
      <c r="A250" s="402"/>
      <c r="B250" s="402"/>
      <c r="C250" s="402"/>
      <c r="D250" s="402"/>
      <c r="E250" s="402"/>
      <c r="F250" s="402"/>
      <c r="G250" s="402"/>
      <c r="H250" s="402"/>
      <c r="I250" s="402"/>
      <c r="J250" s="402"/>
      <c r="K250" s="402"/>
      <c r="L250" s="402"/>
      <c r="M250" s="402"/>
      <c r="N250" s="402"/>
      <c r="O250" s="402"/>
      <c r="P250" s="402"/>
      <c r="Q250" s="402"/>
      <c r="R250" s="402"/>
      <c r="S250" s="402"/>
      <c r="T250" s="402"/>
      <c r="U250" s="402"/>
      <c r="V250" s="402"/>
      <c r="W250" s="402"/>
      <c r="X250" s="402"/>
      <c r="Y250" s="402"/>
      <c r="Z250" s="402"/>
    </row>
    <row r="251" ht="18.0" customHeight="1">
      <c r="A251" s="402"/>
      <c r="B251" s="402"/>
      <c r="C251" s="402"/>
      <c r="D251" s="402"/>
      <c r="E251" s="402"/>
      <c r="F251" s="402"/>
      <c r="G251" s="402"/>
      <c r="H251" s="402"/>
      <c r="I251" s="402"/>
      <c r="J251" s="402"/>
      <c r="K251" s="402"/>
      <c r="L251" s="402"/>
      <c r="M251" s="402"/>
      <c r="N251" s="402"/>
      <c r="O251" s="402"/>
      <c r="P251" s="402"/>
      <c r="Q251" s="402"/>
      <c r="R251" s="402"/>
      <c r="S251" s="402"/>
      <c r="T251" s="402"/>
      <c r="U251" s="402"/>
      <c r="V251" s="402"/>
      <c r="W251" s="402"/>
      <c r="X251" s="402"/>
      <c r="Y251" s="402"/>
      <c r="Z251" s="402"/>
    </row>
    <row r="252" ht="18.0" customHeight="1">
      <c r="A252" s="402"/>
      <c r="B252" s="402"/>
      <c r="C252" s="402"/>
      <c r="D252" s="402"/>
      <c r="E252" s="402"/>
      <c r="F252" s="402"/>
      <c r="G252" s="402"/>
      <c r="H252" s="402"/>
      <c r="I252" s="402"/>
      <c r="J252" s="402"/>
      <c r="K252" s="402"/>
      <c r="L252" s="402"/>
      <c r="M252" s="402"/>
      <c r="N252" s="402"/>
      <c r="O252" s="402"/>
      <c r="P252" s="402"/>
      <c r="Q252" s="402"/>
      <c r="R252" s="402"/>
      <c r="S252" s="402"/>
      <c r="T252" s="402"/>
      <c r="U252" s="402"/>
      <c r="V252" s="402"/>
      <c r="W252" s="402"/>
      <c r="X252" s="402"/>
      <c r="Y252" s="402"/>
      <c r="Z252" s="402"/>
    </row>
    <row r="253" ht="18.0" customHeight="1">
      <c r="A253" s="402"/>
      <c r="B253" s="402"/>
      <c r="C253" s="402"/>
      <c r="D253" s="402"/>
      <c r="E253" s="402"/>
      <c r="F253" s="402"/>
      <c r="G253" s="402"/>
      <c r="H253" s="402"/>
      <c r="I253" s="402"/>
      <c r="J253" s="402"/>
      <c r="K253" s="402"/>
      <c r="L253" s="402"/>
      <c r="M253" s="402"/>
      <c r="N253" s="402"/>
      <c r="O253" s="402"/>
      <c r="P253" s="402"/>
      <c r="Q253" s="402"/>
      <c r="R253" s="402"/>
      <c r="S253" s="402"/>
      <c r="T253" s="402"/>
      <c r="U253" s="402"/>
      <c r="V253" s="402"/>
      <c r="W253" s="402"/>
      <c r="X253" s="402"/>
      <c r="Y253" s="402"/>
      <c r="Z253" s="402"/>
    </row>
    <row r="254" ht="18.0" customHeight="1">
      <c r="A254" s="402"/>
      <c r="B254" s="402"/>
      <c r="C254" s="402"/>
      <c r="D254" s="402"/>
      <c r="E254" s="402"/>
      <c r="F254" s="402"/>
      <c r="G254" s="402"/>
      <c r="H254" s="402"/>
      <c r="I254" s="402"/>
      <c r="J254" s="402"/>
      <c r="K254" s="402"/>
      <c r="L254" s="402"/>
      <c r="M254" s="402"/>
      <c r="N254" s="402"/>
      <c r="O254" s="402"/>
      <c r="P254" s="402"/>
      <c r="Q254" s="402"/>
      <c r="R254" s="402"/>
      <c r="S254" s="402"/>
      <c r="T254" s="402"/>
      <c r="U254" s="402"/>
      <c r="V254" s="402"/>
      <c r="W254" s="402"/>
      <c r="X254" s="402"/>
      <c r="Y254" s="402"/>
      <c r="Z254" s="402"/>
    </row>
    <row r="255" ht="18.0" customHeight="1">
      <c r="A255" s="402"/>
      <c r="B255" s="402"/>
      <c r="C255" s="402"/>
      <c r="D255" s="402"/>
      <c r="E255" s="402"/>
      <c r="F255" s="402"/>
      <c r="G255" s="402"/>
      <c r="H255" s="402"/>
      <c r="I255" s="402"/>
      <c r="J255" s="402"/>
      <c r="K255" s="402"/>
      <c r="L255" s="402"/>
      <c r="M255" s="402"/>
      <c r="N255" s="402"/>
      <c r="O255" s="402"/>
      <c r="P255" s="402"/>
      <c r="Q255" s="402"/>
      <c r="R255" s="402"/>
      <c r="S255" s="402"/>
      <c r="T255" s="402"/>
      <c r="U255" s="402"/>
      <c r="V255" s="402"/>
      <c r="W255" s="402"/>
      <c r="X255" s="402"/>
      <c r="Y255" s="402"/>
      <c r="Z255" s="402"/>
    </row>
    <row r="256" ht="18.0" customHeight="1">
      <c r="A256" s="402"/>
      <c r="B256" s="402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</row>
    <row r="257" ht="18.0" customHeight="1">
      <c r="A257" s="402"/>
      <c r="B257" s="402"/>
      <c r="C257" s="402"/>
      <c r="D257" s="402"/>
      <c r="E257" s="402"/>
      <c r="F257" s="402"/>
      <c r="G257" s="402"/>
      <c r="H257" s="402"/>
      <c r="I257" s="402"/>
      <c r="J257" s="402"/>
      <c r="K257" s="402"/>
      <c r="L257" s="402"/>
      <c r="M257" s="402"/>
      <c r="N257" s="402"/>
      <c r="O257" s="402"/>
      <c r="P257" s="402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</row>
    <row r="258" ht="18.0" customHeight="1">
      <c r="A258" s="402"/>
      <c r="B258" s="402"/>
      <c r="C258" s="402"/>
      <c r="D258" s="402"/>
      <c r="E258" s="402"/>
      <c r="F258" s="402"/>
      <c r="G258" s="402"/>
      <c r="H258" s="402"/>
      <c r="I258" s="402"/>
      <c r="J258" s="402"/>
      <c r="K258" s="402"/>
      <c r="L258" s="402"/>
      <c r="M258" s="402"/>
      <c r="N258" s="402"/>
      <c r="O258" s="402"/>
      <c r="P258" s="402"/>
      <c r="Q258" s="402"/>
      <c r="R258" s="402"/>
      <c r="S258" s="402"/>
      <c r="T258" s="402"/>
      <c r="U258" s="402"/>
      <c r="V258" s="402"/>
      <c r="W258" s="402"/>
      <c r="X258" s="402"/>
      <c r="Y258" s="402"/>
      <c r="Z258" s="402"/>
    </row>
    <row r="259" ht="18.0" customHeight="1">
      <c r="A259" s="402"/>
      <c r="B259" s="402"/>
      <c r="C259" s="402"/>
      <c r="D259" s="402"/>
      <c r="E259" s="402"/>
      <c r="F259" s="402"/>
      <c r="G259" s="402"/>
      <c r="H259" s="402"/>
      <c r="I259" s="402"/>
      <c r="J259" s="402"/>
      <c r="K259" s="402"/>
      <c r="L259" s="402"/>
      <c r="M259" s="402"/>
      <c r="N259" s="402"/>
      <c r="O259" s="402"/>
      <c r="P259" s="402"/>
      <c r="Q259" s="402"/>
      <c r="R259" s="402"/>
      <c r="S259" s="402"/>
      <c r="T259" s="402"/>
      <c r="U259" s="402"/>
      <c r="V259" s="402"/>
      <c r="W259" s="402"/>
      <c r="X259" s="402"/>
      <c r="Y259" s="402"/>
      <c r="Z259" s="402"/>
    </row>
    <row r="260" ht="18.0" customHeight="1">
      <c r="A260" s="402"/>
      <c r="B260" s="402"/>
      <c r="C260" s="402"/>
      <c r="D260" s="402"/>
      <c r="E260" s="402"/>
      <c r="F260" s="402"/>
      <c r="G260" s="402"/>
      <c r="H260" s="402"/>
      <c r="I260" s="402"/>
      <c r="J260" s="402"/>
      <c r="K260" s="402"/>
      <c r="L260" s="402"/>
      <c r="M260" s="402"/>
      <c r="N260" s="402"/>
      <c r="O260" s="402"/>
      <c r="P260" s="402"/>
      <c r="Q260" s="402"/>
      <c r="R260" s="402"/>
      <c r="S260" s="402"/>
      <c r="T260" s="402"/>
      <c r="U260" s="402"/>
      <c r="V260" s="402"/>
      <c r="W260" s="402"/>
      <c r="X260" s="402"/>
      <c r="Y260" s="402"/>
      <c r="Z260" s="402"/>
    </row>
    <row r="261" ht="18.0" customHeight="1">
      <c r="A261" s="402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  <c r="O261" s="402"/>
      <c r="P261" s="402"/>
      <c r="Q261" s="402"/>
      <c r="R261" s="402"/>
      <c r="S261" s="402"/>
      <c r="T261" s="402"/>
      <c r="U261" s="402"/>
      <c r="V261" s="402"/>
      <c r="W261" s="402"/>
      <c r="X261" s="402"/>
      <c r="Y261" s="402"/>
      <c r="Z261" s="402"/>
    </row>
    <row r="262" ht="18.0" customHeight="1">
      <c r="A262" s="402"/>
      <c r="B262" s="402"/>
      <c r="C262" s="402"/>
      <c r="D262" s="402"/>
      <c r="E262" s="402"/>
      <c r="F262" s="402"/>
      <c r="G262" s="402"/>
      <c r="H262" s="402"/>
      <c r="I262" s="402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</row>
    <row r="263" ht="18.0" customHeight="1">
      <c r="A263" s="402"/>
      <c r="B263" s="402"/>
      <c r="C263" s="402"/>
      <c r="D263" s="402"/>
      <c r="E263" s="402"/>
      <c r="F263" s="402"/>
      <c r="G263" s="402"/>
      <c r="H263" s="402"/>
      <c r="I263" s="402"/>
      <c r="J263" s="402"/>
      <c r="K263" s="402"/>
      <c r="L263" s="402"/>
      <c r="M263" s="402"/>
      <c r="N263" s="402"/>
      <c r="O263" s="402"/>
      <c r="P263" s="402"/>
      <c r="Q263" s="402"/>
      <c r="R263" s="402"/>
      <c r="S263" s="402"/>
      <c r="T263" s="402"/>
      <c r="U263" s="402"/>
      <c r="V263" s="402"/>
      <c r="W263" s="402"/>
      <c r="X263" s="402"/>
      <c r="Y263" s="402"/>
      <c r="Z263" s="402"/>
    </row>
    <row r="264" ht="18.0" customHeight="1">
      <c r="A264" s="402"/>
      <c r="B264" s="402"/>
      <c r="C264" s="402"/>
      <c r="D264" s="402"/>
      <c r="E264" s="402"/>
      <c r="F264" s="402"/>
      <c r="G264" s="402"/>
      <c r="H264" s="402"/>
      <c r="I264" s="402"/>
      <c r="J264" s="402"/>
      <c r="K264" s="402"/>
      <c r="L264" s="402"/>
      <c r="M264" s="402"/>
      <c r="N264" s="402"/>
      <c r="O264" s="402"/>
      <c r="P264" s="402"/>
      <c r="Q264" s="402"/>
      <c r="R264" s="402"/>
      <c r="S264" s="402"/>
      <c r="T264" s="402"/>
      <c r="U264" s="402"/>
      <c r="V264" s="402"/>
      <c r="W264" s="402"/>
      <c r="X264" s="402"/>
      <c r="Y264" s="402"/>
      <c r="Z264" s="402"/>
    </row>
    <row r="265" ht="18.0" customHeight="1">
      <c r="A265" s="402"/>
      <c r="B265" s="402"/>
      <c r="C265" s="402"/>
      <c r="D265" s="402"/>
      <c r="E265" s="402"/>
      <c r="F265" s="402"/>
      <c r="G265" s="402"/>
      <c r="H265" s="402"/>
      <c r="I265" s="402"/>
      <c r="J265" s="402"/>
      <c r="K265" s="402"/>
      <c r="L265" s="402"/>
      <c r="M265" s="402"/>
      <c r="N265" s="402"/>
      <c r="O265" s="402"/>
      <c r="P265" s="402"/>
      <c r="Q265" s="402"/>
      <c r="R265" s="402"/>
      <c r="S265" s="402"/>
      <c r="T265" s="402"/>
      <c r="U265" s="402"/>
      <c r="V265" s="402"/>
      <c r="W265" s="402"/>
      <c r="X265" s="402"/>
      <c r="Y265" s="402"/>
      <c r="Z265" s="402"/>
    </row>
    <row r="266" ht="18.0" customHeight="1">
      <c r="A266" s="402"/>
      <c r="B266" s="402"/>
      <c r="C266" s="402"/>
      <c r="D266" s="402"/>
      <c r="E266" s="402"/>
      <c r="F266" s="402"/>
      <c r="G266" s="402"/>
      <c r="H266" s="402"/>
      <c r="I266" s="402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  <c r="V266" s="402"/>
      <c r="W266" s="402"/>
      <c r="X266" s="402"/>
      <c r="Y266" s="402"/>
      <c r="Z266" s="402"/>
    </row>
    <row r="267" ht="18.0" customHeight="1">
      <c r="A267" s="402"/>
      <c r="B267" s="402"/>
      <c r="C267" s="402"/>
      <c r="D267" s="402"/>
      <c r="E267" s="402"/>
      <c r="F267" s="402"/>
      <c r="G267" s="402"/>
      <c r="H267" s="402"/>
      <c r="I267" s="402"/>
      <c r="J267" s="402"/>
      <c r="K267" s="402"/>
      <c r="L267" s="402"/>
      <c r="M267" s="402"/>
      <c r="N267" s="402"/>
      <c r="O267" s="402"/>
      <c r="P267" s="402"/>
      <c r="Q267" s="402"/>
      <c r="R267" s="402"/>
      <c r="S267" s="402"/>
      <c r="T267" s="402"/>
      <c r="U267" s="402"/>
      <c r="V267" s="402"/>
      <c r="W267" s="402"/>
      <c r="X267" s="402"/>
      <c r="Y267" s="402"/>
      <c r="Z267" s="402"/>
    </row>
    <row r="268" ht="18.0" customHeight="1">
      <c r="A268" s="402"/>
      <c r="B268" s="402"/>
      <c r="C268" s="402"/>
      <c r="D268" s="402"/>
      <c r="E268" s="402"/>
      <c r="F268" s="402"/>
      <c r="G268" s="402"/>
      <c r="H268" s="402"/>
      <c r="I268" s="402"/>
      <c r="J268" s="402"/>
      <c r="K268" s="402"/>
      <c r="L268" s="402"/>
      <c r="M268" s="402"/>
      <c r="N268" s="402"/>
      <c r="O268" s="402"/>
      <c r="P268" s="402"/>
      <c r="Q268" s="402"/>
      <c r="R268" s="402"/>
      <c r="S268" s="402"/>
      <c r="T268" s="402"/>
      <c r="U268" s="402"/>
      <c r="V268" s="402"/>
      <c r="W268" s="402"/>
      <c r="X268" s="402"/>
      <c r="Y268" s="402"/>
      <c r="Z268" s="402"/>
    </row>
    <row r="269" ht="18.0" customHeight="1">
      <c r="A269" s="402"/>
      <c r="B269" s="402"/>
      <c r="C269" s="402"/>
      <c r="D269" s="402"/>
      <c r="E269" s="402"/>
      <c r="F269" s="402"/>
      <c r="G269" s="402"/>
      <c r="H269" s="402"/>
      <c r="I269" s="402"/>
      <c r="J269" s="402"/>
      <c r="K269" s="402"/>
      <c r="L269" s="402"/>
      <c r="M269" s="402"/>
      <c r="N269" s="402"/>
      <c r="O269" s="402"/>
      <c r="P269" s="402"/>
      <c r="Q269" s="402"/>
      <c r="R269" s="402"/>
      <c r="S269" s="402"/>
      <c r="T269" s="402"/>
      <c r="U269" s="402"/>
      <c r="V269" s="402"/>
      <c r="W269" s="402"/>
      <c r="X269" s="402"/>
      <c r="Y269" s="402"/>
      <c r="Z269" s="402"/>
    </row>
    <row r="270" ht="18.0" customHeight="1">
      <c r="A270" s="402"/>
      <c r="B270" s="402"/>
      <c r="C270" s="402"/>
      <c r="D270" s="402"/>
      <c r="E270" s="402"/>
      <c r="F270" s="402"/>
      <c r="G270" s="402"/>
      <c r="H270" s="402"/>
      <c r="I270" s="402"/>
      <c r="J270" s="402"/>
      <c r="K270" s="402"/>
      <c r="L270" s="402"/>
      <c r="M270" s="402"/>
      <c r="N270" s="402"/>
      <c r="O270" s="402"/>
      <c r="P270" s="402"/>
      <c r="Q270" s="402"/>
      <c r="R270" s="402"/>
      <c r="S270" s="402"/>
      <c r="T270" s="402"/>
      <c r="U270" s="402"/>
      <c r="V270" s="402"/>
      <c r="W270" s="402"/>
      <c r="X270" s="402"/>
      <c r="Y270" s="402"/>
      <c r="Z270" s="402"/>
    </row>
    <row r="271" ht="18.0" customHeight="1">
      <c r="A271" s="402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  <c r="O271" s="402"/>
      <c r="P271" s="402"/>
      <c r="Q271" s="402"/>
      <c r="R271" s="402"/>
      <c r="S271" s="402"/>
      <c r="T271" s="402"/>
      <c r="U271" s="402"/>
      <c r="V271" s="402"/>
      <c r="W271" s="402"/>
      <c r="X271" s="402"/>
      <c r="Y271" s="402"/>
      <c r="Z271" s="402"/>
    </row>
    <row r="272" ht="18.0" customHeight="1">
      <c r="A272" s="402"/>
      <c r="B272" s="402"/>
      <c r="C272" s="402"/>
      <c r="D272" s="402"/>
      <c r="E272" s="402"/>
      <c r="F272" s="402"/>
      <c r="G272" s="402"/>
      <c r="H272" s="402"/>
      <c r="I272" s="402"/>
      <c r="J272" s="402"/>
      <c r="K272" s="402"/>
      <c r="L272" s="402"/>
      <c r="M272" s="402"/>
      <c r="N272" s="402"/>
      <c r="O272" s="402"/>
      <c r="P272" s="402"/>
      <c r="Q272" s="402"/>
      <c r="R272" s="402"/>
      <c r="S272" s="402"/>
      <c r="T272" s="402"/>
      <c r="U272" s="402"/>
      <c r="V272" s="402"/>
      <c r="W272" s="402"/>
      <c r="X272" s="402"/>
      <c r="Y272" s="402"/>
      <c r="Z272" s="402"/>
    </row>
    <row r="273" ht="18.0" customHeight="1">
      <c r="A273" s="402"/>
      <c r="B273" s="402"/>
      <c r="C273" s="402"/>
      <c r="D273" s="402"/>
      <c r="E273" s="402"/>
      <c r="F273" s="402"/>
      <c r="G273" s="402"/>
      <c r="H273" s="402"/>
      <c r="I273" s="402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</row>
    <row r="274" ht="18.0" customHeight="1">
      <c r="A274" s="402"/>
      <c r="B274" s="402"/>
      <c r="C274" s="402"/>
      <c r="D274" s="402"/>
      <c r="E274" s="402"/>
      <c r="F274" s="402"/>
      <c r="G274" s="402"/>
      <c r="H274" s="402"/>
      <c r="I274" s="402"/>
      <c r="J274" s="402"/>
      <c r="K274" s="402"/>
      <c r="L274" s="402"/>
      <c r="M274" s="402"/>
      <c r="N274" s="402"/>
      <c r="O274" s="402"/>
      <c r="P274" s="402"/>
      <c r="Q274" s="402"/>
      <c r="R274" s="402"/>
      <c r="S274" s="402"/>
      <c r="T274" s="402"/>
      <c r="U274" s="402"/>
      <c r="V274" s="402"/>
      <c r="W274" s="402"/>
      <c r="X274" s="402"/>
      <c r="Y274" s="402"/>
      <c r="Z274" s="402"/>
    </row>
    <row r="275" ht="18.0" customHeight="1">
      <c r="A275" s="402"/>
      <c r="B275" s="402"/>
      <c r="C275" s="402"/>
      <c r="D275" s="402"/>
      <c r="E275" s="402"/>
      <c r="F275" s="402"/>
      <c r="G275" s="402"/>
      <c r="H275" s="402"/>
      <c r="I275" s="402"/>
      <c r="J275" s="402"/>
      <c r="K275" s="402"/>
      <c r="L275" s="402"/>
      <c r="M275" s="402"/>
      <c r="N275" s="402"/>
      <c r="O275" s="402"/>
      <c r="P275" s="402"/>
      <c r="Q275" s="402"/>
      <c r="R275" s="402"/>
      <c r="S275" s="402"/>
      <c r="T275" s="402"/>
      <c r="U275" s="402"/>
      <c r="V275" s="402"/>
      <c r="W275" s="402"/>
      <c r="X275" s="402"/>
      <c r="Y275" s="402"/>
      <c r="Z275" s="402"/>
    </row>
    <row r="276" ht="18.0" customHeight="1">
      <c r="A276" s="402"/>
      <c r="B276" s="402"/>
      <c r="C276" s="402"/>
      <c r="D276" s="402"/>
      <c r="E276" s="402"/>
      <c r="F276" s="402"/>
      <c r="G276" s="402"/>
      <c r="H276" s="402"/>
      <c r="I276" s="402"/>
      <c r="J276" s="402"/>
      <c r="K276" s="402"/>
      <c r="L276" s="402"/>
      <c r="M276" s="402"/>
      <c r="N276" s="402"/>
      <c r="O276" s="402"/>
      <c r="P276" s="402"/>
      <c r="Q276" s="402"/>
      <c r="R276" s="402"/>
      <c r="S276" s="402"/>
      <c r="T276" s="402"/>
      <c r="U276" s="402"/>
      <c r="V276" s="402"/>
      <c r="W276" s="402"/>
      <c r="X276" s="402"/>
      <c r="Y276" s="402"/>
      <c r="Z276" s="402"/>
    </row>
    <row r="277" ht="18.0" customHeight="1">
      <c r="A277" s="402"/>
      <c r="B277" s="402"/>
      <c r="C277" s="402"/>
      <c r="D277" s="402"/>
      <c r="E277" s="402"/>
      <c r="F277" s="402"/>
      <c r="G277" s="402"/>
      <c r="H277" s="402"/>
      <c r="I277" s="402"/>
      <c r="J277" s="402"/>
      <c r="K277" s="402"/>
      <c r="L277" s="402"/>
      <c r="M277" s="402"/>
      <c r="N277" s="402"/>
      <c r="O277" s="402"/>
      <c r="P277" s="402"/>
      <c r="Q277" s="402"/>
      <c r="R277" s="402"/>
      <c r="S277" s="402"/>
      <c r="T277" s="402"/>
      <c r="U277" s="402"/>
      <c r="V277" s="402"/>
      <c r="W277" s="402"/>
      <c r="X277" s="402"/>
      <c r="Y277" s="402"/>
      <c r="Z277" s="402"/>
    </row>
    <row r="278" ht="18.0" customHeight="1">
      <c r="A278" s="402"/>
      <c r="B278" s="402"/>
      <c r="C278" s="402"/>
      <c r="D278" s="402"/>
      <c r="E278" s="402"/>
      <c r="F278" s="402"/>
      <c r="G278" s="402"/>
      <c r="H278" s="402"/>
      <c r="I278" s="402"/>
      <c r="J278" s="402"/>
      <c r="K278" s="402"/>
      <c r="L278" s="402"/>
      <c r="M278" s="402"/>
      <c r="N278" s="402"/>
      <c r="O278" s="402"/>
      <c r="P278" s="402"/>
      <c r="Q278" s="402"/>
      <c r="R278" s="402"/>
      <c r="S278" s="402"/>
      <c r="T278" s="402"/>
      <c r="U278" s="402"/>
      <c r="V278" s="402"/>
      <c r="W278" s="402"/>
      <c r="X278" s="402"/>
      <c r="Y278" s="402"/>
      <c r="Z278" s="402"/>
    </row>
    <row r="279" ht="18.0" customHeight="1">
      <c r="A279" s="402"/>
      <c r="B279" s="402"/>
      <c r="C279" s="402"/>
      <c r="D279" s="402"/>
      <c r="E279" s="402"/>
      <c r="F279" s="402"/>
      <c r="G279" s="402"/>
      <c r="H279" s="402"/>
      <c r="I279" s="402"/>
      <c r="J279" s="402"/>
      <c r="K279" s="402"/>
      <c r="L279" s="402"/>
      <c r="M279" s="402"/>
      <c r="N279" s="402"/>
      <c r="O279" s="402"/>
      <c r="P279" s="402"/>
      <c r="Q279" s="402"/>
      <c r="R279" s="402"/>
      <c r="S279" s="402"/>
      <c r="T279" s="402"/>
      <c r="U279" s="402"/>
      <c r="V279" s="402"/>
      <c r="W279" s="402"/>
      <c r="X279" s="402"/>
      <c r="Y279" s="402"/>
      <c r="Z279" s="402"/>
    </row>
    <row r="280" ht="18.0" customHeight="1">
      <c r="A280" s="402"/>
      <c r="B280" s="402"/>
      <c r="C280" s="402"/>
      <c r="D280" s="402"/>
      <c r="E280" s="402"/>
      <c r="F280" s="402"/>
      <c r="G280" s="402"/>
      <c r="H280" s="402"/>
      <c r="I280" s="402"/>
      <c r="J280" s="402"/>
      <c r="K280" s="402"/>
      <c r="L280" s="402"/>
      <c r="M280" s="402"/>
      <c r="N280" s="402"/>
      <c r="O280" s="402"/>
      <c r="P280" s="402"/>
      <c r="Q280" s="402"/>
      <c r="R280" s="402"/>
      <c r="S280" s="402"/>
      <c r="T280" s="402"/>
      <c r="U280" s="402"/>
      <c r="V280" s="402"/>
      <c r="W280" s="402"/>
      <c r="X280" s="402"/>
      <c r="Y280" s="402"/>
      <c r="Z280" s="402"/>
    </row>
    <row r="281" ht="18.0" customHeight="1">
      <c r="A281" s="402"/>
      <c r="B281" s="402"/>
      <c r="C281" s="402"/>
      <c r="D281" s="402"/>
      <c r="E281" s="402"/>
      <c r="F281" s="402"/>
      <c r="G281" s="402"/>
      <c r="H281" s="402"/>
      <c r="I281" s="402"/>
      <c r="J281" s="402"/>
      <c r="K281" s="402"/>
      <c r="L281" s="402"/>
      <c r="M281" s="402"/>
      <c r="N281" s="402"/>
      <c r="O281" s="402"/>
      <c r="P281" s="402"/>
      <c r="Q281" s="402"/>
      <c r="R281" s="402"/>
      <c r="S281" s="402"/>
      <c r="T281" s="402"/>
      <c r="U281" s="402"/>
      <c r="V281" s="402"/>
      <c r="W281" s="402"/>
      <c r="X281" s="402"/>
      <c r="Y281" s="402"/>
      <c r="Z281" s="402"/>
    </row>
    <row r="282" ht="18.0" customHeight="1">
      <c r="A282" s="402"/>
      <c r="B282" s="402"/>
      <c r="C282" s="402"/>
      <c r="D282" s="402"/>
      <c r="E282" s="402"/>
      <c r="F282" s="402"/>
      <c r="G282" s="402"/>
      <c r="H282" s="402"/>
      <c r="I282" s="402"/>
      <c r="J282" s="402"/>
      <c r="K282" s="402"/>
      <c r="L282" s="402"/>
      <c r="M282" s="402"/>
      <c r="N282" s="402"/>
      <c r="O282" s="402"/>
      <c r="P282" s="402"/>
      <c r="Q282" s="402"/>
      <c r="R282" s="402"/>
      <c r="S282" s="402"/>
      <c r="T282" s="402"/>
      <c r="U282" s="402"/>
      <c r="V282" s="402"/>
      <c r="W282" s="402"/>
      <c r="X282" s="402"/>
      <c r="Y282" s="402"/>
      <c r="Z282" s="402"/>
    </row>
    <row r="283" ht="18.0" customHeight="1">
      <c r="A283" s="402"/>
      <c r="B283" s="402"/>
      <c r="C283" s="402"/>
      <c r="D283" s="402"/>
      <c r="E283" s="402"/>
      <c r="F283" s="402"/>
      <c r="G283" s="402"/>
      <c r="H283" s="402"/>
      <c r="I283" s="402"/>
      <c r="J283" s="402"/>
      <c r="K283" s="402"/>
      <c r="L283" s="402"/>
      <c r="M283" s="402"/>
      <c r="N283" s="402"/>
      <c r="O283" s="402"/>
      <c r="P283" s="40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</row>
    <row r="284" ht="18.0" customHeight="1">
      <c r="A284" s="402"/>
      <c r="B284" s="402"/>
      <c r="C284" s="402"/>
      <c r="D284" s="402"/>
      <c r="E284" s="402"/>
      <c r="F284" s="402"/>
      <c r="G284" s="402"/>
      <c r="H284" s="402"/>
      <c r="I284" s="402"/>
      <c r="J284" s="402"/>
      <c r="K284" s="402"/>
      <c r="L284" s="402"/>
      <c r="M284" s="402"/>
      <c r="N284" s="402"/>
      <c r="O284" s="402"/>
      <c r="P284" s="402"/>
      <c r="Q284" s="402"/>
      <c r="R284" s="402"/>
      <c r="S284" s="402"/>
      <c r="T284" s="402"/>
      <c r="U284" s="402"/>
      <c r="V284" s="402"/>
      <c r="W284" s="402"/>
      <c r="X284" s="402"/>
      <c r="Y284" s="402"/>
      <c r="Z284" s="402"/>
    </row>
    <row r="285" ht="18.0" customHeight="1">
      <c r="A285" s="402"/>
      <c r="B285" s="402"/>
      <c r="C285" s="402"/>
      <c r="D285" s="402"/>
      <c r="E285" s="402"/>
      <c r="F285" s="402"/>
      <c r="G285" s="402"/>
      <c r="H285" s="402"/>
      <c r="I285" s="402"/>
      <c r="J285" s="402"/>
      <c r="K285" s="402"/>
      <c r="L285" s="402"/>
      <c r="M285" s="402"/>
      <c r="N285" s="402"/>
      <c r="O285" s="402"/>
      <c r="P285" s="402"/>
      <c r="Q285" s="402"/>
      <c r="R285" s="402"/>
      <c r="S285" s="402"/>
      <c r="T285" s="402"/>
      <c r="U285" s="402"/>
      <c r="V285" s="402"/>
      <c r="W285" s="402"/>
      <c r="X285" s="402"/>
      <c r="Y285" s="402"/>
      <c r="Z285" s="402"/>
    </row>
    <row r="286" ht="18.0" customHeight="1">
      <c r="A286" s="402"/>
      <c r="B286" s="402"/>
      <c r="C286" s="402"/>
      <c r="D286" s="402"/>
      <c r="E286" s="402"/>
      <c r="F286" s="402"/>
      <c r="G286" s="402"/>
      <c r="H286" s="402"/>
      <c r="I286" s="402"/>
      <c r="J286" s="402"/>
      <c r="K286" s="402"/>
      <c r="L286" s="402"/>
      <c r="M286" s="402"/>
      <c r="N286" s="402"/>
      <c r="O286" s="402"/>
      <c r="P286" s="402"/>
      <c r="Q286" s="402"/>
      <c r="R286" s="402"/>
      <c r="S286" s="402"/>
      <c r="T286" s="402"/>
      <c r="U286" s="402"/>
      <c r="V286" s="402"/>
      <c r="W286" s="402"/>
      <c r="X286" s="402"/>
      <c r="Y286" s="402"/>
      <c r="Z286" s="402"/>
    </row>
    <row r="287" ht="18.0" customHeight="1">
      <c r="A287" s="402"/>
      <c r="B287" s="402"/>
      <c r="C287" s="402"/>
      <c r="D287" s="402"/>
      <c r="E287" s="402"/>
      <c r="F287" s="402"/>
      <c r="G287" s="402"/>
      <c r="H287" s="402"/>
      <c r="I287" s="402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</row>
    <row r="288" ht="18.0" customHeight="1">
      <c r="A288" s="402"/>
      <c r="B288" s="402"/>
      <c r="C288" s="402"/>
      <c r="D288" s="402"/>
      <c r="E288" s="402"/>
      <c r="F288" s="402"/>
      <c r="G288" s="402"/>
      <c r="H288" s="402"/>
      <c r="I288" s="402"/>
      <c r="J288" s="402"/>
      <c r="K288" s="402"/>
      <c r="L288" s="402"/>
      <c r="M288" s="402"/>
      <c r="N288" s="402"/>
      <c r="O288" s="402"/>
      <c r="P288" s="402"/>
      <c r="Q288" s="402"/>
      <c r="R288" s="402"/>
      <c r="S288" s="402"/>
      <c r="T288" s="402"/>
      <c r="U288" s="402"/>
      <c r="V288" s="402"/>
      <c r="W288" s="402"/>
      <c r="X288" s="402"/>
      <c r="Y288" s="402"/>
      <c r="Z288" s="402"/>
    </row>
    <row r="289" ht="18.0" customHeight="1">
      <c r="A289" s="402"/>
      <c r="B289" s="402"/>
      <c r="C289" s="402"/>
      <c r="D289" s="402"/>
      <c r="E289" s="402"/>
      <c r="F289" s="402"/>
      <c r="G289" s="402"/>
      <c r="H289" s="402"/>
      <c r="I289" s="402"/>
      <c r="J289" s="402"/>
      <c r="K289" s="402"/>
      <c r="L289" s="402"/>
      <c r="M289" s="402"/>
      <c r="N289" s="402"/>
      <c r="O289" s="402"/>
      <c r="P289" s="402"/>
      <c r="Q289" s="402"/>
      <c r="R289" s="402"/>
      <c r="S289" s="402"/>
      <c r="T289" s="402"/>
      <c r="U289" s="402"/>
      <c r="V289" s="402"/>
      <c r="W289" s="402"/>
      <c r="X289" s="402"/>
      <c r="Y289" s="402"/>
      <c r="Z289" s="402"/>
    </row>
    <row r="290" ht="18.0" customHeight="1">
      <c r="A290" s="402"/>
      <c r="B290" s="402"/>
      <c r="C290" s="402"/>
      <c r="D290" s="402"/>
      <c r="E290" s="402"/>
      <c r="F290" s="402"/>
      <c r="G290" s="402"/>
      <c r="H290" s="402"/>
      <c r="I290" s="402"/>
      <c r="J290" s="402"/>
      <c r="K290" s="402"/>
      <c r="L290" s="402"/>
      <c r="M290" s="402"/>
      <c r="N290" s="402"/>
      <c r="O290" s="402"/>
      <c r="P290" s="402"/>
      <c r="Q290" s="402"/>
      <c r="R290" s="402"/>
      <c r="S290" s="402"/>
      <c r="T290" s="402"/>
      <c r="U290" s="402"/>
      <c r="V290" s="402"/>
      <c r="W290" s="402"/>
      <c r="X290" s="402"/>
      <c r="Y290" s="402"/>
      <c r="Z290" s="402"/>
    </row>
    <row r="291" ht="18.0" customHeight="1">
      <c r="A291" s="402"/>
      <c r="B291" s="402"/>
      <c r="C291" s="402"/>
      <c r="D291" s="402"/>
      <c r="E291" s="402"/>
      <c r="F291" s="402"/>
      <c r="G291" s="402"/>
      <c r="H291" s="402"/>
      <c r="I291" s="402"/>
      <c r="J291" s="402"/>
      <c r="K291" s="402"/>
      <c r="L291" s="402"/>
      <c r="M291" s="402"/>
      <c r="N291" s="402"/>
      <c r="O291" s="402"/>
      <c r="P291" s="402"/>
      <c r="Q291" s="402"/>
      <c r="R291" s="402"/>
      <c r="S291" s="402"/>
      <c r="T291" s="402"/>
      <c r="U291" s="402"/>
      <c r="V291" s="402"/>
      <c r="W291" s="402"/>
      <c r="X291" s="402"/>
      <c r="Y291" s="402"/>
      <c r="Z291" s="402"/>
    </row>
    <row r="292" ht="18.0" customHeight="1">
      <c r="A292" s="402"/>
      <c r="B292" s="402"/>
      <c r="C292" s="402"/>
      <c r="D292" s="402"/>
      <c r="E292" s="402"/>
      <c r="F292" s="402"/>
      <c r="G292" s="402"/>
      <c r="H292" s="402"/>
      <c r="I292" s="402"/>
      <c r="J292" s="402"/>
      <c r="K292" s="402"/>
      <c r="L292" s="402"/>
      <c r="M292" s="402"/>
      <c r="N292" s="402"/>
      <c r="O292" s="402"/>
      <c r="P292" s="402"/>
      <c r="Q292" s="402"/>
      <c r="R292" s="402"/>
      <c r="S292" s="402"/>
      <c r="T292" s="402"/>
      <c r="U292" s="402"/>
      <c r="V292" s="402"/>
      <c r="W292" s="402"/>
      <c r="X292" s="402"/>
      <c r="Y292" s="402"/>
      <c r="Z292" s="402"/>
    </row>
    <row r="293" ht="18.0" customHeight="1">
      <c r="A293" s="402"/>
      <c r="B293" s="402"/>
      <c r="C293" s="402"/>
      <c r="D293" s="402"/>
      <c r="E293" s="402"/>
      <c r="F293" s="402"/>
      <c r="G293" s="402"/>
      <c r="H293" s="402"/>
      <c r="I293" s="402"/>
      <c r="J293" s="402"/>
      <c r="K293" s="402"/>
      <c r="L293" s="402"/>
      <c r="M293" s="402"/>
      <c r="N293" s="402"/>
      <c r="O293" s="402"/>
      <c r="P293" s="402"/>
      <c r="Q293" s="402"/>
      <c r="R293" s="402"/>
      <c r="S293" s="402"/>
      <c r="T293" s="402"/>
      <c r="U293" s="402"/>
      <c r="V293" s="402"/>
      <c r="W293" s="402"/>
      <c r="X293" s="402"/>
      <c r="Y293" s="402"/>
      <c r="Z293" s="402"/>
    </row>
    <row r="294" ht="18.0" customHeight="1">
      <c r="A294" s="402"/>
      <c r="B294" s="402"/>
      <c r="C294" s="402"/>
      <c r="D294" s="402"/>
      <c r="E294" s="402"/>
      <c r="F294" s="402"/>
      <c r="G294" s="402"/>
      <c r="H294" s="402"/>
      <c r="I294" s="402"/>
      <c r="J294" s="402"/>
      <c r="K294" s="402"/>
      <c r="L294" s="402"/>
      <c r="M294" s="402"/>
      <c r="N294" s="402"/>
      <c r="O294" s="402"/>
      <c r="P294" s="402"/>
      <c r="Q294" s="402"/>
      <c r="R294" s="402"/>
      <c r="S294" s="402"/>
      <c r="T294" s="402"/>
      <c r="U294" s="402"/>
      <c r="V294" s="402"/>
      <c r="W294" s="402"/>
      <c r="X294" s="402"/>
      <c r="Y294" s="402"/>
      <c r="Z294" s="402"/>
    </row>
    <row r="295" ht="18.0" customHeight="1">
      <c r="A295" s="402"/>
      <c r="B295" s="402"/>
      <c r="C295" s="402"/>
      <c r="D295" s="402"/>
      <c r="E295" s="402"/>
      <c r="F295" s="402"/>
      <c r="G295" s="402"/>
      <c r="H295" s="402"/>
      <c r="I295" s="402"/>
      <c r="J295" s="402"/>
      <c r="K295" s="402"/>
      <c r="L295" s="402"/>
      <c r="M295" s="402"/>
      <c r="N295" s="402"/>
      <c r="O295" s="402"/>
      <c r="P295" s="402"/>
      <c r="Q295" s="402"/>
      <c r="R295" s="402"/>
      <c r="S295" s="402"/>
      <c r="T295" s="402"/>
      <c r="U295" s="402"/>
      <c r="V295" s="402"/>
      <c r="W295" s="402"/>
      <c r="X295" s="402"/>
      <c r="Y295" s="402"/>
      <c r="Z295" s="402"/>
    </row>
    <row r="296" ht="18.0" customHeight="1">
      <c r="A296" s="402"/>
      <c r="B296" s="402"/>
      <c r="C296" s="402"/>
      <c r="D296" s="402"/>
      <c r="E296" s="402"/>
      <c r="F296" s="402"/>
      <c r="G296" s="402"/>
      <c r="H296" s="402"/>
      <c r="I296" s="402"/>
      <c r="J296" s="402"/>
      <c r="K296" s="402"/>
      <c r="L296" s="402"/>
      <c r="M296" s="402"/>
      <c r="N296" s="402"/>
      <c r="O296" s="402"/>
      <c r="P296" s="402"/>
      <c r="Q296" s="402"/>
      <c r="R296" s="402"/>
      <c r="S296" s="402"/>
      <c r="T296" s="402"/>
      <c r="U296" s="402"/>
      <c r="V296" s="402"/>
      <c r="W296" s="402"/>
      <c r="X296" s="402"/>
      <c r="Y296" s="402"/>
      <c r="Z296" s="402"/>
    </row>
    <row r="297" ht="18.0" customHeight="1">
      <c r="A297" s="402"/>
      <c r="B297" s="402"/>
      <c r="C297" s="402"/>
      <c r="D297" s="402"/>
      <c r="E297" s="402"/>
      <c r="F297" s="402"/>
      <c r="G297" s="402"/>
      <c r="H297" s="402"/>
      <c r="I297" s="402"/>
      <c r="J297" s="402"/>
      <c r="K297" s="402"/>
      <c r="L297" s="402"/>
      <c r="M297" s="402"/>
      <c r="N297" s="402"/>
      <c r="O297" s="402"/>
      <c r="P297" s="402"/>
      <c r="Q297" s="402"/>
      <c r="R297" s="402"/>
      <c r="S297" s="402"/>
      <c r="T297" s="402"/>
      <c r="U297" s="402"/>
      <c r="V297" s="402"/>
      <c r="W297" s="402"/>
      <c r="X297" s="402"/>
      <c r="Y297" s="402"/>
      <c r="Z297" s="402"/>
    </row>
    <row r="298" ht="18.0" customHeight="1">
      <c r="A298" s="402"/>
      <c r="B298" s="402"/>
      <c r="C298" s="402"/>
      <c r="D298" s="402"/>
      <c r="E298" s="402"/>
      <c r="F298" s="402"/>
      <c r="G298" s="402"/>
      <c r="H298" s="402"/>
      <c r="I298" s="402"/>
      <c r="J298" s="402"/>
      <c r="K298" s="402"/>
      <c r="L298" s="402"/>
      <c r="M298" s="402"/>
      <c r="N298" s="402"/>
      <c r="O298" s="402"/>
      <c r="P298" s="402"/>
      <c r="Q298" s="402"/>
      <c r="R298" s="402"/>
      <c r="S298" s="402"/>
      <c r="T298" s="402"/>
      <c r="U298" s="402"/>
      <c r="V298" s="402"/>
      <c r="W298" s="402"/>
      <c r="X298" s="402"/>
      <c r="Y298" s="402"/>
      <c r="Z298" s="402"/>
    </row>
    <row r="299" ht="18.0" customHeight="1">
      <c r="A299" s="402"/>
      <c r="B299" s="402"/>
      <c r="C299" s="402"/>
      <c r="D299" s="402"/>
      <c r="E299" s="402"/>
      <c r="F299" s="402"/>
      <c r="G299" s="402"/>
      <c r="H299" s="402"/>
      <c r="I299" s="402"/>
      <c r="J299" s="402"/>
      <c r="K299" s="402"/>
      <c r="L299" s="402"/>
      <c r="M299" s="402"/>
      <c r="N299" s="402"/>
      <c r="O299" s="402"/>
      <c r="P299" s="402"/>
      <c r="Q299" s="402"/>
      <c r="R299" s="402"/>
      <c r="S299" s="402"/>
      <c r="T299" s="402"/>
      <c r="U299" s="402"/>
      <c r="V299" s="402"/>
      <c r="W299" s="402"/>
      <c r="X299" s="402"/>
      <c r="Y299" s="402"/>
      <c r="Z299" s="402"/>
    </row>
    <row r="300" ht="18.0" customHeight="1">
      <c r="A300" s="402"/>
      <c r="B300" s="402"/>
      <c r="C300" s="402"/>
      <c r="D300" s="402"/>
      <c r="E300" s="402"/>
      <c r="F300" s="402"/>
      <c r="G300" s="402"/>
      <c r="H300" s="402"/>
      <c r="I300" s="402"/>
      <c r="J300" s="402"/>
      <c r="K300" s="402"/>
      <c r="L300" s="402"/>
      <c r="M300" s="402"/>
      <c r="N300" s="402"/>
      <c r="O300" s="402"/>
      <c r="P300" s="402"/>
      <c r="Q300" s="402"/>
      <c r="R300" s="402"/>
      <c r="S300" s="402"/>
      <c r="T300" s="402"/>
      <c r="U300" s="402"/>
      <c r="V300" s="402"/>
      <c r="W300" s="402"/>
      <c r="X300" s="402"/>
      <c r="Y300" s="402"/>
      <c r="Z300" s="402"/>
    </row>
    <row r="301" ht="18.0" customHeight="1">
      <c r="A301" s="402"/>
      <c r="B301" s="402"/>
      <c r="C301" s="402"/>
      <c r="D301" s="402"/>
      <c r="E301" s="402"/>
      <c r="F301" s="402"/>
      <c r="G301" s="402"/>
      <c r="H301" s="402"/>
      <c r="I301" s="402"/>
      <c r="J301" s="402"/>
      <c r="K301" s="402"/>
      <c r="L301" s="402"/>
      <c r="M301" s="402"/>
      <c r="N301" s="402"/>
      <c r="O301" s="402"/>
      <c r="P301" s="402"/>
      <c r="Q301" s="402"/>
      <c r="R301" s="402"/>
      <c r="S301" s="402"/>
      <c r="T301" s="402"/>
      <c r="U301" s="402"/>
      <c r="V301" s="402"/>
      <c r="W301" s="402"/>
      <c r="X301" s="402"/>
      <c r="Y301" s="402"/>
      <c r="Z301" s="402"/>
    </row>
    <row r="302" ht="18.0" customHeight="1">
      <c r="A302" s="402"/>
      <c r="B302" s="402"/>
      <c r="C302" s="402"/>
      <c r="D302" s="402"/>
      <c r="E302" s="402"/>
      <c r="F302" s="402"/>
      <c r="G302" s="402"/>
      <c r="H302" s="402"/>
      <c r="I302" s="402"/>
      <c r="J302" s="402"/>
      <c r="K302" s="402"/>
      <c r="L302" s="402"/>
      <c r="M302" s="402"/>
      <c r="N302" s="402"/>
      <c r="O302" s="402"/>
      <c r="P302" s="402"/>
      <c r="Q302" s="402"/>
      <c r="R302" s="402"/>
      <c r="S302" s="402"/>
      <c r="T302" s="402"/>
      <c r="U302" s="402"/>
      <c r="V302" s="402"/>
      <c r="W302" s="402"/>
      <c r="X302" s="402"/>
      <c r="Y302" s="402"/>
      <c r="Z302" s="402"/>
    </row>
    <row r="303" ht="18.0" customHeight="1">
      <c r="A303" s="402"/>
      <c r="B303" s="402"/>
      <c r="C303" s="402"/>
      <c r="D303" s="402"/>
      <c r="E303" s="402"/>
      <c r="F303" s="402"/>
      <c r="G303" s="402"/>
      <c r="H303" s="402"/>
      <c r="I303" s="402"/>
      <c r="J303" s="402"/>
      <c r="K303" s="402"/>
      <c r="L303" s="402"/>
      <c r="M303" s="402"/>
      <c r="N303" s="402"/>
      <c r="O303" s="402"/>
      <c r="P303" s="402"/>
      <c r="Q303" s="402"/>
      <c r="R303" s="402"/>
      <c r="S303" s="402"/>
      <c r="T303" s="402"/>
      <c r="U303" s="402"/>
      <c r="V303" s="402"/>
      <c r="W303" s="402"/>
      <c r="X303" s="402"/>
      <c r="Y303" s="402"/>
      <c r="Z303" s="402"/>
    </row>
    <row r="304" ht="18.0" customHeight="1">
      <c r="A304" s="402"/>
      <c r="B304" s="402"/>
      <c r="C304" s="402"/>
      <c r="D304" s="402"/>
      <c r="E304" s="402"/>
      <c r="F304" s="402"/>
      <c r="G304" s="402"/>
      <c r="H304" s="402"/>
      <c r="I304" s="402"/>
      <c r="J304" s="402"/>
      <c r="K304" s="402"/>
      <c r="L304" s="402"/>
      <c r="M304" s="402"/>
      <c r="N304" s="402"/>
      <c r="O304" s="402"/>
      <c r="P304" s="402"/>
      <c r="Q304" s="402"/>
      <c r="R304" s="402"/>
      <c r="S304" s="402"/>
      <c r="T304" s="402"/>
      <c r="U304" s="402"/>
      <c r="V304" s="402"/>
      <c r="W304" s="402"/>
      <c r="X304" s="402"/>
      <c r="Y304" s="402"/>
      <c r="Z304" s="402"/>
    </row>
    <row r="305" ht="18.0" customHeight="1">
      <c r="A305" s="402"/>
      <c r="B305" s="402"/>
      <c r="C305" s="402"/>
      <c r="D305" s="402"/>
      <c r="E305" s="402"/>
      <c r="F305" s="402"/>
      <c r="G305" s="402"/>
      <c r="H305" s="402"/>
      <c r="I305" s="402"/>
      <c r="J305" s="402"/>
      <c r="K305" s="402"/>
      <c r="L305" s="402"/>
      <c r="M305" s="402"/>
      <c r="N305" s="402"/>
      <c r="O305" s="402"/>
      <c r="P305" s="402"/>
      <c r="Q305" s="402"/>
      <c r="R305" s="402"/>
      <c r="S305" s="402"/>
      <c r="T305" s="402"/>
      <c r="U305" s="402"/>
      <c r="V305" s="402"/>
      <c r="W305" s="402"/>
      <c r="X305" s="402"/>
      <c r="Y305" s="402"/>
      <c r="Z305" s="402"/>
    </row>
    <row r="306" ht="18.0" customHeight="1">
      <c r="A306" s="402"/>
      <c r="B306" s="402"/>
      <c r="C306" s="402"/>
      <c r="D306" s="402"/>
      <c r="E306" s="402"/>
      <c r="F306" s="402"/>
      <c r="G306" s="402"/>
      <c r="H306" s="402"/>
      <c r="I306" s="402"/>
      <c r="J306" s="402"/>
      <c r="K306" s="402"/>
      <c r="L306" s="402"/>
      <c r="M306" s="402"/>
      <c r="N306" s="402"/>
      <c r="O306" s="402"/>
      <c r="P306" s="402"/>
      <c r="Q306" s="402"/>
      <c r="R306" s="402"/>
      <c r="S306" s="402"/>
      <c r="T306" s="402"/>
      <c r="U306" s="402"/>
      <c r="V306" s="402"/>
      <c r="W306" s="402"/>
      <c r="X306" s="402"/>
      <c r="Y306" s="402"/>
      <c r="Z306" s="402"/>
    </row>
    <row r="307" ht="18.0" customHeight="1">
      <c r="A307" s="402"/>
      <c r="B307" s="402"/>
      <c r="C307" s="402"/>
      <c r="D307" s="402"/>
      <c r="E307" s="402"/>
      <c r="F307" s="402"/>
      <c r="G307" s="402"/>
      <c r="H307" s="402"/>
      <c r="I307" s="402"/>
      <c r="J307" s="402"/>
      <c r="K307" s="402"/>
      <c r="L307" s="402"/>
      <c r="M307" s="402"/>
      <c r="N307" s="402"/>
      <c r="O307" s="402"/>
      <c r="P307" s="402"/>
      <c r="Q307" s="402"/>
      <c r="R307" s="402"/>
      <c r="S307" s="402"/>
      <c r="T307" s="402"/>
      <c r="U307" s="402"/>
      <c r="V307" s="402"/>
      <c r="W307" s="402"/>
      <c r="X307" s="402"/>
      <c r="Y307" s="402"/>
      <c r="Z307" s="402"/>
    </row>
    <row r="308" ht="18.0" customHeight="1">
      <c r="A308" s="402"/>
      <c r="B308" s="402"/>
      <c r="C308" s="402"/>
      <c r="D308" s="402"/>
      <c r="E308" s="402"/>
      <c r="F308" s="402"/>
      <c r="G308" s="402"/>
      <c r="H308" s="402"/>
      <c r="I308" s="402"/>
      <c r="J308" s="402"/>
      <c r="K308" s="402"/>
      <c r="L308" s="402"/>
      <c r="M308" s="402"/>
      <c r="N308" s="402"/>
      <c r="O308" s="402"/>
      <c r="P308" s="402"/>
      <c r="Q308" s="402"/>
      <c r="R308" s="402"/>
      <c r="S308" s="402"/>
      <c r="T308" s="402"/>
      <c r="U308" s="402"/>
      <c r="V308" s="402"/>
      <c r="W308" s="402"/>
      <c r="X308" s="402"/>
      <c r="Y308" s="402"/>
      <c r="Z308" s="402"/>
    </row>
    <row r="309" ht="18.0" customHeight="1">
      <c r="A309" s="402"/>
      <c r="B309" s="402"/>
      <c r="C309" s="402"/>
      <c r="D309" s="402"/>
      <c r="E309" s="402"/>
      <c r="F309" s="402"/>
      <c r="G309" s="402"/>
      <c r="H309" s="402"/>
      <c r="I309" s="402"/>
      <c r="J309" s="402"/>
      <c r="K309" s="402"/>
      <c r="L309" s="402"/>
      <c r="M309" s="402"/>
      <c r="N309" s="402"/>
      <c r="O309" s="402"/>
      <c r="P309" s="402"/>
      <c r="Q309" s="402"/>
      <c r="R309" s="402"/>
      <c r="S309" s="402"/>
      <c r="T309" s="402"/>
      <c r="U309" s="402"/>
      <c r="V309" s="402"/>
      <c r="W309" s="402"/>
      <c r="X309" s="402"/>
      <c r="Y309" s="402"/>
      <c r="Z309" s="402"/>
    </row>
    <row r="310" ht="18.0" customHeight="1">
      <c r="A310" s="402"/>
      <c r="B310" s="402"/>
      <c r="C310" s="402"/>
      <c r="D310" s="402"/>
      <c r="E310" s="402"/>
      <c r="F310" s="402"/>
      <c r="G310" s="402"/>
      <c r="H310" s="402"/>
      <c r="I310" s="402"/>
      <c r="J310" s="402"/>
      <c r="K310" s="402"/>
      <c r="L310" s="402"/>
      <c r="M310" s="402"/>
      <c r="N310" s="402"/>
      <c r="O310" s="402"/>
      <c r="P310" s="402"/>
      <c r="Q310" s="402"/>
      <c r="R310" s="402"/>
      <c r="S310" s="402"/>
      <c r="T310" s="402"/>
      <c r="U310" s="402"/>
      <c r="V310" s="402"/>
      <c r="W310" s="402"/>
      <c r="X310" s="402"/>
      <c r="Y310" s="402"/>
      <c r="Z310" s="402"/>
    </row>
    <row r="311" ht="18.0" customHeight="1">
      <c r="A311" s="402"/>
      <c r="B311" s="402"/>
      <c r="C311" s="402"/>
      <c r="D311" s="402"/>
      <c r="E311" s="402"/>
      <c r="F311" s="402"/>
      <c r="G311" s="402"/>
      <c r="H311" s="402"/>
      <c r="I311" s="402"/>
      <c r="J311" s="402"/>
      <c r="K311" s="402"/>
      <c r="L311" s="402"/>
      <c r="M311" s="402"/>
      <c r="N311" s="402"/>
      <c r="O311" s="402"/>
      <c r="P311" s="402"/>
      <c r="Q311" s="402"/>
      <c r="R311" s="402"/>
      <c r="S311" s="402"/>
      <c r="T311" s="402"/>
      <c r="U311" s="402"/>
      <c r="V311" s="402"/>
      <c r="W311" s="402"/>
      <c r="X311" s="402"/>
      <c r="Y311" s="402"/>
      <c r="Z311" s="402"/>
    </row>
    <row r="312" ht="18.0" customHeight="1">
      <c r="A312" s="402"/>
      <c r="B312" s="402"/>
      <c r="C312" s="402"/>
      <c r="D312" s="402"/>
      <c r="E312" s="402"/>
      <c r="F312" s="402"/>
      <c r="G312" s="402"/>
      <c r="H312" s="402"/>
      <c r="I312" s="402"/>
      <c r="J312" s="402"/>
      <c r="K312" s="402"/>
      <c r="L312" s="402"/>
      <c r="M312" s="402"/>
      <c r="N312" s="402"/>
      <c r="O312" s="402"/>
      <c r="P312" s="402"/>
      <c r="Q312" s="402"/>
      <c r="R312" s="402"/>
      <c r="S312" s="402"/>
      <c r="T312" s="402"/>
      <c r="U312" s="402"/>
      <c r="V312" s="402"/>
      <c r="W312" s="402"/>
      <c r="X312" s="402"/>
      <c r="Y312" s="402"/>
      <c r="Z312" s="402"/>
    </row>
    <row r="313" ht="18.0" customHeight="1">
      <c r="A313" s="402"/>
      <c r="B313" s="402"/>
      <c r="C313" s="402"/>
      <c r="D313" s="402"/>
      <c r="E313" s="402"/>
      <c r="F313" s="402"/>
      <c r="G313" s="402"/>
      <c r="H313" s="402"/>
      <c r="I313" s="402"/>
      <c r="J313" s="402"/>
      <c r="K313" s="402"/>
      <c r="L313" s="402"/>
      <c r="M313" s="402"/>
      <c r="N313" s="402"/>
      <c r="O313" s="402"/>
      <c r="P313" s="402"/>
      <c r="Q313" s="402"/>
      <c r="R313" s="402"/>
      <c r="S313" s="402"/>
      <c r="T313" s="402"/>
      <c r="U313" s="402"/>
      <c r="V313" s="402"/>
      <c r="W313" s="402"/>
      <c r="X313" s="402"/>
      <c r="Y313" s="402"/>
      <c r="Z313" s="402"/>
    </row>
    <row r="314" ht="18.0" customHeight="1">
      <c r="A314" s="402"/>
      <c r="B314" s="402"/>
      <c r="C314" s="402"/>
      <c r="D314" s="402"/>
      <c r="E314" s="402"/>
      <c r="F314" s="402"/>
      <c r="G314" s="402"/>
      <c r="H314" s="402"/>
      <c r="I314" s="402"/>
      <c r="J314" s="402"/>
      <c r="K314" s="402"/>
      <c r="L314" s="402"/>
      <c r="M314" s="402"/>
      <c r="N314" s="402"/>
      <c r="O314" s="402"/>
      <c r="P314" s="402"/>
      <c r="Q314" s="402"/>
      <c r="R314" s="402"/>
      <c r="S314" s="402"/>
      <c r="T314" s="402"/>
      <c r="U314" s="402"/>
      <c r="V314" s="402"/>
      <c r="W314" s="402"/>
      <c r="X314" s="402"/>
      <c r="Y314" s="402"/>
      <c r="Z314" s="402"/>
    </row>
    <row r="315" ht="18.0" customHeight="1">
      <c r="A315" s="402"/>
      <c r="B315" s="402"/>
      <c r="C315" s="402"/>
      <c r="D315" s="402"/>
      <c r="E315" s="402"/>
      <c r="F315" s="402"/>
      <c r="G315" s="402"/>
      <c r="H315" s="402"/>
      <c r="I315" s="402"/>
      <c r="J315" s="402"/>
      <c r="K315" s="402"/>
      <c r="L315" s="402"/>
      <c r="M315" s="402"/>
      <c r="N315" s="402"/>
      <c r="O315" s="402"/>
      <c r="P315" s="402"/>
      <c r="Q315" s="402"/>
      <c r="R315" s="402"/>
      <c r="S315" s="402"/>
      <c r="T315" s="402"/>
      <c r="U315" s="402"/>
      <c r="V315" s="402"/>
      <c r="W315" s="402"/>
      <c r="X315" s="402"/>
      <c r="Y315" s="402"/>
      <c r="Z315" s="402"/>
    </row>
    <row r="316" ht="18.0" customHeight="1">
      <c r="A316" s="402"/>
      <c r="B316" s="402"/>
      <c r="C316" s="402"/>
      <c r="D316" s="402"/>
      <c r="E316" s="402"/>
      <c r="F316" s="402"/>
      <c r="G316" s="402"/>
      <c r="H316" s="402"/>
      <c r="I316" s="402"/>
      <c r="J316" s="402"/>
      <c r="K316" s="402"/>
      <c r="L316" s="402"/>
      <c r="M316" s="402"/>
      <c r="N316" s="402"/>
      <c r="O316" s="402"/>
      <c r="P316" s="402"/>
      <c r="Q316" s="402"/>
      <c r="R316" s="402"/>
      <c r="S316" s="402"/>
      <c r="T316" s="402"/>
      <c r="U316" s="402"/>
      <c r="V316" s="402"/>
      <c r="W316" s="402"/>
      <c r="X316" s="402"/>
      <c r="Y316" s="402"/>
      <c r="Z316" s="402"/>
    </row>
    <row r="317" ht="18.0" customHeight="1">
      <c r="A317" s="402"/>
      <c r="B317" s="402"/>
      <c r="C317" s="402"/>
      <c r="D317" s="402"/>
      <c r="E317" s="402"/>
      <c r="F317" s="402"/>
      <c r="G317" s="402"/>
      <c r="H317" s="402"/>
      <c r="I317" s="402"/>
      <c r="J317" s="402"/>
      <c r="K317" s="402"/>
      <c r="L317" s="402"/>
      <c r="M317" s="402"/>
      <c r="N317" s="402"/>
      <c r="O317" s="402"/>
      <c r="P317" s="402"/>
      <c r="Q317" s="402"/>
      <c r="R317" s="402"/>
      <c r="S317" s="402"/>
      <c r="T317" s="402"/>
      <c r="U317" s="402"/>
      <c r="V317" s="402"/>
      <c r="W317" s="402"/>
      <c r="X317" s="402"/>
      <c r="Y317" s="402"/>
      <c r="Z317" s="402"/>
    </row>
    <row r="318" ht="18.0" customHeight="1">
      <c r="A318" s="402"/>
      <c r="B318" s="402"/>
      <c r="C318" s="402"/>
      <c r="D318" s="402"/>
      <c r="E318" s="402"/>
      <c r="F318" s="402"/>
      <c r="G318" s="402"/>
      <c r="H318" s="402"/>
      <c r="I318" s="402"/>
      <c r="J318" s="402"/>
      <c r="K318" s="402"/>
      <c r="L318" s="402"/>
      <c r="M318" s="402"/>
      <c r="N318" s="402"/>
      <c r="O318" s="402"/>
      <c r="P318" s="402"/>
      <c r="Q318" s="402"/>
      <c r="R318" s="402"/>
      <c r="S318" s="402"/>
      <c r="T318" s="402"/>
      <c r="U318" s="402"/>
      <c r="V318" s="402"/>
      <c r="W318" s="402"/>
      <c r="X318" s="402"/>
      <c r="Y318" s="402"/>
      <c r="Z318" s="402"/>
    </row>
    <row r="319" ht="18.0" customHeight="1">
      <c r="A319" s="402"/>
      <c r="B319" s="402"/>
      <c r="C319" s="402"/>
      <c r="D319" s="402"/>
      <c r="E319" s="402"/>
      <c r="F319" s="402"/>
      <c r="G319" s="402"/>
      <c r="H319" s="402"/>
      <c r="I319" s="402"/>
      <c r="J319" s="402"/>
      <c r="K319" s="402"/>
      <c r="L319" s="402"/>
      <c r="M319" s="402"/>
      <c r="N319" s="402"/>
      <c r="O319" s="402"/>
      <c r="P319" s="402"/>
      <c r="Q319" s="402"/>
      <c r="R319" s="402"/>
      <c r="S319" s="402"/>
      <c r="T319" s="402"/>
      <c r="U319" s="402"/>
      <c r="V319" s="402"/>
      <c r="W319" s="402"/>
      <c r="X319" s="402"/>
      <c r="Y319" s="402"/>
      <c r="Z319" s="402"/>
    </row>
    <row r="320" ht="18.0" customHeight="1">
      <c r="A320" s="402"/>
      <c r="B320" s="402"/>
      <c r="C320" s="402"/>
      <c r="D320" s="402"/>
      <c r="E320" s="402"/>
      <c r="F320" s="402"/>
      <c r="G320" s="402"/>
      <c r="H320" s="402"/>
      <c r="I320" s="402"/>
      <c r="J320" s="402"/>
      <c r="K320" s="402"/>
      <c r="L320" s="402"/>
      <c r="M320" s="402"/>
      <c r="N320" s="402"/>
      <c r="O320" s="402"/>
      <c r="P320" s="402"/>
      <c r="Q320" s="402"/>
      <c r="R320" s="402"/>
      <c r="S320" s="402"/>
      <c r="T320" s="402"/>
      <c r="U320" s="402"/>
      <c r="V320" s="402"/>
      <c r="W320" s="402"/>
      <c r="X320" s="402"/>
      <c r="Y320" s="402"/>
      <c r="Z320" s="402"/>
    </row>
    <row r="321" ht="18.0" customHeight="1">
      <c r="A321" s="402"/>
      <c r="B321" s="402"/>
      <c r="C321" s="402"/>
      <c r="D321" s="402"/>
      <c r="E321" s="402"/>
      <c r="F321" s="402"/>
      <c r="G321" s="402"/>
      <c r="H321" s="402"/>
      <c r="I321" s="402"/>
      <c r="J321" s="402"/>
      <c r="K321" s="402"/>
      <c r="L321" s="402"/>
      <c r="M321" s="402"/>
      <c r="N321" s="402"/>
      <c r="O321" s="402"/>
      <c r="P321" s="402"/>
      <c r="Q321" s="402"/>
      <c r="R321" s="402"/>
      <c r="S321" s="402"/>
      <c r="T321" s="402"/>
      <c r="U321" s="402"/>
      <c r="V321" s="402"/>
      <c r="W321" s="402"/>
      <c r="X321" s="402"/>
      <c r="Y321" s="402"/>
      <c r="Z321" s="402"/>
    </row>
    <row r="322" ht="18.0" customHeight="1">
      <c r="A322" s="402"/>
      <c r="B322" s="402"/>
      <c r="C322" s="402"/>
      <c r="D322" s="402"/>
      <c r="E322" s="402"/>
      <c r="F322" s="402"/>
      <c r="G322" s="402"/>
      <c r="H322" s="402"/>
      <c r="I322" s="402"/>
      <c r="J322" s="402"/>
      <c r="K322" s="402"/>
      <c r="L322" s="402"/>
      <c r="M322" s="402"/>
      <c r="N322" s="402"/>
      <c r="O322" s="402"/>
      <c r="P322" s="402"/>
      <c r="Q322" s="402"/>
      <c r="R322" s="402"/>
      <c r="S322" s="402"/>
      <c r="T322" s="402"/>
      <c r="U322" s="402"/>
      <c r="V322" s="402"/>
      <c r="W322" s="402"/>
      <c r="X322" s="402"/>
      <c r="Y322" s="402"/>
      <c r="Z322" s="402"/>
    </row>
    <row r="323" ht="18.0" customHeight="1">
      <c r="A323" s="402"/>
      <c r="B323" s="402"/>
      <c r="C323" s="402"/>
      <c r="D323" s="402"/>
      <c r="E323" s="402"/>
      <c r="F323" s="402"/>
      <c r="G323" s="402"/>
      <c r="H323" s="402"/>
      <c r="I323" s="402"/>
      <c r="J323" s="402"/>
      <c r="K323" s="402"/>
      <c r="L323" s="402"/>
      <c r="M323" s="402"/>
      <c r="N323" s="402"/>
      <c r="O323" s="402"/>
      <c r="P323" s="402"/>
      <c r="Q323" s="402"/>
      <c r="R323" s="402"/>
      <c r="S323" s="402"/>
      <c r="T323" s="402"/>
      <c r="U323" s="402"/>
      <c r="V323" s="402"/>
      <c r="W323" s="402"/>
      <c r="X323" s="402"/>
      <c r="Y323" s="402"/>
      <c r="Z323" s="402"/>
    </row>
    <row r="324" ht="18.0" customHeight="1">
      <c r="A324" s="402"/>
      <c r="B324" s="402"/>
      <c r="C324" s="402"/>
      <c r="D324" s="402"/>
      <c r="E324" s="402"/>
      <c r="F324" s="402"/>
      <c r="G324" s="402"/>
      <c r="H324" s="402"/>
      <c r="I324" s="402"/>
      <c r="J324" s="402"/>
      <c r="K324" s="402"/>
      <c r="L324" s="402"/>
      <c r="M324" s="402"/>
      <c r="N324" s="402"/>
      <c r="O324" s="402"/>
      <c r="P324" s="402"/>
      <c r="Q324" s="402"/>
      <c r="R324" s="402"/>
      <c r="S324" s="402"/>
      <c r="T324" s="402"/>
      <c r="U324" s="402"/>
      <c r="V324" s="402"/>
      <c r="W324" s="402"/>
      <c r="X324" s="402"/>
      <c r="Y324" s="402"/>
      <c r="Z324" s="402"/>
    </row>
    <row r="325" ht="18.0" customHeight="1">
      <c r="A325" s="402"/>
      <c r="B325" s="402"/>
      <c r="C325" s="402"/>
      <c r="D325" s="402"/>
      <c r="E325" s="402"/>
      <c r="F325" s="402"/>
      <c r="G325" s="402"/>
      <c r="H325" s="402"/>
      <c r="I325" s="402"/>
      <c r="J325" s="402"/>
      <c r="K325" s="402"/>
      <c r="L325" s="402"/>
      <c r="M325" s="402"/>
      <c r="N325" s="402"/>
      <c r="O325" s="402"/>
      <c r="P325" s="402"/>
      <c r="Q325" s="402"/>
      <c r="R325" s="402"/>
      <c r="S325" s="402"/>
      <c r="T325" s="402"/>
      <c r="U325" s="402"/>
      <c r="V325" s="402"/>
      <c r="W325" s="402"/>
      <c r="X325" s="402"/>
      <c r="Y325" s="402"/>
      <c r="Z325" s="402"/>
    </row>
    <row r="326" ht="18.0" customHeight="1">
      <c r="A326" s="402"/>
      <c r="B326" s="402"/>
      <c r="C326" s="402"/>
      <c r="D326" s="402"/>
      <c r="E326" s="402"/>
      <c r="F326" s="402"/>
      <c r="G326" s="402"/>
      <c r="H326" s="402"/>
      <c r="I326" s="402"/>
      <c r="J326" s="402"/>
      <c r="K326" s="402"/>
      <c r="L326" s="402"/>
      <c r="M326" s="402"/>
      <c r="N326" s="402"/>
      <c r="O326" s="402"/>
      <c r="P326" s="402"/>
      <c r="Q326" s="402"/>
      <c r="R326" s="402"/>
      <c r="S326" s="402"/>
      <c r="T326" s="402"/>
      <c r="U326" s="402"/>
      <c r="V326" s="402"/>
      <c r="W326" s="402"/>
      <c r="X326" s="402"/>
      <c r="Y326" s="402"/>
      <c r="Z326" s="402"/>
    </row>
    <row r="327" ht="18.0" customHeight="1">
      <c r="A327" s="402"/>
      <c r="B327" s="402"/>
      <c r="C327" s="402"/>
      <c r="D327" s="402"/>
      <c r="E327" s="402"/>
      <c r="F327" s="402"/>
      <c r="G327" s="402"/>
      <c r="H327" s="402"/>
      <c r="I327" s="402"/>
      <c r="J327" s="402"/>
      <c r="K327" s="402"/>
      <c r="L327" s="402"/>
      <c r="M327" s="402"/>
      <c r="N327" s="402"/>
      <c r="O327" s="402"/>
      <c r="P327" s="402"/>
      <c r="Q327" s="402"/>
      <c r="R327" s="402"/>
      <c r="S327" s="402"/>
      <c r="T327" s="402"/>
      <c r="U327" s="402"/>
      <c r="V327" s="402"/>
      <c r="W327" s="402"/>
      <c r="X327" s="402"/>
      <c r="Y327" s="402"/>
      <c r="Z327" s="402"/>
    </row>
    <row r="328" ht="18.0" customHeight="1">
      <c r="A328" s="402"/>
      <c r="B328" s="402"/>
      <c r="C328" s="402"/>
      <c r="D328" s="402"/>
      <c r="E328" s="402"/>
      <c r="F328" s="402"/>
      <c r="G328" s="402"/>
      <c r="H328" s="402"/>
      <c r="I328" s="402"/>
      <c r="J328" s="402"/>
      <c r="K328" s="402"/>
      <c r="L328" s="402"/>
      <c r="M328" s="402"/>
      <c r="N328" s="402"/>
      <c r="O328" s="402"/>
      <c r="P328" s="402"/>
      <c r="Q328" s="402"/>
      <c r="R328" s="402"/>
      <c r="S328" s="402"/>
      <c r="T328" s="402"/>
      <c r="U328" s="402"/>
      <c r="V328" s="402"/>
      <c r="W328" s="402"/>
      <c r="X328" s="402"/>
      <c r="Y328" s="402"/>
      <c r="Z328" s="402"/>
    </row>
    <row r="329" ht="18.0" customHeight="1">
      <c r="A329" s="402"/>
      <c r="B329" s="402"/>
      <c r="C329" s="402"/>
      <c r="D329" s="402"/>
      <c r="E329" s="402"/>
      <c r="F329" s="402"/>
      <c r="G329" s="402"/>
      <c r="H329" s="402"/>
      <c r="I329" s="402"/>
      <c r="J329" s="402"/>
      <c r="K329" s="402"/>
      <c r="L329" s="402"/>
      <c r="M329" s="402"/>
      <c r="N329" s="402"/>
      <c r="O329" s="402"/>
      <c r="P329" s="402"/>
      <c r="Q329" s="402"/>
      <c r="R329" s="402"/>
      <c r="S329" s="402"/>
      <c r="T329" s="402"/>
      <c r="U329" s="402"/>
      <c r="V329" s="402"/>
      <c r="W329" s="402"/>
      <c r="X329" s="402"/>
      <c r="Y329" s="402"/>
      <c r="Z329" s="402"/>
    </row>
    <row r="330" ht="18.0" customHeight="1">
      <c r="A330" s="402"/>
      <c r="B330" s="402"/>
      <c r="C330" s="402"/>
      <c r="D330" s="402"/>
      <c r="E330" s="402"/>
      <c r="F330" s="402"/>
      <c r="G330" s="402"/>
      <c r="H330" s="402"/>
      <c r="I330" s="402"/>
      <c r="J330" s="402"/>
      <c r="K330" s="402"/>
      <c r="L330" s="402"/>
      <c r="M330" s="402"/>
      <c r="N330" s="402"/>
      <c r="O330" s="402"/>
      <c r="P330" s="402"/>
      <c r="Q330" s="402"/>
      <c r="R330" s="402"/>
      <c r="S330" s="402"/>
      <c r="T330" s="402"/>
      <c r="U330" s="402"/>
      <c r="V330" s="402"/>
      <c r="W330" s="402"/>
      <c r="X330" s="402"/>
      <c r="Y330" s="402"/>
      <c r="Z330" s="402"/>
    </row>
    <row r="331" ht="18.0" customHeight="1">
      <c r="A331" s="402"/>
      <c r="B331" s="402"/>
      <c r="C331" s="402"/>
      <c r="D331" s="402"/>
      <c r="E331" s="402"/>
      <c r="F331" s="402"/>
      <c r="G331" s="402"/>
      <c r="H331" s="402"/>
      <c r="I331" s="402"/>
      <c r="J331" s="402"/>
      <c r="K331" s="402"/>
      <c r="L331" s="402"/>
      <c r="M331" s="402"/>
      <c r="N331" s="402"/>
      <c r="O331" s="402"/>
      <c r="P331" s="402"/>
      <c r="Q331" s="402"/>
      <c r="R331" s="402"/>
      <c r="S331" s="402"/>
      <c r="T331" s="402"/>
      <c r="U331" s="402"/>
      <c r="V331" s="402"/>
      <c r="W331" s="402"/>
      <c r="X331" s="402"/>
      <c r="Y331" s="402"/>
      <c r="Z331" s="402"/>
    </row>
    <row r="332" ht="18.0" customHeight="1">
      <c r="A332" s="402"/>
      <c r="B332" s="402"/>
      <c r="C332" s="402"/>
      <c r="D332" s="402"/>
      <c r="E332" s="402"/>
      <c r="F332" s="402"/>
      <c r="G332" s="402"/>
      <c r="H332" s="402"/>
      <c r="I332" s="402"/>
      <c r="J332" s="402"/>
      <c r="K332" s="402"/>
      <c r="L332" s="402"/>
      <c r="M332" s="402"/>
      <c r="N332" s="402"/>
      <c r="O332" s="402"/>
      <c r="P332" s="402"/>
      <c r="Q332" s="402"/>
      <c r="R332" s="402"/>
      <c r="S332" s="402"/>
      <c r="T332" s="402"/>
      <c r="U332" s="402"/>
      <c r="V332" s="402"/>
      <c r="W332" s="402"/>
      <c r="X332" s="402"/>
      <c r="Y332" s="402"/>
      <c r="Z332" s="402"/>
    </row>
    <row r="333" ht="18.0" customHeight="1">
      <c r="A333" s="402"/>
      <c r="B333" s="402"/>
      <c r="C333" s="402"/>
      <c r="D333" s="402"/>
      <c r="E333" s="402"/>
      <c r="F333" s="402"/>
      <c r="G333" s="402"/>
      <c r="H333" s="402"/>
      <c r="I333" s="402"/>
      <c r="J333" s="402"/>
      <c r="K333" s="402"/>
      <c r="L333" s="402"/>
      <c r="M333" s="402"/>
      <c r="N333" s="402"/>
      <c r="O333" s="402"/>
      <c r="P333" s="402"/>
      <c r="Q333" s="402"/>
      <c r="R333" s="402"/>
      <c r="S333" s="402"/>
      <c r="T333" s="402"/>
      <c r="U333" s="402"/>
      <c r="V333" s="402"/>
      <c r="W333" s="402"/>
      <c r="X333" s="402"/>
      <c r="Y333" s="402"/>
      <c r="Z333" s="402"/>
    </row>
    <row r="334" ht="18.0" customHeight="1">
      <c r="A334" s="402"/>
      <c r="B334" s="402"/>
      <c r="C334" s="402"/>
      <c r="D334" s="402"/>
      <c r="E334" s="402"/>
      <c r="F334" s="402"/>
      <c r="G334" s="402"/>
      <c r="H334" s="402"/>
      <c r="I334" s="402"/>
      <c r="J334" s="402"/>
      <c r="K334" s="402"/>
      <c r="L334" s="402"/>
      <c r="M334" s="402"/>
      <c r="N334" s="402"/>
      <c r="O334" s="402"/>
      <c r="P334" s="402"/>
      <c r="Q334" s="402"/>
      <c r="R334" s="402"/>
      <c r="S334" s="402"/>
      <c r="T334" s="402"/>
      <c r="U334" s="402"/>
      <c r="V334" s="402"/>
      <c r="W334" s="402"/>
      <c r="X334" s="402"/>
      <c r="Y334" s="402"/>
      <c r="Z334" s="402"/>
    </row>
    <row r="335" ht="18.0" customHeight="1">
      <c r="A335" s="402"/>
      <c r="B335" s="402"/>
      <c r="C335" s="402"/>
      <c r="D335" s="402"/>
      <c r="E335" s="402"/>
      <c r="F335" s="402"/>
      <c r="G335" s="402"/>
      <c r="H335" s="402"/>
      <c r="I335" s="402"/>
      <c r="J335" s="402"/>
      <c r="K335" s="402"/>
      <c r="L335" s="402"/>
      <c r="M335" s="402"/>
      <c r="N335" s="402"/>
      <c r="O335" s="402"/>
      <c r="P335" s="402"/>
      <c r="Q335" s="402"/>
      <c r="R335" s="402"/>
      <c r="S335" s="402"/>
      <c r="T335" s="402"/>
      <c r="U335" s="402"/>
      <c r="V335" s="402"/>
      <c r="W335" s="402"/>
      <c r="X335" s="402"/>
      <c r="Y335" s="402"/>
      <c r="Z335" s="402"/>
    </row>
    <row r="336" ht="18.0" customHeight="1">
      <c r="A336" s="402"/>
      <c r="B336" s="402"/>
      <c r="C336" s="402"/>
      <c r="D336" s="402"/>
      <c r="E336" s="402"/>
      <c r="F336" s="402"/>
      <c r="G336" s="402"/>
      <c r="H336" s="402"/>
      <c r="I336" s="402"/>
      <c r="J336" s="402"/>
      <c r="K336" s="402"/>
      <c r="L336" s="402"/>
      <c r="M336" s="402"/>
      <c r="N336" s="402"/>
      <c r="O336" s="402"/>
      <c r="P336" s="402"/>
      <c r="Q336" s="402"/>
      <c r="R336" s="402"/>
      <c r="S336" s="402"/>
      <c r="T336" s="402"/>
      <c r="U336" s="402"/>
      <c r="V336" s="402"/>
      <c r="W336" s="402"/>
      <c r="X336" s="402"/>
      <c r="Y336" s="402"/>
      <c r="Z336" s="402"/>
    </row>
    <row r="337" ht="18.0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  <c r="N337" s="402"/>
      <c r="O337" s="402"/>
      <c r="P337" s="402"/>
      <c r="Q337" s="402"/>
      <c r="R337" s="402"/>
      <c r="S337" s="402"/>
      <c r="T337" s="402"/>
      <c r="U337" s="402"/>
      <c r="V337" s="402"/>
      <c r="W337" s="402"/>
      <c r="X337" s="402"/>
      <c r="Y337" s="402"/>
      <c r="Z337" s="402"/>
    </row>
    <row r="338" ht="18.0" customHeight="1">
      <c r="A338" s="402"/>
      <c r="B338" s="402"/>
      <c r="C338" s="402"/>
      <c r="D338" s="402"/>
      <c r="E338" s="402"/>
      <c r="F338" s="402"/>
      <c r="G338" s="402"/>
      <c r="H338" s="402"/>
      <c r="I338" s="402"/>
      <c r="J338" s="402"/>
      <c r="K338" s="402"/>
      <c r="L338" s="402"/>
      <c r="M338" s="402"/>
      <c r="N338" s="402"/>
      <c r="O338" s="402"/>
      <c r="P338" s="402"/>
      <c r="Q338" s="402"/>
      <c r="R338" s="402"/>
      <c r="S338" s="402"/>
      <c r="T338" s="402"/>
      <c r="U338" s="402"/>
      <c r="V338" s="402"/>
      <c r="W338" s="402"/>
      <c r="X338" s="402"/>
      <c r="Y338" s="402"/>
      <c r="Z338" s="402"/>
    </row>
    <row r="339" ht="18.0" customHeight="1">
      <c r="A339" s="402"/>
      <c r="B339" s="402"/>
      <c r="C339" s="402"/>
      <c r="D339" s="402"/>
      <c r="E339" s="402"/>
      <c r="F339" s="402"/>
      <c r="G339" s="402"/>
      <c r="H339" s="402"/>
      <c r="I339" s="402"/>
      <c r="J339" s="402"/>
      <c r="K339" s="402"/>
      <c r="L339" s="402"/>
      <c r="M339" s="402"/>
      <c r="N339" s="402"/>
      <c r="O339" s="402"/>
      <c r="P339" s="402"/>
      <c r="Q339" s="402"/>
      <c r="R339" s="402"/>
      <c r="S339" s="402"/>
      <c r="T339" s="402"/>
      <c r="U339" s="402"/>
      <c r="V339" s="402"/>
      <c r="W339" s="402"/>
      <c r="X339" s="402"/>
      <c r="Y339" s="402"/>
      <c r="Z339" s="402"/>
    </row>
    <row r="340" ht="18.0" customHeight="1">
      <c r="A340" s="402"/>
      <c r="B340" s="402"/>
      <c r="C340" s="402"/>
      <c r="D340" s="402"/>
      <c r="E340" s="402"/>
      <c r="F340" s="402"/>
      <c r="G340" s="402"/>
      <c r="H340" s="402"/>
      <c r="I340" s="402"/>
      <c r="J340" s="402"/>
      <c r="K340" s="402"/>
      <c r="L340" s="402"/>
      <c r="M340" s="402"/>
      <c r="N340" s="402"/>
      <c r="O340" s="402"/>
      <c r="P340" s="402"/>
      <c r="Q340" s="402"/>
      <c r="R340" s="402"/>
      <c r="S340" s="402"/>
      <c r="T340" s="402"/>
      <c r="U340" s="402"/>
      <c r="V340" s="402"/>
      <c r="W340" s="402"/>
      <c r="X340" s="402"/>
      <c r="Y340" s="402"/>
      <c r="Z340" s="402"/>
    </row>
    <row r="341" ht="18.0" customHeight="1">
      <c r="A341" s="402"/>
      <c r="B341" s="402"/>
      <c r="C341" s="402"/>
      <c r="D341" s="402"/>
      <c r="E341" s="402"/>
      <c r="F341" s="402"/>
      <c r="G341" s="402"/>
      <c r="H341" s="402"/>
      <c r="I341" s="402"/>
      <c r="J341" s="402"/>
      <c r="K341" s="402"/>
      <c r="L341" s="402"/>
      <c r="M341" s="402"/>
      <c r="N341" s="402"/>
      <c r="O341" s="402"/>
      <c r="P341" s="402"/>
      <c r="Q341" s="402"/>
      <c r="R341" s="402"/>
      <c r="S341" s="402"/>
      <c r="T341" s="402"/>
      <c r="U341" s="402"/>
      <c r="V341" s="402"/>
      <c r="W341" s="402"/>
      <c r="X341" s="402"/>
      <c r="Y341" s="402"/>
      <c r="Z341" s="402"/>
    </row>
    <row r="342" ht="18.0" customHeight="1">
      <c r="A342" s="402"/>
      <c r="B342" s="402"/>
      <c r="C342" s="402"/>
      <c r="D342" s="402"/>
      <c r="E342" s="402"/>
      <c r="F342" s="402"/>
      <c r="G342" s="402"/>
      <c r="H342" s="402"/>
      <c r="I342" s="402"/>
      <c r="J342" s="402"/>
      <c r="K342" s="402"/>
      <c r="L342" s="402"/>
      <c r="M342" s="402"/>
      <c r="N342" s="402"/>
      <c r="O342" s="402"/>
      <c r="P342" s="402"/>
      <c r="Q342" s="402"/>
      <c r="R342" s="402"/>
      <c r="S342" s="402"/>
      <c r="T342" s="402"/>
      <c r="U342" s="402"/>
      <c r="V342" s="402"/>
      <c r="W342" s="402"/>
      <c r="X342" s="402"/>
      <c r="Y342" s="402"/>
      <c r="Z342" s="402"/>
    </row>
    <row r="343" ht="18.0" customHeight="1">
      <c r="A343" s="402"/>
      <c r="B343" s="402"/>
      <c r="C343" s="402"/>
      <c r="D343" s="402"/>
      <c r="E343" s="402"/>
      <c r="F343" s="402"/>
      <c r="G343" s="402"/>
      <c r="H343" s="402"/>
      <c r="I343" s="402"/>
      <c r="J343" s="402"/>
      <c r="K343" s="402"/>
      <c r="L343" s="402"/>
      <c r="M343" s="402"/>
      <c r="N343" s="402"/>
      <c r="O343" s="402"/>
      <c r="P343" s="402"/>
      <c r="Q343" s="402"/>
      <c r="R343" s="402"/>
      <c r="S343" s="402"/>
      <c r="T343" s="402"/>
      <c r="U343" s="402"/>
      <c r="V343" s="402"/>
      <c r="W343" s="402"/>
      <c r="X343" s="402"/>
      <c r="Y343" s="402"/>
      <c r="Z343" s="402"/>
    </row>
    <row r="344" ht="18.0" customHeight="1">
      <c r="A344" s="402"/>
      <c r="B344" s="402"/>
      <c r="C344" s="402"/>
      <c r="D344" s="402"/>
      <c r="E344" s="402"/>
      <c r="F344" s="402"/>
      <c r="G344" s="402"/>
      <c r="H344" s="402"/>
      <c r="I344" s="402"/>
      <c r="J344" s="402"/>
      <c r="K344" s="402"/>
      <c r="L344" s="402"/>
      <c r="M344" s="402"/>
      <c r="N344" s="402"/>
      <c r="O344" s="402"/>
      <c r="P344" s="402"/>
      <c r="Q344" s="402"/>
      <c r="R344" s="402"/>
      <c r="S344" s="402"/>
      <c r="T344" s="402"/>
      <c r="U344" s="402"/>
      <c r="V344" s="402"/>
      <c r="W344" s="402"/>
      <c r="X344" s="402"/>
      <c r="Y344" s="402"/>
      <c r="Z344" s="402"/>
    </row>
    <row r="345" ht="18.0" customHeight="1">
      <c r="A345" s="402"/>
      <c r="B345" s="402"/>
      <c r="C345" s="402"/>
      <c r="D345" s="402"/>
      <c r="E345" s="402"/>
      <c r="F345" s="402"/>
      <c r="G345" s="402"/>
      <c r="H345" s="402"/>
      <c r="I345" s="402"/>
      <c r="J345" s="402"/>
      <c r="K345" s="402"/>
      <c r="L345" s="402"/>
      <c r="M345" s="402"/>
      <c r="N345" s="402"/>
      <c r="O345" s="402"/>
      <c r="P345" s="402"/>
      <c r="Q345" s="402"/>
      <c r="R345" s="402"/>
      <c r="S345" s="402"/>
      <c r="T345" s="402"/>
      <c r="U345" s="402"/>
      <c r="V345" s="402"/>
      <c r="W345" s="402"/>
      <c r="X345" s="402"/>
      <c r="Y345" s="402"/>
      <c r="Z345" s="402"/>
    </row>
    <row r="346" ht="18.0" customHeight="1">
      <c r="A346" s="402"/>
      <c r="B346" s="402"/>
      <c r="C346" s="402"/>
      <c r="D346" s="402"/>
      <c r="E346" s="402"/>
      <c r="F346" s="402"/>
      <c r="G346" s="402"/>
      <c r="H346" s="402"/>
      <c r="I346" s="402"/>
      <c r="J346" s="402"/>
      <c r="K346" s="402"/>
      <c r="L346" s="402"/>
      <c r="M346" s="402"/>
      <c r="N346" s="402"/>
      <c r="O346" s="402"/>
      <c r="P346" s="402"/>
      <c r="Q346" s="402"/>
      <c r="R346" s="402"/>
      <c r="S346" s="402"/>
      <c r="T346" s="402"/>
      <c r="U346" s="402"/>
      <c r="V346" s="402"/>
      <c r="W346" s="402"/>
      <c r="X346" s="402"/>
      <c r="Y346" s="402"/>
      <c r="Z346" s="402"/>
    </row>
    <row r="347" ht="18.0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  <c r="N347" s="402"/>
      <c r="O347" s="402"/>
      <c r="P347" s="402"/>
      <c r="Q347" s="402"/>
      <c r="R347" s="402"/>
      <c r="S347" s="402"/>
      <c r="T347" s="402"/>
      <c r="U347" s="402"/>
      <c r="V347" s="402"/>
      <c r="W347" s="402"/>
      <c r="X347" s="402"/>
      <c r="Y347" s="402"/>
      <c r="Z347" s="402"/>
    </row>
    <row r="348" ht="18.0" customHeight="1">
      <c r="A348" s="402"/>
      <c r="B348" s="402"/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402"/>
      <c r="Z348" s="402"/>
    </row>
    <row r="349" ht="18.0" customHeight="1">
      <c r="A349" s="402"/>
      <c r="B349" s="402"/>
      <c r="C349" s="402"/>
      <c r="D349" s="402"/>
      <c r="E349" s="402"/>
      <c r="F349" s="402"/>
      <c r="G349" s="402"/>
      <c r="H349" s="402"/>
      <c r="I349" s="402"/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402"/>
      <c r="Z349" s="402"/>
    </row>
    <row r="350" ht="18.0" customHeight="1">
      <c r="A350" s="402"/>
      <c r="B350" s="402"/>
      <c r="C350" s="402"/>
      <c r="D350" s="402"/>
      <c r="E350" s="402"/>
      <c r="F350" s="402"/>
      <c r="G350" s="402"/>
      <c r="H350" s="402"/>
      <c r="I350" s="402"/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402"/>
      <c r="Z350" s="402"/>
    </row>
    <row r="351" ht="18.0" customHeight="1">
      <c r="A351" s="402"/>
      <c r="B351" s="402"/>
      <c r="C351" s="402"/>
      <c r="D351" s="402"/>
      <c r="E351" s="402"/>
      <c r="F351" s="402"/>
      <c r="G351" s="402"/>
      <c r="H351" s="402"/>
      <c r="I351" s="402"/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402"/>
      <c r="Z351" s="402"/>
    </row>
    <row r="352" ht="18.0" customHeight="1">
      <c r="A352" s="402"/>
      <c r="B352" s="402"/>
      <c r="C352" s="402"/>
      <c r="D352" s="402"/>
      <c r="E352" s="402"/>
      <c r="F352" s="402"/>
      <c r="G352" s="402"/>
      <c r="H352" s="402"/>
      <c r="I352" s="402"/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402"/>
      <c r="Z352" s="402"/>
    </row>
    <row r="353" ht="18.0" customHeight="1">
      <c r="A353" s="402"/>
      <c r="B353" s="402"/>
      <c r="C353" s="402"/>
      <c r="D353" s="402"/>
      <c r="E353" s="402"/>
      <c r="F353" s="402"/>
      <c r="G353" s="402"/>
      <c r="H353" s="402"/>
      <c r="I353" s="402"/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402"/>
      <c r="Z353" s="402"/>
    </row>
    <row r="354" ht="18.0" customHeight="1">
      <c r="A354" s="402"/>
      <c r="B354" s="402"/>
      <c r="C354" s="402"/>
      <c r="D354" s="402"/>
      <c r="E354" s="402"/>
      <c r="F354" s="402"/>
      <c r="G354" s="402"/>
      <c r="H354" s="402"/>
      <c r="I354" s="402"/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402"/>
      <c r="Z354" s="402"/>
    </row>
    <row r="355" ht="18.0" customHeight="1">
      <c r="A355" s="402"/>
      <c r="B355" s="402"/>
      <c r="C355" s="402"/>
      <c r="D355" s="402"/>
      <c r="E355" s="402"/>
      <c r="F355" s="402"/>
      <c r="G355" s="402"/>
      <c r="H355" s="402"/>
      <c r="I355" s="402"/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402"/>
      <c r="Z355" s="402"/>
    </row>
    <row r="356" ht="18.0" customHeight="1">
      <c r="A356" s="402"/>
      <c r="B356" s="402"/>
      <c r="C356" s="402"/>
      <c r="D356" s="402"/>
      <c r="E356" s="402"/>
      <c r="F356" s="402"/>
      <c r="G356" s="402"/>
      <c r="H356" s="402"/>
      <c r="I356" s="402"/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402"/>
      <c r="Z356" s="402"/>
    </row>
    <row r="357" ht="18.0" customHeight="1">
      <c r="A357" s="402"/>
      <c r="B357" s="402"/>
      <c r="C357" s="402"/>
      <c r="D357" s="402"/>
      <c r="E357" s="402"/>
      <c r="F357" s="402"/>
      <c r="G357" s="402"/>
      <c r="H357" s="402"/>
      <c r="I357" s="402"/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402"/>
      <c r="Z357" s="402"/>
    </row>
    <row r="358" ht="18.0" customHeight="1">
      <c r="A358" s="402"/>
      <c r="B358" s="402"/>
      <c r="C358" s="402"/>
      <c r="D358" s="402"/>
      <c r="E358" s="402"/>
      <c r="F358" s="402"/>
      <c r="G358" s="402"/>
      <c r="H358" s="402"/>
      <c r="I358" s="402"/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402"/>
      <c r="Z358" s="402"/>
    </row>
    <row r="359" ht="18.0" customHeight="1">
      <c r="A359" s="402"/>
      <c r="B359" s="402"/>
      <c r="C359" s="402"/>
      <c r="D359" s="402"/>
      <c r="E359" s="402"/>
      <c r="F359" s="402"/>
      <c r="G359" s="402"/>
      <c r="H359" s="402"/>
      <c r="I359" s="402"/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402"/>
      <c r="Z359" s="402"/>
    </row>
    <row r="360" ht="18.0" customHeight="1">
      <c r="A360" s="402"/>
      <c r="B360" s="402"/>
      <c r="C360" s="402"/>
      <c r="D360" s="402"/>
      <c r="E360" s="402"/>
      <c r="F360" s="402"/>
      <c r="G360" s="402"/>
      <c r="H360" s="402"/>
      <c r="I360" s="402"/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402"/>
      <c r="Z360" s="402"/>
    </row>
    <row r="361" ht="18.0" customHeight="1">
      <c r="A361" s="402"/>
      <c r="B361" s="402"/>
      <c r="C361" s="402"/>
      <c r="D361" s="402"/>
      <c r="E361" s="402"/>
      <c r="F361" s="402"/>
      <c r="G361" s="402"/>
      <c r="H361" s="402"/>
      <c r="I361" s="402"/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402"/>
      <c r="Z361" s="402"/>
    </row>
    <row r="362" ht="18.0" customHeight="1">
      <c r="A362" s="402"/>
      <c r="B362" s="402"/>
      <c r="C362" s="402"/>
      <c r="D362" s="402"/>
      <c r="E362" s="402"/>
      <c r="F362" s="402"/>
      <c r="G362" s="402"/>
      <c r="H362" s="402"/>
      <c r="I362" s="402"/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402"/>
      <c r="Z362" s="402"/>
    </row>
    <row r="363" ht="18.0" customHeight="1">
      <c r="A363" s="402"/>
      <c r="B363" s="402"/>
      <c r="C363" s="402"/>
      <c r="D363" s="402"/>
      <c r="E363" s="402"/>
      <c r="F363" s="402"/>
      <c r="G363" s="402"/>
      <c r="H363" s="402"/>
      <c r="I363" s="402"/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402"/>
      <c r="Z363" s="402"/>
    </row>
    <row r="364" ht="18.0" customHeight="1">
      <c r="A364" s="402"/>
      <c r="B364" s="402"/>
      <c r="C364" s="402"/>
      <c r="D364" s="402"/>
      <c r="E364" s="402"/>
      <c r="F364" s="402"/>
      <c r="G364" s="402"/>
      <c r="H364" s="402"/>
      <c r="I364" s="402"/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402"/>
      <c r="Z364" s="402"/>
    </row>
    <row r="365" ht="18.0" customHeight="1">
      <c r="A365" s="402"/>
      <c r="B365" s="402"/>
      <c r="C365" s="402"/>
      <c r="D365" s="402"/>
      <c r="E365" s="402"/>
      <c r="F365" s="402"/>
      <c r="G365" s="402"/>
      <c r="H365" s="402"/>
      <c r="I365" s="402"/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402"/>
      <c r="Z365" s="402"/>
    </row>
    <row r="366" ht="18.0" customHeight="1">
      <c r="A366" s="402"/>
      <c r="B366" s="402"/>
      <c r="C366" s="402"/>
      <c r="D366" s="402"/>
      <c r="E366" s="402"/>
      <c r="F366" s="402"/>
      <c r="G366" s="402"/>
      <c r="H366" s="402"/>
      <c r="I366" s="402"/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402"/>
      <c r="Z366" s="402"/>
    </row>
    <row r="367" ht="18.0" customHeight="1">
      <c r="A367" s="402"/>
      <c r="B367" s="402"/>
      <c r="C367" s="402"/>
      <c r="D367" s="402"/>
      <c r="E367" s="402"/>
      <c r="F367" s="402"/>
      <c r="G367" s="402"/>
      <c r="H367" s="402"/>
      <c r="I367" s="402"/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402"/>
      <c r="Z367" s="402"/>
    </row>
    <row r="368" ht="18.0" customHeight="1">
      <c r="A368" s="402"/>
      <c r="B368" s="402"/>
      <c r="C368" s="402"/>
      <c r="D368" s="402"/>
      <c r="E368" s="402"/>
      <c r="F368" s="402"/>
      <c r="G368" s="402"/>
      <c r="H368" s="402"/>
      <c r="I368" s="402"/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402"/>
      <c r="Z368" s="402"/>
    </row>
    <row r="369" ht="18.0" customHeight="1">
      <c r="A369" s="402"/>
      <c r="B369" s="402"/>
      <c r="C369" s="402"/>
      <c r="D369" s="402"/>
      <c r="E369" s="402"/>
      <c r="F369" s="402"/>
      <c r="G369" s="402"/>
      <c r="H369" s="402"/>
      <c r="I369" s="402"/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402"/>
      <c r="Z369" s="402"/>
    </row>
    <row r="370" ht="18.0" customHeight="1">
      <c r="A370" s="402"/>
      <c r="B370" s="402"/>
      <c r="C370" s="402"/>
      <c r="D370" s="402"/>
      <c r="E370" s="402"/>
      <c r="F370" s="402"/>
      <c r="G370" s="402"/>
      <c r="H370" s="402"/>
      <c r="I370" s="402"/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402"/>
      <c r="Z370" s="402"/>
    </row>
    <row r="371" ht="18.0" customHeight="1">
      <c r="A371" s="402"/>
      <c r="B371" s="402"/>
      <c r="C371" s="402"/>
      <c r="D371" s="402"/>
      <c r="E371" s="402"/>
      <c r="F371" s="402"/>
      <c r="G371" s="402"/>
      <c r="H371" s="402"/>
      <c r="I371" s="402"/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402"/>
      <c r="Z371" s="402"/>
    </row>
    <row r="372" ht="18.0" customHeight="1">
      <c r="A372" s="402"/>
      <c r="B372" s="402"/>
      <c r="C372" s="402"/>
      <c r="D372" s="402"/>
      <c r="E372" s="402"/>
      <c r="F372" s="402"/>
      <c r="G372" s="402"/>
      <c r="H372" s="402"/>
      <c r="I372" s="402"/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402"/>
      <c r="Z372" s="402"/>
    </row>
    <row r="373" ht="18.0" customHeight="1">
      <c r="A373" s="402"/>
      <c r="B373" s="402"/>
      <c r="C373" s="402"/>
      <c r="D373" s="402"/>
      <c r="E373" s="402"/>
      <c r="F373" s="402"/>
      <c r="G373" s="402"/>
      <c r="H373" s="402"/>
      <c r="I373" s="402"/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402"/>
      <c r="Z373" s="402"/>
    </row>
    <row r="374" ht="18.0" customHeight="1">
      <c r="A374" s="402"/>
      <c r="B374" s="402"/>
      <c r="C374" s="402"/>
      <c r="D374" s="402"/>
      <c r="E374" s="402"/>
      <c r="F374" s="402"/>
      <c r="G374" s="402"/>
      <c r="H374" s="402"/>
      <c r="I374" s="402"/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402"/>
      <c r="Z374" s="402"/>
    </row>
    <row r="375" ht="18.0" customHeight="1">
      <c r="A375" s="402"/>
      <c r="B375" s="402"/>
      <c r="C375" s="402"/>
      <c r="D375" s="402"/>
      <c r="E375" s="402"/>
      <c r="F375" s="402"/>
      <c r="G375" s="402"/>
      <c r="H375" s="402"/>
      <c r="I375" s="402"/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402"/>
      <c r="Z375" s="402"/>
    </row>
    <row r="376" ht="18.0" customHeight="1">
      <c r="A376" s="402"/>
      <c r="B376" s="402"/>
      <c r="C376" s="402"/>
      <c r="D376" s="402"/>
      <c r="E376" s="402"/>
      <c r="F376" s="402"/>
      <c r="G376" s="402"/>
      <c r="H376" s="402"/>
      <c r="I376" s="402"/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402"/>
      <c r="Z376" s="402"/>
    </row>
    <row r="377" ht="18.0" customHeight="1">
      <c r="A377" s="402"/>
      <c r="B377" s="402"/>
      <c r="C377" s="402"/>
      <c r="D377" s="402"/>
      <c r="E377" s="402"/>
      <c r="F377" s="402"/>
      <c r="G377" s="402"/>
      <c r="H377" s="402"/>
      <c r="I377" s="402"/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402"/>
      <c r="Z377" s="402"/>
    </row>
    <row r="378" ht="18.0" customHeight="1">
      <c r="A378" s="402"/>
      <c r="B378" s="402"/>
      <c r="C378" s="402"/>
      <c r="D378" s="402"/>
      <c r="E378" s="402"/>
      <c r="F378" s="402"/>
      <c r="G378" s="402"/>
      <c r="H378" s="402"/>
      <c r="I378" s="402"/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402"/>
      <c r="Z378" s="402"/>
    </row>
    <row r="379" ht="18.0" customHeight="1">
      <c r="A379" s="402"/>
      <c r="B379" s="402"/>
      <c r="C379" s="402"/>
      <c r="D379" s="402"/>
      <c r="E379" s="402"/>
      <c r="F379" s="402"/>
      <c r="G379" s="402"/>
      <c r="H379" s="402"/>
      <c r="I379" s="402"/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402"/>
      <c r="Z379" s="402"/>
    </row>
    <row r="380" ht="18.0" customHeight="1">
      <c r="A380" s="402"/>
      <c r="B380" s="402"/>
      <c r="C380" s="402"/>
      <c r="D380" s="402"/>
      <c r="E380" s="402"/>
      <c r="F380" s="402"/>
      <c r="G380" s="402"/>
      <c r="H380" s="402"/>
      <c r="I380" s="402"/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402"/>
      <c r="Z380" s="402"/>
    </row>
    <row r="381" ht="18.0" customHeight="1">
      <c r="A381" s="402"/>
      <c r="B381" s="402"/>
      <c r="C381" s="402"/>
      <c r="D381" s="402"/>
      <c r="E381" s="402"/>
      <c r="F381" s="402"/>
      <c r="G381" s="402"/>
      <c r="H381" s="402"/>
      <c r="I381" s="402"/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402"/>
      <c r="Z381" s="402"/>
    </row>
    <row r="382" ht="18.0" customHeight="1">
      <c r="A382" s="402"/>
      <c r="B382" s="402"/>
      <c r="C382" s="402"/>
      <c r="D382" s="402"/>
      <c r="E382" s="402"/>
      <c r="F382" s="402"/>
      <c r="G382" s="402"/>
      <c r="H382" s="402"/>
      <c r="I382" s="402"/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402"/>
      <c r="Z382" s="402"/>
    </row>
    <row r="383" ht="18.0" customHeight="1">
      <c r="A383" s="402"/>
      <c r="B383" s="402"/>
      <c r="C383" s="402"/>
      <c r="D383" s="402"/>
      <c r="E383" s="402"/>
      <c r="F383" s="402"/>
      <c r="G383" s="402"/>
      <c r="H383" s="402"/>
      <c r="I383" s="402"/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402"/>
      <c r="Z383" s="402"/>
    </row>
    <row r="384" ht="18.0" customHeight="1">
      <c r="A384" s="402"/>
      <c r="B384" s="402"/>
      <c r="C384" s="402"/>
      <c r="D384" s="402"/>
      <c r="E384" s="402"/>
      <c r="F384" s="402"/>
      <c r="G384" s="402"/>
      <c r="H384" s="402"/>
      <c r="I384" s="402"/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402"/>
      <c r="Z384" s="402"/>
    </row>
    <row r="385" ht="18.0" customHeight="1">
      <c r="A385" s="402"/>
      <c r="B385" s="402"/>
      <c r="C385" s="402"/>
      <c r="D385" s="402"/>
      <c r="E385" s="402"/>
      <c r="F385" s="402"/>
      <c r="G385" s="402"/>
      <c r="H385" s="402"/>
      <c r="I385" s="402"/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402"/>
      <c r="Z385" s="402"/>
    </row>
    <row r="386" ht="18.0" customHeight="1">
      <c r="A386" s="402"/>
      <c r="B386" s="402"/>
      <c r="C386" s="402"/>
      <c r="D386" s="402"/>
      <c r="E386" s="402"/>
      <c r="F386" s="402"/>
      <c r="G386" s="402"/>
      <c r="H386" s="402"/>
      <c r="I386" s="402"/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402"/>
      <c r="Z386" s="402"/>
    </row>
    <row r="387" ht="18.0" customHeight="1">
      <c r="A387" s="402"/>
      <c r="B387" s="402"/>
      <c r="C387" s="402"/>
      <c r="D387" s="402"/>
      <c r="E387" s="402"/>
      <c r="F387" s="402"/>
      <c r="G387" s="402"/>
      <c r="H387" s="402"/>
      <c r="I387" s="402"/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402"/>
      <c r="Z387" s="402"/>
    </row>
    <row r="388" ht="18.0" customHeight="1">
      <c r="A388" s="402"/>
      <c r="B388" s="402"/>
      <c r="C388" s="402"/>
      <c r="D388" s="402"/>
      <c r="E388" s="402"/>
      <c r="F388" s="402"/>
      <c r="G388" s="402"/>
      <c r="H388" s="402"/>
      <c r="I388" s="402"/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</row>
    <row r="389" ht="18.0" customHeight="1">
      <c r="A389" s="402"/>
      <c r="B389" s="402"/>
      <c r="C389" s="402"/>
      <c r="D389" s="402"/>
      <c r="E389" s="402"/>
      <c r="F389" s="402"/>
      <c r="G389" s="402"/>
      <c r="H389" s="402"/>
      <c r="I389" s="402"/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402"/>
      <c r="Z389" s="402"/>
    </row>
    <row r="390" ht="18.0" customHeight="1">
      <c r="A390" s="402"/>
      <c r="B390" s="402"/>
      <c r="C390" s="402"/>
      <c r="D390" s="402"/>
      <c r="E390" s="402"/>
      <c r="F390" s="402"/>
      <c r="G390" s="402"/>
      <c r="H390" s="402"/>
      <c r="I390" s="402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</row>
    <row r="391" ht="18.0" customHeight="1">
      <c r="A391" s="402"/>
      <c r="B391" s="402"/>
      <c r="C391" s="402"/>
      <c r="D391" s="402"/>
      <c r="E391" s="402"/>
      <c r="F391" s="402"/>
      <c r="G391" s="402"/>
      <c r="H391" s="402"/>
      <c r="I391" s="402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</row>
    <row r="392" ht="18.0" customHeight="1">
      <c r="A392" s="402"/>
      <c r="B392" s="402"/>
      <c r="C392" s="402"/>
      <c r="D392" s="402"/>
      <c r="E392" s="402"/>
      <c r="F392" s="402"/>
      <c r="G392" s="402"/>
      <c r="H392" s="402"/>
      <c r="I392" s="402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</row>
    <row r="393" ht="18.0" customHeight="1">
      <c r="A393" s="402"/>
      <c r="B393" s="402"/>
      <c r="C393" s="402"/>
      <c r="D393" s="402"/>
      <c r="E393" s="402"/>
      <c r="F393" s="402"/>
      <c r="G393" s="402"/>
      <c r="H393" s="402"/>
      <c r="I393" s="402"/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402"/>
      <c r="Z393" s="402"/>
    </row>
    <row r="394" ht="18.0" customHeight="1">
      <c r="A394" s="402"/>
      <c r="B394" s="402"/>
      <c r="C394" s="402"/>
      <c r="D394" s="402"/>
      <c r="E394" s="402"/>
      <c r="F394" s="402"/>
      <c r="G394" s="402"/>
      <c r="H394" s="402"/>
      <c r="I394" s="402"/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</row>
    <row r="395" ht="18.0" customHeight="1">
      <c r="A395" s="402"/>
      <c r="B395" s="402"/>
      <c r="C395" s="402"/>
      <c r="D395" s="402"/>
      <c r="E395" s="402"/>
      <c r="F395" s="402"/>
      <c r="G395" s="402"/>
      <c r="H395" s="402"/>
      <c r="I395" s="402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</row>
    <row r="396" ht="18.0" customHeight="1">
      <c r="A396" s="402"/>
      <c r="B396" s="402"/>
      <c r="C396" s="402"/>
      <c r="D396" s="402"/>
      <c r="E396" s="402"/>
      <c r="F396" s="402"/>
      <c r="G396" s="402"/>
      <c r="H396" s="402"/>
      <c r="I396" s="402"/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</row>
    <row r="397" ht="18.0" customHeight="1">
      <c r="A397" s="402"/>
      <c r="B397" s="402"/>
      <c r="C397" s="402"/>
      <c r="D397" s="402"/>
      <c r="E397" s="402"/>
      <c r="F397" s="402"/>
      <c r="G397" s="402"/>
      <c r="H397" s="402"/>
      <c r="I397" s="402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</row>
    <row r="398" ht="18.0" customHeight="1">
      <c r="A398" s="402"/>
      <c r="B398" s="402"/>
      <c r="C398" s="402"/>
      <c r="D398" s="402"/>
      <c r="E398" s="402"/>
      <c r="F398" s="402"/>
      <c r="G398" s="402"/>
      <c r="H398" s="402"/>
      <c r="I398" s="402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</row>
    <row r="399" ht="18.0" customHeight="1">
      <c r="A399" s="402"/>
      <c r="B399" s="402"/>
      <c r="C399" s="402"/>
      <c r="D399" s="402"/>
      <c r="E399" s="402"/>
      <c r="F399" s="402"/>
      <c r="G399" s="402"/>
      <c r="H399" s="402"/>
      <c r="I399" s="402"/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402"/>
      <c r="Z399" s="402"/>
    </row>
    <row r="400" ht="18.0" customHeight="1">
      <c r="A400" s="402"/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</row>
    <row r="401" ht="18.0" customHeight="1">
      <c r="A401" s="402"/>
      <c r="B401" s="402"/>
      <c r="C401" s="402"/>
      <c r="D401" s="402"/>
      <c r="E401" s="402"/>
      <c r="F401" s="402"/>
      <c r="G401" s="402"/>
      <c r="H401" s="402"/>
      <c r="I401" s="402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</row>
    <row r="402" ht="18.0" customHeight="1">
      <c r="A402" s="402"/>
      <c r="B402" s="402"/>
      <c r="C402" s="402"/>
      <c r="D402" s="402"/>
      <c r="E402" s="402"/>
      <c r="F402" s="402"/>
      <c r="G402" s="402"/>
      <c r="H402" s="402"/>
      <c r="I402" s="402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</row>
    <row r="403" ht="18.0" customHeight="1">
      <c r="A403" s="402"/>
      <c r="B403" s="402"/>
      <c r="C403" s="402"/>
      <c r="D403" s="402"/>
      <c r="E403" s="402"/>
      <c r="F403" s="402"/>
      <c r="G403" s="402"/>
      <c r="H403" s="402"/>
      <c r="I403" s="402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</row>
    <row r="404" ht="18.0" customHeight="1">
      <c r="A404" s="402"/>
      <c r="B404" s="402"/>
      <c r="C404" s="402"/>
      <c r="D404" s="402"/>
      <c r="E404" s="402"/>
      <c r="F404" s="402"/>
      <c r="G404" s="402"/>
      <c r="H404" s="402"/>
      <c r="I404" s="402"/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402"/>
      <c r="Z404" s="402"/>
    </row>
    <row r="405" ht="18.0" customHeight="1">
      <c r="A405" s="402"/>
      <c r="B405" s="402"/>
      <c r="C405" s="402"/>
      <c r="D405" s="402"/>
      <c r="E405" s="402"/>
      <c r="F405" s="402"/>
      <c r="G405" s="402"/>
      <c r="H405" s="402"/>
      <c r="I405" s="402"/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402"/>
      <c r="Z405" s="402"/>
    </row>
    <row r="406" ht="18.0" customHeight="1">
      <c r="A406" s="402"/>
      <c r="B406" s="402"/>
      <c r="C406" s="402"/>
      <c r="D406" s="402"/>
      <c r="E406" s="402"/>
      <c r="F406" s="402"/>
      <c r="G406" s="402"/>
      <c r="H406" s="402"/>
      <c r="I406" s="402"/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402"/>
      <c r="Z406" s="402"/>
    </row>
    <row r="407" ht="18.0" customHeight="1">
      <c r="A407" s="402"/>
      <c r="B407" s="402"/>
      <c r="C407" s="402"/>
      <c r="D407" s="402"/>
      <c r="E407" s="402"/>
      <c r="F407" s="402"/>
      <c r="G407" s="402"/>
      <c r="H407" s="402"/>
      <c r="I407" s="402"/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402"/>
      <c r="Z407" s="402"/>
    </row>
    <row r="408" ht="18.0" customHeight="1">
      <c r="A408" s="402"/>
      <c r="B408" s="402"/>
      <c r="C408" s="402"/>
      <c r="D408" s="402"/>
      <c r="E408" s="402"/>
      <c r="F408" s="402"/>
      <c r="G408" s="402"/>
      <c r="H408" s="402"/>
      <c r="I408" s="402"/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402"/>
      <c r="Z408" s="402"/>
    </row>
    <row r="409" ht="18.0" customHeight="1">
      <c r="A409" s="402"/>
      <c r="B409" s="402"/>
      <c r="C409" s="402"/>
      <c r="D409" s="402"/>
      <c r="E409" s="402"/>
      <c r="F409" s="402"/>
      <c r="G409" s="402"/>
      <c r="H409" s="402"/>
      <c r="I409" s="402"/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402"/>
      <c r="Z409" s="402"/>
    </row>
    <row r="410" ht="18.0" customHeight="1">
      <c r="A410" s="402"/>
      <c r="B410" s="402"/>
      <c r="C410" s="402"/>
      <c r="D410" s="402"/>
      <c r="E410" s="402"/>
      <c r="F410" s="402"/>
      <c r="G410" s="402"/>
      <c r="H410" s="402"/>
      <c r="I410" s="402"/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402"/>
      <c r="Z410" s="402"/>
    </row>
    <row r="411" ht="18.0" customHeight="1">
      <c r="A411" s="402"/>
      <c r="B411" s="402"/>
      <c r="C411" s="402"/>
      <c r="D411" s="402"/>
      <c r="E411" s="402"/>
      <c r="F411" s="402"/>
      <c r="G411" s="402"/>
      <c r="H411" s="402"/>
      <c r="I411" s="402"/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402"/>
      <c r="Z411" s="402"/>
    </row>
    <row r="412" ht="18.0" customHeight="1">
      <c r="A412" s="402"/>
      <c r="B412" s="402"/>
      <c r="C412" s="402"/>
      <c r="D412" s="402"/>
      <c r="E412" s="402"/>
      <c r="F412" s="402"/>
      <c r="G412" s="402"/>
      <c r="H412" s="402"/>
      <c r="I412" s="402"/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402"/>
      <c r="Z412" s="402"/>
    </row>
    <row r="413" ht="18.0" customHeight="1">
      <c r="A413" s="402"/>
      <c r="B413" s="402"/>
      <c r="C413" s="402"/>
      <c r="D413" s="402"/>
      <c r="E413" s="402"/>
      <c r="F413" s="402"/>
      <c r="G413" s="402"/>
      <c r="H413" s="402"/>
      <c r="I413" s="402"/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402"/>
      <c r="Z413" s="402"/>
    </row>
    <row r="414" ht="18.0" customHeight="1">
      <c r="A414" s="402"/>
      <c r="B414" s="402"/>
      <c r="C414" s="402"/>
      <c r="D414" s="402"/>
      <c r="E414" s="402"/>
      <c r="F414" s="402"/>
      <c r="G414" s="402"/>
      <c r="H414" s="402"/>
      <c r="I414" s="402"/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402"/>
      <c r="Z414" s="402"/>
    </row>
    <row r="415" ht="18.0" customHeight="1">
      <c r="A415" s="402"/>
      <c r="B415" s="402"/>
      <c r="C415" s="402"/>
      <c r="D415" s="402"/>
      <c r="E415" s="402"/>
      <c r="F415" s="402"/>
      <c r="G415" s="402"/>
      <c r="H415" s="402"/>
      <c r="I415" s="402"/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402"/>
      <c r="Z415" s="402"/>
    </row>
    <row r="416" ht="18.0" customHeight="1">
      <c r="A416" s="402"/>
      <c r="B416" s="402"/>
      <c r="C416" s="402"/>
      <c r="D416" s="402"/>
      <c r="E416" s="402"/>
      <c r="F416" s="402"/>
      <c r="G416" s="402"/>
      <c r="H416" s="402"/>
      <c r="I416" s="402"/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402"/>
      <c r="Z416" s="402"/>
    </row>
    <row r="417" ht="18.0" customHeight="1">
      <c r="A417" s="402"/>
      <c r="B417" s="402"/>
      <c r="C417" s="402"/>
      <c r="D417" s="402"/>
      <c r="E417" s="402"/>
      <c r="F417" s="402"/>
      <c r="G417" s="402"/>
      <c r="H417" s="402"/>
      <c r="I417" s="402"/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402"/>
      <c r="Z417" s="402"/>
    </row>
    <row r="418" ht="18.0" customHeight="1">
      <c r="A418" s="402"/>
      <c r="B418" s="402"/>
      <c r="C418" s="402"/>
      <c r="D418" s="402"/>
      <c r="E418" s="402"/>
      <c r="F418" s="402"/>
      <c r="G418" s="402"/>
      <c r="H418" s="402"/>
      <c r="I418" s="402"/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402"/>
      <c r="Z418" s="402"/>
    </row>
    <row r="419" ht="18.0" customHeight="1">
      <c r="A419" s="402"/>
      <c r="B419" s="402"/>
      <c r="C419" s="402"/>
      <c r="D419" s="402"/>
      <c r="E419" s="402"/>
      <c r="F419" s="402"/>
      <c r="G419" s="402"/>
      <c r="H419" s="402"/>
      <c r="I419" s="402"/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402"/>
      <c r="Z419" s="402"/>
    </row>
    <row r="420" ht="18.0" customHeight="1">
      <c r="A420" s="402"/>
      <c r="B420" s="402"/>
      <c r="C420" s="402"/>
      <c r="D420" s="402"/>
      <c r="E420" s="402"/>
      <c r="F420" s="402"/>
      <c r="G420" s="402"/>
      <c r="H420" s="402"/>
      <c r="I420" s="402"/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402"/>
      <c r="Z420" s="402"/>
    </row>
    <row r="421" ht="18.0" customHeight="1">
      <c r="A421" s="402"/>
      <c r="B421" s="402"/>
      <c r="C421" s="402"/>
      <c r="D421" s="402"/>
      <c r="E421" s="402"/>
      <c r="F421" s="402"/>
      <c r="G421" s="402"/>
      <c r="H421" s="402"/>
      <c r="I421" s="402"/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402"/>
      <c r="Z421" s="402"/>
    </row>
    <row r="422" ht="18.0" customHeight="1">
      <c r="A422" s="402"/>
      <c r="B422" s="402"/>
      <c r="C422" s="402"/>
      <c r="D422" s="402"/>
      <c r="E422" s="402"/>
      <c r="F422" s="402"/>
      <c r="G422" s="402"/>
      <c r="H422" s="402"/>
      <c r="I422" s="402"/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402"/>
      <c r="Z422" s="402"/>
    </row>
    <row r="423" ht="18.0" customHeight="1">
      <c r="A423" s="402"/>
      <c r="B423" s="402"/>
      <c r="C423" s="402"/>
      <c r="D423" s="402"/>
      <c r="E423" s="402"/>
      <c r="F423" s="402"/>
      <c r="G423" s="402"/>
      <c r="H423" s="402"/>
      <c r="I423" s="402"/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402"/>
      <c r="Z423" s="402"/>
    </row>
    <row r="424" ht="18.0" customHeight="1">
      <c r="A424" s="402"/>
      <c r="B424" s="402"/>
      <c r="C424" s="402"/>
      <c r="D424" s="402"/>
      <c r="E424" s="402"/>
      <c r="F424" s="402"/>
      <c r="G424" s="402"/>
      <c r="H424" s="402"/>
      <c r="I424" s="402"/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402"/>
      <c r="Z424" s="402"/>
    </row>
    <row r="425" ht="18.0" customHeight="1">
      <c r="A425" s="402"/>
      <c r="B425" s="402"/>
      <c r="C425" s="402"/>
      <c r="D425" s="402"/>
      <c r="E425" s="402"/>
      <c r="F425" s="402"/>
      <c r="G425" s="402"/>
      <c r="H425" s="402"/>
      <c r="I425" s="402"/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402"/>
      <c r="Z425" s="402"/>
    </row>
    <row r="426" ht="18.0" customHeight="1">
      <c r="A426" s="402"/>
      <c r="B426" s="402"/>
      <c r="C426" s="402"/>
      <c r="D426" s="402"/>
      <c r="E426" s="402"/>
      <c r="F426" s="402"/>
      <c r="G426" s="402"/>
      <c r="H426" s="402"/>
      <c r="I426" s="402"/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402"/>
      <c r="Z426" s="402"/>
    </row>
    <row r="427" ht="18.0" customHeight="1">
      <c r="A427" s="402"/>
      <c r="B427" s="402"/>
      <c r="C427" s="402"/>
      <c r="D427" s="402"/>
      <c r="E427" s="402"/>
      <c r="F427" s="402"/>
      <c r="G427" s="402"/>
      <c r="H427" s="402"/>
      <c r="I427" s="402"/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402"/>
      <c r="Z427" s="402"/>
    </row>
    <row r="428" ht="18.0" customHeight="1">
      <c r="A428" s="402"/>
      <c r="B428" s="402"/>
      <c r="C428" s="402"/>
      <c r="D428" s="402"/>
      <c r="E428" s="402"/>
      <c r="F428" s="402"/>
      <c r="G428" s="402"/>
      <c r="H428" s="402"/>
      <c r="I428" s="402"/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402"/>
      <c r="Z428" s="402"/>
    </row>
    <row r="429" ht="18.0" customHeight="1">
      <c r="A429" s="402"/>
      <c r="B429" s="402"/>
      <c r="C429" s="402"/>
      <c r="D429" s="402"/>
      <c r="E429" s="402"/>
      <c r="F429" s="402"/>
      <c r="G429" s="402"/>
      <c r="H429" s="402"/>
      <c r="I429" s="402"/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402"/>
      <c r="Z429" s="402"/>
    </row>
    <row r="430" ht="18.0" customHeight="1">
      <c r="A430" s="402"/>
      <c r="B430" s="402"/>
      <c r="C430" s="402"/>
      <c r="D430" s="402"/>
      <c r="E430" s="402"/>
      <c r="F430" s="402"/>
      <c r="G430" s="402"/>
      <c r="H430" s="402"/>
      <c r="I430" s="402"/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402"/>
      <c r="Z430" s="402"/>
    </row>
    <row r="431" ht="18.0" customHeight="1">
      <c r="A431" s="402"/>
      <c r="B431" s="402"/>
      <c r="C431" s="402"/>
      <c r="D431" s="402"/>
      <c r="E431" s="402"/>
      <c r="F431" s="402"/>
      <c r="G431" s="402"/>
      <c r="H431" s="402"/>
      <c r="I431" s="402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402"/>
      <c r="Z431" s="402"/>
    </row>
    <row r="432" ht="18.0" customHeight="1">
      <c r="A432" s="402"/>
      <c r="B432" s="402"/>
      <c r="C432" s="402"/>
      <c r="D432" s="402"/>
      <c r="E432" s="402"/>
      <c r="F432" s="402"/>
      <c r="G432" s="402"/>
      <c r="H432" s="402"/>
      <c r="I432" s="402"/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402"/>
      <c r="Z432" s="402"/>
    </row>
    <row r="433" ht="18.0" customHeight="1">
      <c r="A433" s="402"/>
      <c r="B433" s="402"/>
      <c r="C433" s="402"/>
      <c r="D433" s="402"/>
      <c r="E433" s="402"/>
      <c r="F433" s="402"/>
      <c r="G433" s="402"/>
      <c r="H433" s="402"/>
      <c r="I433" s="402"/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402"/>
      <c r="Z433" s="402"/>
    </row>
    <row r="434" ht="18.0" customHeight="1">
      <c r="A434" s="402"/>
      <c r="B434" s="402"/>
      <c r="C434" s="402"/>
      <c r="D434" s="402"/>
      <c r="E434" s="402"/>
      <c r="F434" s="402"/>
      <c r="G434" s="402"/>
      <c r="H434" s="402"/>
      <c r="I434" s="402"/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402"/>
      <c r="Z434" s="402"/>
    </row>
    <row r="435" ht="18.0" customHeight="1">
      <c r="A435" s="402"/>
      <c r="B435" s="402"/>
      <c r="C435" s="402"/>
      <c r="D435" s="402"/>
      <c r="E435" s="402"/>
      <c r="F435" s="402"/>
      <c r="G435" s="402"/>
      <c r="H435" s="402"/>
      <c r="I435" s="402"/>
      <c r="J435" s="402"/>
      <c r="K435" s="402"/>
      <c r="L435" s="402"/>
      <c r="M435" s="402"/>
      <c r="N435" s="402"/>
      <c r="O435" s="402"/>
      <c r="P435" s="402"/>
      <c r="Q435" s="402"/>
      <c r="R435" s="402"/>
      <c r="S435" s="402"/>
      <c r="T435" s="402"/>
      <c r="U435" s="402"/>
      <c r="V435" s="402"/>
      <c r="W435" s="402"/>
      <c r="X435" s="402"/>
      <c r="Y435" s="402"/>
      <c r="Z435" s="402"/>
    </row>
    <row r="436" ht="18.0" customHeight="1">
      <c r="A436" s="402"/>
      <c r="B436" s="402"/>
      <c r="C436" s="402"/>
      <c r="D436" s="402"/>
      <c r="E436" s="402"/>
      <c r="F436" s="402"/>
      <c r="G436" s="402"/>
      <c r="H436" s="402"/>
      <c r="I436" s="402"/>
      <c r="J436" s="402"/>
      <c r="K436" s="402"/>
      <c r="L436" s="402"/>
      <c r="M436" s="402"/>
      <c r="N436" s="402"/>
      <c r="O436" s="402"/>
      <c r="P436" s="402"/>
      <c r="Q436" s="402"/>
      <c r="R436" s="402"/>
      <c r="S436" s="402"/>
      <c r="T436" s="402"/>
      <c r="U436" s="402"/>
      <c r="V436" s="402"/>
      <c r="W436" s="402"/>
      <c r="X436" s="402"/>
      <c r="Y436" s="402"/>
      <c r="Z436" s="402"/>
    </row>
    <row r="437" ht="18.0" customHeight="1">
      <c r="A437" s="402"/>
      <c r="B437" s="402"/>
      <c r="C437" s="402"/>
      <c r="D437" s="402"/>
      <c r="E437" s="402"/>
      <c r="F437" s="402"/>
      <c r="G437" s="402"/>
      <c r="H437" s="402"/>
      <c r="I437" s="402"/>
      <c r="J437" s="402"/>
      <c r="K437" s="402"/>
      <c r="L437" s="402"/>
      <c r="M437" s="402"/>
      <c r="N437" s="402"/>
      <c r="O437" s="402"/>
      <c r="P437" s="402"/>
      <c r="Q437" s="402"/>
      <c r="R437" s="402"/>
      <c r="S437" s="402"/>
      <c r="T437" s="402"/>
      <c r="U437" s="402"/>
      <c r="V437" s="402"/>
      <c r="W437" s="402"/>
      <c r="X437" s="402"/>
      <c r="Y437" s="402"/>
      <c r="Z437" s="402"/>
    </row>
    <row r="438" ht="18.0" customHeight="1">
      <c r="A438" s="402"/>
      <c r="B438" s="402"/>
      <c r="C438" s="402"/>
      <c r="D438" s="402"/>
      <c r="E438" s="402"/>
      <c r="F438" s="402"/>
      <c r="G438" s="402"/>
      <c r="H438" s="402"/>
      <c r="I438" s="402"/>
      <c r="J438" s="402"/>
      <c r="K438" s="402"/>
      <c r="L438" s="402"/>
      <c r="M438" s="402"/>
      <c r="N438" s="402"/>
      <c r="O438" s="402"/>
      <c r="P438" s="402"/>
      <c r="Q438" s="402"/>
      <c r="R438" s="402"/>
      <c r="S438" s="402"/>
      <c r="T438" s="402"/>
      <c r="U438" s="402"/>
      <c r="V438" s="402"/>
      <c r="W438" s="402"/>
      <c r="X438" s="402"/>
      <c r="Y438" s="402"/>
      <c r="Z438" s="402"/>
    </row>
    <row r="439" ht="18.0" customHeight="1">
      <c r="A439" s="402"/>
      <c r="B439" s="402"/>
      <c r="C439" s="402"/>
      <c r="D439" s="402"/>
      <c r="E439" s="402"/>
      <c r="F439" s="402"/>
      <c r="G439" s="402"/>
      <c r="H439" s="402"/>
      <c r="I439" s="402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02"/>
      <c r="U439" s="402"/>
      <c r="V439" s="402"/>
      <c r="W439" s="402"/>
      <c r="X439" s="402"/>
      <c r="Y439" s="402"/>
      <c r="Z439" s="402"/>
    </row>
    <row r="440" ht="18.0" customHeight="1">
      <c r="A440" s="402"/>
      <c r="B440" s="402"/>
      <c r="C440" s="402"/>
      <c r="D440" s="402"/>
      <c r="E440" s="402"/>
      <c r="F440" s="402"/>
      <c r="G440" s="402"/>
      <c r="H440" s="402"/>
      <c r="I440" s="402"/>
      <c r="J440" s="402"/>
      <c r="K440" s="402"/>
      <c r="L440" s="402"/>
      <c r="M440" s="402"/>
      <c r="N440" s="402"/>
      <c r="O440" s="402"/>
      <c r="P440" s="402"/>
      <c r="Q440" s="402"/>
      <c r="R440" s="402"/>
      <c r="S440" s="402"/>
      <c r="T440" s="402"/>
      <c r="U440" s="402"/>
      <c r="V440" s="402"/>
      <c r="W440" s="402"/>
      <c r="X440" s="402"/>
      <c r="Y440" s="402"/>
      <c r="Z440" s="402"/>
    </row>
    <row r="441" ht="18.0" customHeight="1">
      <c r="A441" s="402"/>
      <c r="B441" s="402"/>
      <c r="C441" s="402"/>
      <c r="D441" s="402"/>
      <c r="E441" s="402"/>
      <c r="F441" s="402"/>
      <c r="G441" s="402"/>
      <c r="H441" s="402"/>
      <c r="I441" s="402"/>
      <c r="J441" s="402"/>
      <c r="K441" s="402"/>
      <c r="L441" s="402"/>
      <c r="M441" s="402"/>
      <c r="N441" s="402"/>
      <c r="O441" s="402"/>
      <c r="P441" s="402"/>
      <c r="Q441" s="402"/>
      <c r="R441" s="402"/>
      <c r="S441" s="402"/>
      <c r="T441" s="402"/>
      <c r="U441" s="402"/>
      <c r="V441" s="402"/>
      <c r="W441" s="402"/>
      <c r="X441" s="402"/>
      <c r="Y441" s="402"/>
      <c r="Z441" s="402"/>
    </row>
    <row r="442" ht="18.0" customHeight="1">
      <c r="A442" s="402"/>
      <c r="B442" s="402"/>
      <c r="C442" s="402"/>
      <c r="D442" s="402"/>
      <c r="E442" s="402"/>
      <c r="F442" s="402"/>
      <c r="G442" s="402"/>
      <c r="H442" s="402"/>
      <c r="I442" s="402"/>
      <c r="J442" s="402"/>
      <c r="K442" s="402"/>
      <c r="L442" s="402"/>
      <c r="M442" s="402"/>
      <c r="N442" s="402"/>
      <c r="O442" s="402"/>
      <c r="P442" s="402"/>
      <c r="Q442" s="402"/>
      <c r="R442" s="402"/>
      <c r="S442" s="402"/>
      <c r="T442" s="402"/>
      <c r="U442" s="402"/>
      <c r="V442" s="402"/>
      <c r="W442" s="402"/>
      <c r="X442" s="402"/>
      <c r="Y442" s="402"/>
      <c r="Z442" s="402"/>
    </row>
    <row r="443" ht="18.0" customHeight="1">
      <c r="A443" s="402"/>
      <c r="B443" s="402"/>
      <c r="C443" s="402"/>
      <c r="D443" s="402"/>
      <c r="E443" s="402"/>
      <c r="F443" s="402"/>
      <c r="G443" s="402"/>
      <c r="H443" s="402"/>
      <c r="I443" s="402"/>
      <c r="J443" s="402"/>
      <c r="K443" s="402"/>
      <c r="L443" s="402"/>
      <c r="M443" s="402"/>
      <c r="N443" s="402"/>
      <c r="O443" s="402"/>
      <c r="P443" s="402"/>
      <c r="Q443" s="402"/>
      <c r="R443" s="402"/>
      <c r="S443" s="402"/>
      <c r="T443" s="402"/>
      <c r="U443" s="402"/>
      <c r="V443" s="402"/>
      <c r="W443" s="402"/>
      <c r="X443" s="402"/>
      <c r="Y443" s="402"/>
      <c r="Z443" s="402"/>
    </row>
    <row r="444" ht="18.0" customHeight="1">
      <c r="A444" s="402"/>
      <c r="B444" s="402"/>
      <c r="C444" s="402"/>
      <c r="D444" s="402"/>
      <c r="E444" s="402"/>
      <c r="F444" s="402"/>
      <c r="G444" s="402"/>
      <c r="H444" s="402"/>
      <c r="I444" s="402"/>
      <c r="J444" s="402"/>
      <c r="K444" s="402"/>
      <c r="L444" s="402"/>
      <c r="M444" s="402"/>
      <c r="N444" s="402"/>
      <c r="O444" s="402"/>
      <c r="P444" s="402"/>
      <c r="Q444" s="402"/>
      <c r="R444" s="402"/>
      <c r="S444" s="402"/>
      <c r="T444" s="402"/>
      <c r="U444" s="402"/>
      <c r="V444" s="402"/>
      <c r="W444" s="402"/>
      <c r="X444" s="402"/>
      <c r="Y444" s="402"/>
      <c r="Z444" s="402"/>
    </row>
    <row r="445" ht="18.0" customHeight="1">
      <c r="A445" s="402"/>
      <c r="B445" s="402"/>
      <c r="C445" s="402"/>
      <c r="D445" s="402"/>
      <c r="E445" s="402"/>
      <c r="F445" s="402"/>
      <c r="G445" s="402"/>
      <c r="H445" s="402"/>
      <c r="I445" s="402"/>
      <c r="J445" s="402"/>
      <c r="K445" s="402"/>
      <c r="L445" s="402"/>
      <c r="M445" s="402"/>
      <c r="N445" s="402"/>
      <c r="O445" s="402"/>
      <c r="P445" s="402"/>
      <c r="Q445" s="402"/>
      <c r="R445" s="402"/>
      <c r="S445" s="402"/>
      <c r="T445" s="402"/>
      <c r="U445" s="402"/>
      <c r="V445" s="402"/>
      <c r="W445" s="402"/>
      <c r="X445" s="402"/>
      <c r="Y445" s="402"/>
      <c r="Z445" s="402"/>
    </row>
    <row r="446" ht="18.0" customHeight="1">
      <c r="A446" s="402"/>
      <c r="B446" s="402"/>
      <c r="C446" s="402"/>
      <c r="D446" s="402"/>
      <c r="E446" s="402"/>
      <c r="F446" s="402"/>
      <c r="G446" s="402"/>
      <c r="H446" s="402"/>
      <c r="I446" s="402"/>
      <c r="J446" s="402"/>
      <c r="K446" s="402"/>
      <c r="L446" s="402"/>
      <c r="M446" s="402"/>
      <c r="N446" s="402"/>
      <c r="O446" s="402"/>
      <c r="P446" s="402"/>
      <c r="Q446" s="402"/>
      <c r="R446" s="402"/>
      <c r="S446" s="402"/>
      <c r="T446" s="402"/>
      <c r="U446" s="402"/>
      <c r="V446" s="402"/>
      <c r="W446" s="402"/>
      <c r="X446" s="402"/>
      <c r="Y446" s="402"/>
      <c r="Z446" s="402"/>
    </row>
    <row r="447" ht="18.0" customHeight="1">
      <c r="A447" s="402"/>
      <c r="B447" s="402"/>
      <c r="C447" s="402"/>
      <c r="D447" s="402"/>
      <c r="E447" s="402"/>
      <c r="F447" s="402"/>
      <c r="G447" s="402"/>
      <c r="H447" s="402"/>
      <c r="I447" s="402"/>
      <c r="J447" s="402"/>
      <c r="K447" s="402"/>
      <c r="L447" s="402"/>
      <c r="M447" s="402"/>
      <c r="N447" s="402"/>
      <c r="O447" s="402"/>
      <c r="P447" s="402"/>
      <c r="Q447" s="402"/>
      <c r="R447" s="402"/>
      <c r="S447" s="402"/>
      <c r="T447" s="402"/>
      <c r="U447" s="402"/>
      <c r="V447" s="402"/>
      <c r="W447" s="402"/>
      <c r="X447" s="402"/>
      <c r="Y447" s="402"/>
      <c r="Z447" s="402"/>
    </row>
    <row r="448" ht="18.0" customHeight="1">
      <c r="A448" s="402"/>
      <c r="B448" s="402"/>
      <c r="C448" s="402"/>
      <c r="D448" s="402"/>
      <c r="E448" s="402"/>
      <c r="F448" s="402"/>
      <c r="G448" s="402"/>
      <c r="H448" s="402"/>
      <c r="I448" s="402"/>
      <c r="J448" s="402"/>
      <c r="K448" s="402"/>
      <c r="L448" s="402"/>
      <c r="M448" s="402"/>
      <c r="N448" s="402"/>
      <c r="O448" s="402"/>
      <c r="P448" s="402"/>
      <c r="Q448" s="402"/>
      <c r="R448" s="402"/>
      <c r="S448" s="402"/>
      <c r="T448" s="402"/>
      <c r="U448" s="402"/>
      <c r="V448" s="402"/>
      <c r="W448" s="402"/>
      <c r="X448" s="402"/>
      <c r="Y448" s="402"/>
      <c r="Z448" s="402"/>
    </row>
    <row r="449" ht="18.0" customHeight="1">
      <c r="A449" s="402"/>
      <c r="B449" s="402"/>
      <c r="C449" s="402"/>
      <c r="D449" s="402"/>
      <c r="E449" s="402"/>
      <c r="F449" s="402"/>
      <c r="G449" s="402"/>
      <c r="H449" s="402"/>
      <c r="I449" s="402"/>
      <c r="J449" s="402"/>
      <c r="K449" s="402"/>
      <c r="L449" s="402"/>
      <c r="M449" s="402"/>
      <c r="N449" s="402"/>
      <c r="O449" s="402"/>
      <c r="P449" s="402"/>
      <c r="Q449" s="402"/>
      <c r="R449" s="402"/>
      <c r="S449" s="402"/>
      <c r="T449" s="402"/>
      <c r="U449" s="402"/>
      <c r="V449" s="402"/>
      <c r="W449" s="402"/>
      <c r="X449" s="402"/>
      <c r="Y449" s="402"/>
      <c r="Z449" s="402"/>
    </row>
    <row r="450" ht="18.0" customHeight="1">
      <c r="A450" s="402"/>
      <c r="B450" s="402"/>
      <c r="C450" s="402"/>
      <c r="D450" s="402"/>
      <c r="E450" s="402"/>
      <c r="F450" s="402"/>
      <c r="G450" s="402"/>
      <c r="H450" s="402"/>
      <c r="I450" s="402"/>
      <c r="J450" s="402"/>
      <c r="K450" s="402"/>
      <c r="L450" s="402"/>
      <c r="M450" s="402"/>
      <c r="N450" s="402"/>
      <c r="O450" s="402"/>
      <c r="P450" s="402"/>
      <c r="Q450" s="402"/>
      <c r="R450" s="402"/>
      <c r="S450" s="402"/>
      <c r="T450" s="402"/>
      <c r="U450" s="402"/>
      <c r="V450" s="402"/>
      <c r="W450" s="402"/>
      <c r="X450" s="402"/>
      <c r="Y450" s="402"/>
      <c r="Z450" s="402"/>
    </row>
    <row r="451" ht="18.0" customHeight="1">
      <c r="A451" s="402"/>
      <c r="B451" s="402"/>
      <c r="C451" s="402"/>
      <c r="D451" s="402"/>
      <c r="E451" s="402"/>
      <c r="F451" s="402"/>
      <c r="G451" s="402"/>
      <c r="H451" s="402"/>
      <c r="I451" s="402"/>
      <c r="J451" s="402"/>
      <c r="K451" s="402"/>
      <c r="L451" s="402"/>
      <c r="M451" s="402"/>
      <c r="N451" s="402"/>
      <c r="O451" s="402"/>
      <c r="P451" s="402"/>
      <c r="Q451" s="402"/>
      <c r="R451" s="402"/>
      <c r="S451" s="402"/>
      <c r="T451" s="402"/>
      <c r="U451" s="402"/>
      <c r="V451" s="402"/>
      <c r="W451" s="402"/>
      <c r="X451" s="402"/>
      <c r="Y451" s="402"/>
      <c r="Z451" s="402"/>
    </row>
    <row r="452" ht="18.0" customHeight="1">
      <c r="A452" s="402"/>
      <c r="B452" s="402"/>
      <c r="C452" s="402"/>
      <c r="D452" s="402"/>
      <c r="E452" s="402"/>
      <c r="F452" s="402"/>
      <c r="G452" s="402"/>
      <c r="H452" s="402"/>
      <c r="I452" s="402"/>
      <c r="J452" s="402"/>
      <c r="K452" s="402"/>
      <c r="L452" s="402"/>
      <c r="M452" s="402"/>
      <c r="N452" s="402"/>
      <c r="O452" s="402"/>
      <c r="P452" s="402"/>
      <c r="Q452" s="402"/>
      <c r="R452" s="402"/>
      <c r="S452" s="402"/>
      <c r="T452" s="402"/>
      <c r="U452" s="402"/>
      <c r="V452" s="402"/>
      <c r="W452" s="402"/>
      <c r="X452" s="402"/>
      <c r="Y452" s="402"/>
      <c r="Z452" s="402"/>
    </row>
    <row r="453" ht="18.0" customHeight="1">
      <c r="A453" s="402"/>
      <c r="B453" s="402"/>
      <c r="C453" s="402"/>
      <c r="D453" s="402"/>
      <c r="E453" s="402"/>
      <c r="F453" s="402"/>
      <c r="G453" s="402"/>
      <c r="H453" s="402"/>
      <c r="I453" s="402"/>
      <c r="J453" s="402"/>
      <c r="K453" s="402"/>
      <c r="L453" s="402"/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</row>
    <row r="454" ht="18.0" customHeight="1">
      <c r="A454" s="402"/>
      <c r="B454" s="402"/>
      <c r="C454" s="402"/>
      <c r="D454" s="402"/>
      <c r="E454" s="402"/>
      <c r="F454" s="402"/>
      <c r="G454" s="402"/>
      <c r="H454" s="402"/>
      <c r="I454" s="402"/>
      <c r="J454" s="402"/>
      <c r="K454" s="402"/>
      <c r="L454" s="402"/>
      <c r="M454" s="402"/>
      <c r="N454" s="402"/>
      <c r="O454" s="402"/>
      <c r="P454" s="402"/>
      <c r="Q454" s="402"/>
      <c r="R454" s="402"/>
      <c r="S454" s="402"/>
      <c r="T454" s="402"/>
      <c r="U454" s="402"/>
      <c r="V454" s="402"/>
      <c r="W454" s="402"/>
      <c r="X454" s="402"/>
      <c r="Y454" s="402"/>
      <c r="Z454" s="402"/>
    </row>
    <row r="455" ht="18.0" customHeight="1">
      <c r="A455" s="402"/>
      <c r="B455" s="402"/>
      <c r="C455" s="402"/>
      <c r="D455" s="402"/>
      <c r="E455" s="402"/>
      <c r="F455" s="402"/>
      <c r="G455" s="402"/>
      <c r="H455" s="402"/>
      <c r="I455" s="402"/>
      <c r="J455" s="402"/>
      <c r="K455" s="402"/>
      <c r="L455" s="402"/>
      <c r="M455" s="402"/>
      <c r="N455" s="402"/>
      <c r="O455" s="402"/>
      <c r="P455" s="402"/>
      <c r="Q455" s="402"/>
      <c r="R455" s="402"/>
      <c r="S455" s="402"/>
      <c r="T455" s="402"/>
      <c r="U455" s="402"/>
      <c r="V455" s="402"/>
      <c r="W455" s="402"/>
      <c r="X455" s="402"/>
      <c r="Y455" s="402"/>
      <c r="Z455" s="402"/>
    </row>
    <row r="456" ht="18.0" customHeight="1">
      <c r="A456" s="402"/>
      <c r="B456" s="402"/>
      <c r="C456" s="402"/>
      <c r="D456" s="402"/>
      <c r="E456" s="402"/>
      <c r="F456" s="402"/>
      <c r="G456" s="402"/>
      <c r="H456" s="402"/>
      <c r="I456" s="402"/>
      <c r="J456" s="402"/>
      <c r="K456" s="402"/>
      <c r="L456" s="402"/>
      <c r="M456" s="402"/>
      <c r="N456" s="402"/>
      <c r="O456" s="402"/>
      <c r="P456" s="402"/>
      <c r="Q456" s="402"/>
      <c r="R456" s="402"/>
      <c r="S456" s="402"/>
      <c r="T456" s="402"/>
      <c r="U456" s="402"/>
      <c r="V456" s="402"/>
      <c r="W456" s="402"/>
      <c r="X456" s="402"/>
      <c r="Y456" s="402"/>
      <c r="Z456" s="402"/>
    </row>
    <row r="457" ht="18.0" customHeight="1">
      <c r="A457" s="402"/>
      <c r="B457" s="402"/>
      <c r="C457" s="402"/>
      <c r="D457" s="402"/>
      <c r="E457" s="402"/>
      <c r="F457" s="402"/>
      <c r="G457" s="402"/>
      <c r="H457" s="402"/>
      <c r="I457" s="402"/>
      <c r="J457" s="402"/>
      <c r="K457" s="402"/>
      <c r="L457" s="402"/>
      <c r="M457" s="402"/>
      <c r="N457" s="402"/>
      <c r="O457" s="402"/>
      <c r="P457" s="402"/>
      <c r="Q457" s="402"/>
      <c r="R457" s="402"/>
      <c r="S457" s="402"/>
      <c r="T457" s="402"/>
      <c r="U457" s="402"/>
      <c r="V457" s="402"/>
      <c r="W457" s="402"/>
      <c r="X457" s="402"/>
      <c r="Y457" s="402"/>
      <c r="Z457" s="402"/>
    </row>
    <row r="458" ht="18.0" customHeight="1">
      <c r="A458" s="402"/>
      <c r="B458" s="402"/>
      <c r="C458" s="402"/>
      <c r="D458" s="402"/>
      <c r="E458" s="402"/>
      <c r="F458" s="402"/>
      <c r="G458" s="402"/>
      <c r="H458" s="402"/>
      <c r="I458" s="402"/>
      <c r="J458" s="402"/>
      <c r="K458" s="402"/>
      <c r="L458" s="402"/>
      <c r="M458" s="402"/>
      <c r="N458" s="402"/>
      <c r="O458" s="402"/>
      <c r="P458" s="402"/>
      <c r="Q458" s="402"/>
      <c r="R458" s="402"/>
      <c r="S458" s="402"/>
      <c r="T458" s="402"/>
      <c r="U458" s="402"/>
      <c r="V458" s="402"/>
      <c r="W458" s="402"/>
      <c r="X458" s="402"/>
      <c r="Y458" s="402"/>
      <c r="Z458" s="402"/>
    </row>
    <row r="459" ht="18.0" customHeight="1">
      <c r="A459" s="402"/>
      <c r="B459" s="402"/>
      <c r="C459" s="402"/>
      <c r="D459" s="402"/>
      <c r="E459" s="402"/>
      <c r="F459" s="402"/>
      <c r="G459" s="402"/>
      <c r="H459" s="402"/>
      <c r="I459" s="402"/>
      <c r="J459" s="402"/>
      <c r="K459" s="402"/>
      <c r="L459" s="402"/>
      <c r="M459" s="402"/>
      <c r="N459" s="402"/>
      <c r="O459" s="402"/>
      <c r="P459" s="402"/>
      <c r="Q459" s="402"/>
      <c r="R459" s="402"/>
      <c r="S459" s="402"/>
      <c r="T459" s="402"/>
      <c r="U459" s="402"/>
      <c r="V459" s="402"/>
      <c r="W459" s="402"/>
      <c r="X459" s="402"/>
      <c r="Y459" s="402"/>
      <c r="Z459" s="402"/>
    </row>
    <row r="460" ht="18.0" customHeight="1">
      <c r="A460" s="402"/>
      <c r="B460" s="402"/>
      <c r="C460" s="402"/>
      <c r="D460" s="402"/>
      <c r="E460" s="402"/>
      <c r="F460" s="402"/>
      <c r="G460" s="402"/>
      <c r="H460" s="402"/>
      <c r="I460" s="402"/>
      <c r="J460" s="402"/>
      <c r="K460" s="402"/>
      <c r="L460" s="402"/>
      <c r="M460" s="402"/>
      <c r="N460" s="402"/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2"/>
    </row>
    <row r="461" ht="18.0" customHeight="1">
      <c r="A461" s="402"/>
      <c r="B461" s="402"/>
      <c r="C461" s="402"/>
      <c r="D461" s="402"/>
      <c r="E461" s="402"/>
      <c r="F461" s="402"/>
      <c r="G461" s="402"/>
      <c r="H461" s="402"/>
      <c r="I461" s="402"/>
      <c r="J461" s="402"/>
      <c r="K461" s="402"/>
      <c r="L461" s="402"/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</row>
    <row r="462" ht="18.0" customHeight="1">
      <c r="A462" s="402"/>
      <c r="B462" s="402"/>
      <c r="C462" s="402"/>
      <c r="D462" s="402"/>
      <c r="E462" s="402"/>
      <c r="F462" s="402"/>
      <c r="G462" s="402"/>
      <c r="H462" s="402"/>
      <c r="I462" s="402"/>
      <c r="J462" s="402"/>
      <c r="K462" s="402"/>
      <c r="L462" s="402"/>
      <c r="M462" s="402"/>
      <c r="N462" s="402"/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2"/>
    </row>
    <row r="463" ht="18.0" customHeight="1">
      <c r="A463" s="402"/>
      <c r="B463" s="402"/>
      <c r="C463" s="402"/>
      <c r="D463" s="402"/>
      <c r="E463" s="402"/>
      <c r="F463" s="402"/>
      <c r="G463" s="402"/>
      <c r="H463" s="402"/>
      <c r="I463" s="402"/>
      <c r="J463" s="402"/>
      <c r="K463" s="402"/>
      <c r="L463" s="402"/>
      <c r="M463" s="402"/>
      <c r="N463" s="402"/>
      <c r="O463" s="402"/>
      <c r="P463" s="402"/>
      <c r="Q463" s="402"/>
      <c r="R463" s="402"/>
      <c r="S463" s="402"/>
      <c r="T463" s="402"/>
      <c r="U463" s="402"/>
      <c r="V463" s="402"/>
      <c r="W463" s="402"/>
      <c r="X463" s="402"/>
      <c r="Y463" s="402"/>
      <c r="Z463" s="402"/>
    </row>
    <row r="464" ht="18.0" customHeight="1">
      <c r="A464" s="402"/>
      <c r="B464" s="402"/>
      <c r="C464" s="402"/>
      <c r="D464" s="402"/>
      <c r="E464" s="402"/>
      <c r="F464" s="402"/>
      <c r="G464" s="402"/>
      <c r="H464" s="402"/>
      <c r="I464" s="402"/>
      <c r="J464" s="402"/>
      <c r="K464" s="402"/>
      <c r="L464" s="402"/>
      <c r="M464" s="402"/>
      <c r="N464" s="402"/>
      <c r="O464" s="402"/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</row>
    <row r="465" ht="18.0" customHeight="1">
      <c r="A465" s="402"/>
      <c r="B465" s="402"/>
      <c r="C465" s="402"/>
      <c r="D465" s="402"/>
      <c r="E465" s="402"/>
      <c r="F465" s="402"/>
      <c r="G465" s="402"/>
      <c r="H465" s="402"/>
      <c r="I465" s="402"/>
      <c r="J465" s="402"/>
      <c r="K465" s="402"/>
      <c r="L465" s="402"/>
      <c r="M465" s="402"/>
      <c r="N465" s="402"/>
      <c r="O465" s="402"/>
      <c r="P465" s="402"/>
      <c r="Q465" s="402"/>
      <c r="R465" s="402"/>
      <c r="S465" s="402"/>
      <c r="T465" s="402"/>
      <c r="U465" s="402"/>
      <c r="V465" s="402"/>
      <c r="W465" s="402"/>
      <c r="X465" s="402"/>
      <c r="Y465" s="402"/>
      <c r="Z465" s="402"/>
    </row>
    <row r="466" ht="18.0" customHeight="1">
      <c r="A466" s="402"/>
      <c r="B466" s="402"/>
      <c r="C466" s="402"/>
      <c r="D466" s="402"/>
      <c r="E466" s="402"/>
      <c r="F466" s="402"/>
      <c r="G466" s="402"/>
      <c r="H466" s="402"/>
      <c r="I466" s="402"/>
      <c r="J466" s="402"/>
      <c r="K466" s="402"/>
      <c r="L466" s="402"/>
      <c r="M466" s="402"/>
      <c r="N466" s="402"/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2"/>
    </row>
    <row r="467" ht="18.0" customHeight="1">
      <c r="A467" s="402"/>
      <c r="B467" s="402"/>
      <c r="C467" s="402"/>
      <c r="D467" s="402"/>
      <c r="E467" s="402"/>
      <c r="F467" s="402"/>
      <c r="G467" s="402"/>
      <c r="H467" s="402"/>
      <c r="I467" s="402"/>
      <c r="J467" s="402"/>
      <c r="K467" s="402"/>
      <c r="L467" s="402"/>
      <c r="M467" s="402"/>
      <c r="N467" s="402"/>
      <c r="O467" s="402"/>
      <c r="P467" s="402"/>
      <c r="Q467" s="402"/>
      <c r="R467" s="402"/>
      <c r="S467" s="402"/>
      <c r="T467" s="402"/>
      <c r="U467" s="402"/>
      <c r="V467" s="402"/>
      <c r="W467" s="402"/>
      <c r="X467" s="402"/>
      <c r="Y467" s="402"/>
      <c r="Z467" s="402"/>
    </row>
    <row r="468" ht="18.0" customHeight="1">
      <c r="A468" s="402"/>
      <c r="B468" s="402"/>
      <c r="C468" s="402"/>
      <c r="D468" s="402"/>
      <c r="E468" s="402"/>
      <c r="F468" s="402"/>
      <c r="G468" s="402"/>
      <c r="H468" s="402"/>
      <c r="I468" s="402"/>
      <c r="J468" s="402"/>
      <c r="K468" s="402"/>
      <c r="L468" s="402"/>
      <c r="M468" s="402"/>
      <c r="N468" s="402"/>
      <c r="O468" s="402"/>
      <c r="P468" s="402"/>
      <c r="Q468" s="402"/>
      <c r="R468" s="402"/>
      <c r="S468" s="402"/>
      <c r="T468" s="402"/>
      <c r="U468" s="402"/>
      <c r="V468" s="402"/>
      <c r="W468" s="402"/>
      <c r="X468" s="402"/>
      <c r="Y468" s="402"/>
      <c r="Z468" s="402"/>
    </row>
    <row r="469" ht="18.0" customHeight="1">
      <c r="A469" s="402"/>
      <c r="B469" s="402"/>
      <c r="C469" s="402"/>
      <c r="D469" s="402"/>
      <c r="E469" s="402"/>
      <c r="F469" s="402"/>
      <c r="G469" s="402"/>
      <c r="H469" s="402"/>
      <c r="I469" s="402"/>
      <c r="J469" s="402"/>
      <c r="K469" s="402"/>
      <c r="L469" s="402"/>
      <c r="M469" s="402"/>
      <c r="N469" s="402"/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2"/>
    </row>
    <row r="470" ht="18.0" customHeight="1">
      <c r="A470" s="402"/>
      <c r="B470" s="402"/>
      <c r="C470" s="402"/>
      <c r="D470" s="402"/>
      <c r="E470" s="402"/>
      <c r="F470" s="402"/>
      <c r="G470" s="402"/>
      <c r="H470" s="402"/>
      <c r="I470" s="402"/>
      <c r="J470" s="402"/>
      <c r="K470" s="402"/>
      <c r="L470" s="402"/>
      <c r="M470" s="402"/>
      <c r="N470" s="402"/>
      <c r="O470" s="402"/>
      <c r="P470" s="402"/>
      <c r="Q470" s="402"/>
      <c r="R470" s="402"/>
      <c r="S470" s="402"/>
      <c r="T470" s="402"/>
      <c r="U470" s="402"/>
      <c r="V470" s="402"/>
      <c r="W470" s="402"/>
      <c r="X470" s="402"/>
      <c r="Y470" s="402"/>
      <c r="Z470" s="402"/>
    </row>
    <row r="471" ht="18.0" customHeight="1">
      <c r="A471" s="402"/>
      <c r="B471" s="402"/>
      <c r="C471" s="402"/>
      <c r="D471" s="402"/>
      <c r="E471" s="402"/>
      <c r="F471" s="402"/>
      <c r="G471" s="402"/>
      <c r="H471" s="402"/>
      <c r="I471" s="402"/>
      <c r="J471" s="402"/>
      <c r="K471" s="402"/>
      <c r="L471" s="402"/>
      <c r="M471" s="402"/>
      <c r="N471" s="402"/>
      <c r="O471" s="402"/>
      <c r="P471" s="402"/>
      <c r="Q471" s="402"/>
      <c r="R471" s="402"/>
      <c r="S471" s="402"/>
      <c r="T471" s="402"/>
      <c r="U471" s="402"/>
      <c r="V471" s="402"/>
      <c r="W471" s="402"/>
      <c r="X471" s="402"/>
      <c r="Y471" s="402"/>
      <c r="Z471" s="402"/>
    </row>
    <row r="472" ht="18.0" customHeight="1">
      <c r="A472" s="402"/>
      <c r="B472" s="402"/>
      <c r="C472" s="402"/>
      <c r="D472" s="402"/>
      <c r="E472" s="402"/>
      <c r="F472" s="402"/>
      <c r="G472" s="402"/>
      <c r="H472" s="402"/>
      <c r="I472" s="402"/>
      <c r="J472" s="402"/>
      <c r="K472" s="402"/>
      <c r="L472" s="402"/>
      <c r="M472" s="402"/>
      <c r="N472" s="402"/>
      <c r="O472" s="402"/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</row>
    <row r="473" ht="18.0" customHeight="1">
      <c r="A473" s="402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402"/>
      <c r="M473" s="402"/>
      <c r="N473" s="402"/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2"/>
    </row>
    <row r="474" ht="18.0" customHeight="1">
      <c r="A474" s="402"/>
      <c r="B474" s="402"/>
      <c r="C474" s="402"/>
      <c r="D474" s="402"/>
      <c r="E474" s="402"/>
      <c r="F474" s="402"/>
      <c r="G474" s="402"/>
      <c r="H474" s="402"/>
      <c r="I474" s="402"/>
      <c r="J474" s="402"/>
      <c r="K474" s="402"/>
      <c r="L474" s="402"/>
      <c r="M474" s="402"/>
      <c r="N474" s="402"/>
      <c r="O474" s="402"/>
      <c r="P474" s="402"/>
      <c r="Q474" s="402"/>
      <c r="R474" s="402"/>
      <c r="S474" s="402"/>
      <c r="T474" s="402"/>
      <c r="U474" s="402"/>
      <c r="V474" s="402"/>
      <c r="W474" s="402"/>
      <c r="X474" s="402"/>
      <c r="Y474" s="402"/>
      <c r="Z474" s="402"/>
    </row>
    <row r="475" ht="18.0" customHeight="1">
      <c r="A475" s="402"/>
      <c r="B475" s="402"/>
      <c r="C475" s="402"/>
      <c r="D475" s="402"/>
      <c r="E475" s="402"/>
      <c r="F475" s="402"/>
      <c r="G475" s="402"/>
      <c r="H475" s="402"/>
      <c r="I475" s="402"/>
      <c r="J475" s="402"/>
      <c r="K475" s="402"/>
      <c r="L475" s="402"/>
      <c r="M475" s="402"/>
      <c r="N475" s="402"/>
      <c r="O475" s="402"/>
      <c r="P475" s="402"/>
      <c r="Q475" s="402"/>
      <c r="R475" s="402"/>
      <c r="S475" s="402"/>
      <c r="T475" s="402"/>
      <c r="U475" s="402"/>
      <c r="V475" s="402"/>
      <c r="W475" s="402"/>
      <c r="X475" s="402"/>
      <c r="Y475" s="402"/>
      <c r="Z475" s="402"/>
    </row>
    <row r="476" ht="18.0" customHeight="1">
      <c r="A476" s="402"/>
      <c r="B476" s="402"/>
      <c r="C476" s="402"/>
      <c r="D476" s="402"/>
      <c r="E476" s="402"/>
      <c r="F476" s="402"/>
      <c r="G476" s="402"/>
      <c r="H476" s="402"/>
      <c r="I476" s="402"/>
      <c r="J476" s="402"/>
      <c r="K476" s="402"/>
      <c r="L476" s="402"/>
      <c r="M476" s="402"/>
      <c r="N476" s="402"/>
      <c r="O476" s="402"/>
      <c r="P476" s="402"/>
      <c r="Q476" s="402"/>
      <c r="R476" s="402"/>
      <c r="S476" s="402"/>
      <c r="T476" s="402"/>
      <c r="U476" s="402"/>
      <c r="V476" s="402"/>
      <c r="W476" s="402"/>
      <c r="X476" s="402"/>
      <c r="Y476" s="402"/>
      <c r="Z476" s="402"/>
    </row>
    <row r="477" ht="18.0" customHeight="1">
      <c r="A477" s="402"/>
      <c r="B477" s="402"/>
      <c r="C477" s="402"/>
      <c r="D477" s="402"/>
      <c r="E477" s="402"/>
      <c r="F477" s="402"/>
      <c r="G477" s="402"/>
      <c r="H477" s="402"/>
      <c r="I477" s="402"/>
      <c r="J477" s="402"/>
      <c r="K477" s="402"/>
      <c r="L477" s="402"/>
      <c r="M477" s="402"/>
      <c r="N477" s="402"/>
      <c r="O477" s="402"/>
      <c r="P477" s="402"/>
      <c r="Q477" s="402"/>
      <c r="R477" s="402"/>
      <c r="S477" s="402"/>
      <c r="T477" s="402"/>
      <c r="U477" s="402"/>
      <c r="V477" s="402"/>
      <c r="W477" s="402"/>
      <c r="X477" s="402"/>
      <c r="Y477" s="402"/>
      <c r="Z477" s="402"/>
    </row>
    <row r="478" ht="18.0" customHeight="1">
      <c r="A478" s="402"/>
      <c r="B478" s="402"/>
      <c r="C478" s="402"/>
      <c r="D478" s="402"/>
      <c r="E478" s="402"/>
      <c r="F478" s="402"/>
      <c r="G478" s="402"/>
      <c r="H478" s="402"/>
      <c r="I478" s="402"/>
      <c r="J478" s="402"/>
      <c r="K478" s="402"/>
      <c r="L478" s="402"/>
      <c r="M478" s="402"/>
      <c r="N478" s="402"/>
      <c r="O478" s="402"/>
      <c r="P478" s="402"/>
      <c r="Q478" s="402"/>
      <c r="R478" s="402"/>
      <c r="S478" s="402"/>
      <c r="T478" s="402"/>
      <c r="U478" s="402"/>
      <c r="V478" s="402"/>
      <c r="W478" s="402"/>
      <c r="X478" s="402"/>
      <c r="Y478" s="402"/>
      <c r="Z478" s="402"/>
    </row>
    <row r="479" ht="18.0" customHeight="1">
      <c r="A479" s="402"/>
      <c r="B479" s="402"/>
      <c r="C479" s="402"/>
      <c r="D479" s="402"/>
      <c r="E479" s="402"/>
      <c r="F479" s="402"/>
      <c r="G479" s="402"/>
      <c r="H479" s="402"/>
      <c r="I479" s="402"/>
      <c r="J479" s="402"/>
      <c r="K479" s="402"/>
      <c r="L479" s="402"/>
      <c r="M479" s="402"/>
      <c r="N479" s="402"/>
      <c r="O479" s="402"/>
      <c r="P479" s="402"/>
      <c r="Q479" s="402"/>
      <c r="R479" s="402"/>
      <c r="S479" s="402"/>
      <c r="T479" s="402"/>
      <c r="U479" s="402"/>
      <c r="V479" s="402"/>
      <c r="W479" s="402"/>
      <c r="X479" s="402"/>
      <c r="Y479" s="402"/>
      <c r="Z479" s="402"/>
    </row>
    <row r="480" ht="18.0" customHeight="1">
      <c r="A480" s="402"/>
      <c r="B480" s="402"/>
      <c r="C480" s="402"/>
      <c r="D480" s="402"/>
      <c r="E480" s="402"/>
      <c r="F480" s="402"/>
      <c r="G480" s="402"/>
      <c r="H480" s="402"/>
      <c r="I480" s="402"/>
      <c r="J480" s="402"/>
      <c r="K480" s="402"/>
      <c r="L480" s="402"/>
      <c r="M480" s="402"/>
      <c r="N480" s="402"/>
      <c r="O480" s="402"/>
      <c r="P480" s="402"/>
      <c r="Q480" s="402"/>
      <c r="R480" s="402"/>
      <c r="S480" s="402"/>
      <c r="T480" s="402"/>
      <c r="U480" s="402"/>
      <c r="V480" s="402"/>
      <c r="W480" s="402"/>
      <c r="X480" s="402"/>
      <c r="Y480" s="402"/>
      <c r="Z480" s="402"/>
    </row>
    <row r="481" ht="18.0" customHeight="1">
      <c r="A481" s="402"/>
      <c r="B481" s="402"/>
      <c r="C481" s="402"/>
      <c r="D481" s="402"/>
      <c r="E481" s="402"/>
      <c r="F481" s="402"/>
      <c r="G481" s="402"/>
      <c r="H481" s="402"/>
      <c r="I481" s="402"/>
      <c r="J481" s="402"/>
      <c r="K481" s="402"/>
      <c r="L481" s="402"/>
      <c r="M481" s="402"/>
      <c r="N481" s="402"/>
      <c r="O481" s="402"/>
      <c r="P481" s="402"/>
      <c r="Q481" s="402"/>
      <c r="R481" s="402"/>
      <c r="S481" s="402"/>
      <c r="T481" s="402"/>
      <c r="U481" s="402"/>
      <c r="V481" s="402"/>
      <c r="W481" s="402"/>
      <c r="X481" s="402"/>
      <c r="Y481" s="402"/>
      <c r="Z481" s="402"/>
    </row>
    <row r="482" ht="18.0" customHeight="1">
      <c r="A482" s="402"/>
      <c r="B482" s="402"/>
      <c r="C482" s="402"/>
      <c r="D482" s="402"/>
      <c r="E482" s="402"/>
      <c r="F482" s="402"/>
      <c r="G482" s="402"/>
      <c r="H482" s="402"/>
      <c r="I482" s="402"/>
      <c r="J482" s="402"/>
      <c r="K482" s="402"/>
      <c r="L482" s="402"/>
      <c r="M482" s="402"/>
      <c r="N482" s="402"/>
      <c r="O482" s="402"/>
      <c r="P482" s="402"/>
      <c r="Q482" s="402"/>
      <c r="R482" s="402"/>
      <c r="S482" s="402"/>
      <c r="T482" s="402"/>
      <c r="U482" s="402"/>
      <c r="V482" s="402"/>
      <c r="W482" s="402"/>
      <c r="X482" s="402"/>
      <c r="Y482" s="402"/>
      <c r="Z482" s="402"/>
    </row>
    <row r="483" ht="18.0" customHeight="1">
      <c r="A483" s="402"/>
      <c r="B483" s="402"/>
      <c r="C483" s="402"/>
      <c r="D483" s="402"/>
      <c r="E483" s="402"/>
      <c r="F483" s="402"/>
      <c r="G483" s="402"/>
      <c r="H483" s="402"/>
      <c r="I483" s="402"/>
      <c r="J483" s="402"/>
      <c r="K483" s="402"/>
      <c r="L483" s="402"/>
      <c r="M483" s="402"/>
      <c r="N483" s="402"/>
      <c r="O483" s="402"/>
      <c r="P483" s="402"/>
      <c r="Q483" s="402"/>
      <c r="R483" s="402"/>
      <c r="S483" s="402"/>
      <c r="T483" s="402"/>
      <c r="U483" s="402"/>
      <c r="V483" s="402"/>
      <c r="W483" s="402"/>
      <c r="X483" s="402"/>
      <c r="Y483" s="402"/>
      <c r="Z483" s="402"/>
    </row>
    <row r="484" ht="18.0" customHeight="1">
      <c r="A484" s="402"/>
      <c r="B484" s="402"/>
      <c r="C484" s="402"/>
      <c r="D484" s="402"/>
      <c r="E484" s="402"/>
      <c r="F484" s="402"/>
      <c r="G484" s="402"/>
      <c r="H484" s="402"/>
      <c r="I484" s="402"/>
      <c r="J484" s="402"/>
      <c r="K484" s="402"/>
      <c r="L484" s="402"/>
      <c r="M484" s="402"/>
      <c r="N484" s="402"/>
      <c r="O484" s="402"/>
      <c r="P484" s="402"/>
      <c r="Q484" s="402"/>
      <c r="R484" s="402"/>
      <c r="S484" s="402"/>
      <c r="T484" s="402"/>
      <c r="U484" s="402"/>
      <c r="V484" s="402"/>
      <c r="W484" s="402"/>
      <c r="X484" s="402"/>
      <c r="Y484" s="402"/>
      <c r="Z484" s="402"/>
    </row>
    <row r="485" ht="18.0" customHeight="1">
      <c r="A485" s="402"/>
      <c r="B485" s="402"/>
      <c r="C485" s="402"/>
      <c r="D485" s="402"/>
      <c r="E485" s="402"/>
      <c r="F485" s="402"/>
      <c r="G485" s="402"/>
      <c r="H485" s="402"/>
      <c r="I485" s="402"/>
      <c r="J485" s="402"/>
      <c r="K485" s="402"/>
      <c r="L485" s="402"/>
      <c r="M485" s="402"/>
      <c r="N485" s="402"/>
      <c r="O485" s="402"/>
      <c r="P485" s="402"/>
      <c r="Q485" s="402"/>
      <c r="R485" s="402"/>
      <c r="S485" s="402"/>
      <c r="T485" s="402"/>
      <c r="U485" s="402"/>
      <c r="V485" s="402"/>
      <c r="W485" s="402"/>
      <c r="X485" s="402"/>
      <c r="Y485" s="402"/>
      <c r="Z485" s="402"/>
    </row>
    <row r="486" ht="18.0" customHeight="1">
      <c r="A486" s="402"/>
      <c r="B486" s="402"/>
      <c r="C486" s="402"/>
      <c r="D486" s="402"/>
      <c r="E486" s="402"/>
      <c r="F486" s="402"/>
      <c r="G486" s="402"/>
      <c r="H486" s="402"/>
      <c r="I486" s="402"/>
      <c r="J486" s="402"/>
      <c r="K486" s="402"/>
      <c r="L486" s="402"/>
      <c r="M486" s="402"/>
      <c r="N486" s="402"/>
      <c r="O486" s="402"/>
      <c r="P486" s="402"/>
      <c r="Q486" s="402"/>
      <c r="R486" s="402"/>
      <c r="S486" s="402"/>
      <c r="T486" s="402"/>
      <c r="U486" s="402"/>
      <c r="V486" s="402"/>
      <c r="W486" s="402"/>
      <c r="X486" s="402"/>
      <c r="Y486" s="402"/>
      <c r="Z486" s="402"/>
    </row>
    <row r="487" ht="18.0" customHeight="1">
      <c r="A487" s="402"/>
      <c r="B487" s="402"/>
      <c r="C487" s="402"/>
      <c r="D487" s="402"/>
      <c r="E487" s="402"/>
      <c r="F487" s="402"/>
      <c r="G487" s="402"/>
      <c r="H487" s="402"/>
      <c r="I487" s="402"/>
      <c r="J487" s="402"/>
      <c r="K487" s="402"/>
      <c r="L487" s="402"/>
      <c r="M487" s="402"/>
      <c r="N487" s="402"/>
      <c r="O487" s="402"/>
      <c r="P487" s="402"/>
      <c r="Q487" s="402"/>
      <c r="R487" s="402"/>
      <c r="S487" s="402"/>
      <c r="T487" s="402"/>
      <c r="U487" s="402"/>
      <c r="V487" s="402"/>
      <c r="W487" s="402"/>
      <c r="X487" s="402"/>
      <c r="Y487" s="402"/>
      <c r="Z487" s="402"/>
    </row>
    <row r="488" ht="18.0" customHeight="1">
      <c r="A488" s="402"/>
      <c r="B488" s="402"/>
      <c r="C488" s="402"/>
      <c r="D488" s="402"/>
      <c r="E488" s="402"/>
      <c r="F488" s="402"/>
      <c r="G488" s="402"/>
      <c r="H488" s="402"/>
      <c r="I488" s="402"/>
      <c r="J488" s="402"/>
      <c r="K488" s="402"/>
      <c r="L488" s="402"/>
      <c r="M488" s="402"/>
      <c r="N488" s="402"/>
      <c r="O488" s="402"/>
      <c r="P488" s="402"/>
      <c r="Q488" s="402"/>
      <c r="R488" s="402"/>
      <c r="S488" s="402"/>
      <c r="T488" s="402"/>
      <c r="U488" s="402"/>
      <c r="V488" s="402"/>
      <c r="W488" s="402"/>
      <c r="X488" s="402"/>
      <c r="Y488" s="402"/>
      <c r="Z488" s="402"/>
    </row>
    <row r="489" ht="18.0" customHeight="1">
      <c r="A489" s="402"/>
      <c r="B489" s="402"/>
      <c r="C489" s="402"/>
      <c r="D489" s="402"/>
      <c r="E489" s="402"/>
      <c r="F489" s="402"/>
      <c r="G489" s="402"/>
      <c r="H489" s="402"/>
      <c r="I489" s="402"/>
      <c r="J489" s="402"/>
      <c r="K489" s="402"/>
      <c r="L489" s="402"/>
      <c r="M489" s="402"/>
      <c r="N489" s="402"/>
      <c r="O489" s="402"/>
      <c r="P489" s="402"/>
      <c r="Q489" s="402"/>
      <c r="R489" s="402"/>
      <c r="S489" s="402"/>
      <c r="T489" s="402"/>
      <c r="U489" s="402"/>
      <c r="V489" s="402"/>
      <c r="W489" s="402"/>
      <c r="X489" s="402"/>
      <c r="Y489" s="402"/>
      <c r="Z489" s="402"/>
    </row>
    <row r="490" ht="18.0" customHeight="1">
      <c r="A490" s="402"/>
      <c r="B490" s="402"/>
      <c r="C490" s="402"/>
      <c r="D490" s="402"/>
      <c r="E490" s="402"/>
      <c r="F490" s="402"/>
      <c r="G490" s="402"/>
      <c r="H490" s="402"/>
      <c r="I490" s="402"/>
      <c r="J490" s="402"/>
      <c r="K490" s="402"/>
      <c r="L490" s="402"/>
      <c r="M490" s="402"/>
      <c r="N490" s="402"/>
      <c r="O490" s="402"/>
      <c r="P490" s="402"/>
      <c r="Q490" s="402"/>
      <c r="R490" s="402"/>
      <c r="S490" s="402"/>
      <c r="T490" s="402"/>
      <c r="U490" s="402"/>
      <c r="V490" s="402"/>
      <c r="W490" s="402"/>
      <c r="X490" s="402"/>
      <c r="Y490" s="402"/>
      <c r="Z490" s="402"/>
    </row>
    <row r="491" ht="18.0" customHeight="1">
      <c r="A491" s="402"/>
      <c r="B491" s="402"/>
      <c r="C491" s="402"/>
      <c r="D491" s="402"/>
      <c r="E491" s="402"/>
      <c r="F491" s="402"/>
      <c r="G491" s="402"/>
      <c r="H491" s="402"/>
      <c r="I491" s="402"/>
      <c r="J491" s="402"/>
      <c r="K491" s="402"/>
      <c r="L491" s="402"/>
      <c r="M491" s="402"/>
      <c r="N491" s="402"/>
      <c r="O491" s="402"/>
      <c r="P491" s="402"/>
      <c r="Q491" s="402"/>
      <c r="R491" s="402"/>
      <c r="S491" s="402"/>
      <c r="T491" s="402"/>
      <c r="U491" s="402"/>
      <c r="V491" s="402"/>
      <c r="W491" s="402"/>
      <c r="X491" s="402"/>
      <c r="Y491" s="402"/>
      <c r="Z491" s="402"/>
    </row>
    <row r="492" ht="18.0" customHeight="1">
      <c r="A492" s="402"/>
      <c r="B492" s="402"/>
      <c r="C492" s="402"/>
      <c r="D492" s="402"/>
      <c r="E492" s="402"/>
      <c r="F492" s="402"/>
      <c r="G492" s="402"/>
      <c r="H492" s="402"/>
      <c r="I492" s="402"/>
      <c r="J492" s="402"/>
      <c r="K492" s="402"/>
      <c r="L492" s="402"/>
      <c r="M492" s="402"/>
      <c r="N492" s="402"/>
      <c r="O492" s="402"/>
      <c r="P492" s="402"/>
      <c r="Q492" s="402"/>
      <c r="R492" s="402"/>
      <c r="S492" s="402"/>
      <c r="T492" s="402"/>
      <c r="U492" s="402"/>
      <c r="V492" s="402"/>
      <c r="W492" s="402"/>
      <c r="X492" s="402"/>
      <c r="Y492" s="402"/>
      <c r="Z492" s="402"/>
    </row>
    <row r="493" ht="18.0" customHeight="1">
      <c r="A493" s="402"/>
      <c r="B493" s="402"/>
      <c r="C493" s="402"/>
      <c r="D493" s="402"/>
      <c r="E493" s="402"/>
      <c r="F493" s="402"/>
      <c r="G493" s="402"/>
      <c r="H493" s="402"/>
      <c r="I493" s="402"/>
      <c r="J493" s="402"/>
      <c r="K493" s="402"/>
      <c r="L493" s="402"/>
      <c r="M493" s="402"/>
      <c r="N493" s="402"/>
      <c r="O493" s="402"/>
      <c r="P493" s="402"/>
      <c r="Q493" s="402"/>
      <c r="R493" s="402"/>
      <c r="S493" s="402"/>
      <c r="T493" s="402"/>
      <c r="U493" s="402"/>
      <c r="V493" s="402"/>
      <c r="W493" s="402"/>
      <c r="X493" s="402"/>
      <c r="Y493" s="402"/>
      <c r="Z493" s="402"/>
    </row>
    <row r="494" ht="18.0" customHeight="1">
      <c r="A494" s="402"/>
      <c r="B494" s="402"/>
      <c r="C494" s="402"/>
      <c r="D494" s="402"/>
      <c r="E494" s="402"/>
      <c r="F494" s="402"/>
      <c r="G494" s="402"/>
      <c r="H494" s="402"/>
      <c r="I494" s="402"/>
      <c r="J494" s="402"/>
      <c r="K494" s="402"/>
      <c r="L494" s="402"/>
      <c r="M494" s="402"/>
      <c r="N494" s="402"/>
      <c r="O494" s="402"/>
      <c r="P494" s="402"/>
      <c r="Q494" s="402"/>
      <c r="R494" s="402"/>
      <c r="S494" s="402"/>
      <c r="T494" s="402"/>
      <c r="U494" s="402"/>
      <c r="V494" s="402"/>
      <c r="W494" s="402"/>
      <c r="X494" s="402"/>
      <c r="Y494" s="402"/>
      <c r="Z494" s="402"/>
    </row>
    <row r="495" ht="18.0" customHeight="1">
      <c r="A495" s="402"/>
      <c r="B495" s="402"/>
      <c r="C495" s="402"/>
      <c r="D495" s="402"/>
      <c r="E495" s="402"/>
      <c r="F495" s="402"/>
      <c r="G495" s="402"/>
      <c r="H495" s="402"/>
      <c r="I495" s="402"/>
      <c r="J495" s="402"/>
      <c r="K495" s="402"/>
      <c r="L495" s="402"/>
      <c r="M495" s="402"/>
      <c r="N495" s="402"/>
      <c r="O495" s="402"/>
      <c r="P495" s="402"/>
      <c r="Q495" s="402"/>
      <c r="R495" s="402"/>
      <c r="S495" s="402"/>
      <c r="T495" s="402"/>
      <c r="U495" s="402"/>
      <c r="V495" s="402"/>
      <c r="W495" s="402"/>
      <c r="X495" s="402"/>
      <c r="Y495" s="402"/>
      <c r="Z495" s="402"/>
    </row>
    <row r="496" ht="18.0" customHeight="1">
      <c r="A496" s="402"/>
      <c r="B496" s="402"/>
      <c r="C496" s="402"/>
      <c r="D496" s="402"/>
      <c r="E496" s="402"/>
      <c r="F496" s="402"/>
      <c r="G496" s="402"/>
      <c r="H496" s="402"/>
      <c r="I496" s="402"/>
      <c r="J496" s="402"/>
      <c r="K496" s="402"/>
      <c r="L496" s="402"/>
      <c r="M496" s="402"/>
      <c r="N496" s="402"/>
      <c r="O496" s="402"/>
      <c r="P496" s="402"/>
      <c r="Q496" s="402"/>
      <c r="R496" s="402"/>
      <c r="S496" s="402"/>
      <c r="T496" s="402"/>
      <c r="U496" s="402"/>
      <c r="V496" s="402"/>
      <c r="W496" s="402"/>
      <c r="X496" s="402"/>
      <c r="Y496" s="402"/>
      <c r="Z496" s="402"/>
    </row>
    <row r="497" ht="18.0" customHeight="1">
      <c r="A497" s="402"/>
      <c r="B497" s="402"/>
      <c r="C497" s="402"/>
      <c r="D497" s="402"/>
      <c r="E497" s="402"/>
      <c r="F497" s="402"/>
      <c r="G497" s="402"/>
      <c r="H497" s="402"/>
      <c r="I497" s="402"/>
      <c r="J497" s="402"/>
      <c r="K497" s="402"/>
      <c r="L497" s="402"/>
      <c r="M497" s="402"/>
      <c r="N497" s="402"/>
      <c r="O497" s="402"/>
      <c r="P497" s="402"/>
      <c r="Q497" s="402"/>
      <c r="R497" s="402"/>
      <c r="S497" s="402"/>
      <c r="T497" s="402"/>
      <c r="U497" s="402"/>
      <c r="V497" s="402"/>
      <c r="W497" s="402"/>
      <c r="X497" s="402"/>
      <c r="Y497" s="402"/>
      <c r="Z497" s="402"/>
    </row>
    <row r="498" ht="18.0" customHeight="1">
      <c r="A498" s="402"/>
      <c r="B498" s="402"/>
      <c r="C498" s="402"/>
      <c r="D498" s="402"/>
      <c r="E498" s="402"/>
      <c r="F498" s="402"/>
      <c r="G498" s="402"/>
      <c r="H498" s="402"/>
      <c r="I498" s="402"/>
      <c r="J498" s="402"/>
      <c r="K498" s="402"/>
      <c r="L498" s="402"/>
      <c r="M498" s="402"/>
      <c r="N498" s="402"/>
      <c r="O498" s="402"/>
      <c r="P498" s="402"/>
      <c r="Q498" s="402"/>
      <c r="R498" s="402"/>
      <c r="S498" s="402"/>
      <c r="T498" s="402"/>
      <c r="U498" s="402"/>
      <c r="V498" s="402"/>
      <c r="W498" s="402"/>
      <c r="X498" s="402"/>
      <c r="Y498" s="402"/>
      <c r="Z498" s="402"/>
    </row>
    <row r="499" ht="18.0" customHeight="1">
      <c r="A499" s="402"/>
      <c r="B499" s="402"/>
      <c r="C499" s="402"/>
      <c r="D499" s="402"/>
      <c r="E499" s="402"/>
      <c r="F499" s="402"/>
      <c r="G499" s="402"/>
      <c r="H499" s="402"/>
      <c r="I499" s="402"/>
      <c r="J499" s="402"/>
      <c r="K499" s="402"/>
      <c r="L499" s="402"/>
      <c r="M499" s="402"/>
      <c r="N499" s="402"/>
      <c r="O499" s="402"/>
      <c r="P499" s="402"/>
      <c r="Q499" s="402"/>
      <c r="R499" s="402"/>
      <c r="S499" s="402"/>
      <c r="T499" s="402"/>
      <c r="U499" s="402"/>
      <c r="V499" s="402"/>
      <c r="W499" s="402"/>
      <c r="X499" s="402"/>
      <c r="Y499" s="402"/>
      <c r="Z499" s="402"/>
    </row>
    <row r="500" ht="18.0" customHeight="1">
      <c r="A500" s="402"/>
      <c r="B500" s="402"/>
      <c r="C500" s="402"/>
      <c r="D500" s="402"/>
      <c r="E500" s="402"/>
      <c r="F500" s="402"/>
      <c r="G500" s="402"/>
      <c r="H500" s="402"/>
      <c r="I500" s="402"/>
      <c r="J500" s="402"/>
      <c r="K500" s="402"/>
      <c r="L500" s="402"/>
      <c r="M500" s="402"/>
      <c r="N500" s="402"/>
      <c r="O500" s="402"/>
      <c r="P500" s="402"/>
      <c r="Q500" s="402"/>
      <c r="R500" s="402"/>
      <c r="S500" s="402"/>
      <c r="T500" s="402"/>
      <c r="U500" s="402"/>
      <c r="V500" s="402"/>
      <c r="W500" s="402"/>
      <c r="X500" s="402"/>
      <c r="Y500" s="402"/>
      <c r="Z500" s="402"/>
    </row>
    <row r="501" ht="18.0" customHeight="1">
      <c r="A501" s="402"/>
      <c r="B501" s="402"/>
      <c r="C501" s="402"/>
      <c r="D501" s="402"/>
      <c r="E501" s="402"/>
      <c r="F501" s="402"/>
      <c r="G501" s="402"/>
      <c r="H501" s="402"/>
      <c r="I501" s="402"/>
      <c r="J501" s="402"/>
      <c r="K501" s="402"/>
      <c r="L501" s="402"/>
      <c r="M501" s="402"/>
      <c r="N501" s="402"/>
      <c r="O501" s="402"/>
      <c r="P501" s="402"/>
      <c r="Q501" s="402"/>
      <c r="R501" s="402"/>
      <c r="S501" s="402"/>
      <c r="T501" s="402"/>
      <c r="U501" s="402"/>
      <c r="V501" s="402"/>
      <c r="W501" s="402"/>
      <c r="X501" s="402"/>
      <c r="Y501" s="402"/>
      <c r="Z501" s="402"/>
    </row>
    <row r="502" ht="18.0" customHeight="1">
      <c r="A502" s="402"/>
      <c r="B502" s="402"/>
      <c r="C502" s="402"/>
      <c r="D502" s="402"/>
      <c r="E502" s="402"/>
      <c r="F502" s="402"/>
      <c r="G502" s="402"/>
      <c r="H502" s="402"/>
      <c r="I502" s="402"/>
      <c r="J502" s="402"/>
      <c r="K502" s="402"/>
      <c r="L502" s="402"/>
      <c r="M502" s="402"/>
      <c r="N502" s="402"/>
      <c r="O502" s="402"/>
      <c r="P502" s="402"/>
      <c r="Q502" s="402"/>
      <c r="R502" s="402"/>
      <c r="S502" s="402"/>
      <c r="T502" s="402"/>
      <c r="U502" s="402"/>
      <c r="V502" s="402"/>
      <c r="W502" s="402"/>
      <c r="X502" s="402"/>
      <c r="Y502" s="402"/>
      <c r="Z502" s="402"/>
    </row>
    <row r="503" ht="18.0" customHeight="1">
      <c r="A503" s="402"/>
      <c r="B503" s="402"/>
      <c r="C503" s="402"/>
      <c r="D503" s="402"/>
      <c r="E503" s="402"/>
      <c r="F503" s="402"/>
      <c r="G503" s="402"/>
      <c r="H503" s="402"/>
      <c r="I503" s="402"/>
      <c r="J503" s="402"/>
      <c r="K503" s="402"/>
      <c r="L503" s="402"/>
      <c r="M503" s="402"/>
      <c r="N503" s="402"/>
      <c r="O503" s="402"/>
      <c r="P503" s="402"/>
      <c r="Q503" s="402"/>
      <c r="R503" s="402"/>
      <c r="S503" s="402"/>
      <c r="T503" s="402"/>
      <c r="U503" s="402"/>
      <c r="V503" s="402"/>
      <c r="W503" s="402"/>
      <c r="X503" s="402"/>
      <c r="Y503" s="402"/>
      <c r="Z503" s="402"/>
    </row>
    <row r="504" ht="18.0" customHeight="1">
      <c r="A504" s="402"/>
      <c r="B504" s="402"/>
      <c r="C504" s="402"/>
      <c r="D504" s="402"/>
      <c r="E504" s="402"/>
      <c r="F504" s="402"/>
      <c r="G504" s="402"/>
      <c r="H504" s="402"/>
      <c r="I504" s="402"/>
      <c r="J504" s="402"/>
      <c r="K504" s="402"/>
      <c r="L504" s="402"/>
      <c r="M504" s="402"/>
      <c r="N504" s="402"/>
      <c r="O504" s="402"/>
      <c r="P504" s="402"/>
      <c r="Q504" s="402"/>
      <c r="R504" s="402"/>
      <c r="S504" s="402"/>
      <c r="T504" s="402"/>
      <c r="U504" s="402"/>
      <c r="V504" s="402"/>
      <c r="W504" s="402"/>
      <c r="X504" s="402"/>
      <c r="Y504" s="402"/>
      <c r="Z504" s="402"/>
    </row>
    <row r="505" ht="18.0" customHeight="1">
      <c r="A505" s="402"/>
      <c r="B505" s="402"/>
      <c r="C505" s="402"/>
      <c r="D505" s="402"/>
      <c r="E505" s="402"/>
      <c r="F505" s="402"/>
      <c r="G505" s="402"/>
      <c r="H505" s="402"/>
      <c r="I505" s="402"/>
      <c r="J505" s="402"/>
      <c r="K505" s="402"/>
      <c r="L505" s="402"/>
      <c r="M505" s="402"/>
      <c r="N505" s="402"/>
      <c r="O505" s="402"/>
      <c r="P505" s="402"/>
      <c r="Q505" s="402"/>
      <c r="R505" s="402"/>
      <c r="S505" s="402"/>
      <c r="T505" s="402"/>
      <c r="U505" s="402"/>
      <c r="V505" s="402"/>
      <c r="W505" s="402"/>
      <c r="X505" s="402"/>
      <c r="Y505" s="402"/>
      <c r="Z505" s="402"/>
    </row>
    <row r="506" ht="18.0" customHeight="1">
      <c r="A506" s="402"/>
      <c r="B506" s="402"/>
      <c r="C506" s="402"/>
      <c r="D506" s="402"/>
      <c r="E506" s="402"/>
      <c r="F506" s="402"/>
      <c r="G506" s="402"/>
      <c r="H506" s="402"/>
      <c r="I506" s="402"/>
      <c r="J506" s="402"/>
      <c r="K506" s="402"/>
      <c r="L506" s="402"/>
      <c r="M506" s="402"/>
      <c r="N506" s="402"/>
      <c r="O506" s="402"/>
      <c r="P506" s="402"/>
      <c r="Q506" s="402"/>
      <c r="R506" s="402"/>
      <c r="S506" s="402"/>
      <c r="T506" s="402"/>
      <c r="U506" s="402"/>
      <c r="V506" s="402"/>
      <c r="W506" s="402"/>
      <c r="X506" s="402"/>
      <c r="Y506" s="402"/>
      <c r="Z506" s="402"/>
    </row>
    <row r="507" ht="18.0" customHeight="1">
      <c r="A507" s="402"/>
      <c r="B507" s="402"/>
      <c r="C507" s="402"/>
      <c r="D507" s="402"/>
      <c r="E507" s="402"/>
      <c r="F507" s="402"/>
      <c r="G507" s="402"/>
      <c r="H507" s="402"/>
      <c r="I507" s="402"/>
      <c r="J507" s="402"/>
      <c r="K507" s="402"/>
      <c r="L507" s="402"/>
      <c r="M507" s="402"/>
      <c r="N507" s="402"/>
      <c r="O507" s="402"/>
      <c r="P507" s="402"/>
      <c r="Q507" s="402"/>
      <c r="R507" s="402"/>
      <c r="S507" s="402"/>
      <c r="T507" s="402"/>
      <c r="U507" s="402"/>
      <c r="V507" s="402"/>
      <c r="W507" s="402"/>
      <c r="X507" s="402"/>
      <c r="Y507" s="402"/>
      <c r="Z507" s="402"/>
    </row>
    <row r="508" ht="18.0" customHeight="1">
      <c r="A508" s="402"/>
      <c r="B508" s="402"/>
      <c r="C508" s="402"/>
      <c r="D508" s="402"/>
      <c r="E508" s="402"/>
      <c r="F508" s="402"/>
      <c r="G508" s="402"/>
      <c r="H508" s="402"/>
      <c r="I508" s="402"/>
      <c r="J508" s="402"/>
      <c r="K508" s="402"/>
      <c r="L508" s="402"/>
      <c r="M508" s="402"/>
      <c r="N508" s="402"/>
      <c r="O508" s="402"/>
      <c r="P508" s="402"/>
      <c r="Q508" s="402"/>
      <c r="R508" s="402"/>
      <c r="S508" s="402"/>
      <c r="T508" s="402"/>
      <c r="U508" s="402"/>
      <c r="V508" s="402"/>
      <c r="W508" s="402"/>
      <c r="X508" s="402"/>
      <c r="Y508" s="402"/>
      <c r="Z508" s="402"/>
    </row>
    <row r="509" ht="18.0" customHeight="1">
      <c r="A509" s="402"/>
      <c r="B509" s="402"/>
      <c r="C509" s="402"/>
      <c r="D509" s="402"/>
      <c r="E509" s="402"/>
      <c r="F509" s="402"/>
      <c r="G509" s="402"/>
      <c r="H509" s="402"/>
      <c r="I509" s="402"/>
      <c r="J509" s="402"/>
      <c r="K509" s="402"/>
      <c r="L509" s="402"/>
      <c r="M509" s="402"/>
      <c r="N509" s="402"/>
      <c r="O509" s="402"/>
      <c r="P509" s="402"/>
      <c r="Q509" s="402"/>
      <c r="R509" s="402"/>
      <c r="S509" s="402"/>
      <c r="T509" s="402"/>
      <c r="U509" s="402"/>
      <c r="V509" s="402"/>
      <c r="W509" s="402"/>
      <c r="X509" s="402"/>
      <c r="Y509" s="402"/>
      <c r="Z509" s="402"/>
    </row>
    <row r="510" ht="18.0" customHeight="1">
      <c r="A510" s="402"/>
      <c r="B510" s="402"/>
      <c r="C510" s="402"/>
      <c r="D510" s="402"/>
      <c r="E510" s="402"/>
      <c r="F510" s="402"/>
      <c r="G510" s="402"/>
      <c r="H510" s="402"/>
      <c r="I510" s="402"/>
      <c r="J510" s="402"/>
      <c r="K510" s="402"/>
      <c r="L510" s="402"/>
      <c r="M510" s="402"/>
      <c r="N510" s="402"/>
      <c r="O510" s="402"/>
      <c r="P510" s="402"/>
      <c r="Q510" s="402"/>
      <c r="R510" s="402"/>
      <c r="S510" s="402"/>
      <c r="T510" s="402"/>
      <c r="U510" s="402"/>
      <c r="V510" s="402"/>
      <c r="W510" s="402"/>
      <c r="X510" s="402"/>
      <c r="Y510" s="402"/>
      <c r="Z510" s="402"/>
    </row>
    <row r="511" ht="18.0" customHeight="1">
      <c r="A511" s="402"/>
      <c r="B511" s="402"/>
      <c r="C511" s="402"/>
      <c r="D511" s="402"/>
      <c r="E511" s="402"/>
      <c r="F511" s="402"/>
      <c r="G511" s="402"/>
      <c r="H511" s="402"/>
      <c r="I511" s="402"/>
      <c r="J511" s="402"/>
      <c r="K511" s="402"/>
      <c r="L511" s="402"/>
      <c r="M511" s="402"/>
      <c r="N511" s="402"/>
      <c r="O511" s="402"/>
      <c r="P511" s="402"/>
      <c r="Q511" s="402"/>
      <c r="R511" s="402"/>
      <c r="S511" s="402"/>
      <c r="T511" s="402"/>
      <c r="U511" s="402"/>
      <c r="V511" s="402"/>
      <c r="W511" s="402"/>
      <c r="X511" s="402"/>
      <c r="Y511" s="402"/>
      <c r="Z511" s="402"/>
    </row>
    <row r="512" ht="18.0" customHeight="1">
      <c r="A512" s="402"/>
      <c r="B512" s="402"/>
      <c r="C512" s="402"/>
      <c r="D512" s="402"/>
      <c r="E512" s="402"/>
      <c r="F512" s="402"/>
      <c r="G512" s="402"/>
      <c r="H512" s="402"/>
      <c r="I512" s="402"/>
      <c r="J512" s="402"/>
      <c r="K512" s="402"/>
      <c r="L512" s="402"/>
      <c r="M512" s="402"/>
      <c r="N512" s="402"/>
      <c r="O512" s="402"/>
      <c r="P512" s="402"/>
      <c r="Q512" s="402"/>
      <c r="R512" s="402"/>
      <c r="S512" s="402"/>
      <c r="T512" s="402"/>
      <c r="U512" s="402"/>
      <c r="V512" s="402"/>
      <c r="W512" s="402"/>
      <c r="X512" s="402"/>
      <c r="Y512" s="402"/>
      <c r="Z512" s="402"/>
    </row>
    <row r="513" ht="18.0" customHeight="1">
      <c r="A513" s="402"/>
      <c r="B513" s="402"/>
      <c r="C513" s="402"/>
      <c r="D513" s="402"/>
      <c r="E513" s="402"/>
      <c r="F513" s="402"/>
      <c r="G513" s="402"/>
      <c r="H513" s="402"/>
      <c r="I513" s="402"/>
      <c r="J513" s="402"/>
      <c r="K513" s="402"/>
      <c r="L513" s="402"/>
      <c r="M513" s="402"/>
      <c r="N513" s="402"/>
      <c r="O513" s="402"/>
      <c r="P513" s="402"/>
      <c r="Q513" s="402"/>
      <c r="R513" s="402"/>
      <c r="S513" s="402"/>
      <c r="T513" s="402"/>
      <c r="U513" s="402"/>
      <c r="V513" s="402"/>
      <c r="W513" s="402"/>
      <c r="X513" s="402"/>
      <c r="Y513" s="402"/>
      <c r="Z513" s="402"/>
    </row>
    <row r="514" ht="18.0" customHeight="1">
      <c r="A514" s="402"/>
      <c r="B514" s="402"/>
      <c r="C514" s="402"/>
      <c r="D514" s="402"/>
      <c r="E514" s="402"/>
      <c r="F514" s="402"/>
      <c r="G514" s="402"/>
      <c r="H514" s="402"/>
      <c r="I514" s="402"/>
      <c r="J514" s="402"/>
      <c r="K514" s="402"/>
      <c r="L514" s="402"/>
      <c r="M514" s="402"/>
      <c r="N514" s="402"/>
      <c r="O514" s="402"/>
      <c r="P514" s="402"/>
      <c r="Q514" s="402"/>
      <c r="R514" s="402"/>
      <c r="S514" s="402"/>
      <c r="T514" s="402"/>
      <c r="U514" s="402"/>
      <c r="V514" s="402"/>
      <c r="W514" s="402"/>
      <c r="X514" s="402"/>
      <c r="Y514" s="402"/>
      <c r="Z514" s="402"/>
    </row>
    <row r="515" ht="18.0" customHeight="1">
      <c r="A515" s="402"/>
      <c r="B515" s="402"/>
      <c r="C515" s="402"/>
      <c r="D515" s="402"/>
      <c r="E515" s="402"/>
      <c r="F515" s="402"/>
      <c r="G515" s="402"/>
      <c r="H515" s="402"/>
      <c r="I515" s="402"/>
      <c r="J515" s="402"/>
      <c r="K515" s="402"/>
      <c r="L515" s="402"/>
      <c r="M515" s="402"/>
      <c r="N515" s="402"/>
      <c r="O515" s="402"/>
      <c r="P515" s="402"/>
      <c r="Q515" s="402"/>
      <c r="R515" s="402"/>
      <c r="S515" s="402"/>
      <c r="T515" s="402"/>
      <c r="U515" s="402"/>
      <c r="V515" s="402"/>
      <c r="W515" s="402"/>
      <c r="X515" s="402"/>
      <c r="Y515" s="402"/>
      <c r="Z515" s="402"/>
    </row>
    <row r="516" ht="18.0" customHeight="1">
      <c r="A516" s="402"/>
      <c r="B516" s="402"/>
      <c r="C516" s="402"/>
      <c r="D516" s="402"/>
      <c r="E516" s="402"/>
      <c r="F516" s="402"/>
      <c r="G516" s="402"/>
      <c r="H516" s="402"/>
      <c r="I516" s="402"/>
      <c r="J516" s="402"/>
      <c r="K516" s="402"/>
      <c r="L516" s="402"/>
      <c r="M516" s="402"/>
      <c r="N516" s="402"/>
      <c r="O516" s="402"/>
      <c r="P516" s="402"/>
      <c r="Q516" s="402"/>
      <c r="R516" s="402"/>
      <c r="S516" s="402"/>
      <c r="T516" s="402"/>
      <c r="U516" s="402"/>
      <c r="V516" s="402"/>
      <c r="W516" s="402"/>
      <c r="X516" s="402"/>
      <c r="Y516" s="402"/>
      <c r="Z516" s="402"/>
    </row>
    <row r="517" ht="18.0" customHeight="1">
      <c r="A517" s="402"/>
      <c r="B517" s="402"/>
      <c r="C517" s="402"/>
      <c r="D517" s="402"/>
      <c r="E517" s="402"/>
      <c r="F517" s="402"/>
      <c r="G517" s="402"/>
      <c r="H517" s="402"/>
      <c r="I517" s="402"/>
      <c r="J517" s="402"/>
      <c r="K517" s="402"/>
      <c r="L517" s="402"/>
      <c r="M517" s="402"/>
      <c r="N517" s="402"/>
      <c r="O517" s="402"/>
      <c r="P517" s="402"/>
      <c r="Q517" s="402"/>
      <c r="R517" s="402"/>
      <c r="S517" s="402"/>
      <c r="T517" s="402"/>
      <c r="U517" s="402"/>
      <c r="V517" s="402"/>
      <c r="W517" s="402"/>
      <c r="X517" s="402"/>
      <c r="Y517" s="402"/>
      <c r="Z517" s="402"/>
    </row>
    <row r="518" ht="18.0" customHeight="1">
      <c r="A518" s="402"/>
      <c r="B518" s="402"/>
      <c r="C518" s="402"/>
      <c r="D518" s="402"/>
      <c r="E518" s="402"/>
      <c r="F518" s="402"/>
      <c r="G518" s="402"/>
      <c r="H518" s="402"/>
      <c r="I518" s="402"/>
      <c r="J518" s="402"/>
      <c r="K518" s="402"/>
      <c r="L518" s="402"/>
      <c r="M518" s="402"/>
      <c r="N518" s="402"/>
      <c r="O518" s="402"/>
      <c r="P518" s="402"/>
      <c r="Q518" s="402"/>
      <c r="R518" s="402"/>
      <c r="S518" s="402"/>
      <c r="T518" s="402"/>
      <c r="U518" s="402"/>
      <c r="V518" s="402"/>
      <c r="W518" s="402"/>
      <c r="X518" s="402"/>
      <c r="Y518" s="402"/>
      <c r="Z518" s="402"/>
    </row>
    <row r="519" ht="18.0" customHeight="1">
      <c r="A519" s="402"/>
      <c r="B519" s="402"/>
      <c r="C519" s="402"/>
      <c r="D519" s="402"/>
      <c r="E519" s="402"/>
      <c r="F519" s="402"/>
      <c r="G519" s="402"/>
      <c r="H519" s="402"/>
      <c r="I519" s="402"/>
      <c r="J519" s="402"/>
      <c r="K519" s="402"/>
      <c r="L519" s="402"/>
      <c r="M519" s="402"/>
      <c r="N519" s="402"/>
      <c r="O519" s="402"/>
      <c r="P519" s="402"/>
      <c r="Q519" s="402"/>
      <c r="R519" s="402"/>
      <c r="S519" s="402"/>
      <c r="T519" s="402"/>
      <c r="U519" s="402"/>
      <c r="V519" s="402"/>
      <c r="W519" s="402"/>
      <c r="X519" s="402"/>
      <c r="Y519" s="402"/>
      <c r="Z519" s="402"/>
    </row>
    <row r="520" ht="18.0" customHeight="1">
      <c r="A520" s="402"/>
      <c r="B520" s="402"/>
      <c r="C520" s="402"/>
      <c r="D520" s="402"/>
      <c r="E520" s="402"/>
      <c r="F520" s="402"/>
      <c r="G520" s="402"/>
      <c r="H520" s="402"/>
      <c r="I520" s="402"/>
      <c r="J520" s="402"/>
      <c r="K520" s="402"/>
      <c r="L520" s="402"/>
      <c r="M520" s="402"/>
      <c r="N520" s="402"/>
      <c r="O520" s="402"/>
      <c r="P520" s="402"/>
      <c r="Q520" s="402"/>
      <c r="R520" s="402"/>
      <c r="S520" s="402"/>
      <c r="T520" s="402"/>
      <c r="U520" s="402"/>
      <c r="V520" s="402"/>
      <c r="W520" s="402"/>
      <c r="X520" s="402"/>
      <c r="Y520" s="402"/>
      <c r="Z520" s="402"/>
    </row>
    <row r="521" ht="18.0" customHeight="1">
      <c r="A521" s="402"/>
      <c r="B521" s="402"/>
      <c r="C521" s="402"/>
      <c r="D521" s="402"/>
      <c r="E521" s="402"/>
      <c r="F521" s="402"/>
      <c r="G521" s="402"/>
      <c r="H521" s="402"/>
      <c r="I521" s="402"/>
      <c r="J521" s="402"/>
      <c r="K521" s="402"/>
      <c r="L521" s="402"/>
      <c r="M521" s="402"/>
      <c r="N521" s="402"/>
      <c r="O521" s="402"/>
      <c r="P521" s="402"/>
      <c r="Q521" s="402"/>
      <c r="R521" s="402"/>
      <c r="S521" s="402"/>
      <c r="T521" s="402"/>
      <c r="U521" s="402"/>
      <c r="V521" s="402"/>
      <c r="W521" s="402"/>
      <c r="X521" s="402"/>
      <c r="Y521" s="402"/>
      <c r="Z521" s="402"/>
    </row>
    <row r="522" ht="18.0" customHeight="1">
      <c r="A522" s="402"/>
      <c r="B522" s="402"/>
      <c r="C522" s="402"/>
      <c r="D522" s="402"/>
      <c r="E522" s="402"/>
      <c r="F522" s="402"/>
      <c r="G522" s="402"/>
      <c r="H522" s="402"/>
      <c r="I522" s="402"/>
      <c r="J522" s="402"/>
      <c r="K522" s="402"/>
      <c r="L522" s="402"/>
      <c r="M522" s="402"/>
      <c r="N522" s="402"/>
      <c r="O522" s="402"/>
      <c r="P522" s="402"/>
      <c r="Q522" s="402"/>
      <c r="R522" s="402"/>
      <c r="S522" s="402"/>
      <c r="T522" s="402"/>
      <c r="U522" s="402"/>
      <c r="V522" s="402"/>
      <c r="W522" s="402"/>
      <c r="X522" s="402"/>
      <c r="Y522" s="402"/>
      <c r="Z522" s="402"/>
    </row>
    <row r="523" ht="18.0" customHeight="1">
      <c r="A523" s="402"/>
      <c r="B523" s="402"/>
      <c r="C523" s="402"/>
      <c r="D523" s="402"/>
      <c r="E523" s="402"/>
      <c r="F523" s="402"/>
      <c r="G523" s="402"/>
      <c r="H523" s="402"/>
      <c r="I523" s="402"/>
      <c r="J523" s="402"/>
      <c r="K523" s="402"/>
      <c r="L523" s="402"/>
      <c r="M523" s="402"/>
      <c r="N523" s="402"/>
      <c r="O523" s="402"/>
      <c r="P523" s="402"/>
      <c r="Q523" s="402"/>
      <c r="R523" s="402"/>
      <c r="S523" s="402"/>
      <c r="T523" s="402"/>
      <c r="U523" s="402"/>
      <c r="V523" s="402"/>
      <c r="W523" s="402"/>
      <c r="X523" s="402"/>
      <c r="Y523" s="402"/>
      <c r="Z523" s="402"/>
    </row>
    <row r="524" ht="18.0" customHeight="1">
      <c r="A524" s="402"/>
      <c r="B524" s="402"/>
      <c r="C524" s="402"/>
      <c r="D524" s="402"/>
      <c r="E524" s="402"/>
      <c r="F524" s="402"/>
      <c r="G524" s="402"/>
      <c r="H524" s="402"/>
      <c r="I524" s="402"/>
      <c r="J524" s="402"/>
      <c r="K524" s="402"/>
      <c r="L524" s="402"/>
      <c r="M524" s="402"/>
      <c r="N524" s="402"/>
      <c r="O524" s="402"/>
      <c r="P524" s="402"/>
      <c r="Q524" s="402"/>
      <c r="R524" s="402"/>
      <c r="S524" s="402"/>
      <c r="T524" s="402"/>
      <c r="U524" s="402"/>
      <c r="V524" s="402"/>
      <c r="W524" s="402"/>
      <c r="X524" s="402"/>
      <c r="Y524" s="402"/>
      <c r="Z524" s="402"/>
    </row>
    <row r="525" ht="18.0" customHeight="1">
      <c r="A525" s="402"/>
      <c r="B525" s="402"/>
      <c r="C525" s="402"/>
      <c r="D525" s="402"/>
      <c r="E525" s="402"/>
      <c r="F525" s="402"/>
      <c r="G525" s="402"/>
      <c r="H525" s="402"/>
      <c r="I525" s="402"/>
      <c r="J525" s="402"/>
      <c r="K525" s="402"/>
      <c r="L525" s="402"/>
      <c r="M525" s="402"/>
      <c r="N525" s="402"/>
      <c r="O525" s="402"/>
      <c r="P525" s="402"/>
      <c r="Q525" s="402"/>
      <c r="R525" s="402"/>
      <c r="S525" s="402"/>
      <c r="T525" s="402"/>
      <c r="U525" s="402"/>
      <c r="V525" s="402"/>
      <c r="W525" s="402"/>
      <c r="X525" s="402"/>
      <c r="Y525" s="402"/>
      <c r="Z525" s="402"/>
    </row>
    <row r="526" ht="18.0" customHeight="1">
      <c r="A526" s="402"/>
      <c r="B526" s="402"/>
      <c r="C526" s="402"/>
      <c r="D526" s="402"/>
      <c r="E526" s="402"/>
      <c r="F526" s="402"/>
      <c r="G526" s="402"/>
      <c r="H526" s="402"/>
      <c r="I526" s="402"/>
      <c r="J526" s="402"/>
      <c r="K526" s="402"/>
      <c r="L526" s="402"/>
      <c r="M526" s="402"/>
      <c r="N526" s="402"/>
      <c r="O526" s="402"/>
      <c r="P526" s="402"/>
      <c r="Q526" s="402"/>
      <c r="R526" s="402"/>
      <c r="S526" s="402"/>
      <c r="T526" s="402"/>
      <c r="U526" s="402"/>
      <c r="V526" s="402"/>
      <c r="W526" s="402"/>
      <c r="X526" s="402"/>
      <c r="Y526" s="402"/>
      <c r="Z526" s="402"/>
    </row>
    <row r="527" ht="18.0" customHeight="1">
      <c r="A527" s="402"/>
      <c r="B527" s="402"/>
      <c r="C527" s="402"/>
      <c r="D527" s="402"/>
      <c r="E527" s="402"/>
      <c r="F527" s="402"/>
      <c r="G527" s="402"/>
      <c r="H527" s="402"/>
      <c r="I527" s="402"/>
      <c r="J527" s="402"/>
      <c r="K527" s="402"/>
      <c r="L527" s="402"/>
      <c r="M527" s="402"/>
      <c r="N527" s="402"/>
      <c r="O527" s="402"/>
      <c r="P527" s="402"/>
      <c r="Q527" s="402"/>
      <c r="R527" s="402"/>
      <c r="S527" s="402"/>
      <c r="T527" s="402"/>
      <c r="U527" s="402"/>
      <c r="V527" s="402"/>
      <c r="W527" s="402"/>
      <c r="X527" s="402"/>
      <c r="Y527" s="402"/>
      <c r="Z527" s="402"/>
    </row>
    <row r="528" ht="18.0" customHeight="1">
      <c r="A528" s="402"/>
      <c r="B528" s="402"/>
      <c r="C528" s="402"/>
      <c r="D528" s="402"/>
      <c r="E528" s="402"/>
      <c r="F528" s="402"/>
      <c r="G528" s="402"/>
      <c r="H528" s="402"/>
      <c r="I528" s="402"/>
      <c r="J528" s="402"/>
      <c r="K528" s="402"/>
      <c r="L528" s="402"/>
      <c r="M528" s="402"/>
      <c r="N528" s="402"/>
      <c r="O528" s="402"/>
      <c r="P528" s="402"/>
      <c r="Q528" s="402"/>
      <c r="R528" s="402"/>
      <c r="S528" s="402"/>
      <c r="T528" s="402"/>
      <c r="U528" s="402"/>
      <c r="V528" s="402"/>
      <c r="W528" s="402"/>
      <c r="X528" s="402"/>
      <c r="Y528" s="402"/>
      <c r="Z528" s="402"/>
    </row>
    <row r="529" ht="18.0" customHeight="1">
      <c r="A529" s="402"/>
      <c r="B529" s="402"/>
      <c r="C529" s="402"/>
      <c r="D529" s="402"/>
      <c r="E529" s="402"/>
      <c r="F529" s="402"/>
      <c r="G529" s="402"/>
      <c r="H529" s="402"/>
      <c r="I529" s="402"/>
      <c r="J529" s="402"/>
      <c r="K529" s="402"/>
      <c r="L529" s="402"/>
      <c r="M529" s="402"/>
      <c r="N529" s="402"/>
      <c r="O529" s="402"/>
      <c r="P529" s="402"/>
      <c r="Q529" s="402"/>
      <c r="R529" s="402"/>
      <c r="S529" s="402"/>
      <c r="T529" s="402"/>
      <c r="U529" s="402"/>
      <c r="V529" s="402"/>
      <c r="W529" s="402"/>
      <c r="X529" s="402"/>
      <c r="Y529" s="402"/>
      <c r="Z529" s="402"/>
    </row>
    <row r="530" ht="18.0" customHeight="1">
      <c r="A530" s="402"/>
      <c r="B530" s="402"/>
      <c r="C530" s="402"/>
      <c r="D530" s="402"/>
      <c r="E530" s="402"/>
      <c r="F530" s="402"/>
      <c r="G530" s="402"/>
      <c r="H530" s="402"/>
      <c r="I530" s="402"/>
      <c r="J530" s="402"/>
      <c r="K530" s="402"/>
      <c r="L530" s="402"/>
      <c r="M530" s="402"/>
      <c r="N530" s="402"/>
      <c r="O530" s="402"/>
      <c r="P530" s="402"/>
      <c r="Q530" s="402"/>
      <c r="R530" s="402"/>
      <c r="S530" s="402"/>
      <c r="T530" s="402"/>
      <c r="U530" s="402"/>
      <c r="V530" s="402"/>
      <c r="W530" s="402"/>
      <c r="X530" s="402"/>
      <c r="Y530" s="402"/>
      <c r="Z530" s="402"/>
    </row>
    <row r="531" ht="18.0" customHeight="1">
      <c r="A531" s="402"/>
      <c r="B531" s="402"/>
      <c r="C531" s="402"/>
      <c r="D531" s="402"/>
      <c r="E531" s="402"/>
      <c r="F531" s="402"/>
      <c r="G531" s="402"/>
      <c r="H531" s="402"/>
      <c r="I531" s="402"/>
      <c r="J531" s="402"/>
      <c r="K531" s="402"/>
      <c r="L531" s="402"/>
      <c r="M531" s="402"/>
      <c r="N531" s="402"/>
      <c r="O531" s="402"/>
      <c r="P531" s="402"/>
      <c r="Q531" s="402"/>
      <c r="R531" s="402"/>
      <c r="S531" s="402"/>
      <c r="T531" s="402"/>
      <c r="U531" s="402"/>
      <c r="V531" s="402"/>
      <c r="W531" s="402"/>
      <c r="X531" s="402"/>
      <c r="Y531" s="402"/>
      <c r="Z531" s="402"/>
    </row>
    <row r="532" ht="18.0" customHeight="1">
      <c r="A532" s="402"/>
      <c r="B532" s="402"/>
      <c r="C532" s="402"/>
      <c r="D532" s="402"/>
      <c r="E532" s="402"/>
      <c r="F532" s="402"/>
      <c r="G532" s="402"/>
      <c r="H532" s="402"/>
      <c r="I532" s="402"/>
      <c r="J532" s="402"/>
      <c r="K532" s="402"/>
      <c r="L532" s="402"/>
      <c r="M532" s="402"/>
      <c r="N532" s="402"/>
      <c r="O532" s="402"/>
      <c r="P532" s="402"/>
      <c r="Q532" s="402"/>
      <c r="R532" s="402"/>
      <c r="S532" s="402"/>
      <c r="T532" s="402"/>
      <c r="U532" s="402"/>
      <c r="V532" s="402"/>
      <c r="W532" s="402"/>
      <c r="X532" s="402"/>
      <c r="Y532" s="402"/>
      <c r="Z532" s="402"/>
    </row>
    <row r="533" ht="18.0" customHeight="1">
      <c r="A533" s="402"/>
      <c r="B533" s="402"/>
      <c r="C533" s="402"/>
      <c r="D533" s="402"/>
      <c r="E533" s="402"/>
      <c r="F533" s="402"/>
      <c r="G533" s="402"/>
      <c r="H533" s="402"/>
      <c r="I533" s="402"/>
      <c r="J533" s="402"/>
      <c r="K533" s="402"/>
      <c r="L533" s="402"/>
      <c r="M533" s="402"/>
      <c r="N533" s="402"/>
      <c r="O533" s="402"/>
      <c r="P533" s="402"/>
      <c r="Q533" s="402"/>
      <c r="R533" s="402"/>
      <c r="S533" s="402"/>
      <c r="T533" s="402"/>
      <c r="U533" s="402"/>
      <c r="V533" s="402"/>
      <c r="W533" s="402"/>
      <c r="X533" s="402"/>
      <c r="Y533" s="402"/>
      <c r="Z533" s="402"/>
    </row>
    <row r="534" ht="18.0" customHeight="1">
      <c r="A534" s="402"/>
      <c r="B534" s="402"/>
      <c r="C534" s="402"/>
      <c r="D534" s="402"/>
      <c r="E534" s="402"/>
      <c r="F534" s="402"/>
      <c r="G534" s="402"/>
      <c r="H534" s="402"/>
      <c r="I534" s="402"/>
      <c r="J534" s="402"/>
      <c r="K534" s="402"/>
      <c r="L534" s="402"/>
      <c r="M534" s="402"/>
      <c r="N534" s="402"/>
      <c r="O534" s="402"/>
      <c r="P534" s="402"/>
      <c r="Q534" s="402"/>
      <c r="R534" s="402"/>
      <c r="S534" s="402"/>
      <c r="T534" s="402"/>
      <c r="U534" s="402"/>
      <c r="V534" s="402"/>
      <c r="W534" s="402"/>
      <c r="X534" s="402"/>
      <c r="Y534" s="402"/>
      <c r="Z534" s="402"/>
    </row>
    <row r="535" ht="18.0" customHeight="1">
      <c r="A535" s="402"/>
      <c r="B535" s="402"/>
      <c r="C535" s="402"/>
      <c r="D535" s="402"/>
      <c r="E535" s="402"/>
      <c r="F535" s="402"/>
      <c r="G535" s="402"/>
      <c r="H535" s="402"/>
      <c r="I535" s="402"/>
      <c r="J535" s="402"/>
      <c r="K535" s="402"/>
      <c r="L535" s="402"/>
      <c r="M535" s="402"/>
      <c r="N535" s="402"/>
      <c r="O535" s="402"/>
      <c r="P535" s="402"/>
      <c r="Q535" s="402"/>
      <c r="R535" s="402"/>
      <c r="S535" s="402"/>
      <c r="T535" s="402"/>
      <c r="U535" s="402"/>
      <c r="V535" s="402"/>
      <c r="W535" s="402"/>
      <c r="X535" s="402"/>
      <c r="Y535" s="402"/>
      <c r="Z535" s="402"/>
    </row>
    <row r="536" ht="18.0" customHeight="1">
      <c r="A536" s="402"/>
      <c r="B536" s="402"/>
      <c r="C536" s="402"/>
      <c r="D536" s="402"/>
      <c r="E536" s="402"/>
      <c r="F536" s="402"/>
      <c r="G536" s="402"/>
      <c r="H536" s="402"/>
      <c r="I536" s="402"/>
      <c r="J536" s="402"/>
      <c r="K536" s="402"/>
      <c r="L536" s="402"/>
      <c r="M536" s="402"/>
      <c r="N536" s="402"/>
      <c r="O536" s="402"/>
      <c r="P536" s="402"/>
      <c r="Q536" s="402"/>
      <c r="R536" s="402"/>
      <c r="S536" s="402"/>
      <c r="T536" s="402"/>
      <c r="U536" s="402"/>
      <c r="V536" s="402"/>
      <c r="W536" s="402"/>
      <c r="X536" s="402"/>
      <c r="Y536" s="402"/>
      <c r="Z536" s="402"/>
    </row>
    <row r="537" ht="18.0" customHeight="1">
      <c r="A537" s="402"/>
      <c r="B537" s="402"/>
      <c r="C537" s="402"/>
      <c r="D537" s="402"/>
      <c r="E537" s="402"/>
      <c r="F537" s="402"/>
      <c r="G537" s="402"/>
      <c r="H537" s="402"/>
      <c r="I537" s="402"/>
      <c r="J537" s="402"/>
      <c r="K537" s="402"/>
      <c r="L537" s="402"/>
      <c r="M537" s="402"/>
      <c r="N537" s="402"/>
      <c r="O537" s="402"/>
      <c r="P537" s="402"/>
      <c r="Q537" s="402"/>
      <c r="R537" s="402"/>
      <c r="S537" s="402"/>
      <c r="T537" s="402"/>
      <c r="U537" s="402"/>
      <c r="V537" s="402"/>
      <c r="W537" s="402"/>
      <c r="X537" s="402"/>
      <c r="Y537" s="402"/>
      <c r="Z537" s="402"/>
    </row>
    <row r="538" ht="18.0" customHeight="1">
      <c r="A538" s="402"/>
      <c r="B538" s="402"/>
      <c r="C538" s="402"/>
      <c r="D538" s="402"/>
      <c r="E538" s="402"/>
      <c r="F538" s="402"/>
      <c r="G538" s="402"/>
      <c r="H538" s="402"/>
      <c r="I538" s="402"/>
      <c r="J538" s="402"/>
      <c r="K538" s="402"/>
      <c r="L538" s="402"/>
      <c r="M538" s="402"/>
      <c r="N538" s="402"/>
      <c r="O538" s="402"/>
      <c r="P538" s="402"/>
      <c r="Q538" s="402"/>
      <c r="R538" s="402"/>
      <c r="S538" s="402"/>
      <c r="T538" s="402"/>
      <c r="U538" s="402"/>
      <c r="V538" s="402"/>
      <c r="W538" s="402"/>
      <c r="X538" s="402"/>
      <c r="Y538" s="402"/>
      <c r="Z538" s="402"/>
    </row>
    <row r="539" ht="18.0" customHeight="1">
      <c r="A539" s="402"/>
      <c r="B539" s="402"/>
      <c r="C539" s="402"/>
      <c r="D539" s="402"/>
      <c r="E539" s="402"/>
      <c r="F539" s="402"/>
      <c r="G539" s="402"/>
      <c r="H539" s="402"/>
      <c r="I539" s="402"/>
      <c r="J539" s="402"/>
      <c r="K539" s="402"/>
      <c r="L539" s="402"/>
      <c r="M539" s="402"/>
      <c r="N539" s="402"/>
      <c r="O539" s="402"/>
      <c r="P539" s="402"/>
      <c r="Q539" s="402"/>
      <c r="R539" s="402"/>
      <c r="S539" s="402"/>
      <c r="T539" s="402"/>
      <c r="U539" s="402"/>
      <c r="V539" s="402"/>
      <c r="W539" s="402"/>
      <c r="X539" s="402"/>
      <c r="Y539" s="402"/>
      <c r="Z539" s="402"/>
    </row>
    <row r="540" ht="18.0" customHeight="1">
      <c r="A540" s="402"/>
      <c r="B540" s="402"/>
      <c r="C540" s="402"/>
      <c r="D540" s="402"/>
      <c r="E540" s="402"/>
      <c r="F540" s="402"/>
      <c r="G540" s="402"/>
      <c r="H540" s="402"/>
      <c r="I540" s="402"/>
      <c r="J540" s="402"/>
      <c r="K540" s="402"/>
      <c r="L540" s="402"/>
      <c r="M540" s="402"/>
      <c r="N540" s="402"/>
      <c r="O540" s="402"/>
      <c r="P540" s="402"/>
      <c r="Q540" s="402"/>
      <c r="R540" s="402"/>
      <c r="S540" s="402"/>
      <c r="T540" s="402"/>
      <c r="U540" s="402"/>
      <c r="V540" s="402"/>
      <c r="W540" s="402"/>
      <c r="X540" s="402"/>
      <c r="Y540" s="402"/>
      <c r="Z540" s="402"/>
    </row>
    <row r="541" ht="18.0" customHeight="1">
      <c r="A541" s="402"/>
      <c r="B541" s="402"/>
      <c r="C541" s="402"/>
      <c r="D541" s="402"/>
      <c r="E541" s="402"/>
      <c r="F541" s="402"/>
      <c r="G541" s="402"/>
      <c r="H541" s="402"/>
      <c r="I541" s="402"/>
      <c r="J541" s="402"/>
      <c r="K541" s="402"/>
      <c r="L541" s="402"/>
      <c r="M541" s="402"/>
      <c r="N541" s="402"/>
      <c r="O541" s="402"/>
      <c r="P541" s="402"/>
      <c r="Q541" s="402"/>
      <c r="R541" s="402"/>
      <c r="S541" s="402"/>
      <c r="T541" s="402"/>
      <c r="U541" s="402"/>
      <c r="V541" s="402"/>
      <c r="W541" s="402"/>
      <c r="X541" s="402"/>
      <c r="Y541" s="402"/>
      <c r="Z541" s="402"/>
    </row>
    <row r="542" ht="18.0" customHeight="1">
      <c r="A542" s="402"/>
      <c r="B542" s="402"/>
      <c r="C542" s="402"/>
      <c r="D542" s="402"/>
      <c r="E542" s="402"/>
      <c r="F542" s="402"/>
      <c r="G542" s="402"/>
      <c r="H542" s="402"/>
      <c r="I542" s="402"/>
      <c r="J542" s="402"/>
      <c r="K542" s="402"/>
      <c r="L542" s="402"/>
      <c r="M542" s="402"/>
      <c r="N542" s="402"/>
      <c r="O542" s="402"/>
      <c r="P542" s="402"/>
      <c r="Q542" s="402"/>
      <c r="R542" s="402"/>
      <c r="S542" s="402"/>
      <c r="T542" s="402"/>
      <c r="U542" s="402"/>
      <c r="V542" s="402"/>
      <c r="W542" s="402"/>
      <c r="X542" s="402"/>
      <c r="Y542" s="402"/>
      <c r="Z542" s="402"/>
    </row>
    <row r="543" ht="18.0" customHeight="1">
      <c r="A543" s="402"/>
      <c r="B543" s="402"/>
      <c r="C543" s="402"/>
      <c r="D543" s="402"/>
      <c r="E543" s="402"/>
      <c r="F543" s="402"/>
      <c r="G543" s="402"/>
      <c r="H543" s="402"/>
      <c r="I543" s="402"/>
      <c r="J543" s="402"/>
      <c r="K543" s="402"/>
      <c r="L543" s="402"/>
      <c r="M543" s="402"/>
      <c r="N543" s="402"/>
      <c r="O543" s="402"/>
      <c r="P543" s="402"/>
      <c r="Q543" s="402"/>
      <c r="R543" s="402"/>
      <c r="S543" s="402"/>
      <c r="T543" s="402"/>
      <c r="U543" s="402"/>
      <c r="V543" s="402"/>
      <c r="W543" s="402"/>
      <c r="X543" s="402"/>
      <c r="Y543" s="402"/>
      <c r="Z543" s="402"/>
    </row>
    <row r="544" ht="18.0" customHeight="1">
      <c r="A544" s="402"/>
      <c r="B544" s="402"/>
      <c r="C544" s="402"/>
      <c r="D544" s="402"/>
      <c r="E544" s="402"/>
      <c r="F544" s="402"/>
      <c r="G544" s="402"/>
      <c r="H544" s="402"/>
      <c r="I544" s="402"/>
      <c r="J544" s="402"/>
      <c r="K544" s="402"/>
      <c r="L544" s="402"/>
      <c r="M544" s="402"/>
      <c r="N544" s="402"/>
      <c r="O544" s="402"/>
      <c r="P544" s="402"/>
      <c r="Q544" s="402"/>
      <c r="R544" s="402"/>
      <c r="S544" s="402"/>
      <c r="T544" s="402"/>
      <c r="U544" s="402"/>
      <c r="V544" s="402"/>
      <c r="W544" s="402"/>
      <c r="X544" s="402"/>
      <c r="Y544" s="402"/>
      <c r="Z544" s="402"/>
    </row>
    <row r="545" ht="18.0" customHeight="1">
      <c r="A545" s="402"/>
      <c r="B545" s="402"/>
      <c r="C545" s="402"/>
      <c r="D545" s="402"/>
      <c r="E545" s="402"/>
      <c r="F545" s="402"/>
      <c r="G545" s="402"/>
      <c r="H545" s="402"/>
      <c r="I545" s="402"/>
      <c r="J545" s="402"/>
      <c r="K545" s="402"/>
      <c r="L545" s="402"/>
      <c r="M545" s="402"/>
      <c r="N545" s="402"/>
      <c r="O545" s="402"/>
      <c r="P545" s="402"/>
      <c r="Q545" s="402"/>
      <c r="R545" s="402"/>
      <c r="S545" s="402"/>
      <c r="T545" s="402"/>
      <c r="U545" s="402"/>
      <c r="V545" s="402"/>
      <c r="W545" s="402"/>
      <c r="X545" s="402"/>
      <c r="Y545" s="402"/>
      <c r="Z545" s="402"/>
    </row>
    <row r="546" ht="18.0" customHeight="1">
      <c r="A546" s="402"/>
      <c r="B546" s="402"/>
      <c r="C546" s="402"/>
      <c r="D546" s="402"/>
      <c r="E546" s="402"/>
      <c r="F546" s="402"/>
      <c r="G546" s="402"/>
      <c r="H546" s="402"/>
      <c r="I546" s="402"/>
      <c r="J546" s="402"/>
      <c r="K546" s="402"/>
      <c r="L546" s="402"/>
      <c r="M546" s="402"/>
      <c r="N546" s="402"/>
      <c r="O546" s="402"/>
      <c r="P546" s="402"/>
      <c r="Q546" s="402"/>
      <c r="R546" s="402"/>
      <c r="S546" s="402"/>
      <c r="T546" s="402"/>
      <c r="U546" s="402"/>
      <c r="V546" s="402"/>
      <c r="W546" s="402"/>
      <c r="X546" s="402"/>
      <c r="Y546" s="402"/>
      <c r="Z546" s="402"/>
    </row>
    <row r="547" ht="18.0" customHeight="1">
      <c r="A547" s="402"/>
      <c r="B547" s="402"/>
      <c r="C547" s="402"/>
      <c r="D547" s="402"/>
      <c r="E547" s="402"/>
      <c r="F547" s="402"/>
      <c r="G547" s="402"/>
      <c r="H547" s="402"/>
      <c r="I547" s="402"/>
      <c r="J547" s="402"/>
      <c r="K547" s="402"/>
      <c r="L547" s="402"/>
      <c r="M547" s="402"/>
      <c r="N547" s="402"/>
      <c r="O547" s="402"/>
      <c r="P547" s="402"/>
      <c r="Q547" s="402"/>
      <c r="R547" s="402"/>
      <c r="S547" s="402"/>
      <c r="T547" s="402"/>
      <c r="U547" s="402"/>
      <c r="V547" s="402"/>
      <c r="W547" s="402"/>
      <c r="X547" s="402"/>
      <c r="Y547" s="402"/>
      <c r="Z547" s="402"/>
    </row>
    <row r="548" ht="18.0" customHeight="1">
      <c r="A548" s="402"/>
      <c r="B548" s="402"/>
      <c r="C548" s="402"/>
      <c r="D548" s="402"/>
      <c r="E548" s="402"/>
      <c r="F548" s="402"/>
      <c r="G548" s="402"/>
      <c r="H548" s="402"/>
      <c r="I548" s="402"/>
      <c r="J548" s="402"/>
      <c r="K548" s="402"/>
      <c r="L548" s="402"/>
      <c r="M548" s="402"/>
      <c r="N548" s="402"/>
      <c r="O548" s="402"/>
      <c r="P548" s="402"/>
      <c r="Q548" s="402"/>
      <c r="R548" s="402"/>
      <c r="S548" s="402"/>
      <c r="T548" s="402"/>
      <c r="U548" s="402"/>
      <c r="V548" s="402"/>
      <c r="W548" s="402"/>
      <c r="X548" s="402"/>
      <c r="Y548" s="402"/>
      <c r="Z548" s="402"/>
    </row>
    <row r="549" ht="18.0" customHeight="1">
      <c r="A549" s="402"/>
      <c r="B549" s="402"/>
      <c r="C549" s="402"/>
      <c r="D549" s="402"/>
      <c r="E549" s="402"/>
      <c r="F549" s="402"/>
      <c r="G549" s="402"/>
      <c r="H549" s="402"/>
      <c r="I549" s="402"/>
      <c r="J549" s="402"/>
      <c r="K549" s="402"/>
      <c r="L549" s="402"/>
      <c r="M549" s="402"/>
      <c r="N549" s="402"/>
      <c r="O549" s="402"/>
      <c r="P549" s="402"/>
      <c r="Q549" s="402"/>
      <c r="R549" s="402"/>
      <c r="S549" s="402"/>
      <c r="T549" s="402"/>
      <c r="U549" s="402"/>
      <c r="V549" s="402"/>
      <c r="W549" s="402"/>
      <c r="X549" s="402"/>
      <c r="Y549" s="402"/>
      <c r="Z549" s="402"/>
    </row>
    <row r="550" ht="18.0" customHeight="1">
      <c r="A550" s="402"/>
      <c r="B550" s="402"/>
      <c r="C550" s="402"/>
      <c r="D550" s="402"/>
      <c r="E550" s="402"/>
      <c r="F550" s="402"/>
      <c r="G550" s="402"/>
      <c r="H550" s="402"/>
      <c r="I550" s="402"/>
      <c r="J550" s="402"/>
      <c r="K550" s="402"/>
      <c r="L550" s="402"/>
      <c r="M550" s="402"/>
      <c r="N550" s="402"/>
      <c r="O550" s="402"/>
      <c r="P550" s="402"/>
      <c r="Q550" s="402"/>
      <c r="R550" s="402"/>
      <c r="S550" s="402"/>
      <c r="T550" s="402"/>
      <c r="U550" s="402"/>
      <c r="V550" s="402"/>
      <c r="W550" s="402"/>
      <c r="X550" s="402"/>
      <c r="Y550" s="402"/>
      <c r="Z550" s="402"/>
    </row>
    <row r="551" ht="18.0" customHeight="1">
      <c r="A551" s="402"/>
      <c r="B551" s="402"/>
      <c r="C551" s="402"/>
      <c r="D551" s="402"/>
      <c r="E551" s="402"/>
      <c r="F551" s="402"/>
      <c r="G551" s="402"/>
      <c r="H551" s="402"/>
      <c r="I551" s="402"/>
      <c r="J551" s="402"/>
      <c r="K551" s="402"/>
      <c r="L551" s="402"/>
      <c r="M551" s="402"/>
      <c r="N551" s="402"/>
      <c r="O551" s="402"/>
      <c r="P551" s="402"/>
      <c r="Q551" s="402"/>
      <c r="R551" s="402"/>
      <c r="S551" s="402"/>
      <c r="T551" s="402"/>
      <c r="U551" s="402"/>
      <c r="V551" s="402"/>
      <c r="W551" s="402"/>
      <c r="X551" s="402"/>
      <c r="Y551" s="402"/>
      <c r="Z551" s="402"/>
    </row>
    <row r="552" ht="18.0" customHeight="1">
      <c r="A552" s="402"/>
      <c r="B552" s="402"/>
      <c r="C552" s="402"/>
      <c r="D552" s="402"/>
      <c r="E552" s="402"/>
      <c r="F552" s="402"/>
      <c r="G552" s="402"/>
      <c r="H552" s="402"/>
      <c r="I552" s="402"/>
      <c r="J552" s="402"/>
      <c r="K552" s="402"/>
      <c r="L552" s="402"/>
      <c r="M552" s="402"/>
      <c r="N552" s="402"/>
      <c r="O552" s="402"/>
      <c r="P552" s="402"/>
      <c r="Q552" s="402"/>
      <c r="R552" s="402"/>
      <c r="S552" s="402"/>
      <c r="T552" s="402"/>
      <c r="U552" s="402"/>
      <c r="V552" s="402"/>
      <c r="W552" s="402"/>
      <c r="X552" s="402"/>
      <c r="Y552" s="402"/>
      <c r="Z552" s="402"/>
    </row>
    <row r="553" ht="18.0" customHeight="1">
      <c r="A553" s="402"/>
      <c r="B553" s="402"/>
      <c r="C553" s="402"/>
      <c r="D553" s="402"/>
      <c r="E553" s="402"/>
      <c r="F553" s="402"/>
      <c r="G553" s="402"/>
      <c r="H553" s="402"/>
      <c r="I553" s="402"/>
      <c r="J553" s="402"/>
      <c r="K553" s="402"/>
      <c r="L553" s="402"/>
      <c r="M553" s="402"/>
      <c r="N553" s="402"/>
      <c r="O553" s="402"/>
      <c r="P553" s="402"/>
      <c r="Q553" s="402"/>
      <c r="R553" s="402"/>
      <c r="S553" s="402"/>
      <c r="T553" s="402"/>
      <c r="U553" s="402"/>
      <c r="V553" s="402"/>
      <c r="W553" s="402"/>
      <c r="X553" s="402"/>
      <c r="Y553" s="402"/>
      <c r="Z553" s="402"/>
    </row>
    <row r="554" ht="18.0" customHeight="1">
      <c r="A554" s="402"/>
      <c r="B554" s="402"/>
      <c r="C554" s="402"/>
      <c r="D554" s="402"/>
      <c r="E554" s="402"/>
      <c r="F554" s="402"/>
      <c r="G554" s="402"/>
      <c r="H554" s="402"/>
      <c r="I554" s="402"/>
      <c r="J554" s="402"/>
      <c r="K554" s="402"/>
      <c r="L554" s="402"/>
      <c r="M554" s="402"/>
      <c r="N554" s="402"/>
      <c r="O554" s="402"/>
      <c r="P554" s="402"/>
      <c r="Q554" s="402"/>
      <c r="R554" s="402"/>
      <c r="S554" s="402"/>
      <c r="T554" s="402"/>
      <c r="U554" s="402"/>
      <c r="V554" s="402"/>
      <c r="W554" s="402"/>
      <c r="X554" s="402"/>
      <c r="Y554" s="402"/>
      <c r="Z554" s="402"/>
    </row>
    <row r="555" ht="18.0" customHeight="1">
      <c r="A555" s="402"/>
      <c r="B555" s="402"/>
      <c r="C555" s="402"/>
      <c r="D555" s="402"/>
      <c r="E555" s="402"/>
      <c r="F555" s="402"/>
      <c r="G555" s="402"/>
      <c r="H555" s="402"/>
      <c r="I555" s="402"/>
      <c r="J555" s="402"/>
      <c r="K555" s="402"/>
      <c r="L555" s="402"/>
      <c r="M555" s="402"/>
      <c r="N555" s="402"/>
      <c r="O555" s="402"/>
      <c r="P555" s="402"/>
      <c r="Q555" s="402"/>
      <c r="R555" s="402"/>
      <c r="S555" s="402"/>
      <c r="T555" s="402"/>
      <c r="U555" s="402"/>
      <c r="V555" s="402"/>
      <c r="W555" s="402"/>
      <c r="X555" s="402"/>
      <c r="Y555" s="402"/>
      <c r="Z555" s="402"/>
    </row>
    <row r="556" ht="18.0" customHeight="1">
      <c r="A556" s="402"/>
      <c r="B556" s="402"/>
      <c r="C556" s="402"/>
      <c r="D556" s="402"/>
      <c r="E556" s="402"/>
      <c r="F556" s="402"/>
      <c r="G556" s="402"/>
      <c r="H556" s="402"/>
      <c r="I556" s="402"/>
      <c r="J556" s="402"/>
      <c r="K556" s="402"/>
      <c r="L556" s="402"/>
      <c r="M556" s="402"/>
      <c r="N556" s="402"/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</row>
    <row r="557" ht="18.0" customHeight="1">
      <c r="A557" s="402"/>
      <c r="B557" s="402"/>
      <c r="C557" s="402"/>
      <c r="D557" s="402"/>
      <c r="E557" s="402"/>
      <c r="F557" s="402"/>
      <c r="G557" s="402"/>
      <c r="H557" s="402"/>
      <c r="I557" s="402"/>
      <c r="J557" s="402"/>
      <c r="K557" s="402"/>
      <c r="L557" s="402"/>
      <c r="M557" s="402"/>
      <c r="N557" s="402"/>
      <c r="O557" s="402"/>
      <c r="P557" s="402"/>
      <c r="Q557" s="402"/>
      <c r="R557" s="402"/>
      <c r="S557" s="402"/>
      <c r="T557" s="402"/>
      <c r="U557" s="402"/>
      <c r="V557" s="402"/>
      <c r="W557" s="402"/>
      <c r="X557" s="402"/>
      <c r="Y557" s="402"/>
      <c r="Z557" s="402"/>
    </row>
    <row r="558" ht="18.0" customHeight="1">
      <c r="A558" s="402"/>
      <c r="B558" s="402"/>
      <c r="C558" s="402"/>
      <c r="D558" s="402"/>
      <c r="E558" s="402"/>
      <c r="F558" s="402"/>
      <c r="G558" s="402"/>
      <c r="H558" s="402"/>
      <c r="I558" s="402"/>
      <c r="J558" s="402"/>
      <c r="K558" s="402"/>
      <c r="L558" s="402"/>
      <c r="M558" s="402"/>
      <c r="N558" s="402"/>
      <c r="O558" s="402"/>
      <c r="P558" s="402"/>
      <c r="Q558" s="402"/>
      <c r="R558" s="402"/>
      <c r="S558" s="402"/>
      <c r="T558" s="402"/>
      <c r="U558" s="402"/>
      <c r="V558" s="402"/>
      <c r="W558" s="402"/>
      <c r="X558" s="402"/>
      <c r="Y558" s="402"/>
      <c r="Z558" s="402"/>
    </row>
    <row r="559" ht="18.0" customHeight="1">
      <c r="A559" s="402"/>
      <c r="B559" s="402"/>
      <c r="C559" s="402"/>
      <c r="D559" s="402"/>
      <c r="E559" s="402"/>
      <c r="F559" s="402"/>
      <c r="G559" s="402"/>
      <c r="H559" s="402"/>
      <c r="I559" s="402"/>
      <c r="J559" s="402"/>
      <c r="K559" s="402"/>
      <c r="L559" s="402"/>
      <c r="M559" s="402"/>
      <c r="N559" s="402"/>
      <c r="O559" s="402"/>
      <c r="P559" s="402"/>
      <c r="Q559" s="402"/>
      <c r="R559" s="402"/>
      <c r="S559" s="402"/>
      <c r="T559" s="402"/>
      <c r="U559" s="402"/>
      <c r="V559" s="402"/>
      <c r="W559" s="402"/>
      <c r="X559" s="402"/>
      <c r="Y559" s="402"/>
      <c r="Z559" s="402"/>
    </row>
    <row r="560" ht="18.0" customHeight="1">
      <c r="A560" s="402"/>
      <c r="B560" s="402"/>
      <c r="C560" s="402"/>
      <c r="D560" s="402"/>
      <c r="E560" s="402"/>
      <c r="F560" s="402"/>
      <c r="G560" s="402"/>
      <c r="H560" s="402"/>
      <c r="I560" s="402"/>
      <c r="J560" s="402"/>
      <c r="K560" s="402"/>
      <c r="L560" s="402"/>
      <c r="M560" s="402"/>
      <c r="N560" s="402"/>
      <c r="O560" s="402"/>
      <c r="P560" s="402"/>
      <c r="Q560" s="402"/>
      <c r="R560" s="402"/>
      <c r="S560" s="402"/>
      <c r="T560" s="402"/>
      <c r="U560" s="402"/>
      <c r="V560" s="402"/>
      <c r="W560" s="402"/>
      <c r="X560" s="402"/>
      <c r="Y560" s="402"/>
      <c r="Z560" s="402"/>
    </row>
    <row r="561" ht="18.0" customHeight="1">
      <c r="A561" s="402"/>
      <c r="B561" s="402"/>
      <c r="C561" s="402"/>
      <c r="D561" s="402"/>
      <c r="E561" s="402"/>
      <c r="F561" s="402"/>
      <c r="G561" s="402"/>
      <c r="H561" s="402"/>
      <c r="I561" s="402"/>
      <c r="J561" s="402"/>
      <c r="K561" s="402"/>
      <c r="L561" s="402"/>
      <c r="M561" s="402"/>
      <c r="N561" s="402"/>
      <c r="O561" s="402"/>
      <c r="P561" s="402"/>
      <c r="Q561" s="402"/>
      <c r="R561" s="402"/>
      <c r="S561" s="402"/>
      <c r="T561" s="402"/>
      <c r="U561" s="402"/>
      <c r="V561" s="402"/>
      <c r="W561" s="402"/>
      <c r="X561" s="402"/>
      <c r="Y561" s="402"/>
      <c r="Z561" s="402"/>
    </row>
    <row r="562" ht="18.0" customHeight="1">
      <c r="A562" s="402"/>
      <c r="B562" s="402"/>
      <c r="C562" s="402"/>
      <c r="D562" s="402"/>
      <c r="E562" s="402"/>
      <c r="F562" s="402"/>
      <c r="G562" s="402"/>
      <c r="H562" s="402"/>
      <c r="I562" s="402"/>
      <c r="J562" s="402"/>
      <c r="K562" s="402"/>
      <c r="L562" s="402"/>
      <c r="M562" s="402"/>
      <c r="N562" s="402"/>
      <c r="O562" s="402"/>
      <c r="P562" s="402"/>
      <c r="Q562" s="402"/>
      <c r="R562" s="402"/>
      <c r="S562" s="402"/>
      <c r="T562" s="402"/>
      <c r="U562" s="402"/>
      <c r="V562" s="402"/>
      <c r="W562" s="402"/>
      <c r="X562" s="402"/>
      <c r="Y562" s="402"/>
      <c r="Z562" s="402"/>
    </row>
    <row r="563" ht="18.0" customHeight="1">
      <c r="A563" s="402"/>
      <c r="B563" s="402"/>
      <c r="C563" s="402"/>
      <c r="D563" s="402"/>
      <c r="E563" s="402"/>
      <c r="F563" s="402"/>
      <c r="G563" s="402"/>
      <c r="H563" s="402"/>
      <c r="I563" s="402"/>
      <c r="J563" s="402"/>
      <c r="K563" s="402"/>
      <c r="L563" s="402"/>
      <c r="M563" s="402"/>
      <c r="N563" s="402"/>
      <c r="O563" s="402"/>
      <c r="P563" s="402"/>
      <c r="Q563" s="402"/>
      <c r="R563" s="402"/>
      <c r="S563" s="402"/>
      <c r="T563" s="402"/>
      <c r="U563" s="402"/>
      <c r="V563" s="402"/>
      <c r="W563" s="402"/>
      <c r="X563" s="402"/>
      <c r="Y563" s="402"/>
      <c r="Z563" s="402"/>
    </row>
    <row r="564" ht="18.0" customHeight="1">
      <c r="A564" s="402"/>
      <c r="B564" s="402"/>
      <c r="C564" s="402"/>
      <c r="D564" s="402"/>
      <c r="E564" s="402"/>
      <c r="F564" s="402"/>
      <c r="G564" s="402"/>
      <c r="H564" s="402"/>
      <c r="I564" s="402"/>
      <c r="J564" s="402"/>
      <c r="K564" s="402"/>
      <c r="L564" s="402"/>
      <c r="M564" s="402"/>
      <c r="N564" s="402"/>
      <c r="O564" s="402"/>
      <c r="P564" s="402"/>
      <c r="Q564" s="402"/>
      <c r="R564" s="402"/>
      <c r="S564" s="402"/>
      <c r="T564" s="402"/>
      <c r="U564" s="402"/>
      <c r="V564" s="402"/>
      <c r="W564" s="402"/>
      <c r="X564" s="402"/>
      <c r="Y564" s="402"/>
      <c r="Z564" s="402"/>
    </row>
    <row r="565" ht="18.0" customHeight="1">
      <c r="A565" s="402"/>
      <c r="B565" s="402"/>
      <c r="C565" s="402"/>
      <c r="D565" s="402"/>
      <c r="E565" s="402"/>
      <c r="F565" s="402"/>
      <c r="G565" s="402"/>
      <c r="H565" s="402"/>
      <c r="I565" s="402"/>
      <c r="J565" s="402"/>
      <c r="K565" s="402"/>
      <c r="L565" s="402"/>
      <c r="M565" s="402"/>
      <c r="N565" s="402"/>
      <c r="O565" s="402"/>
      <c r="P565" s="402"/>
      <c r="Q565" s="402"/>
      <c r="R565" s="402"/>
      <c r="S565" s="402"/>
      <c r="T565" s="402"/>
      <c r="U565" s="402"/>
      <c r="V565" s="402"/>
      <c r="W565" s="402"/>
      <c r="X565" s="402"/>
      <c r="Y565" s="402"/>
      <c r="Z565" s="402"/>
    </row>
    <row r="566" ht="18.0" customHeight="1">
      <c r="A566" s="402"/>
      <c r="B566" s="402"/>
      <c r="C566" s="402"/>
      <c r="D566" s="402"/>
      <c r="E566" s="402"/>
      <c r="F566" s="402"/>
      <c r="G566" s="402"/>
      <c r="H566" s="402"/>
      <c r="I566" s="402"/>
      <c r="J566" s="402"/>
      <c r="K566" s="402"/>
      <c r="L566" s="402"/>
      <c r="M566" s="402"/>
      <c r="N566" s="402"/>
      <c r="O566" s="402"/>
      <c r="P566" s="402"/>
      <c r="Q566" s="402"/>
      <c r="R566" s="402"/>
      <c r="S566" s="402"/>
      <c r="T566" s="402"/>
      <c r="U566" s="402"/>
      <c r="V566" s="402"/>
      <c r="W566" s="402"/>
      <c r="X566" s="402"/>
      <c r="Y566" s="402"/>
      <c r="Z566" s="402"/>
    </row>
    <row r="567" ht="18.0" customHeight="1">
      <c r="A567" s="402"/>
      <c r="B567" s="402"/>
      <c r="C567" s="402"/>
      <c r="D567" s="402"/>
      <c r="E567" s="402"/>
      <c r="F567" s="402"/>
      <c r="G567" s="402"/>
      <c r="H567" s="402"/>
      <c r="I567" s="402"/>
      <c r="J567" s="402"/>
      <c r="K567" s="402"/>
      <c r="L567" s="402"/>
      <c r="M567" s="402"/>
      <c r="N567" s="402"/>
      <c r="O567" s="402"/>
      <c r="P567" s="402"/>
      <c r="Q567" s="402"/>
      <c r="R567" s="402"/>
      <c r="S567" s="402"/>
      <c r="T567" s="402"/>
      <c r="U567" s="402"/>
      <c r="V567" s="402"/>
      <c r="W567" s="402"/>
      <c r="X567" s="402"/>
      <c r="Y567" s="402"/>
      <c r="Z567" s="402"/>
    </row>
    <row r="568" ht="18.0" customHeight="1">
      <c r="A568" s="402"/>
      <c r="B568" s="402"/>
      <c r="C568" s="402"/>
      <c r="D568" s="402"/>
      <c r="E568" s="402"/>
      <c r="F568" s="402"/>
      <c r="G568" s="402"/>
      <c r="H568" s="402"/>
      <c r="I568" s="402"/>
      <c r="J568" s="402"/>
      <c r="K568" s="402"/>
      <c r="L568" s="402"/>
      <c r="M568" s="402"/>
      <c r="N568" s="402"/>
      <c r="O568" s="402"/>
      <c r="P568" s="402"/>
      <c r="Q568" s="402"/>
      <c r="R568" s="402"/>
      <c r="S568" s="402"/>
      <c r="T568" s="402"/>
      <c r="U568" s="402"/>
      <c r="V568" s="402"/>
      <c r="W568" s="402"/>
      <c r="X568" s="402"/>
      <c r="Y568" s="402"/>
      <c r="Z568" s="402"/>
    </row>
    <row r="569" ht="18.0" customHeight="1">
      <c r="A569" s="402"/>
      <c r="B569" s="402"/>
      <c r="C569" s="402"/>
      <c r="D569" s="402"/>
      <c r="E569" s="402"/>
      <c r="F569" s="402"/>
      <c r="G569" s="402"/>
      <c r="H569" s="402"/>
      <c r="I569" s="402"/>
      <c r="J569" s="402"/>
      <c r="K569" s="402"/>
      <c r="L569" s="402"/>
      <c r="M569" s="402"/>
      <c r="N569" s="402"/>
      <c r="O569" s="402"/>
      <c r="P569" s="402"/>
      <c r="Q569" s="402"/>
      <c r="R569" s="402"/>
      <c r="S569" s="402"/>
      <c r="T569" s="402"/>
      <c r="U569" s="402"/>
      <c r="V569" s="402"/>
      <c r="W569" s="402"/>
      <c r="X569" s="402"/>
      <c r="Y569" s="402"/>
      <c r="Z569" s="402"/>
    </row>
    <row r="570" ht="18.0" customHeight="1">
      <c r="A570" s="402"/>
      <c r="B570" s="402"/>
      <c r="C570" s="402"/>
      <c r="D570" s="402"/>
      <c r="E570" s="402"/>
      <c r="F570" s="402"/>
      <c r="G570" s="402"/>
      <c r="H570" s="402"/>
      <c r="I570" s="402"/>
      <c r="J570" s="402"/>
      <c r="K570" s="402"/>
      <c r="L570" s="402"/>
      <c r="M570" s="402"/>
      <c r="N570" s="402"/>
      <c r="O570" s="402"/>
      <c r="P570" s="402"/>
      <c r="Q570" s="402"/>
      <c r="R570" s="402"/>
      <c r="S570" s="402"/>
      <c r="T570" s="402"/>
      <c r="U570" s="402"/>
      <c r="V570" s="402"/>
      <c r="W570" s="402"/>
      <c r="X570" s="402"/>
      <c r="Y570" s="402"/>
      <c r="Z570" s="402"/>
    </row>
    <row r="571" ht="18.0" customHeight="1">
      <c r="A571" s="402"/>
      <c r="B571" s="402"/>
      <c r="C571" s="402"/>
      <c r="D571" s="402"/>
      <c r="E571" s="402"/>
      <c r="F571" s="402"/>
      <c r="G571" s="402"/>
      <c r="H571" s="402"/>
      <c r="I571" s="402"/>
      <c r="J571" s="402"/>
      <c r="K571" s="402"/>
      <c r="L571" s="402"/>
      <c r="M571" s="402"/>
      <c r="N571" s="402"/>
      <c r="O571" s="402"/>
      <c r="P571" s="402"/>
      <c r="Q571" s="402"/>
      <c r="R571" s="402"/>
      <c r="S571" s="402"/>
      <c r="T571" s="402"/>
      <c r="U571" s="402"/>
      <c r="V571" s="402"/>
      <c r="W571" s="402"/>
      <c r="X571" s="402"/>
      <c r="Y571" s="402"/>
      <c r="Z571" s="402"/>
    </row>
    <row r="572" ht="18.0" customHeight="1">
      <c r="A572" s="402"/>
      <c r="B572" s="402"/>
      <c r="C572" s="402"/>
      <c r="D572" s="402"/>
      <c r="E572" s="402"/>
      <c r="F572" s="402"/>
      <c r="G572" s="402"/>
      <c r="H572" s="402"/>
      <c r="I572" s="402"/>
      <c r="J572" s="402"/>
      <c r="K572" s="402"/>
      <c r="L572" s="402"/>
      <c r="M572" s="402"/>
      <c r="N572" s="402"/>
      <c r="O572" s="402"/>
      <c r="P572" s="402"/>
      <c r="Q572" s="402"/>
      <c r="R572" s="402"/>
      <c r="S572" s="402"/>
      <c r="T572" s="402"/>
      <c r="U572" s="402"/>
      <c r="V572" s="402"/>
      <c r="W572" s="402"/>
      <c r="X572" s="402"/>
      <c r="Y572" s="402"/>
      <c r="Z572" s="402"/>
    </row>
    <row r="573" ht="18.0" customHeight="1">
      <c r="A573" s="402"/>
      <c r="B573" s="402"/>
      <c r="C573" s="402"/>
      <c r="D573" s="402"/>
      <c r="E573" s="402"/>
      <c r="F573" s="402"/>
      <c r="G573" s="402"/>
      <c r="H573" s="402"/>
      <c r="I573" s="402"/>
      <c r="J573" s="402"/>
      <c r="K573" s="402"/>
      <c r="L573" s="402"/>
      <c r="M573" s="402"/>
      <c r="N573" s="402"/>
      <c r="O573" s="402"/>
      <c r="P573" s="402"/>
      <c r="Q573" s="402"/>
      <c r="R573" s="402"/>
      <c r="S573" s="402"/>
      <c r="T573" s="402"/>
      <c r="U573" s="402"/>
      <c r="V573" s="402"/>
      <c r="W573" s="402"/>
      <c r="X573" s="402"/>
      <c r="Y573" s="402"/>
      <c r="Z573" s="402"/>
    </row>
    <row r="574" ht="18.0" customHeight="1">
      <c r="A574" s="402"/>
      <c r="B574" s="402"/>
      <c r="C574" s="402"/>
      <c r="D574" s="402"/>
      <c r="E574" s="402"/>
      <c r="F574" s="402"/>
      <c r="G574" s="402"/>
      <c r="H574" s="402"/>
      <c r="I574" s="402"/>
      <c r="J574" s="402"/>
      <c r="K574" s="402"/>
      <c r="L574" s="402"/>
      <c r="M574" s="402"/>
      <c r="N574" s="402"/>
      <c r="O574" s="402"/>
      <c r="P574" s="402"/>
      <c r="Q574" s="402"/>
      <c r="R574" s="402"/>
      <c r="S574" s="402"/>
      <c r="T574" s="402"/>
      <c r="U574" s="402"/>
      <c r="V574" s="402"/>
      <c r="W574" s="402"/>
      <c r="X574" s="402"/>
      <c r="Y574" s="402"/>
      <c r="Z574" s="402"/>
    </row>
    <row r="575" ht="18.0" customHeight="1">
      <c r="A575" s="402"/>
      <c r="B575" s="402"/>
      <c r="C575" s="402"/>
      <c r="D575" s="402"/>
      <c r="E575" s="402"/>
      <c r="F575" s="402"/>
      <c r="G575" s="402"/>
      <c r="H575" s="402"/>
      <c r="I575" s="402"/>
      <c r="J575" s="402"/>
      <c r="K575" s="402"/>
      <c r="L575" s="402"/>
      <c r="M575" s="402"/>
      <c r="N575" s="402"/>
      <c r="O575" s="402"/>
      <c r="P575" s="402"/>
      <c r="Q575" s="402"/>
      <c r="R575" s="402"/>
      <c r="S575" s="402"/>
      <c r="T575" s="402"/>
      <c r="U575" s="402"/>
      <c r="V575" s="402"/>
      <c r="W575" s="402"/>
      <c r="X575" s="402"/>
      <c r="Y575" s="402"/>
      <c r="Z575" s="402"/>
    </row>
    <row r="576" ht="18.0" customHeight="1">
      <c r="A576" s="402"/>
      <c r="B576" s="402"/>
      <c r="C576" s="402"/>
      <c r="D576" s="402"/>
      <c r="E576" s="402"/>
      <c r="F576" s="402"/>
      <c r="G576" s="402"/>
      <c r="H576" s="402"/>
      <c r="I576" s="402"/>
      <c r="J576" s="402"/>
      <c r="K576" s="402"/>
      <c r="L576" s="402"/>
      <c r="M576" s="402"/>
      <c r="N576" s="402"/>
      <c r="O576" s="402"/>
      <c r="P576" s="402"/>
      <c r="Q576" s="402"/>
      <c r="R576" s="402"/>
      <c r="S576" s="402"/>
      <c r="T576" s="402"/>
      <c r="U576" s="402"/>
      <c r="V576" s="402"/>
      <c r="W576" s="402"/>
      <c r="X576" s="402"/>
      <c r="Y576" s="402"/>
      <c r="Z576" s="402"/>
    </row>
    <row r="577" ht="18.0" customHeight="1">
      <c r="A577" s="402"/>
      <c r="B577" s="402"/>
      <c r="C577" s="402"/>
      <c r="D577" s="402"/>
      <c r="E577" s="402"/>
      <c r="F577" s="402"/>
      <c r="G577" s="402"/>
      <c r="H577" s="402"/>
      <c r="I577" s="402"/>
      <c r="J577" s="402"/>
      <c r="K577" s="402"/>
      <c r="L577" s="402"/>
      <c r="M577" s="402"/>
      <c r="N577" s="402"/>
      <c r="O577" s="402"/>
      <c r="P577" s="402"/>
      <c r="Q577" s="402"/>
      <c r="R577" s="402"/>
      <c r="S577" s="402"/>
      <c r="T577" s="402"/>
      <c r="U577" s="402"/>
      <c r="V577" s="402"/>
      <c r="W577" s="402"/>
      <c r="X577" s="402"/>
      <c r="Y577" s="402"/>
      <c r="Z577" s="402"/>
    </row>
    <row r="578" ht="18.0" customHeight="1">
      <c r="A578" s="402"/>
      <c r="B578" s="402"/>
      <c r="C578" s="402"/>
      <c r="D578" s="402"/>
      <c r="E578" s="402"/>
      <c r="F578" s="402"/>
      <c r="G578" s="402"/>
      <c r="H578" s="402"/>
      <c r="I578" s="402"/>
      <c r="J578" s="402"/>
      <c r="K578" s="402"/>
      <c r="L578" s="402"/>
      <c r="M578" s="402"/>
      <c r="N578" s="402"/>
      <c r="O578" s="402"/>
      <c r="P578" s="402"/>
      <c r="Q578" s="402"/>
      <c r="R578" s="402"/>
      <c r="S578" s="402"/>
      <c r="T578" s="402"/>
      <c r="U578" s="402"/>
      <c r="V578" s="402"/>
      <c r="W578" s="402"/>
      <c r="X578" s="402"/>
      <c r="Y578" s="402"/>
      <c r="Z578" s="402"/>
    </row>
    <row r="579" ht="18.0" customHeight="1">
      <c r="A579" s="402"/>
      <c r="B579" s="402"/>
      <c r="C579" s="402"/>
      <c r="D579" s="402"/>
      <c r="E579" s="402"/>
      <c r="F579" s="402"/>
      <c r="G579" s="402"/>
      <c r="H579" s="402"/>
      <c r="I579" s="402"/>
      <c r="J579" s="402"/>
      <c r="K579" s="402"/>
      <c r="L579" s="402"/>
      <c r="M579" s="402"/>
      <c r="N579" s="402"/>
      <c r="O579" s="402"/>
      <c r="P579" s="402"/>
      <c r="Q579" s="402"/>
      <c r="R579" s="402"/>
      <c r="S579" s="402"/>
      <c r="T579" s="402"/>
      <c r="U579" s="402"/>
      <c r="V579" s="402"/>
      <c r="W579" s="402"/>
      <c r="X579" s="402"/>
      <c r="Y579" s="402"/>
      <c r="Z579" s="402"/>
    </row>
    <row r="580" ht="18.0" customHeight="1">
      <c r="A580" s="402"/>
      <c r="B580" s="402"/>
      <c r="C580" s="402"/>
      <c r="D580" s="402"/>
      <c r="E580" s="402"/>
      <c r="F580" s="402"/>
      <c r="G580" s="402"/>
      <c r="H580" s="402"/>
      <c r="I580" s="402"/>
      <c r="J580" s="402"/>
      <c r="K580" s="402"/>
      <c r="L580" s="402"/>
      <c r="M580" s="402"/>
      <c r="N580" s="402"/>
      <c r="O580" s="402"/>
      <c r="P580" s="402"/>
      <c r="Q580" s="402"/>
      <c r="R580" s="402"/>
      <c r="S580" s="402"/>
      <c r="T580" s="402"/>
      <c r="U580" s="402"/>
      <c r="V580" s="402"/>
      <c r="W580" s="402"/>
      <c r="X580" s="402"/>
      <c r="Y580" s="402"/>
      <c r="Z580" s="402"/>
    </row>
    <row r="581" ht="18.0" customHeight="1">
      <c r="A581" s="402"/>
      <c r="B581" s="402"/>
      <c r="C581" s="402"/>
      <c r="D581" s="402"/>
      <c r="E581" s="402"/>
      <c r="F581" s="402"/>
      <c r="G581" s="402"/>
      <c r="H581" s="402"/>
      <c r="I581" s="402"/>
      <c r="J581" s="402"/>
      <c r="K581" s="402"/>
      <c r="L581" s="402"/>
      <c r="M581" s="402"/>
      <c r="N581" s="402"/>
      <c r="O581" s="402"/>
      <c r="P581" s="402"/>
      <c r="Q581" s="402"/>
      <c r="R581" s="402"/>
      <c r="S581" s="402"/>
      <c r="T581" s="402"/>
      <c r="U581" s="402"/>
      <c r="V581" s="402"/>
      <c r="W581" s="402"/>
      <c r="X581" s="402"/>
      <c r="Y581" s="402"/>
      <c r="Z581" s="402"/>
    </row>
    <row r="582" ht="18.0" customHeight="1">
      <c r="A582" s="402"/>
      <c r="B582" s="402"/>
      <c r="C582" s="402"/>
      <c r="D582" s="402"/>
      <c r="E582" s="402"/>
      <c r="F582" s="402"/>
      <c r="G582" s="402"/>
      <c r="H582" s="402"/>
      <c r="I582" s="402"/>
      <c r="J582" s="402"/>
      <c r="K582" s="402"/>
      <c r="L582" s="402"/>
      <c r="M582" s="402"/>
      <c r="N582" s="402"/>
      <c r="O582" s="402"/>
      <c r="P582" s="402"/>
      <c r="Q582" s="402"/>
      <c r="R582" s="402"/>
      <c r="S582" s="402"/>
      <c r="T582" s="402"/>
      <c r="U582" s="402"/>
      <c r="V582" s="402"/>
      <c r="W582" s="402"/>
      <c r="X582" s="402"/>
      <c r="Y582" s="402"/>
      <c r="Z582" s="402"/>
    </row>
    <row r="583" ht="18.0" customHeight="1">
      <c r="A583" s="402"/>
      <c r="B583" s="402"/>
      <c r="C583" s="402"/>
      <c r="D583" s="402"/>
      <c r="E583" s="402"/>
      <c r="F583" s="402"/>
      <c r="G583" s="402"/>
      <c r="H583" s="402"/>
      <c r="I583" s="402"/>
      <c r="J583" s="402"/>
      <c r="K583" s="402"/>
      <c r="L583" s="402"/>
      <c r="M583" s="402"/>
      <c r="N583" s="402"/>
      <c r="O583" s="402"/>
      <c r="P583" s="402"/>
      <c r="Q583" s="402"/>
      <c r="R583" s="402"/>
      <c r="S583" s="402"/>
      <c r="T583" s="402"/>
      <c r="U583" s="402"/>
      <c r="V583" s="402"/>
      <c r="W583" s="402"/>
      <c r="X583" s="402"/>
      <c r="Y583" s="402"/>
      <c r="Z583" s="402"/>
    </row>
    <row r="584" ht="18.0" customHeight="1">
      <c r="A584" s="402"/>
      <c r="B584" s="402"/>
      <c r="C584" s="402"/>
      <c r="D584" s="402"/>
      <c r="E584" s="402"/>
      <c r="F584" s="402"/>
      <c r="G584" s="402"/>
      <c r="H584" s="402"/>
      <c r="I584" s="402"/>
      <c r="J584" s="402"/>
      <c r="K584" s="402"/>
      <c r="L584" s="402"/>
      <c r="M584" s="402"/>
      <c r="N584" s="402"/>
      <c r="O584" s="402"/>
      <c r="P584" s="402"/>
      <c r="Q584" s="402"/>
      <c r="R584" s="402"/>
      <c r="S584" s="402"/>
      <c r="T584" s="402"/>
      <c r="U584" s="402"/>
      <c r="V584" s="402"/>
      <c r="W584" s="402"/>
      <c r="X584" s="402"/>
      <c r="Y584" s="402"/>
      <c r="Z584" s="402"/>
    </row>
    <row r="585" ht="18.0" customHeight="1">
      <c r="A585" s="402"/>
      <c r="B585" s="402"/>
      <c r="C585" s="402"/>
      <c r="D585" s="402"/>
      <c r="E585" s="402"/>
      <c r="F585" s="402"/>
      <c r="G585" s="402"/>
      <c r="H585" s="402"/>
      <c r="I585" s="402"/>
      <c r="J585" s="402"/>
      <c r="K585" s="402"/>
      <c r="L585" s="402"/>
      <c r="M585" s="402"/>
      <c r="N585" s="402"/>
      <c r="O585" s="402"/>
      <c r="P585" s="402"/>
      <c r="Q585" s="402"/>
      <c r="R585" s="402"/>
      <c r="S585" s="402"/>
      <c r="T585" s="402"/>
      <c r="U585" s="402"/>
      <c r="V585" s="402"/>
      <c r="W585" s="402"/>
      <c r="X585" s="402"/>
      <c r="Y585" s="402"/>
      <c r="Z585" s="402"/>
    </row>
    <row r="586" ht="18.0" customHeight="1">
      <c r="A586" s="402"/>
      <c r="B586" s="402"/>
      <c r="C586" s="402"/>
      <c r="D586" s="402"/>
      <c r="E586" s="402"/>
      <c r="F586" s="402"/>
      <c r="G586" s="402"/>
      <c r="H586" s="402"/>
      <c r="I586" s="402"/>
      <c r="J586" s="402"/>
      <c r="K586" s="402"/>
      <c r="L586" s="402"/>
      <c r="M586" s="402"/>
      <c r="N586" s="402"/>
      <c r="O586" s="402"/>
      <c r="P586" s="402"/>
      <c r="Q586" s="402"/>
      <c r="R586" s="402"/>
      <c r="S586" s="402"/>
      <c r="T586" s="402"/>
      <c r="U586" s="402"/>
      <c r="V586" s="402"/>
      <c r="W586" s="402"/>
      <c r="X586" s="402"/>
      <c r="Y586" s="402"/>
      <c r="Z586" s="402"/>
    </row>
    <row r="587" ht="18.0" customHeight="1">
      <c r="A587" s="402"/>
      <c r="B587" s="402"/>
      <c r="C587" s="402"/>
      <c r="D587" s="402"/>
      <c r="E587" s="402"/>
      <c r="F587" s="402"/>
      <c r="G587" s="402"/>
      <c r="H587" s="402"/>
      <c r="I587" s="402"/>
      <c r="J587" s="402"/>
      <c r="K587" s="402"/>
      <c r="L587" s="402"/>
      <c r="M587" s="402"/>
      <c r="N587" s="402"/>
      <c r="O587" s="402"/>
      <c r="P587" s="402"/>
      <c r="Q587" s="402"/>
      <c r="R587" s="402"/>
      <c r="S587" s="402"/>
      <c r="T587" s="402"/>
      <c r="U587" s="402"/>
      <c r="V587" s="402"/>
      <c r="W587" s="402"/>
      <c r="X587" s="402"/>
      <c r="Y587" s="402"/>
      <c r="Z587" s="402"/>
    </row>
    <row r="588" ht="18.0" customHeight="1">
      <c r="A588" s="402"/>
      <c r="B588" s="402"/>
      <c r="C588" s="402"/>
      <c r="D588" s="402"/>
      <c r="E588" s="402"/>
      <c r="F588" s="402"/>
      <c r="G588" s="402"/>
      <c r="H588" s="402"/>
      <c r="I588" s="402"/>
      <c r="J588" s="402"/>
      <c r="K588" s="402"/>
      <c r="L588" s="402"/>
      <c r="M588" s="402"/>
      <c r="N588" s="402"/>
      <c r="O588" s="402"/>
      <c r="P588" s="402"/>
      <c r="Q588" s="402"/>
      <c r="R588" s="402"/>
      <c r="S588" s="402"/>
      <c r="T588" s="402"/>
      <c r="U588" s="402"/>
      <c r="V588" s="402"/>
      <c r="W588" s="402"/>
      <c r="X588" s="402"/>
      <c r="Y588" s="402"/>
      <c r="Z588" s="402"/>
    </row>
    <row r="589" ht="18.0" customHeight="1">
      <c r="A589" s="402"/>
      <c r="B589" s="402"/>
      <c r="C589" s="402"/>
      <c r="D589" s="402"/>
      <c r="E589" s="402"/>
      <c r="F589" s="402"/>
      <c r="G589" s="402"/>
      <c r="H589" s="402"/>
      <c r="I589" s="402"/>
      <c r="J589" s="402"/>
      <c r="K589" s="402"/>
      <c r="L589" s="402"/>
      <c r="M589" s="402"/>
      <c r="N589" s="402"/>
      <c r="O589" s="402"/>
      <c r="P589" s="402"/>
      <c r="Q589" s="402"/>
      <c r="R589" s="402"/>
      <c r="S589" s="402"/>
      <c r="T589" s="402"/>
      <c r="U589" s="402"/>
      <c r="V589" s="402"/>
      <c r="W589" s="402"/>
      <c r="X589" s="402"/>
      <c r="Y589" s="402"/>
      <c r="Z589" s="402"/>
    </row>
    <row r="590" ht="18.0" customHeight="1">
      <c r="A590" s="402"/>
      <c r="B590" s="402"/>
      <c r="C590" s="402"/>
      <c r="D590" s="402"/>
      <c r="E590" s="402"/>
      <c r="F590" s="402"/>
      <c r="G590" s="402"/>
      <c r="H590" s="402"/>
      <c r="I590" s="402"/>
      <c r="J590" s="402"/>
      <c r="K590" s="402"/>
      <c r="L590" s="402"/>
      <c r="M590" s="402"/>
      <c r="N590" s="402"/>
      <c r="O590" s="402"/>
      <c r="P590" s="402"/>
      <c r="Q590" s="402"/>
      <c r="R590" s="402"/>
      <c r="S590" s="402"/>
      <c r="T590" s="402"/>
      <c r="U590" s="402"/>
      <c r="V590" s="402"/>
      <c r="W590" s="402"/>
      <c r="X590" s="402"/>
      <c r="Y590" s="402"/>
      <c r="Z590" s="402"/>
    </row>
    <row r="591" ht="18.0" customHeight="1">
      <c r="A591" s="402"/>
      <c r="B591" s="402"/>
      <c r="C591" s="402"/>
      <c r="D591" s="402"/>
      <c r="E591" s="402"/>
      <c r="F591" s="402"/>
      <c r="G591" s="402"/>
      <c r="H591" s="402"/>
      <c r="I591" s="402"/>
      <c r="J591" s="402"/>
      <c r="K591" s="402"/>
      <c r="L591" s="402"/>
      <c r="M591" s="402"/>
      <c r="N591" s="402"/>
      <c r="O591" s="402"/>
      <c r="P591" s="402"/>
      <c r="Q591" s="402"/>
      <c r="R591" s="402"/>
      <c r="S591" s="402"/>
      <c r="T591" s="402"/>
      <c r="U591" s="402"/>
      <c r="V591" s="402"/>
      <c r="W591" s="402"/>
      <c r="X591" s="402"/>
      <c r="Y591" s="402"/>
      <c r="Z591" s="402"/>
    </row>
    <row r="592" ht="18.0" customHeight="1">
      <c r="A592" s="402"/>
      <c r="B592" s="402"/>
      <c r="C592" s="402"/>
      <c r="D592" s="402"/>
      <c r="E592" s="402"/>
      <c r="F592" s="402"/>
      <c r="G592" s="402"/>
      <c r="H592" s="402"/>
      <c r="I592" s="402"/>
      <c r="J592" s="402"/>
      <c r="K592" s="402"/>
      <c r="L592" s="402"/>
      <c r="M592" s="402"/>
      <c r="N592" s="402"/>
      <c r="O592" s="402"/>
      <c r="P592" s="402"/>
      <c r="Q592" s="402"/>
      <c r="R592" s="402"/>
      <c r="S592" s="402"/>
      <c r="T592" s="402"/>
      <c r="U592" s="402"/>
      <c r="V592" s="402"/>
      <c r="W592" s="402"/>
      <c r="X592" s="402"/>
      <c r="Y592" s="402"/>
      <c r="Z592" s="402"/>
    </row>
    <row r="593" ht="18.0" customHeight="1">
      <c r="A593" s="402"/>
      <c r="B593" s="402"/>
      <c r="C593" s="402"/>
      <c r="D593" s="402"/>
      <c r="E593" s="402"/>
      <c r="F593" s="402"/>
      <c r="G593" s="402"/>
      <c r="H593" s="402"/>
      <c r="I593" s="402"/>
      <c r="J593" s="402"/>
      <c r="K593" s="402"/>
      <c r="L593" s="402"/>
      <c r="M593" s="402"/>
      <c r="N593" s="402"/>
      <c r="O593" s="402"/>
      <c r="P593" s="402"/>
      <c r="Q593" s="402"/>
      <c r="R593" s="402"/>
      <c r="S593" s="402"/>
      <c r="T593" s="402"/>
      <c r="U593" s="402"/>
      <c r="V593" s="402"/>
      <c r="W593" s="402"/>
      <c r="X593" s="402"/>
      <c r="Y593" s="402"/>
      <c r="Z593" s="402"/>
    </row>
    <row r="594" ht="18.0" customHeight="1">
      <c r="A594" s="402"/>
      <c r="B594" s="402"/>
      <c r="C594" s="402"/>
      <c r="D594" s="402"/>
      <c r="E594" s="402"/>
      <c r="F594" s="402"/>
      <c r="G594" s="402"/>
      <c r="H594" s="402"/>
      <c r="I594" s="402"/>
      <c r="J594" s="402"/>
      <c r="K594" s="402"/>
      <c r="L594" s="402"/>
      <c r="M594" s="402"/>
      <c r="N594" s="402"/>
      <c r="O594" s="402"/>
      <c r="P594" s="402"/>
      <c r="Q594" s="402"/>
      <c r="R594" s="402"/>
      <c r="S594" s="402"/>
      <c r="T594" s="402"/>
      <c r="U594" s="402"/>
      <c r="V594" s="402"/>
      <c r="W594" s="402"/>
      <c r="X594" s="402"/>
      <c r="Y594" s="402"/>
      <c r="Z594" s="402"/>
    </row>
    <row r="595" ht="18.0" customHeight="1">
      <c r="A595" s="402"/>
      <c r="B595" s="402"/>
      <c r="C595" s="402"/>
      <c r="D595" s="402"/>
      <c r="E595" s="402"/>
      <c r="F595" s="402"/>
      <c r="G595" s="402"/>
      <c r="H595" s="402"/>
      <c r="I595" s="402"/>
      <c r="J595" s="402"/>
      <c r="K595" s="402"/>
      <c r="L595" s="402"/>
      <c r="M595" s="402"/>
      <c r="N595" s="402"/>
      <c r="O595" s="402"/>
      <c r="P595" s="402"/>
      <c r="Q595" s="402"/>
      <c r="R595" s="402"/>
      <c r="S595" s="402"/>
      <c r="T595" s="402"/>
      <c r="U595" s="402"/>
      <c r="V595" s="402"/>
      <c r="W595" s="402"/>
      <c r="X595" s="402"/>
      <c r="Y595" s="402"/>
      <c r="Z595" s="402"/>
    </row>
    <row r="596" ht="18.0" customHeight="1">
      <c r="A596" s="402"/>
      <c r="B596" s="402"/>
      <c r="C596" s="402"/>
      <c r="D596" s="402"/>
      <c r="E596" s="402"/>
      <c r="F596" s="402"/>
      <c r="G596" s="402"/>
      <c r="H596" s="402"/>
      <c r="I596" s="402"/>
      <c r="J596" s="402"/>
      <c r="K596" s="402"/>
      <c r="L596" s="402"/>
      <c r="M596" s="402"/>
      <c r="N596" s="402"/>
      <c r="O596" s="402"/>
      <c r="P596" s="402"/>
      <c r="Q596" s="402"/>
      <c r="R596" s="402"/>
      <c r="S596" s="402"/>
      <c r="T596" s="402"/>
      <c r="U596" s="402"/>
      <c r="V596" s="402"/>
      <c r="W596" s="402"/>
      <c r="X596" s="402"/>
      <c r="Y596" s="402"/>
      <c r="Z596" s="402"/>
    </row>
    <row r="597" ht="18.0" customHeight="1">
      <c r="A597" s="402"/>
      <c r="B597" s="402"/>
      <c r="C597" s="402"/>
      <c r="D597" s="402"/>
      <c r="E597" s="402"/>
      <c r="F597" s="402"/>
      <c r="G597" s="402"/>
      <c r="H597" s="402"/>
      <c r="I597" s="402"/>
      <c r="J597" s="402"/>
      <c r="K597" s="402"/>
      <c r="L597" s="402"/>
      <c r="M597" s="402"/>
      <c r="N597" s="402"/>
      <c r="O597" s="402"/>
      <c r="P597" s="402"/>
      <c r="Q597" s="402"/>
      <c r="R597" s="402"/>
      <c r="S597" s="402"/>
      <c r="T597" s="402"/>
      <c r="U597" s="402"/>
      <c r="V597" s="402"/>
      <c r="W597" s="402"/>
      <c r="X597" s="402"/>
      <c r="Y597" s="402"/>
      <c r="Z597" s="402"/>
    </row>
    <row r="598" ht="18.0" customHeight="1">
      <c r="A598" s="402"/>
      <c r="B598" s="402"/>
      <c r="C598" s="402"/>
      <c r="D598" s="402"/>
      <c r="E598" s="402"/>
      <c r="F598" s="402"/>
      <c r="G598" s="402"/>
      <c r="H598" s="402"/>
      <c r="I598" s="402"/>
      <c r="J598" s="402"/>
      <c r="K598" s="402"/>
      <c r="L598" s="402"/>
      <c r="M598" s="402"/>
      <c r="N598" s="402"/>
      <c r="O598" s="402"/>
      <c r="P598" s="402"/>
      <c r="Q598" s="402"/>
      <c r="R598" s="402"/>
      <c r="S598" s="402"/>
      <c r="T598" s="402"/>
      <c r="U598" s="402"/>
      <c r="V598" s="402"/>
      <c r="W598" s="402"/>
      <c r="X598" s="402"/>
      <c r="Y598" s="402"/>
      <c r="Z598" s="402"/>
    </row>
    <row r="599" ht="18.0" customHeight="1">
      <c r="A599" s="402"/>
      <c r="B599" s="402"/>
      <c r="C599" s="402"/>
      <c r="D599" s="402"/>
      <c r="E599" s="402"/>
      <c r="F599" s="402"/>
      <c r="G599" s="402"/>
      <c r="H599" s="402"/>
      <c r="I599" s="402"/>
      <c r="J599" s="402"/>
      <c r="K599" s="402"/>
      <c r="L599" s="402"/>
      <c r="M599" s="402"/>
      <c r="N599" s="402"/>
      <c r="O599" s="402"/>
      <c r="P599" s="402"/>
      <c r="Q599" s="402"/>
      <c r="R599" s="402"/>
      <c r="S599" s="402"/>
      <c r="T599" s="402"/>
      <c r="U599" s="402"/>
      <c r="V599" s="402"/>
      <c r="W599" s="402"/>
      <c r="X599" s="402"/>
      <c r="Y599" s="402"/>
      <c r="Z599" s="402"/>
    </row>
    <row r="600" ht="18.0" customHeight="1">
      <c r="A600" s="402"/>
      <c r="B600" s="402"/>
      <c r="C600" s="402"/>
      <c r="D600" s="402"/>
      <c r="E600" s="402"/>
      <c r="F600" s="402"/>
      <c r="G600" s="402"/>
      <c r="H600" s="402"/>
      <c r="I600" s="402"/>
      <c r="J600" s="402"/>
      <c r="K600" s="402"/>
      <c r="L600" s="402"/>
      <c r="M600" s="402"/>
      <c r="N600" s="402"/>
      <c r="O600" s="402"/>
      <c r="P600" s="402"/>
      <c r="Q600" s="402"/>
      <c r="R600" s="402"/>
      <c r="S600" s="402"/>
      <c r="T600" s="402"/>
      <c r="U600" s="402"/>
      <c r="V600" s="402"/>
      <c r="W600" s="402"/>
      <c r="X600" s="402"/>
      <c r="Y600" s="402"/>
      <c r="Z600" s="402"/>
    </row>
    <row r="601" ht="18.0" customHeight="1">
      <c r="A601" s="402"/>
      <c r="B601" s="402"/>
      <c r="C601" s="402"/>
      <c r="D601" s="402"/>
      <c r="E601" s="402"/>
      <c r="F601" s="402"/>
      <c r="G601" s="402"/>
      <c r="H601" s="402"/>
      <c r="I601" s="402"/>
      <c r="J601" s="402"/>
      <c r="K601" s="402"/>
      <c r="L601" s="402"/>
      <c r="M601" s="402"/>
      <c r="N601" s="402"/>
      <c r="O601" s="402"/>
      <c r="P601" s="402"/>
      <c r="Q601" s="402"/>
      <c r="R601" s="402"/>
      <c r="S601" s="402"/>
      <c r="T601" s="402"/>
      <c r="U601" s="402"/>
      <c r="V601" s="402"/>
      <c r="W601" s="402"/>
      <c r="X601" s="402"/>
      <c r="Y601" s="402"/>
      <c r="Z601" s="402"/>
    </row>
    <row r="602" ht="18.0" customHeight="1">
      <c r="A602" s="402"/>
      <c r="B602" s="402"/>
      <c r="C602" s="402"/>
      <c r="D602" s="402"/>
      <c r="E602" s="402"/>
      <c r="F602" s="402"/>
      <c r="G602" s="402"/>
      <c r="H602" s="402"/>
      <c r="I602" s="402"/>
      <c r="J602" s="402"/>
      <c r="K602" s="402"/>
      <c r="L602" s="402"/>
      <c r="M602" s="402"/>
      <c r="N602" s="402"/>
      <c r="O602" s="402"/>
      <c r="P602" s="402"/>
      <c r="Q602" s="402"/>
      <c r="R602" s="402"/>
      <c r="S602" s="402"/>
      <c r="T602" s="402"/>
      <c r="U602" s="402"/>
      <c r="V602" s="402"/>
      <c r="W602" s="402"/>
      <c r="X602" s="402"/>
      <c r="Y602" s="402"/>
      <c r="Z602" s="402"/>
    </row>
    <row r="603" ht="18.0" customHeight="1">
      <c r="A603" s="402"/>
      <c r="B603" s="402"/>
      <c r="C603" s="402"/>
      <c r="D603" s="402"/>
      <c r="E603" s="402"/>
      <c r="F603" s="402"/>
      <c r="G603" s="402"/>
      <c r="H603" s="402"/>
      <c r="I603" s="402"/>
      <c r="J603" s="402"/>
      <c r="K603" s="402"/>
      <c r="L603" s="402"/>
      <c r="M603" s="402"/>
      <c r="N603" s="402"/>
      <c r="O603" s="402"/>
      <c r="P603" s="402"/>
      <c r="Q603" s="402"/>
      <c r="R603" s="402"/>
      <c r="S603" s="402"/>
      <c r="T603" s="402"/>
      <c r="U603" s="402"/>
      <c r="V603" s="402"/>
      <c r="W603" s="402"/>
      <c r="X603" s="402"/>
      <c r="Y603" s="402"/>
      <c r="Z603" s="402"/>
    </row>
    <row r="604" ht="18.0" customHeight="1">
      <c r="A604" s="402"/>
      <c r="B604" s="402"/>
      <c r="C604" s="402"/>
      <c r="D604" s="402"/>
      <c r="E604" s="402"/>
      <c r="F604" s="402"/>
      <c r="G604" s="402"/>
      <c r="H604" s="402"/>
      <c r="I604" s="402"/>
      <c r="J604" s="402"/>
      <c r="K604" s="402"/>
      <c r="L604" s="402"/>
      <c r="M604" s="402"/>
      <c r="N604" s="402"/>
      <c r="O604" s="402"/>
      <c r="P604" s="402"/>
      <c r="Q604" s="402"/>
      <c r="R604" s="402"/>
      <c r="S604" s="402"/>
      <c r="T604" s="402"/>
      <c r="U604" s="402"/>
      <c r="V604" s="402"/>
      <c r="W604" s="402"/>
      <c r="X604" s="402"/>
      <c r="Y604" s="402"/>
      <c r="Z604" s="402"/>
    </row>
    <row r="605" ht="18.0" customHeight="1">
      <c r="A605" s="402"/>
      <c r="B605" s="402"/>
      <c r="C605" s="402"/>
      <c r="D605" s="402"/>
      <c r="E605" s="402"/>
      <c r="F605" s="402"/>
      <c r="G605" s="402"/>
      <c r="H605" s="402"/>
      <c r="I605" s="402"/>
      <c r="J605" s="402"/>
      <c r="K605" s="402"/>
      <c r="L605" s="402"/>
      <c r="M605" s="402"/>
      <c r="N605" s="402"/>
      <c r="O605" s="402"/>
      <c r="P605" s="402"/>
      <c r="Q605" s="402"/>
      <c r="R605" s="402"/>
      <c r="S605" s="402"/>
      <c r="T605" s="402"/>
      <c r="U605" s="402"/>
      <c r="V605" s="402"/>
      <c r="W605" s="402"/>
      <c r="X605" s="402"/>
      <c r="Y605" s="402"/>
      <c r="Z605" s="402"/>
    </row>
    <row r="606" ht="18.0" customHeight="1">
      <c r="A606" s="402"/>
      <c r="B606" s="402"/>
      <c r="C606" s="402"/>
      <c r="D606" s="402"/>
      <c r="E606" s="402"/>
      <c r="F606" s="402"/>
      <c r="G606" s="402"/>
      <c r="H606" s="402"/>
      <c r="I606" s="402"/>
      <c r="J606" s="402"/>
      <c r="K606" s="402"/>
      <c r="L606" s="402"/>
      <c r="M606" s="402"/>
      <c r="N606" s="402"/>
      <c r="O606" s="402"/>
      <c r="P606" s="402"/>
      <c r="Q606" s="402"/>
      <c r="R606" s="402"/>
      <c r="S606" s="402"/>
      <c r="T606" s="402"/>
      <c r="U606" s="402"/>
      <c r="V606" s="402"/>
      <c r="W606" s="402"/>
      <c r="X606" s="402"/>
      <c r="Y606" s="402"/>
      <c r="Z606" s="402"/>
    </row>
    <row r="607" ht="18.0" customHeight="1">
      <c r="A607" s="402"/>
      <c r="B607" s="402"/>
      <c r="C607" s="402"/>
      <c r="D607" s="402"/>
      <c r="E607" s="402"/>
      <c r="F607" s="402"/>
      <c r="G607" s="402"/>
      <c r="H607" s="402"/>
      <c r="I607" s="402"/>
      <c r="J607" s="402"/>
      <c r="K607" s="402"/>
      <c r="L607" s="402"/>
      <c r="M607" s="402"/>
      <c r="N607" s="402"/>
      <c r="O607" s="402"/>
      <c r="P607" s="402"/>
      <c r="Q607" s="402"/>
      <c r="R607" s="402"/>
      <c r="S607" s="402"/>
      <c r="T607" s="402"/>
      <c r="U607" s="402"/>
      <c r="V607" s="402"/>
      <c r="W607" s="402"/>
      <c r="X607" s="402"/>
      <c r="Y607" s="402"/>
      <c r="Z607" s="402"/>
    </row>
    <row r="608" ht="18.0" customHeight="1">
      <c r="A608" s="402"/>
      <c r="B608" s="402"/>
      <c r="C608" s="402"/>
      <c r="D608" s="402"/>
      <c r="E608" s="402"/>
      <c r="F608" s="402"/>
      <c r="G608" s="402"/>
      <c r="H608" s="402"/>
      <c r="I608" s="402"/>
      <c r="J608" s="402"/>
      <c r="K608" s="402"/>
      <c r="L608" s="402"/>
      <c r="M608" s="402"/>
      <c r="N608" s="402"/>
      <c r="O608" s="402"/>
      <c r="P608" s="402"/>
      <c r="Q608" s="402"/>
      <c r="R608" s="402"/>
      <c r="S608" s="402"/>
      <c r="T608" s="402"/>
      <c r="U608" s="402"/>
      <c r="V608" s="402"/>
      <c r="W608" s="402"/>
      <c r="X608" s="402"/>
      <c r="Y608" s="402"/>
      <c r="Z608" s="402"/>
    </row>
    <row r="609" ht="18.0" customHeight="1">
      <c r="A609" s="402"/>
      <c r="B609" s="402"/>
      <c r="C609" s="402"/>
      <c r="D609" s="402"/>
      <c r="E609" s="402"/>
      <c r="F609" s="402"/>
      <c r="G609" s="402"/>
      <c r="H609" s="402"/>
      <c r="I609" s="402"/>
      <c r="J609" s="402"/>
      <c r="K609" s="402"/>
      <c r="L609" s="402"/>
      <c r="M609" s="402"/>
      <c r="N609" s="402"/>
      <c r="O609" s="402"/>
      <c r="P609" s="402"/>
      <c r="Q609" s="402"/>
      <c r="R609" s="402"/>
      <c r="S609" s="402"/>
      <c r="T609" s="402"/>
      <c r="U609" s="402"/>
      <c r="V609" s="402"/>
      <c r="W609" s="402"/>
      <c r="X609" s="402"/>
      <c r="Y609" s="402"/>
      <c r="Z609" s="402"/>
    </row>
    <row r="610" ht="18.0" customHeight="1">
      <c r="A610" s="402"/>
      <c r="B610" s="402"/>
      <c r="C610" s="402"/>
      <c r="D610" s="402"/>
      <c r="E610" s="402"/>
      <c r="F610" s="402"/>
      <c r="G610" s="402"/>
      <c r="H610" s="402"/>
      <c r="I610" s="402"/>
      <c r="J610" s="402"/>
      <c r="K610" s="402"/>
      <c r="L610" s="402"/>
      <c r="M610" s="402"/>
      <c r="N610" s="402"/>
      <c r="O610" s="402"/>
      <c r="P610" s="402"/>
      <c r="Q610" s="402"/>
      <c r="R610" s="402"/>
      <c r="S610" s="402"/>
      <c r="T610" s="402"/>
      <c r="U610" s="402"/>
      <c r="V610" s="402"/>
      <c r="W610" s="402"/>
      <c r="X610" s="402"/>
      <c r="Y610" s="402"/>
      <c r="Z610" s="402"/>
    </row>
    <row r="611" ht="18.0" customHeight="1">
      <c r="A611" s="402"/>
      <c r="B611" s="402"/>
      <c r="C611" s="402"/>
      <c r="D611" s="402"/>
      <c r="E611" s="402"/>
      <c r="F611" s="402"/>
      <c r="G611" s="402"/>
      <c r="H611" s="402"/>
      <c r="I611" s="402"/>
      <c r="J611" s="402"/>
      <c r="K611" s="402"/>
      <c r="L611" s="402"/>
      <c r="M611" s="402"/>
      <c r="N611" s="402"/>
      <c r="O611" s="402"/>
      <c r="P611" s="402"/>
      <c r="Q611" s="402"/>
      <c r="R611" s="402"/>
      <c r="S611" s="402"/>
      <c r="T611" s="402"/>
      <c r="U611" s="402"/>
      <c r="V611" s="402"/>
      <c r="W611" s="402"/>
      <c r="X611" s="402"/>
      <c r="Y611" s="402"/>
      <c r="Z611" s="402"/>
    </row>
    <row r="612" ht="18.0" customHeight="1">
      <c r="A612" s="402"/>
      <c r="B612" s="402"/>
      <c r="C612" s="402"/>
      <c r="D612" s="402"/>
      <c r="E612" s="402"/>
      <c r="F612" s="402"/>
      <c r="G612" s="402"/>
      <c r="H612" s="402"/>
      <c r="I612" s="402"/>
      <c r="J612" s="402"/>
      <c r="K612" s="402"/>
      <c r="L612" s="402"/>
      <c r="M612" s="402"/>
      <c r="N612" s="402"/>
      <c r="O612" s="402"/>
      <c r="P612" s="402"/>
      <c r="Q612" s="402"/>
      <c r="R612" s="402"/>
      <c r="S612" s="402"/>
      <c r="T612" s="402"/>
      <c r="U612" s="402"/>
      <c r="V612" s="402"/>
      <c r="W612" s="402"/>
      <c r="X612" s="402"/>
      <c r="Y612" s="402"/>
      <c r="Z612" s="402"/>
    </row>
    <row r="613" ht="18.0" customHeight="1">
      <c r="A613" s="402"/>
      <c r="B613" s="402"/>
      <c r="C613" s="402"/>
      <c r="D613" s="402"/>
      <c r="E613" s="402"/>
      <c r="F613" s="402"/>
      <c r="G613" s="402"/>
      <c r="H613" s="402"/>
      <c r="I613" s="402"/>
      <c r="J613" s="402"/>
      <c r="K613" s="402"/>
      <c r="L613" s="402"/>
      <c r="M613" s="402"/>
      <c r="N613" s="402"/>
      <c r="O613" s="402"/>
      <c r="P613" s="402"/>
      <c r="Q613" s="402"/>
      <c r="R613" s="402"/>
      <c r="S613" s="402"/>
      <c r="T613" s="402"/>
      <c r="U613" s="402"/>
      <c r="V613" s="402"/>
      <c r="W613" s="402"/>
      <c r="X613" s="402"/>
      <c r="Y613" s="402"/>
      <c r="Z613" s="402"/>
    </row>
    <row r="614" ht="18.0" customHeight="1">
      <c r="A614" s="402"/>
      <c r="B614" s="402"/>
      <c r="C614" s="402"/>
      <c r="D614" s="402"/>
      <c r="E614" s="402"/>
      <c r="F614" s="402"/>
      <c r="G614" s="402"/>
      <c r="H614" s="402"/>
      <c r="I614" s="402"/>
      <c r="J614" s="402"/>
      <c r="K614" s="402"/>
      <c r="L614" s="402"/>
      <c r="M614" s="402"/>
      <c r="N614" s="402"/>
      <c r="O614" s="402"/>
      <c r="P614" s="402"/>
      <c r="Q614" s="402"/>
      <c r="R614" s="402"/>
      <c r="S614" s="402"/>
      <c r="T614" s="402"/>
      <c r="U614" s="402"/>
      <c r="V614" s="402"/>
      <c r="W614" s="402"/>
      <c r="X614" s="402"/>
      <c r="Y614" s="402"/>
      <c r="Z614" s="402"/>
    </row>
    <row r="615" ht="18.0" customHeight="1">
      <c r="A615" s="402"/>
      <c r="B615" s="402"/>
      <c r="C615" s="402"/>
      <c r="D615" s="402"/>
      <c r="E615" s="402"/>
      <c r="F615" s="402"/>
      <c r="G615" s="402"/>
      <c r="H615" s="402"/>
      <c r="I615" s="402"/>
      <c r="J615" s="402"/>
      <c r="K615" s="402"/>
      <c r="L615" s="402"/>
      <c r="M615" s="402"/>
      <c r="N615" s="402"/>
      <c r="O615" s="402"/>
      <c r="P615" s="402"/>
      <c r="Q615" s="402"/>
      <c r="R615" s="402"/>
      <c r="S615" s="402"/>
      <c r="T615" s="402"/>
      <c r="U615" s="402"/>
      <c r="V615" s="402"/>
      <c r="W615" s="402"/>
      <c r="X615" s="402"/>
      <c r="Y615" s="402"/>
      <c r="Z615" s="402"/>
    </row>
    <row r="616" ht="18.0" customHeight="1">
      <c r="A616" s="402"/>
      <c r="B616" s="402"/>
      <c r="C616" s="402"/>
      <c r="D616" s="402"/>
      <c r="E616" s="402"/>
      <c r="F616" s="402"/>
      <c r="G616" s="402"/>
      <c r="H616" s="402"/>
      <c r="I616" s="402"/>
      <c r="J616" s="402"/>
      <c r="K616" s="402"/>
      <c r="L616" s="402"/>
      <c r="M616" s="402"/>
      <c r="N616" s="402"/>
      <c r="O616" s="402"/>
      <c r="P616" s="402"/>
      <c r="Q616" s="402"/>
      <c r="R616" s="402"/>
      <c r="S616" s="402"/>
      <c r="T616" s="402"/>
      <c r="U616" s="402"/>
      <c r="V616" s="402"/>
      <c r="W616" s="402"/>
      <c r="X616" s="402"/>
      <c r="Y616" s="402"/>
      <c r="Z616" s="402"/>
    </row>
    <row r="617" ht="18.0" customHeight="1">
      <c r="A617" s="402"/>
      <c r="B617" s="402"/>
      <c r="C617" s="402"/>
      <c r="D617" s="402"/>
      <c r="E617" s="402"/>
      <c r="F617" s="402"/>
      <c r="G617" s="402"/>
      <c r="H617" s="402"/>
      <c r="I617" s="402"/>
      <c r="J617" s="402"/>
      <c r="K617" s="402"/>
      <c r="L617" s="402"/>
      <c r="M617" s="402"/>
      <c r="N617" s="402"/>
      <c r="O617" s="402"/>
      <c r="P617" s="402"/>
      <c r="Q617" s="402"/>
      <c r="R617" s="402"/>
      <c r="S617" s="402"/>
      <c r="T617" s="402"/>
      <c r="U617" s="402"/>
      <c r="V617" s="402"/>
      <c r="W617" s="402"/>
      <c r="X617" s="402"/>
      <c r="Y617" s="402"/>
      <c r="Z617" s="402"/>
    </row>
    <row r="618" ht="18.0" customHeight="1">
      <c r="A618" s="402"/>
      <c r="B618" s="402"/>
      <c r="C618" s="402"/>
      <c r="D618" s="402"/>
      <c r="E618" s="402"/>
      <c r="F618" s="402"/>
      <c r="G618" s="402"/>
      <c r="H618" s="402"/>
      <c r="I618" s="402"/>
      <c r="J618" s="402"/>
      <c r="K618" s="402"/>
      <c r="L618" s="402"/>
      <c r="M618" s="402"/>
      <c r="N618" s="402"/>
      <c r="O618" s="402"/>
      <c r="P618" s="402"/>
      <c r="Q618" s="402"/>
      <c r="R618" s="402"/>
      <c r="S618" s="402"/>
      <c r="T618" s="402"/>
      <c r="U618" s="402"/>
      <c r="V618" s="402"/>
      <c r="W618" s="402"/>
      <c r="X618" s="402"/>
      <c r="Y618" s="402"/>
      <c r="Z618" s="402"/>
    </row>
    <row r="619" ht="18.0" customHeight="1">
      <c r="A619" s="402"/>
      <c r="B619" s="402"/>
      <c r="C619" s="402"/>
      <c r="D619" s="402"/>
      <c r="E619" s="402"/>
      <c r="F619" s="402"/>
      <c r="G619" s="402"/>
      <c r="H619" s="402"/>
      <c r="I619" s="402"/>
      <c r="J619" s="402"/>
      <c r="K619" s="402"/>
      <c r="L619" s="402"/>
      <c r="M619" s="402"/>
      <c r="N619" s="402"/>
      <c r="O619" s="402"/>
      <c r="P619" s="402"/>
      <c r="Q619" s="402"/>
      <c r="R619" s="402"/>
      <c r="S619" s="402"/>
      <c r="T619" s="402"/>
      <c r="U619" s="402"/>
      <c r="V619" s="402"/>
      <c r="W619" s="402"/>
      <c r="X619" s="402"/>
      <c r="Y619" s="402"/>
      <c r="Z619" s="402"/>
    </row>
    <row r="620" ht="18.0" customHeight="1">
      <c r="A620" s="402"/>
      <c r="B620" s="402"/>
      <c r="C620" s="402"/>
      <c r="D620" s="402"/>
      <c r="E620" s="402"/>
      <c r="F620" s="402"/>
      <c r="G620" s="402"/>
      <c r="H620" s="402"/>
      <c r="I620" s="402"/>
      <c r="J620" s="402"/>
      <c r="K620" s="402"/>
      <c r="L620" s="402"/>
      <c r="M620" s="402"/>
      <c r="N620" s="402"/>
      <c r="O620" s="402"/>
      <c r="P620" s="402"/>
      <c r="Q620" s="402"/>
      <c r="R620" s="402"/>
      <c r="S620" s="402"/>
      <c r="T620" s="402"/>
      <c r="U620" s="402"/>
      <c r="V620" s="402"/>
      <c r="W620" s="402"/>
      <c r="X620" s="402"/>
      <c r="Y620" s="402"/>
      <c r="Z620" s="402"/>
    </row>
    <row r="621" ht="18.0" customHeight="1">
      <c r="A621" s="402"/>
      <c r="B621" s="402"/>
      <c r="C621" s="402"/>
      <c r="D621" s="402"/>
      <c r="E621" s="402"/>
      <c r="F621" s="402"/>
      <c r="G621" s="402"/>
      <c r="H621" s="402"/>
      <c r="I621" s="402"/>
      <c r="J621" s="402"/>
      <c r="K621" s="402"/>
      <c r="L621" s="402"/>
      <c r="M621" s="402"/>
      <c r="N621" s="402"/>
      <c r="O621" s="402"/>
      <c r="P621" s="402"/>
      <c r="Q621" s="402"/>
      <c r="R621" s="402"/>
      <c r="S621" s="402"/>
      <c r="T621" s="402"/>
      <c r="U621" s="402"/>
      <c r="V621" s="402"/>
      <c r="W621" s="402"/>
      <c r="X621" s="402"/>
      <c r="Y621" s="402"/>
      <c r="Z621" s="402"/>
    </row>
    <row r="622" ht="18.0" customHeight="1">
      <c r="A622" s="402"/>
      <c r="B622" s="402"/>
      <c r="C622" s="402"/>
      <c r="D622" s="402"/>
      <c r="E622" s="402"/>
      <c r="F622" s="402"/>
      <c r="G622" s="402"/>
      <c r="H622" s="402"/>
      <c r="I622" s="402"/>
      <c r="J622" s="402"/>
      <c r="K622" s="402"/>
      <c r="L622" s="402"/>
      <c r="M622" s="402"/>
      <c r="N622" s="402"/>
      <c r="O622" s="402"/>
      <c r="P622" s="402"/>
      <c r="Q622" s="402"/>
      <c r="R622" s="402"/>
      <c r="S622" s="402"/>
      <c r="T622" s="402"/>
      <c r="U622" s="402"/>
      <c r="V622" s="402"/>
      <c r="W622" s="402"/>
      <c r="X622" s="402"/>
      <c r="Y622" s="402"/>
      <c r="Z622" s="402"/>
    </row>
    <row r="623" ht="18.0" customHeight="1">
      <c r="A623" s="402"/>
      <c r="B623" s="402"/>
      <c r="C623" s="402"/>
      <c r="D623" s="402"/>
      <c r="E623" s="402"/>
      <c r="F623" s="402"/>
      <c r="G623" s="402"/>
      <c r="H623" s="402"/>
      <c r="I623" s="402"/>
      <c r="J623" s="402"/>
      <c r="K623" s="402"/>
      <c r="L623" s="402"/>
      <c r="M623" s="402"/>
      <c r="N623" s="402"/>
      <c r="O623" s="402"/>
      <c r="P623" s="402"/>
      <c r="Q623" s="402"/>
      <c r="R623" s="402"/>
      <c r="S623" s="402"/>
      <c r="T623" s="402"/>
      <c r="U623" s="402"/>
      <c r="V623" s="402"/>
      <c r="W623" s="402"/>
      <c r="X623" s="402"/>
      <c r="Y623" s="402"/>
      <c r="Z623" s="402"/>
    </row>
    <row r="624" ht="18.0" customHeight="1">
      <c r="A624" s="402"/>
      <c r="B624" s="402"/>
      <c r="C624" s="402"/>
      <c r="D624" s="402"/>
      <c r="E624" s="402"/>
      <c r="F624" s="402"/>
      <c r="G624" s="402"/>
      <c r="H624" s="402"/>
      <c r="I624" s="402"/>
      <c r="J624" s="402"/>
      <c r="K624" s="402"/>
      <c r="L624" s="402"/>
      <c r="M624" s="402"/>
      <c r="N624" s="402"/>
      <c r="O624" s="402"/>
      <c r="P624" s="402"/>
      <c r="Q624" s="402"/>
      <c r="R624" s="402"/>
      <c r="S624" s="402"/>
      <c r="T624" s="402"/>
      <c r="U624" s="402"/>
      <c r="V624" s="402"/>
      <c r="W624" s="402"/>
      <c r="X624" s="402"/>
      <c r="Y624" s="402"/>
      <c r="Z624" s="402"/>
    </row>
    <row r="625" ht="18.0" customHeight="1">
      <c r="A625" s="402"/>
      <c r="B625" s="402"/>
      <c r="C625" s="402"/>
      <c r="D625" s="402"/>
      <c r="E625" s="402"/>
      <c r="F625" s="402"/>
      <c r="G625" s="402"/>
      <c r="H625" s="402"/>
      <c r="I625" s="402"/>
      <c r="J625" s="402"/>
      <c r="K625" s="402"/>
      <c r="L625" s="402"/>
      <c r="M625" s="402"/>
      <c r="N625" s="402"/>
      <c r="O625" s="402"/>
      <c r="P625" s="402"/>
      <c r="Q625" s="402"/>
      <c r="R625" s="402"/>
      <c r="S625" s="402"/>
      <c r="T625" s="402"/>
      <c r="U625" s="402"/>
      <c r="V625" s="402"/>
      <c r="W625" s="402"/>
      <c r="X625" s="402"/>
      <c r="Y625" s="402"/>
      <c r="Z625" s="402"/>
    </row>
    <row r="626" ht="18.0" customHeight="1">
      <c r="A626" s="402"/>
      <c r="B626" s="402"/>
      <c r="C626" s="402"/>
      <c r="D626" s="402"/>
      <c r="E626" s="402"/>
      <c r="F626" s="402"/>
      <c r="G626" s="402"/>
      <c r="H626" s="402"/>
      <c r="I626" s="402"/>
      <c r="J626" s="402"/>
      <c r="K626" s="402"/>
      <c r="L626" s="402"/>
      <c r="M626" s="402"/>
      <c r="N626" s="402"/>
      <c r="O626" s="402"/>
      <c r="P626" s="402"/>
      <c r="Q626" s="402"/>
      <c r="R626" s="402"/>
      <c r="S626" s="402"/>
      <c r="T626" s="402"/>
      <c r="U626" s="402"/>
      <c r="V626" s="402"/>
      <c r="W626" s="402"/>
      <c r="X626" s="402"/>
      <c r="Y626" s="402"/>
      <c r="Z626" s="402"/>
    </row>
    <row r="627" ht="18.0" customHeight="1">
      <c r="A627" s="402"/>
      <c r="B627" s="402"/>
      <c r="C627" s="402"/>
      <c r="D627" s="402"/>
      <c r="E627" s="402"/>
      <c r="F627" s="402"/>
      <c r="G627" s="402"/>
      <c r="H627" s="402"/>
      <c r="I627" s="402"/>
      <c r="J627" s="402"/>
      <c r="K627" s="402"/>
      <c r="L627" s="402"/>
      <c r="M627" s="402"/>
      <c r="N627" s="402"/>
      <c r="O627" s="402"/>
      <c r="P627" s="402"/>
      <c r="Q627" s="402"/>
      <c r="R627" s="402"/>
      <c r="S627" s="402"/>
      <c r="T627" s="402"/>
      <c r="U627" s="402"/>
      <c r="V627" s="402"/>
      <c r="W627" s="402"/>
      <c r="X627" s="402"/>
      <c r="Y627" s="402"/>
      <c r="Z627" s="402"/>
    </row>
    <row r="628" ht="18.0" customHeight="1">
      <c r="A628" s="402"/>
      <c r="B628" s="402"/>
      <c r="C628" s="402"/>
      <c r="D628" s="402"/>
      <c r="E628" s="402"/>
      <c r="F628" s="402"/>
      <c r="G628" s="402"/>
      <c r="H628" s="402"/>
      <c r="I628" s="402"/>
      <c r="J628" s="402"/>
      <c r="K628" s="402"/>
      <c r="L628" s="402"/>
      <c r="M628" s="402"/>
      <c r="N628" s="402"/>
      <c r="O628" s="402"/>
      <c r="P628" s="402"/>
      <c r="Q628" s="402"/>
      <c r="R628" s="402"/>
      <c r="S628" s="402"/>
      <c r="T628" s="402"/>
      <c r="U628" s="402"/>
      <c r="V628" s="402"/>
      <c r="W628" s="402"/>
      <c r="X628" s="402"/>
      <c r="Y628" s="402"/>
      <c r="Z628" s="402"/>
    </row>
    <row r="629" ht="18.0" customHeight="1">
      <c r="A629" s="402"/>
      <c r="B629" s="402"/>
      <c r="C629" s="402"/>
      <c r="D629" s="402"/>
      <c r="E629" s="402"/>
      <c r="F629" s="402"/>
      <c r="G629" s="402"/>
      <c r="H629" s="402"/>
      <c r="I629" s="402"/>
      <c r="J629" s="402"/>
      <c r="K629" s="402"/>
      <c r="L629" s="402"/>
      <c r="M629" s="402"/>
      <c r="N629" s="402"/>
      <c r="O629" s="402"/>
      <c r="P629" s="402"/>
      <c r="Q629" s="402"/>
      <c r="R629" s="402"/>
      <c r="S629" s="402"/>
      <c r="T629" s="402"/>
      <c r="U629" s="402"/>
      <c r="V629" s="402"/>
      <c r="W629" s="402"/>
      <c r="X629" s="402"/>
      <c r="Y629" s="402"/>
      <c r="Z629" s="402"/>
    </row>
    <row r="630" ht="18.0" customHeight="1">
      <c r="A630" s="402"/>
      <c r="B630" s="402"/>
      <c r="C630" s="402"/>
      <c r="D630" s="402"/>
      <c r="E630" s="402"/>
      <c r="F630" s="402"/>
      <c r="G630" s="402"/>
      <c r="H630" s="402"/>
      <c r="I630" s="402"/>
      <c r="J630" s="402"/>
      <c r="K630" s="402"/>
      <c r="L630" s="402"/>
      <c r="M630" s="402"/>
      <c r="N630" s="402"/>
      <c r="O630" s="402"/>
      <c r="P630" s="402"/>
      <c r="Q630" s="402"/>
      <c r="R630" s="402"/>
      <c r="S630" s="402"/>
      <c r="T630" s="402"/>
      <c r="U630" s="402"/>
      <c r="V630" s="402"/>
      <c r="W630" s="402"/>
      <c r="X630" s="402"/>
      <c r="Y630" s="402"/>
      <c r="Z630" s="402"/>
    </row>
    <row r="631" ht="18.0" customHeight="1">
      <c r="A631" s="402"/>
      <c r="B631" s="402"/>
      <c r="C631" s="402"/>
      <c r="D631" s="402"/>
      <c r="E631" s="402"/>
      <c r="F631" s="402"/>
      <c r="G631" s="402"/>
      <c r="H631" s="402"/>
      <c r="I631" s="402"/>
      <c r="J631" s="402"/>
      <c r="K631" s="402"/>
      <c r="L631" s="402"/>
      <c r="M631" s="402"/>
      <c r="N631" s="402"/>
      <c r="O631" s="402"/>
      <c r="P631" s="402"/>
      <c r="Q631" s="402"/>
      <c r="R631" s="402"/>
      <c r="S631" s="402"/>
      <c r="T631" s="402"/>
      <c r="U631" s="402"/>
      <c r="V631" s="402"/>
      <c r="W631" s="402"/>
      <c r="X631" s="402"/>
      <c r="Y631" s="402"/>
      <c r="Z631" s="402"/>
    </row>
    <row r="632" ht="18.0" customHeight="1">
      <c r="A632" s="402"/>
      <c r="B632" s="402"/>
      <c r="C632" s="402"/>
      <c r="D632" s="402"/>
      <c r="E632" s="402"/>
      <c r="F632" s="402"/>
      <c r="G632" s="402"/>
      <c r="H632" s="402"/>
      <c r="I632" s="402"/>
      <c r="J632" s="402"/>
      <c r="K632" s="402"/>
      <c r="L632" s="402"/>
      <c r="M632" s="402"/>
      <c r="N632" s="402"/>
      <c r="O632" s="402"/>
      <c r="P632" s="402"/>
      <c r="Q632" s="402"/>
      <c r="R632" s="402"/>
      <c r="S632" s="402"/>
      <c r="T632" s="402"/>
      <c r="U632" s="402"/>
      <c r="V632" s="402"/>
      <c r="W632" s="402"/>
      <c r="X632" s="402"/>
      <c r="Y632" s="402"/>
      <c r="Z632" s="402"/>
    </row>
    <row r="633" ht="18.0" customHeight="1">
      <c r="A633" s="402"/>
      <c r="B633" s="402"/>
      <c r="C633" s="402"/>
      <c r="D633" s="402"/>
      <c r="E633" s="402"/>
      <c r="F633" s="402"/>
      <c r="G633" s="402"/>
      <c r="H633" s="402"/>
      <c r="I633" s="402"/>
      <c r="J633" s="402"/>
      <c r="K633" s="402"/>
      <c r="L633" s="402"/>
      <c r="M633" s="402"/>
      <c r="N633" s="402"/>
      <c r="O633" s="402"/>
      <c r="P633" s="402"/>
      <c r="Q633" s="402"/>
      <c r="R633" s="402"/>
      <c r="S633" s="402"/>
      <c r="T633" s="402"/>
      <c r="U633" s="402"/>
      <c r="V633" s="402"/>
      <c r="W633" s="402"/>
      <c r="X633" s="402"/>
      <c r="Y633" s="402"/>
      <c r="Z633" s="402"/>
    </row>
    <row r="634" ht="18.0" customHeight="1">
      <c r="A634" s="402"/>
      <c r="B634" s="402"/>
      <c r="C634" s="402"/>
      <c r="D634" s="402"/>
      <c r="E634" s="402"/>
      <c r="F634" s="402"/>
      <c r="G634" s="402"/>
      <c r="H634" s="402"/>
      <c r="I634" s="402"/>
      <c r="J634" s="402"/>
      <c r="K634" s="402"/>
      <c r="L634" s="402"/>
      <c r="M634" s="402"/>
      <c r="N634" s="402"/>
      <c r="O634" s="402"/>
      <c r="P634" s="402"/>
      <c r="Q634" s="402"/>
      <c r="R634" s="402"/>
      <c r="S634" s="402"/>
      <c r="T634" s="402"/>
      <c r="U634" s="402"/>
      <c r="V634" s="402"/>
      <c r="W634" s="402"/>
      <c r="X634" s="402"/>
      <c r="Y634" s="402"/>
      <c r="Z634" s="402"/>
    </row>
    <row r="635" ht="18.0" customHeight="1">
      <c r="A635" s="402"/>
      <c r="B635" s="402"/>
      <c r="C635" s="402"/>
      <c r="D635" s="402"/>
      <c r="E635" s="402"/>
      <c r="F635" s="402"/>
      <c r="G635" s="402"/>
      <c r="H635" s="402"/>
      <c r="I635" s="402"/>
      <c r="J635" s="402"/>
      <c r="K635" s="402"/>
      <c r="L635" s="402"/>
      <c r="M635" s="402"/>
      <c r="N635" s="402"/>
      <c r="O635" s="402"/>
      <c r="P635" s="402"/>
      <c r="Q635" s="402"/>
      <c r="R635" s="402"/>
      <c r="S635" s="402"/>
      <c r="T635" s="402"/>
      <c r="U635" s="402"/>
      <c r="V635" s="402"/>
      <c r="W635" s="402"/>
      <c r="X635" s="402"/>
      <c r="Y635" s="402"/>
      <c r="Z635" s="402"/>
    </row>
    <row r="636" ht="18.0" customHeight="1">
      <c r="A636" s="402"/>
      <c r="B636" s="402"/>
      <c r="C636" s="402"/>
      <c r="D636" s="402"/>
      <c r="E636" s="402"/>
      <c r="F636" s="402"/>
      <c r="G636" s="402"/>
      <c r="H636" s="402"/>
      <c r="I636" s="402"/>
      <c r="J636" s="402"/>
      <c r="K636" s="402"/>
      <c r="L636" s="402"/>
      <c r="M636" s="402"/>
      <c r="N636" s="402"/>
      <c r="O636" s="402"/>
      <c r="P636" s="402"/>
      <c r="Q636" s="402"/>
      <c r="R636" s="402"/>
      <c r="S636" s="402"/>
      <c r="T636" s="402"/>
      <c r="U636" s="402"/>
      <c r="V636" s="402"/>
      <c r="W636" s="402"/>
      <c r="X636" s="402"/>
      <c r="Y636" s="402"/>
      <c r="Z636" s="402"/>
    </row>
    <row r="637" ht="18.0" customHeight="1">
      <c r="A637" s="402"/>
      <c r="B637" s="402"/>
      <c r="C637" s="402"/>
      <c r="D637" s="402"/>
      <c r="E637" s="402"/>
      <c r="F637" s="402"/>
      <c r="G637" s="402"/>
      <c r="H637" s="402"/>
      <c r="I637" s="402"/>
      <c r="J637" s="402"/>
      <c r="K637" s="402"/>
      <c r="L637" s="402"/>
      <c r="M637" s="402"/>
      <c r="N637" s="402"/>
      <c r="O637" s="402"/>
      <c r="P637" s="402"/>
      <c r="Q637" s="402"/>
      <c r="R637" s="402"/>
      <c r="S637" s="402"/>
      <c r="T637" s="402"/>
      <c r="U637" s="402"/>
      <c r="V637" s="402"/>
      <c r="W637" s="402"/>
      <c r="X637" s="402"/>
      <c r="Y637" s="402"/>
      <c r="Z637" s="402"/>
    </row>
    <row r="638" ht="18.0" customHeight="1">
      <c r="A638" s="402"/>
      <c r="B638" s="402"/>
      <c r="C638" s="402"/>
      <c r="D638" s="402"/>
      <c r="E638" s="402"/>
      <c r="F638" s="402"/>
      <c r="G638" s="402"/>
      <c r="H638" s="402"/>
      <c r="I638" s="402"/>
      <c r="J638" s="402"/>
      <c r="K638" s="402"/>
      <c r="L638" s="402"/>
      <c r="M638" s="402"/>
      <c r="N638" s="402"/>
      <c r="O638" s="402"/>
      <c r="P638" s="402"/>
      <c r="Q638" s="402"/>
      <c r="R638" s="402"/>
      <c r="S638" s="402"/>
      <c r="T638" s="402"/>
      <c r="U638" s="402"/>
      <c r="V638" s="402"/>
      <c r="W638" s="402"/>
      <c r="X638" s="402"/>
      <c r="Y638" s="402"/>
      <c r="Z638" s="402"/>
    </row>
    <row r="639" ht="18.0" customHeight="1">
      <c r="A639" s="402"/>
      <c r="B639" s="402"/>
      <c r="C639" s="402"/>
      <c r="D639" s="402"/>
      <c r="E639" s="402"/>
      <c r="F639" s="402"/>
      <c r="G639" s="402"/>
      <c r="H639" s="402"/>
      <c r="I639" s="402"/>
      <c r="J639" s="402"/>
      <c r="K639" s="402"/>
      <c r="L639" s="402"/>
      <c r="M639" s="402"/>
      <c r="N639" s="402"/>
      <c r="O639" s="402"/>
      <c r="P639" s="402"/>
      <c r="Q639" s="402"/>
      <c r="R639" s="402"/>
      <c r="S639" s="402"/>
      <c r="T639" s="402"/>
      <c r="U639" s="402"/>
      <c r="V639" s="402"/>
      <c r="W639" s="402"/>
      <c r="X639" s="402"/>
      <c r="Y639" s="402"/>
      <c r="Z639" s="402"/>
    </row>
    <row r="640" ht="18.0" customHeight="1">
      <c r="A640" s="402"/>
      <c r="B640" s="402"/>
      <c r="C640" s="402"/>
      <c r="D640" s="402"/>
      <c r="E640" s="402"/>
      <c r="F640" s="402"/>
      <c r="G640" s="402"/>
      <c r="H640" s="402"/>
      <c r="I640" s="402"/>
      <c r="J640" s="402"/>
      <c r="K640" s="402"/>
      <c r="L640" s="402"/>
      <c r="M640" s="402"/>
      <c r="N640" s="402"/>
      <c r="O640" s="402"/>
      <c r="P640" s="402"/>
      <c r="Q640" s="402"/>
      <c r="R640" s="402"/>
      <c r="S640" s="402"/>
      <c r="T640" s="402"/>
      <c r="U640" s="402"/>
      <c r="V640" s="402"/>
      <c r="W640" s="402"/>
      <c r="X640" s="402"/>
      <c r="Y640" s="402"/>
      <c r="Z640" s="402"/>
    </row>
    <row r="641" ht="18.0" customHeight="1">
      <c r="A641" s="402"/>
      <c r="B641" s="402"/>
      <c r="C641" s="402"/>
      <c r="D641" s="402"/>
      <c r="E641" s="402"/>
      <c r="F641" s="402"/>
      <c r="G641" s="402"/>
      <c r="H641" s="402"/>
      <c r="I641" s="402"/>
      <c r="J641" s="402"/>
      <c r="K641" s="402"/>
      <c r="L641" s="402"/>
      <c r="M641" s="402"/>
      <c r="N641" s="402"/>
      <c r="O641" s="402"/>
      <c r="P641" s="402"/>
      <c r="Q641" s="402"/>
      <c r="R641" s="402"/>
      <c r="S641" s="402"/>
      <c r="T641" s="402"/>
      <c r="U641" s="402"/>
      <c r="V641" s="402"/>
      <c r="W641" s="402"/>
      <c r="X641" s="402"/>
      <c r="Y641" s="402"/>
      <c r="Z641" s="402"/>
    </row>
    <row r="642" ht="18.0" customHeight="1">
      <c r="A642" s="402"/>
      <c r="B642" s="402"/>
      <c r="C642" s="402"/>
      <c r="D642" s="402"/>
      <c r="E642" s="402"/>
      <c r="F642" s="402"/>
      <c r="G642" s="402"/>
      <c r="H642" s="402"/>
      <c r="I642" s="402"/>
      <c r="J642" s="402"/>
      <c r="K642" s="402"/>
      <c r="L642" s="402"/>
      <c r="M642" s="402"/>
      <c r="N642" s="402"/>
      <c r="O642" s="402"/>
      <c r="P642" s="402"/>
      <c r="Q642" s="402"/>
      <c r="R642" s="402"/>
      <c r="S642" s="402"/>
      <c r="T642" s="402"/>
      <c r="U642" s="402"/>
      <c r="V642" s="402"/>
      <c r="W642" s="402"/>
      <c r="X642" s="402"/>
      <c r="Y642" s="402"/>
      <c r="Z642" s="402"/>
    </row>
    <row r="643" ht="18.0" customHeight="1">
      <c r="A643" s="402"/>
      <c r="B643" s="402"/>
      <c r="C643" s="402"/>
      <c r="D643" s="402"/>
      <c r="E643" s="402"/>
      <c r="F643" s="402"/>
      <c r="G643" s="402"/>
      <c r="H643" s="402"/>
      <c r="I643" s="402"/>
      <c r="J643" s="402"/>
      <c r="K643" s="402"/>
      <c r="L643" s="402"/>
      <c r="M643" s="402"/>
      <c r="N643" s="402"/>
      <c r="O643" s="402"/>
      <c r="P643" s="402"/>
      <c r="Q643" s="402"/>
      <c r="R643" s="402"/>
      <c r="S643" s="402"/>
      <c r="T643" s="402"/>
      <c r="U643" s="402"/>
      <c r="V643" s="402"/>
      <c r="W643" s="402"/>
      <c r="X643" s="402"/>
      <c r="Y643" s="402"/>
      <c r="Z643" s="402"/>
    </row>
    <row r="644" ht="18.0" customHeight="1">
      <c r="A644" s="402"/>
      <c r="B644" s="402"/>
      <c r="C644" s="402"/>
      <c r="D644" s="402"/>
      <c r="E644" s="402"/>
      <c r="F644" s="402"/>
      <c r="G644" s="402"/>
      <c r="H644" s="402"/>
      <c r="I644" s="402"/>
      <c r="J644" s="402"/>
      <c r="K644" s="402"/>
      <c r="L644" s="402"/>
      <c r="M644" s="402"/>
      <c r="N644" s="402"/>
      <c r="O644" s="402"/>
      <c r="P644" s="402"/>
      <c r="Q644" s="402"/>
      <c r="R644" s="402"/>
      <c r="S644" s="402"/>
      <c r="T644" s="402"/>
      <c r="U644" s="402"/>
      <c r="V644" s="402"/>
      <c r="W644" s="402"/>
      <c r="X644" s="402"/>
      <c r="Y644" s="402"/>
      <c r="Z644" s="402"/>
    </row>
    <row r="645" ht="18.0" customHeight="1">
      <c r="A645" s="402"/>
      <c r="B645" s="402"/>
      <c r="C645" s="402"/>
      <c r="D645" s="402"/>
      <c r="E645" s="402"/>
      <c r="F645" s="402"/>
      <c r="G645" s="402"/>
      <c r="H645" s="402"/>
      <c r="I645" s="402"/>
      <c r="J645" s="402"/>
      <c r="K645" s="402"/>
      <c r="L645" s="402"/>
      <c r="M645" s="402"/>
      <c r="N645" s="402"/>
      <c r="O645" s="402"/>
      <c r="P645" s="402"/>
      <c r="Q645" s="402"/>
      <c r="R645" s="402"/>
      <c r="S645" s="402"/>
      <c r="T645" s="402"/>
      <c r="U645" s="402"/>
      <c r="V645" s="402"/>
      <c r="W645" s="402"/>
      <c r="X645" s="402"/>
      <c r="Y645" s="402"/>
      <c r="Z645" s="402"/>
    </row>
    <row r="646" ht="18.0" customHeight="1">
      <c r="A646" s="402"/>
      <c r="B646" s="402"/>
      <c r="C646" s="402"/>
      <c r="D646" s="402"/>
      <c r="E646" s="402"/>
      <c r="F646" s="402"/>
      <c r="G646" s="402"/>
      <c r="H646" s="402"/>
      <c r="I646" s="402"/>
      <c r="J646" s="402"/>
      <c r="K646" s="402"/>
      <c r="L646" s="402"/>
      <c r="M646" s="402"/>
      <c r="N646" s="402"/>
      <c r="O646" s="402"/>
      <c r="P646" s="402"/>
      <c r="Q646" s="402"/>
      <c r="R646" s="402"/>
      <c r="S646" s="402"/>
      <c r="T646" s="402"/>
      <c r="U646" s="402"/>
      <c r="V646" s="402"/>
      <c r="W646" s="402"/>
      <c r="X646" s="402"/>
      <c r="Y646" s="402"/>
      <c r="Z646" s="402"/>
    </row>
    <row r="647" ht="18.0" customHeight="1">
      <c r="A647" s="402"/>
      <c r="B647" s="402"/>
      <c r="C647" s="402"/>
      <c r="D647" s="402"/>
      <c r="E647" s="402"/>
      <c r="F647" s="402"/>
      <c r="G647" s="402"/>
      <c r="H647" s="402"/>
      <c r="I647" s="402"/>
      <c r="J647" s="402"/>
      <c r="K647" s="402"/>
      <c r="L647" s="402"/>
      <c r="M647" s="402"/>
      <c r="N647" s="402"/>
      <c r="O647" s="402"/>
      <c r="P647" s="402"/>
      <c r="Q647" s="402"/>
      <c r="R647" s="402"/>
      <c r="S647" s="402"/>
      <c r="T647" s="402"/>
      <c r="U647" s="402"/>
      <c r="V647" s="402"/>
      <c r="W647" s="402"/>
      <c r="X647" s="402"/>
      <c r="Y647" s="402"/>
      <c r="Z647" s="402"/>
    </row>
    <row r="648" ht="18.0" customHeight="1">
      <c r="A648" s="402"/>
      <c r="B648" s="402"/>
      <c r="C648" s="402"/>
      <c r="D648" s="402"/>
      <c r="E648" s="402"/>
      <c r="F648" s="402"/>
      <c r="G648" s="402"/>
      <c r="H648" s="402"/>
      <c r="I648" s="402"/>
      <c r="J648" s="402"/>
      <c r="K648" s="402"/>
      <c r="L648" s="402"/>
      <c r="M648" s="402"/>
      <c r="N648" s="402"/>
      <c r="O648" s="402"/>
      <c r="P648" s="402"/>
      <c r="Q648" s="402"/>
      <c r="R648" s="402"/>
      <c r="S648" s="402"/>
      <c r="T648" s="402"/>
      <c r="U648" s="402"/>
      <c r="V648" s="402"/>
      <c r="W648" s="402"/>
      <c r="X648" s="402"/>
      <c r="Y648" s="402"/>
      <c r="Z648" s="402"/>
    </row>
    <row r="649" ht="18.0" customHeight="1">
      <c r="A649" s="402"/>
      <c r="B649" s="402"/>
      <c r="C649" s="402"/>
      <c r="D649" s="402"/>
      <c r="E649" s="402"/>
      <c r="F649" s="402"/>
      <c r="G649" s="402"/>
      <c r="H649" s="402"/>
      <c r="I649" s="402"/>
      <c r="J649" s="402"/>
      <c r="K649" s="402"/>
      <c r="L649" s="402"/>
      <c r="M649" s="402"/>
      <c r="N649" s="402"/>
      <c r="O649" s="402"/>
      <c r="P649" s="402"/>
      <c r="Q649" s="402"/>
      <c r="R649" s="402"/>
      <c r="S649" s="402"/>
      <c r="T649" s="402"/>
      <c r="U649" s="402"/>
      <c r="V649" s="402"/>
      <c r="W649" s="402"/>
      <c r="X649" s="402"/>
      <c r="Y649" s="402"/>
      <c r="Z649" s="402"/>
    </row>
    <row r="650" ht="18.0" customHeight="1">
      <c r="A650" s="402"/>
      <c r="B650" s="402"/>
      <c r="C650" s="402"/>
      <c r="D650" s="402"/>
      <c r="E650" s="402"/>
      <c r="F650" s="402"/>
      <c r="G650" s="402"/>
      <c r="H650" s="402"/>
      <c r="I650" s="402"/>
      <c r="J650" s="402"/>
      <c r="K650" s="402"/>
      <c r="L650" s="402"/>
      <c r="M650" s="402"/>
      <c r="N650" s="402"/>
      <c r="O650" s="402"/>
      <c r="P650" s="402"/>
      <c r="Q650" s="402"/>
      <c r="R650" s="402"/>
      <c r="S650" s="402"/>
      <c r="T650" s="402"/>
      <c r="U650" s="402"/>
      <c r="V650" s="402"/>
      <c r="W650" s="402"/>
      <c r="X650" s="402"/>
      <c r="Y650" s="402"/>
      <c r="Z650" s="402"/>
    </row>
    <row r="651" ht="18.0" customHeight="1">
      <c r="A651" s="402"/>
      <c r="B651" s="402"/>
      <c r="C651" s="402"/>
      <c r="D651" s="402"/>
      <c r="E651" s="402"/>
      <c r="F651" s="402"/>
      <c r="G651" s="402"/>
      <c r="H651" s="402"/>
      <c r="I651" s="402"/>
      <c r="J651" s="402"/>
      <c r="K651" s="402"/>
      <c r="L651" s="402"/>
      <c r="M651" s="402"/>
      <c r="N651" s="402"/>
      <c r="O651" s="402"/>
      <c r="P651" s="402"/>
      <c r="Q651" s="402"/>
      <c r="R651" s="402"/>
      <c r="S651" s="402"/>
      <c r="T651" s="402"/>
      <c r="U651" s="402"/>
      <c r="V651" s="402"/>
      <c r="W651" s="402"/>
      <c r="X651" s="402"/>
      <c r="Y651" s="402"/>
      <c r="Z651" s="402"/>
    </row>
    <row r="652" ht="18.0" customHeight="1">
      <c r="A652" s="402"/>
      <c r="B652" s="402"/>
      <c r="C652" s="402"/>
      <c r="D652" s="402"/>
      <c r="E652" s="402"/>
      <c r="F652" s="402"/>
      <c r="G652" s="402"/>
      <c r="H652" s="402"/>
      <c r="I652" s="402"/>
      <c r="J652" s="402"/>
      <c r="K652" s="402"/>
      <c r="L652" s="402"/>
      <c r="M652" s="402"/>
      <c r="N652" s="402"/>
      <c r="O652" s="402"/>
      <c r="P652" s="402"/>
      <c r="Q652" s="402"/>
      <c r="R652" s="402"/>
      <c r="S652" s="402"/>
      <c r="T652" s="402"/>
      <c r="U652" s="402"/>
      <c r="V652" s="402"/>
      <c r="W652" s="402"/>
      <c r="X652" s="402"/>
      <c r="Y652" s="402"/>
      <c r="Z652" s="402"/>
    </row>
    <row r="653" ht="18.0" customHeight="1">
      <c r="A653" s="402"/>
      <c r="B653" s="402"/>
      <c r="C653" s="402"/>
      <c r="D653" s="402"/>
      <c r="E653" s="402"/>
      <c r="F653" s="402"/>
      <c r="G653" s="402"/>
      <c r="H653" s="402"/>
      <c r="I653" s="402"/>
      <c r="J653" s="402"/>
      <c r="K653" s="402"/>
      <c r="L653" s="402"/>
      <c r="M653" s="402"/>
      <c r="N653" s="402"/>
      <c r="O653" s="402"/>
      <c r="P653" s="402"/>
      <c r="Q653" s="402"/>
      <c r="R653" s="402"/>
      <c r="S653" s="402"/>
      <c r="T653" s="402"/>
      <c r="U653" s="402"/>
      <c r="V653" s="402"/>
      <c r="W653" s="402"/>
      <c r="X653" s="402"/>
      <c r="Y653" s="402"/>
      <c r="Z653" s="402"/>
    </row>
    <row r="654" ht="18.0" customHeight="1">
      <c r="A654" s="402"/>
      <c r="B654" s="402"/>
      <c r="C654" s="402"/>
      <c r="D654" s="402"/>
      <c r="E654" s="402"/>
      <c r="F654" s="402"/>
      <c r="G654" s="402"/>
      <c r="H654" s="402"/>
      <c r="I654" s="402"/>
      <c r="J654" s="402"/>
      <c r="K654" s="402"/>
      <c r="L654" s="402"/>
      <c r="M654" s="402"/>
      <c r="N654" s="402"/>
      <c r="O654" s="402"/>
      <c r="P654" s="402"/>
      <c r="Q654" s="402"/>
      <c r="R654" s="402"/>
      <c r="S654" s="402"/>
      <c r="T654" s="402"/>
      <c r="U654" s="402"/>
      <c r="V654" s="402"/>
      <c r="W654" s="402"/>
      <c r="X654" s="402"/>
      <c r="Y654" s="402"/>
      <c r="Z654" s="402"/>
    </row>
    <row r="655" ht="18.0" customHeight="1">
      <c r="A655" s="402"/>
      <c r="B655" s="402"/>
      <c r="C655" s="402"/>
      <c r="D655" s="402"/>
      <c r="E655" s="402"/>
      <c r="F655" s="402"/>
      <c r="G655" s="402"/>
      <c r="H655" s="402"/>
      <c r="I655" s="402"/>
      <c r="J655" s="402"/>
      <c r="K655" s="402"/>
      <c r="L655" s="402"/>
      <c r="M655" s="402"/>
      <c r="N655" s="402"/>
      <c r="O655" s="402"/>
      <c r="P655" s="402"/>
      <c r="Q655" s="402"/>
      <c r="R655" s="402"/>
      <c r="S655" s="402"/>
      <c r="T655" s="402"/>
      <c r="U655" s="402"/>
      <c r="V655" s="402"/>
      <c r="W655" s="402"/>
      <c r="X655" s="402"/>
      <c r="Y655" s="402"/>
      <c r="Z655" s="402"/>
    </row>
    <row r="656" ht="18.0" customHeight="1">
      <c r="A656" s="402"/>
      <c r="B656" s="402"/>
      <c r="C656" s="402"/>
      <c r="D656" s="402"/>
      <c r="E656" s="402"/>
      <c r="F656" s="402"/>
      <c r="G656" s="402"/>
      <c r="H656" s="402"/>
      <c r="I656" s="402"/>
      <c r="J656" s="402"/>
      <c r="K656" s="402"/>
      <c r="L656" s="402"/>
      <c r="M656" s="402"/>
      <c r="N656" s="402"/>
      <c r="O656" s="402"/>
      <c r="P656" s="402"/>
      <c r="Q656" s="402"/>
      <c r="R656" s="402"/>
      <c r="S656" s="402"/>
      <c r="T656" s="402"/>
      <c r="U656" s="402"/>
      <c r="V656" s="402"/>
      <c r="W656" s="402"/>
      <c r="X656" s="402"/>
      <c r="Y656" s="402"/>
      <c r="Z656" s="402"/>
    </row>
    <row r="657" ht="18.0" customHeight="1">
      <c r="A657" s="402"/>
      <c r="B657" s="402"/>
      <c r="C657" s="402"/>
      <c r="D657" s="402"/>
      <c r="E657" s="402"/>
      <c r="F657" s="402"/>
      <c r="G657" s="402"/>
      <c r="H657" s="402"/>
      <c r="I657" s="402"/>
      <c r="J657" s="402"/>
      <c r="K657" s="402"/>
      <c r="L657" s="402"/>
      <c r="M657" s="402"/>
      <c r="N657" s="402"/>
      <c r="O657" s="402"/>
      <c r="P657" s="402"/>
      <c r="Q657" s="402"/>
      <c r="R657" s="402"/>
      <c r="S657" s="402"/>
      <c r="T657" s="402"/>
      <c r="U657" s="402"/>
      <c r="V657" s="402"/>
      <c r="W657" s="402"/>
      <c r="X657" s="402"/>
      <c r="Y657" s="402"/>
      <c r="Z657" s="402"/>
    </row>
    <row r="658" ht="18.0" customHeight="1">
      <c r="A658" s="402"/>
      <c r="B658" s="402"/>
      <c r="C658" s="402"/>
      <c r="D658" s="402"/>
      <c r="E658" s="402"/>
      <c r="F658" s="402"/>
      <c r="G658" s="402"/>
      <c r="H658" s="402"/>
      <c r="I658" s="402"/>
      <c r="J658" s="402"/>
      <c r="K658" s="402"/>
      <c r="L658" s="402"/>
      <c r="M658" s="402"/>
      <c r="N658" s="402"/>
      <c r="O658" s="402"/>
      <c r="P658" s="402"/>
      <c r="Q658" s="402"/>
      <c r="R658" s="402"/>
      <c r="S658" s="402"/>
      <c r="T658" s="402"/>
      <c r="U658" s="402"/>
      <c r="V658" s="402"/>
      <c r="W658" s="402"/>
      <c r="X658" s="402"/>
      <c r="Y658" s="402"/>
      <c r="Z658" s="402"/>
    </row>
    <row r="659" ht="18.0" customHeight="1">
      <c r="A659" s="402"/>
      <c r="B659" s="402"/>
      <c r="C659" s="402"/>
      <c r="D659" s="402"/>
      <c r="E659" s="402"/>
      <c r="F659" s="402"/>
      <c r="G659" s="402"/>
      <c r="H659" s="402"/>
      <c r="I659" s="402"/>
      <c r="J659" s="402"/>
      <c r="K659" s="402"/>
      <c r="L659" s="402"/>
      <c r="M659" s="402"/>
      <c r="N659" s="402"/>
      <c r="O659" s="402"/>
      <c r="P659" s="402"/>
      <c r="Q659" s="402"/>
      <c r="R659" s="402"/>
      <c r="S659" s="402"/>
      <c r="T659" s="402"/>
      <c r="U659" s="402"/>
      <c r="V659" s="402"/>
      <c r="W659" s="402"/>
      <c r="X659" s="402"/>
      <c r="Y659" s="402"/>
      <c r="Z659" s="402"/>
    </row>
    <row r="660" ht="18.0" customHeight="1">
      <c r="A660" s="402"/>
      <c r="B660" s="402"/>
      <c r="C660" s="402"/>
      <c r="D660" s="402"/>
      <c r="E660" s="402"/>
      <c r="F660" s="402"/>
      <c r="G660" s="402"/>
      <c r="H660" s="402"/>
      <c r="I660" s="402"/>
      <c r="J660" s="402"/>
      <c r="K660" s="402"/>
      <c r="L660" s="402"/>
      <c r="M660" s="402"/>
      <c r="N660" s="402"/>
      <c r="O660" s="402"/>
      <c r="P660" s="402"/>
      <c r="Q660" s="402"/>
      <c r="R660" s="402"/>
      <c r="S660" s="402"/>
      <c r="T660" s="402"/>
      <c r="U660" s="402"/>
      <c r="V660" s="402"/>
      <c r="W660" s="402"/>
      <c r="X660" s="402"/>
      <c r="Y660" s="402"/>
      <c r="Z660" s="402"/>
    </row>
    <row r="661" ht="18.0" customHeight="1">
      <c r="A661" s="402"/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  <c r="M661" s="402"/>
      <c r="N661" s="402"/>
      <c r="O661" s="402"/>
      <c r="P661" s="402"/>
      <c r="Q661" s="402"/>
      <c r="R661" s="402"/>
      <c r="S661" s="402"/>
      <c r="T661" s="402"/>
      <c r="U661" s="402"/>
      <c r="V661" s="402"/>
      <c r="W661" s="402"/>
      <c r="X661" s="402"/>
      <c r="Y661" s="402"/>
      <c r="Z661" s="402"/>
    </row>
    <row r="662" ht="18.0" customHeight="1">
      <c r="A662" s="402"/>
      <c r="B662" s="402"/>
      <c r="C662" s="402"/>
      <c r="D662" s="402"/>
      <c r="E662" s="402"/>
      <c r="F662" s="402"/>
      <c r="G662" s="402"/>
      <c r="H662" s="402"/>
      <c r="I662" s="402"/>
      <c r="J662" s="402"/>
      <c r="K662" s="402"/>
      <c r="L662" s="402"/>
      <c r="M662" s="402"/>
      <c r="N662" s="402"/>
      <c r="O662" s="402"/>
      <c r="P662" s="402"/>
      <c r="Q662" s="402"/>
      <c r="R662" s="402"/>
      <c r="S662" s="402"/>
      <c r="T662" s="402"/>
      <c r="U662" s="402"/>
      <c r="V662" s="402"/>
      <c r="W662" s="402"/>
      <c r="X662" s="402"/>
      <c r="Y662" s="402"/>
      <c r="Z662" s="402"/>
    </row>
    <row r="663" ht="18.0" customHeight="1">
      <c r="A663" s="402"/>
      <c r="B663" s="402"/>
      <c r="C663" s="402"/>
      <c r="D663" s="402"/>
      <c r="E663" s="402"/>
      <c r="F663" s="402"/>
      <c r="G663" s="402"/>
      <c r="H663" s="402"/>
      <c r="I663" s="402"/>
      <c r="J663" s="402"/>
      <c r="K663" s="402"/>
      <c r="L663" s="402"/>
      <c r="M663" s="402"/>
      <c r="N663" s="402"/>
      <c r="O663" s="402"/>
      <c r="P663" s="402"/>
      <c r="Q663" s="402"/>
      <c r="R663" s="402"/>
      <c r="S663" s="402"/>
      <c r="T663" s="402"/>
      <c r="U663" s="402"/>
      <c r="V663" s="402"/>
      <c r="W663" s="402"/>
      <c r="X663" s="402"/>
      <c r="Y663" s="402"/>
      <c r="Z663" s="402"/>
    </row>
    <row r="664" ht="18.0" customHeight="1">
      <c r="A664" s="402"/>
      <c r="B664" s="402"/>
      <c r="C664" s="402"/>
      <c r="D664" s="402"/>
      <c r="E664" s="402"/>
      <c r="F664" s="402"/>
      <c r="G664" s="402"/>
      <c r="H664" s="402"/>
      <c r="I664" s="402"/>
      <c r="J664" s="402"/>
      <c r="K664" s="402"/>
      <c r="L664" s="402"/>
      <c r="M664" s="402"/>
      <c r="N664" s="402"/>
      <c r="O664" s="402"/>
      <c r="P664" s="402"/>
      <c r="Q664" s="402"/>
      <c r="R664" s="402"/>
      <c r="S664" s="402"/>
      <c r="T664" s="402"/>
      <c r="U664" s="402"/>
      <c r="V664" s="402"/>
      <c r="W664" s="402"/>
      <c r="X664" s="402"/>
      <c r="Y664" s="402"/>
      <c r="Z664" s="402"/>
    </row>
    <row r="665" ht="18.0" customHeight="1">
      <c r="A665" s="402"/>
      <c r="B665" s="402"/>
      <c r="C665" s="402"/>
      <c r="D665" s="402"/>
      <c r="E665" s="402"/>
      <c r="F665" s="402"/>
      <c r="G665" s="402"/>
      <c r="H665" s="402"/>
      <c r="I665" s="402"/>
      <c r="J665" s="402"/>
      <c r="K665" s="402"/>
      <c r="L665" s="402"/>
      <c r="M665" s="402"/>
      <c r="N665" s="402"/>
      <c r="O665" s="402"/>
      <c r="P665" s="402"/>
      <c r="Q665" s="402"/>
      <c r="R665" s="402"/>
      <c r="S665" s="402"/>
      <c r="T665" s="402"/>
      <c r="U665" s="402"/>
      <c r="V665" s="402"/>
      <c r="W665" s="402"/>
      <c r="X665" s="402"/>
      <c r="Y665" s="402"/>
      <c r="Z665" s="402"/>
    </row>
    <row r="666" ht="18.0" customHeight="1">
      <c r="A666" s="402"/>
      <c r="B666" s="402"/>
      <c r="C666" s="402"/>
      <c r="D666" s="402"/>
      <c r="E666" s="402"/>
      <c r="F666" s="402"/>
      <c r="G666" s="402"/>
      <c r="H666" s="402"/>
      <c r="I666" s="402"/>
      <c r="J666" s="402"/>
      <c r="K666" s="402"/>
      <c r="L666" s="402"/>
      <c r="M666" s="402"/>
      <c r="N666" s="402"/>
      <c r="O666" s="402"/>
      <c r="P666" s="402"/>
      <c r="Q666" s="402"/>
      <c r="R666" s="402"/>
      <c r="S666" s="402"/>
      <c r="T666" s="402"/>
      <c r="U666" s="402"/>
      <c r="V666" s="402"/>
      <c r="W666" s="402"/>
      <c r="X666" s="402"/>
      <c r="Y666" s="402"/>
      <c r="Z666" s="402"/>
    </row>
    <row r="667" ht="18.0" customHeight="1">
      <c r="A667" s="402"/>
      <c r="B667" s="402"/>
      <c r="C667" s="402"/>
      <c r="D667" s="402"/>
      <c r="E667" s="402"/>
      <c r="F667" s="402"/>
      <c r="G667" s="402"/>
      <c r="H667" s="402"/>
      <c r="I667" s="402"/>
      <c r="J667" s="402"/>
      <c r="K667" s="402"/>
      <c r="L667" s="402"/>
      <c r="M667" s="402"/>
      <c r="N667" s="402"/>
      <c r="O667" s="402"/>
      <c r="P667" s="402"/>
      <c r="Q667" s="402"/>
      <c r="R667" s="402"/>
      <c r="S667" s="402"/>
      <c r="T667" s="402"/>
      <c r="U667" s="402"/>
      <c r="V667" s="402"/>
      <c r="W667" s="402"/>
      <c r="X667" s="402"/>
      <c r="Y667" s="402"/>
      <c r="Z667" s="402"/>
    </row>
    <row r="668" ht="18.0" customHeight="1">
      <c r="A668" s="402"/>
      <c r="B668" s="402"/>
      <c r="C668" s="402"/>
      <c r="D668" s="402"/>
      <c r="E668" s="402"/>
      <c r="F668" s="402"/>
      <c r="G668" s="402"/>
      <c r="H668" s="402"/>
      <c r="I668" s="402"/>
      <c r="J668" s="402"/>
      <c r="K668" s="402"/>
      <c r="L668" s="402"/>
      <c r="M668" s="402"/>
      <c r="N668" s="402"/>
      <c r="O668" s="402"/>
      <c r="P668" s="402"/>
      <c r="Q668" s="402"/>
      <c r="R668" s="402"/>
      <c r="S668" s="402"/>
      <c r="T668" s="402"/>
      <c r="U668" s="402"/>
      <c r="V668" s="402"/>
      <c r="W668" s="402"/>
      <c r="X668" s="402"/>
      <c r="Y668" s="402"/>
      <c r="Z668" s="402"/>
    </row>
    <row r="669" ht="18.0" customHeight="1">
      <c r="A669" s="402"/>
      <c r="B669" s="402"/>
      <c r="C669" s="402"/>
      <c r="D669" s="402"/>
      <c r="E669" s="402"/>
      <c r="F669" s="402"/>
      <c r="G669" s="402"/>
      <c r="H669" s="402"/>
      <c r="I669" s="402"/>
      <c r="J669" s="402"/>
      <c r="K669" s="402"/>
      <c r="L669" s="402"/>
      <c r="M669" s="402"/>
      <c r="N669" s="402"/>
      <c r="O669" s="402"/>
      <c r="P669" s="402"/>
      <c r="Q669" s="402"/>
      <c r="R669" s="402"/>
      <c r="S669" s="402"/>
      <c r="T669" s="402"/>
      <c r="U669" s="402"/>
      <c r="V669" s="402"/>
      <c r="W669" s="402"/>
      <c r="X669" s="402"/>
      <c r="Y669" s="402"/>
      <c r="Z669" s="402"/>
    </row>
    <row r="670" ht="18.0" customHeight="1">
      <c r="A670" s="402"/>
      <c r="B670" s="402"/>
      <c r="C670" s="402"/>
      <c r="D670" s="402"/>
      <c r="E670" s="402"/>
      <c r="F670" s="402"/>
      <c r="G670" s="402"/>
      <c r="H670" s="402"/>
      <c r="I670" s="402"/>
      <c r="J670" s="402"/>
      <c r="K670" s="402"/>
      <c r="L670" s="402"/>
      <c r="M670" s="402"/>
      <c r="N670" s="402"/>
      <c r="O670" s="402"/>
      <c r="P670" s="402"/>
      <c r="Q670" s="402"/>
      <c r="R670" s="402"/>
      <c r="S670" s="402"/>
      <c r="T670" s="402"/>
      <c r="U670" s="402"/>
      <c r="V670" s="402"/>
      <c r="W670" s="402"/>
      <c r="X670" s="402"/>
      <c r="Y670" s="402"/>
      <c r="Z670" s="402"/>
    </row>
    <row r="671" ht="18.0" customHeight="1">
      <c r="A671" s="402"/>
      <c r="B671" s="402"/>
      <c r="C671" s="402"/>
      <c r="D671" s="402"/>
      <c r="E671" s="402"/>
      <c r="F671" s="402"/>
      <c r="G671" s="402"/>
      <c r="H671" s="402"/>
      <c r="I671" s="402"/>
      <c r="J671" s="402"/>
      <c r="K671" s="402"/>
      <c r="L671" s="402"/>
      <c r="M671" s="402"/>
      <c r="N671" s="402"/>
      <c r="O671" s="402"/>
      <c r="P671" s="402"/>
      <c r="Q671" s="402"/>
      <c r="R671" s="402"/>
      <c r="S671" s="402"/>
      <c r="T671" s="402"/>
      <c r="U671" s="402"/>
      <c r="V671" s="402"/>
      <c r="W671" s="402"/>
      <c r="X671" s="402"/>
      <c r="Y671" s="402"/>
      <c r="Z671" s="402"/>
    </row>
    <row r="672" ht="18.0" customHeight="1">
      <c r="A672" s="402"/>
      <c r="B672" s="402"/>
      <c r="C672" s="402"/>
      <c r="D672" s="402"/>
      <c r="E672" s="402"/>
      <c r="F672" s="402"/>
      <c r="G672" s="402"/>
      <c r="H672" s="402"/>
      <c r="I672" s="402"/>
      <c r="J672" s="402"/>
      <c r="K672" s="402"/>
      <c r="L672" s="402"/>
      <c r="M672" s="402"/>
      <c r="N672" s="402"/>
      <c r="O672" s="402"/>
      <c r="P672" s="402"/>
      <c r="Q672" s="402"/>
      <c r="R672" s="402"/>
      <c r="S672" s="402"/>
      <c r="T672" s="402"/>
      <c r="U672" s="402"/>
      <c r="V672" s="402"/>
      <c r="W672" s="402"/>
      <c r="X672" s="402"/>
      <c r="Y672" s="402"/>
      <c r="Z672" s="402"/>
    </row>
    <row r="673" ht="18.0" customHeight="1">
      <c r="A673" s="402"/>
      <c r="B673" s="402"/>
      <c r="C673" s="402"/>
      <c r="D673" s="402"/>
      <c r="E673" s="402"/>
      <c r="F673" s="402"/>
      <c r="G673" s="402"/>
      <c r="H673" s="402"/>
      <c r="I673" s="402"/>
      <c r="J673" s="402"/>
      <c r="K673" s="402"/>
      <c r="L673" s="402"/>
      <c r="M673" s="402"/>
      <c r="N673" s="402"/>
      <c r="O673" s="402"/>
      <c r="P673" s="402"/>
      <c r="Q673" s="402"/>
      <c r="R673" s="402"/>
      <c r="S673" s="402"/>
      <c r="T673" s="402"/>
      <c r="U673" s="402"/>
      <c r="V673" s="402"/>
      <c r="W673" s="402"/>
      <c r="X673" s="402"/>
      <c r="Y673" s="402"/>
      <c r="Z673" s="402"/>
    </row>
    <row r="674" ht="18.0" customHeight="1">
      <c r="A674" s="402"/>
      <c r="B674" s="402"/>
      <c r="C674" s="402"/>
      <c r="D674" s="402"/>
      <c r="E674" s="402"/>
      <c r="F674" s="402"/>
      <c r="G674" s="402"/>
      <c r="H674" s="402"/>
      <c r="I674" s="402"/>
      <c r="J674" s="402"/>
      <c r="K674" s="402"/>
      <c r="L674" s="402"/>
      <c r="M674" s="402"/>
      <c r="N674" s="402"/>
      <c r="O674" s="402"/>
      <c r="P674" s="402"/>
      <c r="Q674" s="402"/>
      <c r="R674" s="402"/>
      <c r="S674" s="402"/>
      <c r="T674" s="402"/>
      <c r="U674" s="402"/>
      <c r="V674" s="402"/>
      <c r="W674" s="402"/>
      <c r="X674" s="402"/>
      <c r="Y674" s="402"/>
      <c r="Z674" s="402"/>
    </row>
    <row r="675" ht="18.0" customHeight="1">
      <c r="A675" s="402"/>
      <c r="B675" s="402"/>
      <c r="C675" s="402"/>
      <c r="D675" s="402"/>
      <c r="E675" s="402"/>
      <c r="F675" s="402"/>
      <c r="G675" s="402"/>
      <c r="H675" s="402"/>
      <c r="I675" s="402"/>
      <c r="J675" s="402"/>
      <c r="K675" s="402"/>
      <c r="L675" s="402"/>
      <c r="M675" s="402"/>
      <c r="N675" s="402"/>
      <c r="O675" s="402"/>
      <c r="P675" s="402"/>
      <c r="Q675" s="402"/>
      <c r="R675" s="402"/>
      <c r="S675" s="402"/>
      <c r="T675" s="402"/>
      <c r="U675" s="402"/>
      <c r="V675" s="402"/>
      <c r="W675" s="402"/>
      <c r="X675" s="402"/>
      <c r="Y675" s="402"/>
      <c r="Z675" s="402"/>
    </row>
    <row r="676" ht="18.0" customHeight="1">
      <c r="A676" s="402"/>
      <c r="B676" s="402"/>
      <c r="C676" s="402"/>
      <c r="D676" s="402"/>
      <c r="E676" s="402"/>
      <c r="F676" s="402"/>
      <c r="G676" s="402"/>
      <c r="H676" s="402"/>
      <c r="I676" s="402"/>
      <c r="J676" s="402"/>
      <c r="K676" s="402"/>
      <c r="L676" s="402"/>
      <c r="M676" s="402"/>
      <c r="N676" s="402"/>
      <c r="O676" s="402"/>
      <c r="P676" s="402"/>
      <c r="Q676" s="402"/>
      <c r="R676" s="402"/>
      <c r="S676" s="402"/>
      <c r="T676" s="402"/>
      <c r="U676" s="402"/>
      <c r="V676" s="402"/>
      <c r="W676" s="402"/>
      <c r="X676" s="402"/>
      <c r="Y676" s="402"/>
      <c r="Z676" s="402"/>
    </row>
    <row r="677" ht="18.0" customHeight="1">
      <c r="A677" s="402"/>
      <c r="B677" s="402"/>
      <c r="C677" s="402"/>
      <c r="D677" s="402"/>
      <c r="E677" s="402"/>
      <c r="F677" s="402"/>
      <c r="G677" s="402"/>
      <c r="H677" s="402"/>
      <c r="I677" s="402"/>
      <c r="J677" s="402"/>
      <c r="K677" s="402"/>
      <c r="L677" s="402"/>
      <c r="M677" s="402"/>
      <c r="N677" s="402"/>
      <c r="O677" s="402"/>
      <c r="P677" s="402"/>
      <c r="Q677" s="402"/>
      <c r="R677" s="402"/>
      <c r="S677" s="402"/>
      <c r="T677" s="402"/>
      <c r="U677" s="402"/>
      <c r="V677" s="402"/>
      <c r="W677" s="402"/>
      <c r="X677" s="402"/>
      <c r="Y677" s="402"/>
      <c r="Z677" s="402"/>
    </row>
    <row r="678" ht="18.0" customHeight="1">
      <c r="A678" s="402"/>
      <c r="B678" s="402"/>
      <c r="C678" s="402"/>
      <c r="D678" s="402"/>
      <c r="E678" s="402"/>
      <c r="F678" s="402"/>
      <c r="G678" s="402"/>
      <c r="H678" s="402"/>
      <c r="I678" s="402"/>
      <c r="J678" s="402"/>
      <c r="K678" s="402"/>
      <c r="L678" s="402"/>
      <c r="M678" s="402"/>
      <c r="N678" s="402"/>
      <c r="O678" s="402"/>
      <c r="P678" s="402"/>
      <c r="Q678" s="402"/>
      <c r="R678" s="402"/>
      <c r="S678" s="402"/>
      <c r="T678" s="402"/>
      <c r="U678" s="402"/>
      <c r="V678" s="402"/>
      <c r="W678" s="402"/>
      <c r="X678" s="402"/>
      <c r="Y678" s="402"/>
      <c r="Z678" s="402"/>
    </row>
    <row r="679" ht="18.0" customHeight="1">
      <c r="A679" s="402"/>
      <c r="B679" s="402"/>
      <c r="C679" s="402"/>
      <c r="D679" s="402"/>
      <c r="E679" s="402"/>
      <c r="F679" s="402"/>
      <c r="G679" s="402"/>
      <c r="H679" s="402"/>
      <c r="I679" s="402"/>
      <c r="J679" s="402"/>
      <c r="K679" s="402"/>
      <c r="L679" s="402"/>
      <c r="M679" s="402"/>
      <c r="N679" s="402"/>
      <c r="O679" s="402"/>
      <c r="P679" s="402"/>
      <c r="Q679" s="402"/>
      <c r="R679" s="402"/>
      <c r="S679" s="402"/>
      <c r="T679" s="402"/>
      <c r="U679" s="402"/>
      <c r="V679" s="402"/>
      <c r="W679" s="402"/>
      <c r="X679" s="402"/>
      <c r="Y679" s="402"/>
      <c r="Z679" s="402"/>
    </row>
    <row r="680" ht="18.0" customHeight="1">
      <c r="A680" s="402"/>
      <c r="B680" s="402"/>
      <c r="C680" s="402"/>
      <c r="D680" s="402"/>
      <c r="E680" s="402"/>
      <c r="F680" s="402"/>
      <c r="G680" s="402"/>
      <c r="H680" s="402"/>
      <c r="I680" s="402"/>
      <c r="J680" s="402"/>
      <c r="K680" s="402"/>
      <c r="L680" s="402"/>
      <c r="M680" s="402"/>
      <c r="N680" s="402"/>
      <c r="O680" s="402"/>
      <c r="P680" s="402"/>
      <c r="Q680" s="402"/>
      <c r="R680" s="402"/>
      <c r="S680" s="402"/>
      <c r="T680" s="402"/>
      <c r="U680" s="402"/>
      <c r="V680" s="402"/>
      <c r="W680" s="402"/>
      <c r="X680" s="402"/>
      <c r="Y680" s="402"/>
      <c r="Z680" s="402"/>
    </row>
    <row r="681" ht="18.0" customHeight="1">
      <c r="A681" s="402"/>
      <c r="B681" s="402"/>
      <c r="C681" s="402"/>
      <c r="D681" s="402"/>
      <c r="E681" s="402"/>
      <c r="F681" s="402"/>
      <c r="G681" s="402"/>
      <c r="H681" s="402"/>
      <c r="I681" s="402"/>
      <c r="J681" s="402"/>
      <c r="K681" s="402"/>
      <c r="L681" s="402"/>
      <c r="M681" s="402"/>
      <c r="N681" s="402"/>
      <c r="O681" s="402"/>
      <c r="P681" s="402"/>
      <c r="Q681" s="402"/>
      <c r="R681" s="402"/>
      <c r="S681" s="402"/>
      <c r="T681" s="402"/>
      <c r="U681" s="402"/>
      <c r="V681" s="402"/>
      <c r="W681" s="402"/>
      <c r="X681" s="402"/>
      <c r="Y681" s="402"/>
      <c r="Z681" s="402"/>
    </row>
    <row r="682" ht="18.0" customHeight="1">
      <c r="A682" s="402"/>
      <c r="B682" s="402"/>
      <c r="C682" s="402"/>
      <c r="D682" s="402"/>
      <c r="E682" s="402"/>
      <c r="F682" s="402"/>
      <c r="G682" s="402"/>
      <c r="H682" s="402"/>
      <c r="I682" s="402"/>
      <c r="J682" s="402"/>
      <c r="K682" s="402"/>
      <c r="L682" s="402"/>
      <c r="M682" s="402"/>
      <c r="N682" s="402"/>
      <c r="O682" s="402"/>
      <c r="P682" s="402"/>
      <c r="Q682" s="402"/>
      <c r="R682" s="402"/>
      <c r="S682" s="402"/>
      <c r="T682" s="402"/>
      <c r="U682" s="402"/>
      <c r="V682" s="402"/>
      <c r="W682" s="402"/>
      <c r="X682" s="402"/>
      <c r="Y682" s="402"/>
      <c r="Z682" s="402"/>
    </row>
    <row r="683" ht="18.0" customHeight="1">
      <c r="A683" s="402"/>
      <c r="B683" s="402"/>
      <c r="C683" s="402"/>
      <c r="D683" s="402"/>
      <c r="E683" s="402"/>
      <c r="F683" s="402"/>
      <c r="G683" s="402"/>
      <c r="H683" s="402"/>
      <c r="I683" s="402"/>
      <c r="J683" s="402"/>
      <c r="K683" s="402"/>
      <c r="L683" s="402"/>
      <c r="M683" s="402"/>
      <c r="N683" s="402"/>
      <c r="O683" s="402"/>
      <c r="P683" s="402"/>
      <c r="Q683" s="402"/>
      <c r="R683" s="402"/>
      <c r="S683" s="402"/>
      <c r="T683" s="402"/>
      <c r="U683" s="402"/>
      <c r="V683" s="402"/>
      <c r="W683" s="402"/>
      <c r="X683" s="402"/>
      <c r="Y683" s="402"/>
      <c r="Z683" s="402"/>
    </row>
    <row r="684" ht="18.0" customHeight="1">
      <c r="A684" s="402"/>
      <c r="B684" s="402"/>
      <c r="C684" s="402"/>
      <c r="D684" s="402"/>
      <c r="E684" s="402"/>
      <c r="F684" s="402"/>
      <c r="G684" s="402"/>
      <c r="H684" s="402"/>
      <c r="I684" s="402"/>
      <c r="J684" s="402"/>
      <c r="K684" s="402"/>
      <c r="L684" s="402"/>
      <c r="M684" s="402"/>
      <c r="N684" s="402"/>
      <c r="O684" s="402"/>
      <c r="P684" s="402"/>
      <c r="Q684" s="402"/>
      <c r="R684" s="402"/>
      <c r="S684" s="402"/>
      <c r="T684" s="402"/>
      <c r="U684" s="402"/>
      <c r="V684" s="402"/>
      <c r="W684" s="402"/>
      <c r="X684" s="402"/>
      <c r="Y684" s="402"/>
      <c r="Z684" s="402"/>
    </row>
    <row r="685" ht="18.0" customHeight="1">
      <c r="A685" s="402"/>
      <c r="B685" s="402"/>
      <c r="C685" s="402"/>
      <c r="D685" s="402"/>
      <c r="E685" s="402"/>
      <c r="F685" s="402"/>
      <c r="G685" s="402"/>
      <c r="H685" s="402"/>
      <c r="I685" s="402"/>
      <c r="J685" s="402"/>
      <c r="K685" s="402"/>
      <c r="L685" s="402"/>
      <c r="M685" s="402"/>
      <c r="N685" s="402"/>
      <c r="O685" s="402"/>
      <c r="P685" s="402"/>
      <c r="Q685" s="402"/>
      <c r="R685" s="402"/>
      <c r="S685" s="402"/>
      <c r="T685" s="402"/>
      <c r="U685" s="402"/>
      <c r="V685" s="402"/>
      <c r="W685" s="402"/>
      <c r="X685" s="402"/>
      <c r="Y685" s="402"/>
      <c r="Z685" s="402"/>
    </row>
    <row r="686" ht="18.0" customHeight="1">
      <c r="A686" s="402"/>
      <c r="B686" s="402"/>
      <c r="C686" s="402"/>
      <c r="D686" s="402"/>
      <c r="E686" s="402"/>
      <c r="F686" s="402"/>
      <c r="G686" s="402"/>
      <c r="H686" s="402"/>
      <c r="I686" s="402"/>
      <c r="J686" s="402"/>
      <c r="K686" s="402"/>
      <c r="L686" s="402"/>
      <c r="M686" s="402"/>
      <c r="N686" s="402"/>
      <c r="O686" s="402"/>
      <c r="P686" s="402"/>
      <c r="Q686" s="402"/>
      <c r="R686" s="402"/>
      <c r="S686" s="402"/>
      <c r="T686" s="402"/>
      <c r="U686" s="402"/>
      <c r="V686" s="402"/>
      <c r="W686" s="402"/>
      <c r="X686" s="402"/>
      <c r="Y686" s="402"/>
      <c r="Z686" s="402"/>
    </row>
    <row r="687" ht="18.0" customHeight="1">
      <c r="A687" s="402"/>
      <c r="B687" s="402"/>
      <c r="C687" s="402"/>
      <c r="D687" s="402"/>
      <c r="E687" s="402"/>
      <c r="F687" s="402"/>
      <c r="G687" s="402"/>
      <c r="H687" s="402"/>
      <c r="I687" s="402"/>
      <c r="J687" s="402"/>
      <c r="K687" s="402"/>
      <c r="L687" s="402"/>
      <c r="M687" s="402"/>
      <c r="N687" s="402"/>
      <c r="O687" s="402"/>
      <c r="P687" s="402"/>
      <c r="Q687" s="402"/>
      <c r="R687" s="402"/>
      <c r="S687" s="402"/>
      <c r="T687" s="402"/>
      <c r="U687" s="402"/>
      <c r="V687" s="402"/>
      <c r="W687" s="402"/>
      <c r="X687" s="402"/>
      <c r="Y687" s="402"/>
      <c r="Z687" s="402"/>
    </row>
    <row r="688" ht="18.0" customHeight="1">
      <c r="A688" s="402"/>
      <c r="B688" s="402"/>
      <c r="C688" s="402"/>
      <c r="D688" s="402"/>
      <c r="E688" s="402"/>
      <c r="F688" s="402"/>
      <c r="G688" s="402"/>
      <c r="H688" s="402"/>
      <c r="I688" s="402"/>
      <c r="J688" s="402"/>
      <c r="K688" s="402"/>
      <c r="L688" s="402"/>
      <c r="M688" s="402"/>
      <c r="N688" s="402"/>
      <c r="O688" s="402"/>
      <c r="P688" s="402"/>
      <c r="Q688" s="402"/>
      <c r="R688" s="402"/>
      <c r="S688" s="402"/>
      <c r="T688" s="402"/>
      <c r="U688" s="402"/>
      <c r="V688" s="402"/>
      <c r="W688" s="402"/>
      <c r="X688" s="402"/>
      <c r="Y688" s="402"/>
      <c r="Z688" s="402"/>
    </row>
    <row r="689" ht="18.0" customHeight="1">
      <c r="A689" s="402"/>
      <c r="B689" s="402"/>
      <c r="C689" s="402"/>
      <c r="D689" s="402"/>
      <c r="E689" s="402"/>
      <c r="F689" s="402"/>
      <c r="G689" s="402"/>
      <c r="H689" s="402"/>
      <c r="I689" s="402"/>
      <c r="J689" s="402"/>
      <c r="K689" s="402"/>
      <c r="L689" s="402"/>
      <c r="M689" s="402"/>
      <c r="N689" s="402"/>
      <c r="O689" s="402"/>
      <c r="P689" s="402"/>
      <c r="Q689" s="402"/>
      <c r="R689" s="402"/>
      <c r="S689" s="402"/>
      <c r="T689" s="402"/>
      <c r="U689" s="402"/>
      <c r="V689" s="402"/>
      <c r="W689" s="402"/>
      <c r="X689" s="402"/>
      <c r="Y689" s="402"/>
      <c r="Z689" s="402"/>
    </row>
    <row r="690" ht="18.0" customHeight="1">
      <c r="A690" s="402"/>
      <c r="B690" s="402"/>
      <c r="C690" s="402"/>
      <c r="D690" s="402"/>
      <c r="E690" s="402"/>
      <c r="F690" s="402"/>
      <c r="G690" s="402"/>
      <c r="H690" s="402"/>
      <c r="I690" s="402"/>
      <c r="J690" s="402"/>
      <c r="K690" s="402"/>
      <c r="L690" s="402"/>
      <c r="M690" s="402"/>
      <c r="N690" s="402"/>
      <c r="O690" s="402"/>
      <c r="P690" s="402"/>
      <c r="Q690" s="402"/>
      <c r="R690" s="402"/>
      <c r="S690" s="402"/>
      <c r="T690" s="402"/>
      <c r="U690" s="402"/>
      <c r="V690" s="402"/>
      <c r="W690" s="402"/>
      <c r="X690" s="402"/>
      <c r="Y690" s="402"/>
      <c r="Z690" s="402"/>
    </row>
    <row r="691" ht="18.0" customHeight="1">
      <c r="A691" s="402"/>
      <c r="B691" s="402"/>
      <c r="C691" s="402"/>
      <c r="D691" s="402"/>
      <c r="E691" s="402"/>
      <c r="F691" s="402"/>
      <c r="G691" s="402"/>
      <c r="H691" s="402"/>
      <c r="I691" s="402"/>
      <c r="J691" s="402"/>
      <c r="K691" s="402"/>
      <c r="L691" s="402"/>
      <c r="M691" s="402"/>
      <c r="N691" s="402"/>
      <c r="O691" s="402"/>
      <c r="P691" s="402"/>
      <c r="Q691" s="402"/>
      <c r="R691" s="402"/>
      <c r="S691" s="402"/>
      <c r="T691" s="402"/>
      <c r="U691" s="402"/>
      <c r="V691" s="402"/>
      <c r="W691" s="402"/>
      <c r="X691" s="402"/>
      <c r="Y691" s="402"/>
      <c r="Z691" s="402"/>
    </row>
    <row r="692" ht="18.0" customHeight="1">
      <c r="A692" s="402"/>
      <c r="B692" s="402"/>
      <c r="C692" s="402"/>
      <c r="D692" s="402"/>
      <c r="E692" s="402"/>
      <c r="F692" s="402"/>
      <c r="G692" s="402"/>
      <c r="H692" s="402"/>
      <c r="I692" s="402"/>
      <c r="J692" s="402"/>
      <c r="K692" s="402"/>
      <c r="L692" s="402"/>
      <c r="M692" s="402"/>
      <c r="N692" s="402"/>
      <c r="O692" s="402"/>
      <c r="P692" s="402"/>
      <c r="Q692" s="402"/>
      <c r="R692" s="402"/>
      <c r="S692" s="402"/>
      <c r="T692" s="402"/>
      <c r="U692" s="402"/>
      <c r="V692" s="402"/>
      <c r="W692" s="402"/>
      <c r="X692" s="402"/>
      <c r="Y692" s="402"/>
      <c r="Z692" s="402"/>
    </row>
    <row r="693" ht="18.0" customHeight="1">
      <c r="A693" s="402"/>
      <c r="B693" s="402"/>
      <c r="C693" s="402"/>
      <c r="D693" s="402"/>
      <c r="E693" s="402"/>
      <c r="F693" s="402"/>
      <c r="G693" s="402"/>
      <c r="H693" s="402"/>
      <c r="I693" s="402"/>
      <c r="J693" s="402"/>
      <c r="K693" s="402"/>
      <c r="L693" s="402"/>
      <c r="M693" s="402"/>
      <c r="N693" s="402"/>
      <c r="O693" s="402"/>
      <c r="P693" s="402"/>
      <c r="Q693" s="402"/>
      <c r="R693" s="402"/>
      <c r="S693" s="402"/>
      <c r="T693" s="402"/>
      <c r="U693" s="402"/>
      <c r="V693" s="402"/>
      <c r="W693" s="402"/>
      <c r="X693" s="402"/>
      <c r="Y693" s="402"/>
      <c r="Z693" s="402"/>
    </row>
    <row r="694" ht="18.0" customHeight="1">
      <c r="A694" s="402"/>
      <c r="B694" s="402"/>
      <c r="C694" s="402"/>
      <c r="D694" s="402"/>
      <c r="E694" s="402"/>
      <c r="F694" s="402"/>
      <c r="G694" s="402"/>
      <c r="H694" s="402"/>
      <c r="I694" s="402"/>
      <c r="J694" s="402"/>
      <c r="K694" s="402"/>
      <c r="L694" s="402"/>
      <c r="M694" s="402"/>
      <c r="N694" s="402"/>
      <c r="O694" s="402"/>
      <c r="P694" s="402"/>
      <c r="Q694" s="402"/>
      <c r="R694" s="402"/>
      <c r="S694" s="402"/>
      <c r="T694" s="402"/>
      <c r="U694" s="402"/>
      <c r="V694" s="402"/>
      <c r="W694" s="402"/>
      <c r="X694" s="402"/>
      <c r="Y694" s="402"/>
      <c r="Z694" s="402"/>
    </row>
    <row r="695" ht="18.0" customHeight="1">
      <c r="A695" s="402"/>
      <c r="B695" s="402"/>
      <c r="C695" s="402"/>
      <c r="D695" s="402"/>
      <c r="E695" s="402"/>
      <c r="F695" s="402"/>
      <c r="G695" s="402"/>
      <c r="H695" s="402"/>
      <c r="I695" s="402"/>
      <c r="J695" s="402"/>
      <c r="K695" s="402"/>
      <c r="L695" s="402"/>
      <c r="M695" s="402"/>
      <c r="N695" s="402"/>
      <c r="O695" s="402"/>
      <c r="P695" s="402"/>
      <c r="Q695" s="402"/>
      <c r="R695" s="402"/>
      <c r="S695" s="402"/>
      <c r="T695" s="402"/>
      <c r="U695" s="402"/>
      <c r="V695" s="402"/>
      <c r="W695" s="402"/>
      <c r="X695" s="402"/>
      <c r="Y695" s="402"/>
      <c r="Z695" s="402"/>
    </row>
    <row r="696" ht="18.0" customHeight="1">
      <c r="A696" s="402"/>
      <c r="B696" s="402"/>
      <c r="C696" s="402"/>
      <c r="D696" s="402"/>
      <c r="E696" s="402"/>
      <c r="F696" s="402"/>
      <c r="G696" s="402"/>
      <c r="H696" s="402"/>
      <c r="I696" s="402"/>
      <c r="J696" s="402"/>
      <c r="K696" s="402"/>
      <c r="L696" s="402"/>
      <c r="M696" s="402"/>
      <c r="N696" s="402"/>
      <c r="O696" s="402"/>
      <c r="P696" s="402"/>
      <c r="Q696" s="402"/>
      <c r="R696" s="402"/>
      <c r="S696" s="402"/>
      <c r="T696" s="402"/>
      <c r="U696" s="402"/>
      <c r="V696" s="402"/>
      <c r="W696" s="402"/>
      <c r="X696" s="402"/>
      <c r="Y696" s="402"/>
      <c r="Z696" s="402"/>
    </row>
    <row r="697" ht="18.0" customHeight="1">
      <c r="A697" s="402"/>
      <c r="B697" s="402"/>
      <c r="C697" s="402"/>
      <c r="D697" s="402"/>
      <c r="E697" s="402"/>
      <c r="F697" s="402"/>
      <c r="G697" s="402"/>
      <c r="H697" s="402"/>
      <c r="I697" s="402"/>
      <c r="J697" s="402"/>
      <c r="K697" s="402"/>
      <c r="L697" s="402"/>
      <c r="M697" s="402"/>
      <c r="N697" s="402"/>
      <c r="O697" s="402"/>
      <c r="P697" s="402"/>
      <c r="Q697" s="402"/>
      <c r="R697" s="402"/>
      <c r="S697" s="402"/>
      <c r="T697" s="402"/>
      <c r="U697" s="402"/>
      <c r="V697" s="402"/>
      <c r="W697" s="402"/>
      <c r="X697" s="402"/>
      <c r="Y697" s="402"/>
      <c r="Z697" s="402"/>
    </row>
    <row r="698" ht="18.0" customHeight="1">
      <c r="A698" s="402"/>
      <c r="B698" s="402"/>
      <c r="C698" s="402"/>
      <c r="D698" s="402"/>
      <c r="E698" s="402"/>
      <c r="F698" s="402"/>
      <c r="G698" s="402"/>
      <c r="H698" s="402"/>
      <c r="I698" s="402"/>
      <c r="J698" s="402"/>
      <c r="K698" s="402"/>
      <c r="L698" s="402"/>
      <c r="M698" s="402"/>
      <c r="N698" s="402"/>
      <c r="O698" s="402"/>
      <c r="P698" s="402"/>
      <c r="Q698" s="402"/>
      <c r="R698" s="402"/>
      <c r="S698" s="402"/>
      <c r="T698" s="402"/>
      <c r="U698" s="402"/>
      <c r="V698" s="402"/>
      <c r="W698" s="402"/>
      <c r="X698" s="402"/>
      <c r="Y698" s="402"/>
      <c r="Z698" s="402"/>
    </row>
    <row r="699" ht="18.0" customHeight="1">
      <c r="A699" s="402"/>
      <c r="B699" s="402"/>
      <c r="C699" s="402"/>
      <c r="D699" s="402"/>
      <c r="E699" s="402"/>
      <c r="F699" s="402"/>
      <c r="G699" s="402"/>
      <c r="H699" s="402"/>
      <c r="I699" s="402"/>
      <c r="J699" s="402"/>
      <c r="K699" s="402"/>
      <c r="L699" s="402"/>
      <c r="M699" s="402"/>
      <c r="N699" s="402"/>
      <c r="O699" s="402"/>
      <c r="P699" s="402"/>
      <c r="Q699" s="402"/>
      <c r="R699" s="402"/>
      <c r="S699" s="402"/>
      <c r="T699" s="402"/>
      <c r="U699" s="402"/>
      <c r="V699" s="402"/>
      <c r="W699" s="402"/>
      <c r="X699" s="402"/>
      <c r="Y699" s="402"/>
      <c r="Z699" s="402"/>
    </row>
    <row r="700" ht="18.0" customHeight="1">
      <c r="A700" s="402"/>
      <c r="B700" s="402"/>
      <c r="C700" s="402"/>
      <c r="D700" s="402"/>
      <c r="E700" s="402"/>
      <c r="F700" s="402"/>
      <c r="G700" s="402"/>
      <c r="H700" s="402"/>
      <c r="I700" s="402"/>
      <c r="J700" s="402"/>
      <c r="K700" s="402"/>
      <c r="L700" s="402"/>
      <c r="M700" s="402"/>
      <c r="N700" s="402"/>
      <c r="O700" s="402"/>
      <c r="P700" s="402"/>
      <c r="Q700" s="402"/>
      <c r="R700" s="402"/>
      <c r="S700" s="402"/>
      <c r="T700" s="402"/>
      <c r="U700" s="402"/>
      <c r="V700" s="402"/>
      <c r="W700" s="402"/>
      <c r="X700" s="402"/>
      <c r="Y700" s="402"/>
      <c r="Z700" s="402"/>
    </row>
    <row r="701" ht="18.0" customHeight="1">
      <c r="A701" s="402"/>
      <c r="B701" s="402"/>
      <c r="C701" s="402"/>
      <c r="D701" s="402"/>
      <c r="E701" s="402"/>
      <c r="F701" s="402"/>
      <c r="G701" s="402"/>
      <c r="H701" s="402"/>
      <c r="I701" s="402"/>
      <c r="J701" s="402"/>
      <c r="K701" s="402"/>
      <c r="L701" s="402"/>
      <c r="M701" s="402"/>
      <c r="N701" s="402"/>
      <c r="O701" s="402"/>
      <c r="P701" s="402"/>
      <c r="Q701" s="402"/>
      <c r="R701" s="402"/>
      <c r="S701" s="402"/>
      <c r="T701" s="402"/>
      <c r="U701" s="402"/>
      <c r="V701" s="402"/>
      <c r="W701" s="402"/>
      <c r="X701" s="402"/>
      <c r="Y701" s="402"/>
      <c r="Z701" s="402"/>
    </row>
    <row r="702" ht="18.0" customHeight="1">
      <c r="A702" s="402"/>
      <c r="B702" s="402"/>
      <c r="C702" s="402"/>
      <c r="D702" s="402"/>
      <c r="E702" s="402"/>
      <c r="F702" s="402"/>
      <c r="G702" s="402"/>
      <c r="H702" s="402"/>
      <c r="I702" s="402"/>
      <c r="J702" s="402"/>
      <c r="K702" s="402"/>
      <c r="L702" s="402"/>
      <c r="M702" s="402"/>
      <c r="N702" s="402"/>
      <c r="O702" s="402"/>
      <c r="P702" s="402"/>
      <c r="Q702" s="402"/>
      <c r="R702" s="402"/>
      <c r="S702" s="402"/>
      <c r="T702" s="402"/>
      <c r="U702" s="402"/>
      <c r="V702" s="402"/>
      <c r="W702" s="402"/>
      <c r="X702" s="402"/>
      <c r="Y702" s="402"/>
      <c r="Z702" s="402"/>
    </row>
    <row r="703" ht="18.0" customHeight="1">
      <c r="A703" s="402"/>
      <c r="B703" s="402"/>
      <c r="C703" s="402"/>
      <c r="D703" s="402"/>
      <c r="E703" s="402"/>
      <c r="F703" s="402"/>
      <c r="G703" s="402"/>
      <c r="H703" s="402"/>
      <c r="I703" s="402"/>
      <c r="J703" s="402"/>
      <c r="K703" s="402"/>
      <c r="L703" s="402"/>
      <c r="M703" s="402"/>
      <c r="N703" s="402"/>
      <c r="O703" s="402"/>
      <c r="P703" s="402"/>
      <c r="Q703" s="402"/>
      <c r="R703" s="402"/>
      <c r="S703" s="402"/>
      <c r="T703" s="402"/>
      <c r="U703" s="402"/>
      <c r="V703" s="402"/>
      <c r="W703" s="402"/>
      <c r="X703" s="402"/>
      <c r="Y703" s="402"/>
      <c r="Z703" s="402"/>
    </row>
    <row r="704" ht="18.0" customHeight="1">
      <c r="A704" s="402"/>
      <c r="B704" s="402"/>
      <c r="C704" s="402"/>
      <c r="D704" s="402"/>
      <c r="E704" s="402"/>
      <c r="F704" s="402"/>
      <c r="G704" s="402"/>
      <c r="H704" s="402"/>
      <c r="I704" s="402"/>
      <c r="J704" s="402"/>
      <c r="K704" s="402"/>
      <c r="L704" s="402"/>
      <c r="M704" s="402"/>
      <c r="N704" s="402"/>
      <c r="O704" s="402"/>
      <c r="P704" s="402"/>
      <c r="Q704" s="402"/>
      <c r="R704" s="402"/>
      <c r="S704" s="402"/>
      <c r="T704" s="402"/>
      <c r="U704" s="402"/>
      <c r="V704" s="402"/>
      <c r="W704" s="402"/>
      <c r="X704" s="402"/>
      <c r="Y704" s="402"/>
      <c r="Z704" s="402"/>
    </row>
    <row r="705" ht="18.0" customHeight="1">
      <c r="A705" s="402"/>
      <c r="B705" s="402"/>
      <c r="C705" s="402"/>
      <c r="D705" s="402"/>
      <c r="E705" s="402"/>
      <c r="F705" s="402"/>
      <c r="G705" s="402"/>
      <c r="H705" s="402"/>
      <c r="I705" s="402"/>
      <c r="J705" s="402"/>
      <c r="K705" s="402"/>
      <c r="L705" s="402"/>
      <c r="M705" s="402"/>
      <c r="N705" s="402"/>
      <c r="O705" s="402"/>
      <c r="P705" s="402"/>
      <c r="Q705" s="402"/>
      <c r="R705" s="402"/>
      <c r="S705" s="402"/>
      <c r="T705" s="402"/>
      <c r="U705" s="402"/>
      <c r="V705" s="402"/>
      <c r="W705" s="402"/>
      <c r="X705" s="402"/>
      <c r="Y705" s="402"/>
      <c r="Z705" s="402"/>
    </row>
    <row r="706" ht="18.0" customHeight="1">
      <c r="A706" s="402"/>
      <c r="B706" s="402"/>
      <c r="C706" s="402"/>
      <c r="D706" s="402"/>
      <c r="E706" s="402"/>
      <c r="F706" s="402"/>
      <c r="G706" s="402"/>
      <c r="H706" s="402"/>
      <c r="I706" s="402"/>
      <c r="J706" s="402"/>
      <c r="K706" s="402"/>
      <c r="L706" s="402"/>
      <c r="M706" s="402"/>
      <c r="N706" s="402"/>
      <c r="O706" s="402"/>
      <c r="P706" s="402"/>
      <c r="Q706" s="402"/>
      <c r="R706" s="402"/>
      <c r="S706" s="402"/>
      <c r="T706" s="402"/>
      <c r="U706" s="402"/>
      <c r="V706" s="402"/>
      <c r="W706" s="402"/>
      <c r="X706" s="402"/>
      <c r="Y706" s="402"/>
      <c r="Z706" s="402"/>
    </row>
    <row r="707" ht="18.0" customHeight="1">
      <c r="A707" s="402"/>
      <c r="B707" s="402"/>
      <c r="C707" s="402"/>
      <c r="D707" s="402"/>
      <c r="E707" s="402"/>
      <c r="F707" s="402"/>
      <c r="G707" s="402"/>
      <c r="H707" s="402"/>
      <c r="I707" s="402"/>
      <c r="J707" s="402"/>
      <c r="K707" s="402"/>
      <c r="L707" s="402"/>
      <c r="M707" s="402"/>
      <c r="N707" s="402"/>
      <c r="O707" s="402"/>
      <c r="P707" s="402"/>
      <c r="Q707" s="402"/>
      <c r="R707" s="402"/>
      <c r="S707" s="402"/>
      <c r="T707" s="402"/>
      <c r="U707" s="402"/>
      <c r="V707" s="402"/>
      <c r="W707" s="402"/>
      <c r="X707" s="402"/>
      <c r="Y707" s="402"/>
      <c r="Z707" s="402"/>
    </row>
    <row r="708" ht="18.0" customHeight="1">
      <c r="A708" s="402"/>
      <c r="B708" s="402"/>
      <c r="C708" s="402"/>
      <c r="D708" s="402"/>
      <c r="E708" s="402"/>
      <c r="F708" s="402"/>
      <c r="G708" s="402"/>
      <c r="H708" s="402"/>
      <c r="I708" s="402"/>
      <c r="J708" s="402"/>
      <c r="K708" s="402"/>
      <c r="L708" s="402"/>
      <c r="M708" s="402"/>
      <c r="N708" s="402"/>
      <c r="O708" s="402"/>
      <c r="P708" s="402"/>
      <c r="Q708" s="402"/>
      <c r="R708" s="402"/>
      <c r="S708" s="402"/>
      <c r="T708" s="402"/>
      <c r="U708" s="402"/>
      <c r="V708" s="402"/>
      <c r="W708" s="402"/>
      <c r="X708" s="402"/>
      <c r="Y708" s="402"/>
      <c r="Z708" s="402"/>
    </row>
    <row r="709" ht="18.0" customHeight="1">
      <c r="A709" s="402"/>
      <c r="B709" s="402"/>
      <c r="C709" s="402"/>
      <c r="D709" s="402"/>
      <c r="E709" s="402"/>
      <c r="F709" s="402"/>
      <c r="G709" s="402"/>
      <c r="H709" s="402"/>
      <c r="I709" s="402"/>
      <c r="J709" s="402"/>
      <c r="K709" s="402"/>
      <c r="L709" s="402"/>
      <c r="M709" s="402"/>
      <c r="N709" s="402"/>
      <c r="O709" s="402"/>
      <c r="P709" s="402"/>
      <c r="Q709" s="402"/>
      <c r="R709" s="402"/>
      <c r="S709" s="402"/>
      <c r="T709" s="402"/>
      <c r="U709" s="402"/>
      <c r="V709" s="402"/>
      <c r="W709" s="402"/>
      <c r="X709" s="402"/>
      <c r="Y709" s="402"/>
      <c r="Z709" s="402"/>
    </row>
    <row r="710" ht="18.0" customHeight="1">
      <c r="A710" s="402"/>
      <c r="B710" s="402"/>
      <c r="C710" s="402"/>
      <c r="D710" s="402"/>
      <c r="E710" s="402"/>
      <c r="F710" s="402"/>
      <c r="G710" s="402"/>
      <c r="H710" s="402"/>
      <c r="I710" s="402"/>
      <c r="J710" s="402"/>
      <c r="K710" s="402"/>
      <c r="L710" s="402"/>
      <c r="M710" s="402"/>
      <c r="N710" s="402"/>
      <c r="O710" s="402"/>
      <c r="P710" s="402"/>
      <c r="Q710" s="402"/>
      <c r="R710" s="402"/>
      <c r="S710" s="402"/>
      <c r="T710" s="402"/>
      <c r="U710" s="402"/>
      <c r="V710" s="402"/>
      <c r="W710" s="402"/>
      <c r="X710" s="402"/>
      <c r="Y710" s="402"/>
      <c r="Z710" s="402"/>
    </row>
    <row r="711" ht="18.0" customHeight="1">
      <c r="A711" s="402"/>
      <c r="B711" s="402"/>
      <c r="C711" s="402"/>
      <c r="D711" s="402"/>
      <c r="E711" s="402"/>
      <c r="F711" s="402"/>
      <c r="G711" s="402"/>
      <c r="H711" s="402"/>
      <c r="I711" s="402"/>
      <c r="J711" s="402"/>
      <c r="K711" s="402"/>
      <c r="L711" s="402"/>
      <c r="M711" s="402"/>
      <c r="N711" s="402"/>
      <c r="O711" s="402"/>
      <c r="P711" s="402"/>
      <c r="Q711" s="402"/>
      <c r="R711" s="402"/>
      <c r="S711" s="402"/>
      <c r="T711" s="402"/>
      <c r="U711" s="402"/>
      <c r="V711" s="402"/>
      <c r="W711" s="402"/>
      <c r="X711" s="402"/>
      <c r="Y711" s="402"/>
      <c r="Z711" s="402"/>
    </row>
    <row r="712" ht="18.0" customHeight="1">
      <c r="A712" s="402"/>
      <c r="B712" s="402"/>
      <c r="C712" s="402"/>
      <c r="D712" s="402"/>
      <c r="E712" s="402"/>
      <c r="F712" s="402"/>
      <c r="G712" s="402"/>
      <c r="H712" s="402"/>
      <c r="I712" s="402"/>
      <c r="J712" s="402"/>
      <c r="K712" s="402"/>
      <c r="L712" s="402"/>
      <c r="M712" s="402"/>
      <c r="N712" s="402"/>
      <c r="O712" s="402"/>
      <c r="P712" s="402"/>
      <c r="Q712" s="402"/>
      <c r="R712" s="402"/>
      <c r="S712" s="402"/>
      <c r="T712" s="402"/>
      <c r="U712" s="402"/>
      <c r="V712" s="402"/>
      <c r="W712" s="402"/>
      <c r="X712" s="402"/>
      <c r="Y712" s="402"/>
      <c r="Z712" s="402"/>
    </row>
    <row r="713" ht="18.0" customHeight="1">
      <c r="A713" s="402"/>
      <c r="B713" s="402"/>
      <c r="C713" s="402"/>
      <c r="D713" s="402"/>
      <c r="E713" s="402"/>
      <c r="F713" s="402"/>
      <c r="G713" s="402"/>
      <c r="H713" s="402"/>
      <c r="I713" s="402"/>
      <c r="J713" s="402"/>
      <c r="K713" s="402"/>
      <c r="L713" s="402"/>
      <c r="M713" s="402"/>
      <c r="N713" s="402"/>
      <c r="O713" s="402"/>
      <c r="P713" s="402"/>
      <c r="Q713" s="402"/>
      <c r="R713" s="402"/>
      <c r="S713" s="402"/>
      <c r="T713" s="402"/>
      <c r="U713" s="402"/>
      <c r="V713" s="402"/>
      <c r="W713" s="402"/>
      <c r="X713" s="402"/>
      <c r="Y713" s="402"/>
      <c r="Z713" s="402"/>
    </row>
    <row r="714" ht="18.0" customHeight="1">
      <c r="A714" s="402"/>
      <c r="B714" s="402"/>
      <c r="C714" s="402"/>
      <c r="D714" s="402"/>
      <c r="E714" s="402"/>
      <c r="F714" s="402"/>
      <c r="G714" s="402"/>
      <c r="H714" s="402"/>
      <c r="I714" s="402"/>
      <c r="J714" s="402"/>
      <c r="K714" s="402"/>
      <c r="L714" s="402"/>
      <c r="M714" s="402"/>
      <c r="N714" s="402"/>
      <c r="O714" s="402"/>
      <c r="P714" s="402"/>
      <c r="Q714" s="402"/>
      <c r="R714" s="402"/>
      <c r="S714" s="402"/>
      <c r="T714" s="402"/>
      <c r="U714" s="402"/>
      <c r="V714" s="402"/>
      <c r="W714" s="402"/>
      <c r="X714" s="402"/>
      <c r="Y714" s="402"/>
      <c r="Z714" s="402"/>
    </row>
    <row r="715" ht="18.0" customHeight="1">
      <c r="A715" s="402"/>
      <c r="B715" s="402"/>
      <c r="C715" s="402"/>
      <c r="D715" s="402"/>
      <c r="E715" s="402"/>
      <c r="F715" s="402"/>
      <c r="G715" s="402"/>
      <c r="H715" s="402"/>
      <c r="I715" s="402"/>
      <c r="J715" s="402"/>
      <c r="K715" s="402"/>
      <c r="L715" s="402"/>
      <c r="M715" s="402"/>
      <c r="N715" s="402"/>
      <c r="O715" s="402"/>
      <c r="P715" s="402"/>
      <c r="Q715" s="402"/>
      <c r="R715" s="402"/>
      <c r="S715" s="402"/>
      <c r="T715" s="402"/>
      <c r="U715" s="402"/>
      <c r="V715" s="402"/>
      <c r="W715" s="402"/>
      <c r="X715" s="402"/>
      <c r="Y715" s="402"/>
      <c r="Z715" s="402"/>
    </row>
    <row r="716" ht="18.0" customHeight="1">
      <c r="A716" s="402"/>
      <c r="B716" s="402"/>
      <c r="C716" s="402"/>
      <c r="D716" s="402"/>
      <c r="E716" s="402"/>
      <c r="F716" s="402"/>
      <c r="G716" s="402"/>
      <c r="H716" s="402"/>
      <c r="I716" s="402"/>
      <c r="J716" s="402"/>
      <c r="K716" s="402"/>
      <c r="L716" s="402"/>
      <c r="M716" s="402"/>
      <c r="N716" s="402"/>
      <c r="O716" s="402"/>
      <c r="P716" s="402"/>
      <c r="Q716" s="402"/>
      <c r="R716" s="402"/>
      <c r="S716" s="402"/>
      <c r="T716" s="402"/>
      <c r="U716" s="402"/>
      <c r="V716" s="402"/>
      <c r="W716" s="402"/>
      <c r="X716" s="402"/>
      <c r="Y716" s="402"/>
      <c r="Z716" s="402"/>
    </row>
    <row r="717" ht="18.0" customHeight="1">
      <c r="A717" s="402"/>
      <c r="B717" s="402"/>
      <c r="C717" s="402"/>
      <c r="D717" s="402"/>
      <c r="E717" s="402"/>
      <c r="F717" s="402"/>
      <c r="G717" s="402"/>
      <c r="H717" s="402"/>
      <c r="I717" s="402"/>
      <c r="J717" s="402"/>
      <c r="K717" s="402"/>
      <c r="L717" s="402"/>
      <c r="M717" s="402"/>
      <c r="N717" s="402"/>
      <c r="O717" s="402"/>
      <c r="P717" s="402"/>
      <c r="Q717" s="402"/>
      <c r="R717" s="402"/>
      <c r="S717" s="402"/>
      <c r="T717" s="402"/>
      <c r="U717" s="402"/>
      <c r="V717" s="402"/>
      <c r="W717" s="402"/>
      <c r="X717" s="402"/>
      <c r="Y717" s="402"/>
      <c r="Z717" s="402"/>
    </row>
    <row r="718" ht="18.0" customHeight="1">
      <c r="A718" s="402"/>
      <c r="B718" s="402"/>
      <c r="C718" s="402"/>
      <c r="D718" s="402"/>
      <c r="E718" s="402"/>
      <c r="F718" s="402"/>
      <c r="G718" s="402"/>
      <c r="H718" s="402"/>
      <c r="I718" s="402"/>
      <c r="J718" s="402"/>
      <c r="K718" s="402"/>
      <c r="L718" s="402"/>
      <c r="M718" s="402"/>
      <c r="N718" s="402"/>
      <c r="O718" s="402"/>
      <c r="P718" s="402"/>
      <c r="Q718" s="402"/>
      <c r="R718" s="402"/>
      <c r="S718" s="402"/>
      <c r="T718" s="402"/>
      <c r="U718" s="402"/>
      <c r="V718" s="402"/>
      <c r="W718" s="402"/>
      <c r="X718" s="402"/>
      <c r="Y718" s="402"/>
      <c r="Z718" s="402"/>
    </row>
    <row r="719" ht="18.0" customHeight="1">
      <c r="A719" s="402"/>
      <c r="B719" s="402"/>
      <c r="C719" s="402"/>
      <c r="D719" s="402"/>
      <c r="E719" s="402"/>
      <c r="F719" s="402"/>
      <c r="G719" s="402"/>
      <c r="H719" s="402"/>
      <c r="I719" s="402"/>
      <c r="J719" s="402"/>
      <c r="K719" s="402"/>
      <c r="L719" s="402"/>
      <c r="M719" s="402"/>
      <c r="N719" s="402"/>
      <c r="O719" s="402"/>
      <c r="P719" s="402"/>
      <c r="Q719" s="402"/>
      <c r="R719" s="402"/>
      <c r="S719" s="402"/>
      <c r="T719" s="402"/>
      <c r="U719" s="402"/>
      <c r="V719" s="402"/>
      <c r="W719" s="402"/>
      <c r="X719" s="402"/>
      <c r="Y719" s="402"/>
      <c r="Z719" s="402"/>
    </row>
    <row r="720" ht="18.0" customHeight="1">
      <c r="A720" s="402"/>
      <c r="B720" s="402"/>
      <c r="C720" s="402"/>
      <c r="D720" s="402"/>
      <c r="E720" s="402"/>
      <c r="F720" s="402"/>
      <c r="G720" s="402"/>
      <c r="H720" s="402"/>
      <c r="I720" s="402"/>
      <c r="J720" s="402"/>
      <c r="K720" s="402"/>
      <c r="L720" s="402"/>
      <c r="M720" s="402"/>
      <c r="N720" s="402"/>
      <c r="O720" s="402"/>
      <c r="P720" s="402"/>
      <c r="Q720" s="402"/>
      <c r="R720" s="402"/>
      <c r="S720" s="402"/>
      <c r="T720" s="402"/>
      <c r="U720" s="402"/>
      <c r="V720" s="402"/>
      <c r="W720" s="402"/>
      <c r="X720" s="402"/>
      <c r="Y720" s="402"/>
      <c r="Z720" s="402"/>
    </row>
    <row r="721" ht="18.0" customHeight="1">
      <c r="A721" s="402"/>
      <c r="B721" s="402"/>
      <c r="C721" s="402"/>
      <c r="D721" s="402"/>
      <c r="E721" s="402"/>
      <c r="F721" s="402"/>
      <c r="G721" s="402"/>
      <c r="H721" s="402"/>
      <c r="I721" s="402"/>
      <c r="J721" s="402"/>
      <c r="K721" s="402"/>
      <c r="L721" s="402"/>
      <c r="M721" s="402"/>
      <c r="N721" s="402"/>
      <c r="O721" s="402"/>
      <c r="P721" s="402"/>
      <c r="Q721" s="402"/>
      <c r="R721" s="402"/>
      <c r="S721" s="402"/>
      <c r="T721" s="402"/>
      <c r="U721" s="402"/>
      <c r="V721" s="402"/>
      <c r="W721" s="402"/>
      <c r="X721" s="402"/>
      <c r="Y721" s="402"/>
      <c r="Z721" s="402"/>
    </row>
    <row r="722" ht="18.0" customHeight="1">
      <c r="A722" s="402"/>
      <c r="B722" s="402"/>
      <c r="C722" s="402"/>
      <c r="D722" s="402"/>
      <c r="E722" s="402"/>
      <c r="F722" s="402"/>
      <c r="G722" s="402"/>
      <c r="H722" s="402"/>
      <c r="I722" s="402"/>
      <c r="J722" s="402"/>
      <c r="K722" s="402"/>
      <c r="L722" s="402"/>
      <c r="M722" s="402"/>
      <c r="N722" s="402"/>
      <c r="O722" s="402"/>
      <c r="P722" s="402"/>
      <c r="Q722" s="402"/>
      <c r="R722" s="402"/>
      <c r="S722" s="402"/>
      <c r="T722" s="402"/>
      <c r="U722" s="402"/>
      <c r="V722" s="402"/>
      <c r="W722" s="402"/>
      <c r="X722" s="402"/>
      <c r="Y722" s="402"/>
      <c r="Z722" s="402"/>
    </row>
    <row r="723" ht="18.0" customHeight="1">
      <c r="A723" s="402"/>
      <c r="B723" s="402"/>
      <c r="C723" s="402"/>
      <c r="D723" s="402"/>
      <c r="E723" s="402"/>
      <c r="F723" s="402"/>
      <c r="G723" s="402"/>
      <c r="H723" s="402"/>
      <c r="I723" s="402"/>
      <c r="J723" s="402"/>
      <c r="K723" s="402"/>
      <c r="L723" s="402"/>
      <c r="M723" s="402"/>
      <c r="N723" s="402"/>
      <c r="O723" s="402"/>
      <c r="P723" s="402"/>
      <c r="Q723" s="402"/>
      <c r="R723" s="402"/>
      <c r="S723" s="402"/>
      <c r="T723" s="402"/>
      <c r="U723" s="402"/>
      <c r="V723" s="402"/>
      <c r="W723" s="402"/>
      <c r="X723" s="402"/>
      <c r="Y723" s="402"/>
      <c r="Z723" s="402"/>
    </row>
    <row r="724" ht="18.0" customHeight="1">
      <c r="A724" s="402"/>
      <c r="B724" s="402"/>
      <c r="C724" s="402"/>
      <c r="D724" s="402"/>
      <c r="E724" s="402"/>
      <c r="F724" s="402"/>
      <c r="G724" s="402"/>
      <c r="H724" s="402"/>
      <c r="I724" s="402"/>
      <c r="J724" s="402"/>
      <c r="K724" s="402"/>
      <c r="L724" s="402"/>
      <c r="M724" s="402"/>
      <c r="N724" s="402"/>
      <c r="O724" s="402"/>
      <c r="P724" s="402"/>
      <c r="Q724" s="402"/>
      <c r="R724" s="402"/>
      <c r="S724" s="402"/>
      <c r="T724" s="402"/>
      <c r="U724" s="402"/>
      <c r="V724" s="402"/>
      <c r="W724" s="402"/>
      <c r="X724" s="402"/>
      <c r="Y724" s="402"/>
      <c r="Z724" s="402"/>
    </row>
    <row r="725" ht="18.0" customHeight="1">
      <c r="A725" s="402"/>
      <c r="B725" s="402"/>
      <c r="C725" s="402"/>
      <c r="D725" s="402"/>
      <c r="E725" s="402"/>
      <c r="F725" s="402"/>
      <c r="G725" s="402"/>
      <c r="H725" s="402"/>
      <c r="I725" s="402"/>
      <c r="J725" s="402"/>
      <c r="K725" s="402"/>
      <c r="L725" s="402"/>
      <c r="M725" s="402"/>
      <c r="N725" s="402"/>
      <c r="O725" s="402"/>
      <c r="P725" s="402"/>
      <c r="Q725" s="402"/>
      <c r="R725" s="402"/>
      <c r="S725" s="402"/>
      <c r="T725" s="402"/>
      <c r="U725" s="402"/>
      <c r="V725" s="402"/>
      <c r="W725" s="402"/>
      <c r="X725" s="402"/>
      <c r="Y725" s="402"/>
      <c r="Z725" s="402"/>
    </row>
    <row r="726" ht="18.0" customHeight="1">
      <c r="A726" s="402"/>
      <c r="B726" s="402"/>
      <c r="C726" s="402"/>
      <c r="D726" s="402"/>
      <c r="E726" s="402"/>
      <c r="F726" s="402"/>
      <c r="G726" s="402"/>
      <c r="H726" s="402"/>
      <c r="I726" s="402"/>
      <c r="J726" s="402"/>
      <c r="K726" s="402"/>
      <c r="L726" s="402"/>
      <c r="M726" s="402"/>
      <c r="N726" s="402"/>
      <c r="O726" s="402"/>
      <c r="P726" s="402"/>
      <c r="Q726" s="402"/>
      <c r="R726" s="402"/>
      <c r="S726" s="402"/>
      <c r="T726" s="402"/>
      <c r="U726" s="402"/>
      <c r="V726" s="402"/>
      <c r="W726" s="402"/>
      <c r="X726" s="402"/>
      <c r="Y726" s="402"/>
      <c r="Z726" s="402"/>
    </row>
    <row r="727" ht="18.0" customHeight="1">
      <c r="A727" s="402"/>
      <c r="B727" s="402"/>
      <c r="C727" s="402"/>
      <c r="D727" s="402"/>
      <c r="E727" s="402"/>
      <c r="F727" s="402"/>
      <c r="G727" s="402"/>
      <c r="H727" s="402"/>
      <c r="I727" s="402"/>
      <c r="J727" s="402"/>
      <c r="K727" s="402"/>
      <c r="L727" s="402"/>
      <c r="M727" s="402"/>
      <c r="N727" s="402"/>
      <c r="O727" s="402"/>
      <c r="P727" s="402"/>
      <c r="Q727" s="402"/>
      <c r="R727" s="402"/>
      <c r="S727" s="402"/>
      <c r="T727" s="402"/>
      <c r="U727" s="402"/>
      <c r="V727" s="402"/>
      <c r="W727" s="402"/>
      <c r="X727" s="402"/>
      <c r="Y727" s="402"/>
      <c r="Z727" s="402"/>
    </row>
    <row r="728" ht="18.0" customHeight="1">
      <c r="A728" s="402"/>
      <c r="B728" s="402"/>
      <c r="C728" s="402"/>
      <c r="D728" s="402"/>
      <c r="E728" s="402"/>
      <c r="F728" s="402"/>
      <c r="G728" s="402"/>
      <c r="H728" s="402"/>
      <c r="I728" s="402"/>
      <c r="J728" s="402"/>
      <c r="K728" s="402"/>
      <c r="L728" s="402"/>
      <c r="M728" s="402"/>
      <c r="N728" s="402"/>
      <c r="O728" s="402"/>
      <c r="P728" s="402"/>
      <c r="Q728" s="402"/>
      <c r="R728" s="402"/>
      <c r="S728" s="402"/>
      <c r="T728" s="402"/>
      <c r="U728" s="402"/>
      <c r="V728" s="402"/>
      <c r="W728" s="402"/>
      <c r="X728" s="402"/>
      <c r="Y728" s="402"/>
      <c r="Z728" s="402"/>
    </row>
    <row r="729" ht="18.0" customHeight="1">
      <c r="A729" s="402"/>
      <c r="B729" s="402"/>
      <c r="C729" s="402"/>
      <c r="D729" s="402"/>
      <c r="E729" s="402"/>
      <c r="F729" s="402"/>
      <c r="G729" s="402"/>
      <c r="H729" s="402"/>
      <c r="I729" s="402"/>
      <c r="J729" s="402"/>
      <c r="K729" s="402"/>
      <c r="L729" s="402"/>
      <c r="M729" s="402"/>
      <c r="N729" s="402"/>
      <c r="O729" s="402"/>
      <c r="P729" s="402"/>
      <c r="Q729" s="402"/>
      <c r="R729" s="402"/>
      <c r="S729" s="402"/>
      <c r="T729" s="402"/>
      <c r="U729" s="402"/>
      <c r="V729" s="402"/>
      <c r="W729" s="402"/>
      <c r="X729" s="402"/>
      <c r="Y729" s="402"/>
      <c r="Z729" s="402"/>
    </row>
    <row r="730" ht="18.0" customHeight="1">
      <c r="A730" s="402"/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  <c r="P730" s="402"/>
      <c r="Q730" s="402"/>
      <c r="R730" s="402"/>
      <c r="S730" s="402"/>
      <c r="T730" s="402"/>
      <c r="U730" s="402"/>
      <c r="V730" s="402"/>
      <c r="W730" s="402"/>
      <c r="X730" s="402"/>
      <c r="Y730" s="402"/>
      <c r="Z730" s="402"/>
    </row>
    <row r="731" ht="18.0" customHeight="1">
      <c r="A731" s="402"/>
      <c r="B731" s="402"/>
      <c r="C731" s="402"/>
      <c r="D731" s="402"/>
      <c r="E731" s="402"/>
      <c r="F731" s="402"/>
      <c r="G731" s="402"/>
      <c r="H731" s="402"/>
      <c r="I731" s="402"/>
      <c r="J731" s="402"/>
      <c r="K731" s="402"/>
      <c r="L731" s="402"/>
      <c r="M731" s="402"/>
      <c r="N731" s="402"/>
      <c r="O731" s="402"/>
      <c r="P731" s="402"/>
      <c r="Q731" s="402"/>
      <c r="R731" s="402"/>
      <c r="S731" s="402"/>
      <c r="T731" s="402"/>
      <c r="U731" s="402"/>
      <c r="V731" s="402"/>
      <c r="W731" s="402"/>
      <c r="X731" s="402"/>
      <c r="Y731" s="402"/>
      <c r="Z731" s="402"/>
    </row>
    <row r="732" ht="18.0" customHeight="1">
      <c r="A732" s="402"/>
      <c r="B732" s="402"/>
      <c r="C732" s="402"/>
      <c r="D732" s="402"/>
      <c r="E732" s="402"/>
      <c r="F732" s="402"/>
      <c r="G732" s="402"/>
      <c r="H732" s="402"/>
      <c r="I732" s="402"/>
      <c r="J732" s="402"/>
      <c r="K732" s="402"/>
      <c r="L732" s="402"/>
      <c r="M732" s="402"/>
      <c r="N732" s="402"/>
      <c r="O732" s="402"/>
      <c r="P732" s="402"/>
      <c r="Q732" s="402"/>
      <c r="R732" s="402"/>
      <c r="S732" s="402"/>
      <c r="T732" s="402"/>
      <c r="U732" s="402"/>
      <c r="V732" s="402"/>
      <c r="W732" s="402"/>
      <c r="X732" s="402"/>
      <c r="Y732" s="402"/>
      <c r="Z732" s="402"/>
    </row>
    <row r="733" ht="18.0" customHeight="1">
      <c r="A733" s="402"/>
      <c r="B733" s="402"/>
      <c r="C733" s="402"/>
      <c r="D733" s="402"/>
      <c r="E733" s="402"/>
      <c r="F733" s="402"/>
      <c r="G733" s="402"/>
      <c r="H733" s="402"/>
      <c r="I733" s="402"/>
      <c r="J733" s="402"/>
      <c r="K733" s="402"/>
      <c r="L733" s="402"/>
      <c r="M733" s="402"/>
      <c r="N733" s="402"/>
      <c r="O733" s="402"/>
      <c r="P733" s="402"/>
      <c r="Q733" s="402"/>
      <c r="R733" s="402"/>
      <c r="S733" s="402"/>
      <c r="T733" s="402"/>
      <c r="U733" s="402"/>
      <c r="V733" s="402"/>
      <c r="W733" s="402"/>
      <c r="X733" s="402"/>
      <c r="Y733" s="402"/>
      <c r="Z733" s="402"/>
    </row>
    <row r="734" ht="18.0" customHeight="1">
      <c r="A734" s="402"/>
      <c r="B734" s="402"/>
      <c r="C734" s="402"/>
      <c r="D734" s="402"/>
      <c r="E734" s="402"/>
      <c r="F734" s="402"/>
      <c r="G734" s="402"/>
      <c r="H734" s="402"/>
      <c r="I734" s="402"/>
      <c r="J734" s="402"/>
      <c r="K734" s="402"/>
      <c r="L734" s="402"/>
      <c r="M734" s="402"/>
      <c r="N734" s="402"/>
      <c r="O734" s="402"/>
      <c r="P734" s="402"/>
      <c r="Q734" s="402"/>
      <c r="R734" s="402"/>
      <c r="S734" s="402"/>
      <c r="T734" s="402"/>
      <c r="U734" s="402"/>
      <c r="V734" s="402"/>
      <c r="W734" s="402"/>
      <c r="X734" s="402"/>
      <c r="Y734" s="402"/>
      <c r="Z734" s="402"/>
    </row>
    <row r="735" ht="18.0" customHeight="1">
      <c r="A735" s="402"/>
      <c r="B735" s="402"/>
      <c r="C735" s="402"/>
      <c r="D735" s="402"/>
      <c r="E735" s="402"/>
      <c r="F735" s="402"/>
      <c r="G735" s="402"/>
      <c r="H735" s="402"/>
      <c r="I735" s="402"/>
      <c r="J735" s="402"/>
      <c r="K735" s="402"/>
      <c r="L735" s="402"/>
      <c r="M735" s="402"/>
      <c r="N735" s="402"/>
      <c r="O735" s="402"/>
      <c r="P735" s="402"/>
      <c r="Q735" s="402"/>
      <c r="R735" s="402"/>
      <c r="S735" s="402"/>
      <c r="T735" s="402"/>
      <c r="U735" s="402"/>
      <c r="V735" s="402"/>
      <c r="W735" s="402"/>
      <c r="X735" s="402"/>
      <c r="Y735" s="402"/>
      <c r="Z735" s="402"/>
    </row>
    <row r="736" ht="18.0" customHeight="1">
      <c r="A736" s="402"/>
      <c r="B736" s="402"/>
      <c r="C736" s="402"/>
      <c r="D736" s="402"/>
      <c r="E736" s="402"/>
      <c r="F736" s="402"/>
      <c r="G736" s="402"/>
      <c r="H736" s="402"/>
      <c r="I736" s="402"/>
      <c r="J736" s="402"/>
      <c r="K736" s="402"/>
      <c r="L736" s="402"/>
      <c r="M736" s="402"/>
      <c r="N736" s="402"/>
      <c r="O736" s="402"/>
      <c r="P736" s="402"/>
      <c r="Q736" s="402"/>
      <c r="R736" s="402"/>
      <c r="S736" s="402"/>
      <c r="T736" s="402"/>
      <c r="U736" s="402"/>
      <c r="V736" s="402"/>
      <c r="W736" s="402"/>
      <c r="X736" s="402"/>
      <c r="Y736" s="402"/>
      <c r="Z736" s="402"/>
    </row>
    <row r="737" ht="18.0" customHeight="1">
      <c r="A737" s="402"/>
      <c r="B737" s="402"/>
      <c r="C737" s="402"/>
      <c r="D737" s="402"/>
      <c r="E737" s="402"/>
      <c r="F737" s="402"/>
      <c r="G737" s="402"/>
      <c r="H737" s="402"/>
      <c r="I737" s="402"/>
      <c r="J737" s="402"/>
      <c r="K737" s="402"/>
      <c r="L737" s="402"/>
      <c r="M737" s="402"/>
      <c r="N737" s="402"/>
      <c r="O737" s="402"/>
      <c r="P737" s="402"/>
      <c r="Q737" s="402"/>
      <c r="R737" s="402"/>
      <c r="S737" s="402"/>
      <c r="T737" s="402"/>
      <c r="U737" s="402"/>
      <c r="V737" s="402"/>
      <c r="W737" s="402"/>
      <c r="X737" s="402"/>
      <c r="Y737" s="402"/>
      <c r="Z737" s="402"/>
    </row>
    <row r="738" ht="18.0" customHeight="1">
      <c r="A738" s="402"/>
      <c r="B738" s="402"/>
      <c r="C738" s="402"/>
      <c r="D738" s="402"/>
      <c r="E738" s="402"/>
      <c r="F738" s="402"/>
      <c r="G738" s="402"/>
      <c r="H738" s="402"/>
      <c r="I738" s="402"/>
      <c r="J738" s="402"/>
      <c r="K738" s="402"/>
      <c r="L738" s="402"/>
      <c r="M738" s="402"/>
      <c r="N738" s="402"/>
      <c r="O738" s="402"/>
      <c r="P738" s="402"/>
      <c r="Q738" s="402"/>
      <c r="R738" s="402"/>
      <c r="S738" s="402"/>
      <c r="T738" s="402"/>
      <c r="U738" s="402"/>
      <c r="V738" s="402"/>
      <c r="W738" s="402"/>
      <c r="X738" s="402"/>
      <c r="Y738" s="402"/>
      <c r="Z738" s="402"/>
    </row>
    <row r="739" ht="18.0" customHeight="1">
      <c r="A739" s="402"/>
      <c r="B739" s="402"/>
      <c r="C739" s="402"/>
      <c r="D739" s="402"/>
      <c r="E739" s="402"/>
      <c r="F739" s="402"/>
      <c r="G739" s="402"/>
      <c r="H739" s="402"/>
      <c r="I739" s="402"/>
      <c r="J739" s="402"/>
      <c r="K739" s="402"/>
      <c r="L739" s="402"/>
      <c r="M739" s="402"/>
      <c r="N739" s="402"/>
      <c r="O739" s="402"/>
      <c r="P739" s="402"/>
      <c r="Q739" s="402"/>
      <c r="R739" s="402"/>
      <c r="S739" s="402"/>
      <c r="T739" s="402"/>
      <c r="U739" s="402"/>
      <c r="V739" s="402"/>
      <c r="W739" s="402"/>
      <c r="X739" s="402"/>
      <c r="Y739" s="402"/>
      <c r="Z739" s="402"/>
    </row>
    <row r="740" ht="18.0" customHeight="1">
      <c r="A740" s="402"/>
      <c r="B740" s="402"/>
      <c r="C740" s="402"/>
      <c r="D740" s="402"/>
      <c r="E740" s="402"/>
      <c r="F740" s="402"/>
      <c r="G740" s="402"/>
      <c r="H740" s="402"/>
      <c r="I740" s="402"/>
      <c r="J740" s="402"/>
      <c r="K740" s="402"/>
      <c r="L740" s="402"/>
      <c r="M740" s="402"/>
      <c r="N740" s="402"/>
      <c r="O740" s="402"/>
      <c r="P740" s="402"/>
      <c r="Q740" s="402"/>
      <c r="R740" s="402"/>
      <c r="S740" s="402"/>
      <c r="T740" s="402"/>
      <c r="U740" s="402"/>
      <c r="V740" s="402"/>
      <c r="W740" s="402"/>
      <c r="X740" s="402"/>
      <c r="Y740" s="402"/>
      <c r="Z740" s="402"/>
    </row>
    <row r="741" ht="18.0" customHeight="1">
      <c r="A741" s="402"/>
      <c r="B741" s="402"/>
      <c r="C741" s="402"/>
      <c r="D741" s="402"/>
      <c r="E741" s="402"/>
      <c r="F741" s="402"/>
      <c r="G741" s="402"/>
      <c r="H741" s="402"/>
      <c r="I741" s="402"/>
      <c r="J741" s="402"/>
      <c r="K741" s="402"/>
      <c r="L741" s="402"/>
      <c r="M741" s="402"/>
      <c r="N741" s="402"/>
      <c r="O741" s="402"/>
      <c r="P741" s="402"/>
      <c r="Q741" s="402"/>
      <c r="R741" s="402"/>
      <c r="S741" s="402"/>
      <c r="T741" s="402"/>
      <c r="U741" s="402"/>
      <c r="V741" s="402"/>
      <c r="W741" s="402"/>
      <c r="X741" s="402"/>
      <c r="Y741" s="402"/>
      <c r="Z741" s="402"/>
    </row>
    <row r="742" ht="18.0" customHeight="1">
      <c r="A742" s="402"/>
      <c r="B742" s="402"/>
      <c r="C742" s="402"/>
      <c r="D742" s="402"/>
      <c r="E742" s="402"/>
      <c r="F742" s="402"/>
      <c r="G742" s="402"/>
      <c r="H742" s="402"/>
      <c r="I742" s="402"/>
      <c r="J742" s="402"/>
      <c r="K742" s="402"/>
      <c r="L742" s="402"/>
      <c r="M742" s="402"/>
      <c r="N742" s="402"/>
      <c r="O742" s="402"/>
      <c r="P742" s="402"/>
      <c r="Q742" s="402"/>
      <c r="R742" s="402"/>
      <c r="S742" s="402"/>
      <c r="T742" s="402"/>
      <c r="U742" s="402"/>
      <c r="V742" s="402"/>
      <c r="W742" s="402"/>
      <c r="X742" s="402"/>
      <c r="Y742" s="402"/>
      <c r="Z742" s="402"/>
    </row>
    <row r="743" ht="18.0" customHeight="1">
      <c r="A743" s="402"/>
      <c r="B743" s="402"/>
      <c r="C743" s="402"/>
      <c r="D743" s="402"/>
      <c r="E743" s="402"/>
      <c r="F743" s="402"/>
      <c r="G743" s="402"/>
      <c r="H743" s="402"/>
      <c r="I743" s="402"/>
      <c r="J743" s="402"/>
      <c r="K743" s="402"/>
      <c r="L743" s="402"/>
      <c r="M743" s="402"/>
      <c r="N743" s="402"/>
      <c r="O743" s="402"/>
      <c r="P743" s="402"/>
      <c r="Q743" s="402"/>
      <c r="R743" s="402"/>
      <c r="S743" s="402"/>
      <c r="T743" s="402"/>
      <c r="U743" s="402"/>
      <c r="V743" s="402"/>
      <c r="W743" s="402"/>
      <c r="X743" s="402"/>
      <c r="Y743" s="402"/>
      <c r="Z743" s="402"/>
    </row>
    <row r="744" ht="18.0" customHeight="1">
      <c r="A744" s="402"/>
      <c r="B744" s="402"/>
      <c r="C744" s="402"/>
      <c r="D744" s="402"/>
      <c r="E744" s="402"/>
      <c r="F744" s="402"/>
      <c r="G744" s="402"/>
      <c r="H744" s="402"/>
      <c r="I744" s="402"/>
      <c r="J744" s="402"/>
      <c r="K744" s="402"/>
      <c r="L744" s="402"/>
      <c r="M744" s="402"/>
      <c r="N744" s="402"/>
      <c r="O744" s="402"/>
      <c r="P744" s="402"/>
      <c r="Q744" s="402"/>
      <c r="R744" s="402"/>
      <c r="S744" s="402"/>
      <c r="T744" s="402"/>
      <c r="U744" s="402"/>
      <c r="V744" s="402"/>
      <c r="W744" s="402"/>
      <c r="X744" s="402"/>
      <c r="Y744" s="402"/>
      <c r="Z744" s="402"/>
    </row>
    <row r="745" ht="18.0" customHeight="1">
      <c r="A745" s="402"/>
      <c r="B745" s="402"/>
      <c r="C745" s="402"/>
      <c r="D745" s="402"/>
      <c r="E745" s="402"/>
      <c r="F745" s="402"/>
      <c r="G745" s="402"/>
      <c r="H745" s="402"/>
      <c r="I745" s="402"/>
      <c r="J745" s="402"/>
      <c r="K745" s="402"/>
      <c r="L745" s="402"/>
      <c r="M745" s="402"/>
      <c r="N745" s="402"/>
      <c r="O745" s="402"/>
      <c r="P745" s="402"/>
      <c r="Q745" s="402"/>
      <c r="R745" s="402"/>
      <c r="S745" s="402"/>
      <c r="T745" s="402"/>
      <c r="U745" s="402"/>
      <c r="V745" s="402"/>
      <c r="W745" s="402"/>
      <c r="X745" s="402"/>
      <c r="Y745" s="402"/>
      <c r="Z745" s="402"/>
    </row>
    <row r="746" ht="18.0" customHeight="1">
      <c r="A746" s="402"/>
      <c r="B746" s="402"/>
      <c r="C746" s="402"/>
      <c r="D746" s="402"/>
      <c r="E746" s="402"/>
      <c r="F746" s="402"/>
      <c r="G746" s="402"/>
      <c r="H746" s="402"/>
      <c r="I746" s="402"/>
      <c r="J746" s="402"/>
      <c r="K746" s="402"/>
      <c r="L746" s="402"/>
      <c r="M746" s="402"/>
      <c r="N746" s="402"/>
      <c r="O746" s="402"/>
      <c r="P746" s="402"/>
      <c r="Q746" s="402"/>
      <c r="R746" s="402"/>
      <c r="S746" s="402"/>
      <c r="T746" s="402"/>
      <c r="U746" s="402"/>
      <c r="V746" s="402"/>
      <c r="W746" s="402"/>
      <c r="X746" s="402"/>
      <c r="Y746" s="402"/>
      <c r="Z746" s="402"/>
    </row>
    <row r="747" ht="18.0" customHeight="1">
      <c r="A747" s="402"/>
      <c r="B747" s="402"/>
      <c r="C747" s="402"/>
      <c r="D747" s="402"/>
      <c r="E747" s="402"/>
      <c r="F747" s="402"/>
      <c r="G747" s="402"/>
      <c r="H747" s="402"/>
      <c r="I747" s="402"/>
      <c r="J747" s="402"/>
      <c r="K747" s="402"/>
      <c r="L747" s="402"/>
      <c r="M747" s="402"/>
      <c r="N747" s="402"/>
      <c r="O747" s="402"/>
      <c r="P747" s="402"/>
      <c r="Q747" s="402"/>
      <c r="R747" s="402"/>
      <c r="S747" s="402"/>
      <c r="T747" s="402"/>
      <c r="U747" s="402"/>
      <c r="V747" s="402"/>
      <c r="W747" s="402"/>
      <c r="X747" s="402"/>
      <c r="Y747" s="402"/>
      <c r="Z747" s="402"/>
    </row>
    <row r="748" ht="18.0" customHeight="1">
      <c r="A748" s="402"/>
      <c r="B748" s="402"/>
      <c r="C748" s="402"/>
      <c r="D748" s="402"/>
      <c r="E748" s="402"/>
      <c r="F748" s="402"/>
      <c r="G748" s="402"/>
      <c r="H748" s="402"/>
      <c r="I748" s="402"/>
      <c r="J748" s="402"/>
      <c r="K748" s="402"/>
      <c r="L748" s="402"/>
      <c r="M748" s="402"/>
      <c r="N748" s="402"/>
      <c r="O748" s="402"/>
      <c r="P748" s="402"/>
      <c r="Q748" s="402"/>
      <c r="R748" s="402"/>
      <c r="S748" s="402"/>
      <c r="T748" s="402"/>
      <c r="U748" s="402"/>
      <c r="V748" s="402"/>
      <c r="W748" s="402"/>
      <c r="X748" s="402"/>
      <c r="Y748" s="402"/>
      <c r="Z748" s="402"/>
    </row>
    <row r="749" ht="18.0" customHeight="1">
      <c r="A749" s="402"/>
      <c r="B749" s="402"/>
      <c r="C749" s="402"/>
      <c r="D749" s="402"/>
      <c r="E749" s="402"/>
      <c r="F749" s="402"/>
      <c r="G749" s="402"/>
      <c r="H749" s="402"/>
      <c r="I749" s="402"/>
      <c r="J749" s="402"/>
      <c r="K749" s="402"/>
      <c r="L749" s="402"/>
      <c r="M749" s="402"/>
      <c r="N749" s="402"/>
      <c r="O749" s="402"/>
      <c r="P749" s="402"/>
      <c r="Q749" s="402"/>
      <c r="R749" s="402"/>
      <c r="S749" s="402"/>
      <c r="T749" s="402"/>
      <c r="U749" s="402"/>
      <c r="V749" s="402"/>
      <c r="W749" s="402"/>
      <c r="X749" s="402"/>
      <c r="Y749" s="402"/>
      <c r="Z749" s="402"/>
    </row>
    <row r="750" ht="18.0" customHeight="1">
      <c r="A750" s="402"/>
      <c r="B750" s="402"/>
      <c r="C750" s="402"/>
      <c r="D750" s="402"/>
      <c r="E750" s="402"/>
      <c r="F750" s="402"/>
      <c r="G750" s="402"/>
      <c r="H750" s="402"/>
      <c r="I750" s="402"/>
      <c r="J750" s="402"/>
      <c r="K750" s="402"/>
      <c r="L750" s="402"/>
      <c r="M750" s="402"/>
      <c r="N750" s="402"/>
      <c r="O750" s="402"/>
      <c r="P750" s="402"/>
      <c r="Q750" s="402"/>
      <c r="R750" s="402"/>
      <c r="S750" s="402"/>
      <c r="T750" s="402"/>
      <c r="U750" s="402"/>
      <c r="V750" s="402"/>
      <c r="W750" s="402"/>
      <c r="X750" s="402"/>
      <c r="Y750" s="402"/>
      <c r="Z750" s="402"/>
    </row>
    <row r="751" ht="18.0" customHeight="1">
      <c r="A751" s="402"/>
      <c r="B751" s="402"/>
      <c r="C751" s="402"/>
      <c r="D751" s="402"/>
      <c r="E751" s="402"/>
      <c r="F751" s="402"/>
      <c r="G751" s="402"/>
      <c r="H751" s="402"/>
      <c r="I751" s="402"/>
      <c r="J751" s="402"/>
      <c r="K751" s="402"/>
      <c r="L751" s="402"/>
      <c r="M751" s="402"/>
      <c r="N751" s="402"/>
      <c r="O751" s="402"/>
      <c r="P751" s="402"/>
      <c r="Q751" s="402"/>
      <c r="R751" s="402"/>
      <c r="S751" s="402"/>
      <c r="T751" s="402"/>
      <c r="U751" s="402"/>
      <c r="V751" s="402"/>
      <c r="W751" s="402"/>
      <c r="X751" s="402"/>
      <c r="Y751" s="402"/>
      <c r="Z751" s="402"/>
    </row>
    <row r="752" ht="18.0" customHeight="1">
      <c r="A752" s="402"/>
      <c r="B752" s="402"/>
      <c r="C752" s="402"/>
      <c r="D752" s="402"/>
      <c r="E752" s="402"/>
      <c r="F752" s="402"/>
      <c r="G752" s="402"/>
      <c r="H752" s="402"/>
      <c r="I752" s="402"/>
      <c r="J752" s="402"/>
      <c r="K752" s="402"/>
      <c r="L752" s="402"/>
      <c r="M752" s="402"/>
      <c r="N752" s="402"/>
      <c r="O752" s="402"/>
      <c r="P752" s="402"/>
      <c r="Q752" s="402"/>
      <c r="R752" s="402"/>
      <c r="S752" s="402"/>
      <c r="T752" s="402"/>
      <c r="U752" s="402"/>
      <c r="V752" s="402"/>
      <c r="W752" s="402"/>
      <c r="X752" s="402"/>
      <c r="Y752" s="402"/>
      <c r="Z752" s="402"/>
    </row>
    <row r="753" ht="18.0" customHeight="1">
      <c r="A753" s="402"/>
      <c r="B753" s="402"/>
      <c r="C753" s="402"/>
      <c r="D753" s="402"/>
      <c r="E753" s="402"/>
      <c r="F753" s="402"/>
      <c r="G753" s="402"/>
      <c r="H753" s="402"/>
      <c r="I753" s="402"/>
      <c r="J753" s="402"/>
      <c r="K753" s="402"/>
      <c r="L753" s="402"/>
      <c r="M753" s="402"/>
      <c r="N753" s="402"/>
      <c r="O753" s="402"/>
      <c r="P753" s="402"/>
      <c r="Q753" s="402"/>
      <c r="R753" s="402"/>
      <c r="S753" s="402"/>
      <c r="T753" s="402"/>
      <c r="U753" s="402"/>
      <c r="V753" s="402"/>
      <c r="W753" s="402"/>
      <c r="X753" s="402"/>
      <c r="Y753" s="402"/>
      <c r="Z753" s="402"/>
    </row>
    <row r="754" ht="18.0" customHeight="1">
      <c r="A754" s="402"/>
      <c r="B754" s="402"/>
      <c r="C754" s="402"/>
      <c r="D754" s="402"/>
      <c r="E754" s="402"/>
      <c r="F754" s="402"/>
      <c r="G754" s="402"/>
      <c r="H754" s="402"/>
      <c r="I754" s="402"/>
      <c r="J754" s="402"/>
      <c r="K754" s="402"/>
      <c r="L754" s="402"/>
      <c r="M754" s="402"/>
      <c r="N754" s="402"/>
      <c r="O754" s="402"/>
      <c r="P754" s="402"/>
      <c r="Q754" s="402"/>
      <c r="R754" s="402"/>
      <c r="S754" s="402"/>
      <c r="T754" s="402"/>
      <c r="U754" s="402"/>
      <c r="V754" s="402"/>
      <c r="W754" s="402"/>
      <c r="X754" s="402"/>
      <c r="Y754" s="402"/>
      <c r="Z754" s="402"/>
    </row>
    <row r="755" ht="18.0" customHeight="1">
      <c r="A755" s="402"/>
      <c r="B755" s="402"/>
      <c r="C755" s="402"/>
      <c r="D755" s="402"/>
      <c r="E755" s="402"/>
      <c r="F755" s="402"/>
      <c r="G755" s="402"/>
      <c r="H755" s="402"/>
      <c r="I755" s="402"/>
      <c r="J755" s="402"/>
      <c r="K755" s="402"/>
      <c r="L755" s="402"/>
      <c r="M755" s="402"/>
      <c r="N755" s="402"/>
      <c r="O755" s="402"/>
      <c r="P755" s="402"/>
      <c r="Q755" s="402"/>
      <c r="R755" s="402"/>
      <c r="S755" s="402"/>
      <c r="T755" s="402"/>
      <c r="U755" s="402"/>
      <c r="V755" s="402"/>
      <c r="W755" s="402"/>
      <c r="X755" s="402"/>
      <c r="Y755" s="402"/>
      <c r="Z755" s="402"/>
    </row>
    <row r="756" ht="18.0" customHeight="1">
      <c r="A756" s="402"/>
      <c r="B756" s="402"/>
      <c r="C756" s="402"/>
      <c r="D756" s="402"/>
      <c r="E756" s="402"/>
      <c r="F756" s="402"/>
      <c r="G756" s="402"/>
      <c r="H756" s="402"/>
      <c r="I756" s="402"/>
      <c r="J756" s="402"/>
      <c r="K756" s="402"/>
      <c r="L756" s="402"/>
      <c r="M756" s="402"/>
      <c r="N756" s="402"/>
      <c r="O756" s="402"/>
      <c r="P756" s="402"/>
      <c r="Q756" s="402"/>
      <c r="R756" s="402"/>
      <c r="S756" s="402"/>
      <c r="T756" s="402"/>
      <c r="U756" s="402"/>
      <c r="V756" s="402"/>
      <c r="W756" s="402"/>
      <c r="X756" s="402"/>
      <c r="Y756" s="402"/>
      <c r="Z756" s="402"/>
    </row>
    <row r="757" ht="18.0" customHeight="1">
      <c r="A757" s="402"/>
      <c r="B757" s="402"/>
      <c r="C757" s="402"/>
      <c r="D757" s="402"/>
      <c r="E757" s="402"/>
      <c r="F757" s="402"/>
      <c r="G757" s="402"/>
      <c r="H757" s="402"/>
      <c r="I757" s="402"/>
      <c r="J757" s="402"/>
      <c r="K757" s="402"/>
      <c r="L757" s="402"/>
      <c r="M757" s="402"/>
      <c r="N757" s="402"/>
      <c r="O757" s="402"/>
      <c r="P757" s="402"/>
      <c r="Q757" s="402"/>
      <c r="R757" s="402"/>
      <c r="S757" s="402"/>
      <c r="T757" s="402"/>
      <c r="U757" s="402"/>
      <c r="V757" s="402"/>
      <c r="W757" s="402"/>
      <c r="X757" s="402"/>
      <c r="Y757" s="402"/>
      <c r="Z757" s="402"/>
    </row>
    <row r="758" ht="18.0" customHeight="1">
      <c r="A758" s="402"/>
      <c r="B758" s="402"/>
      <c r="C758" s="402"/>
      <c r="D758" s="402"/>
      <c r="E758" s="402"/>
      <c r="F758" s="402"/>
      <c r="G758" s="402"/>
      <c r="H758" s="402"/>
      <c r="I758" s="402"/>
      <c r="J758" s="402"/>
      <c r="K758" s="402"/>
      <c r="L758" s="402"/>
      <c r="M758" s="402"/>
      <c r="N758" s="402"/>
      <c r="O758" s="402"/>
      <c r="P758" s="402"/>
      <c r="Q758" s="402"/>
      <c r="R758" s="402"/>
      <c r="S758" s="402"/>
      <c r="T758" s="402"/>
      <c r="U758" s="402"/>
      <c r="V758" s="402"/>
      <c r="W758" s="402"/>
      <c r="X758" s="402"/>
      <c r="Y758" s="402"/>
      <c r="Z758" s="402"/>
    </row>
    <row r="759" ht="18.0" customHeight="1">
      <c r="A759" s="402"/>
      <c r="B759" s="402"/>
      <c r="C759" s="402"/>
      <c r="D759" s="402"/>
      <c r="E759" s="402"/>
      <c r="F759" s="402"/>
      <c r="G759" s="402"/>
      <c r="H759" s="402"/>
      <c r="I759" s="402"/>
      <c r="J759" s="402"/>
      <c r="K759" s="402"/>
      <c r="L759" s="402"/>
      <c r="M759" s="402"/>
      <c r="N759" s="402"/>
      <c r="O759" s="402"/>
      <c r="P759" s="402"/>
      <c r="Q759" s="402"/>
      <c r="R759" s="402"/>
      <c r="S759" s="402"/>
      <c r="T759" s="402"/>
      <c r="U759" s="402"/>
      <c r="V759" s="402"/>
      <c r="W759" s="402"/>
      <c r="X759" s="402"/>
      <c r="Y759" s="402"/>
      <c r="Z759" s="402"/>
    </row>
    <row r="760" ht="18.0" customHeight="1">
      <c r="A760" s="402"/>
      <c r="B760" s="402"/>
      <c r="C760" s="402"/>
      <c r="D760" s="402"/>
      <c r="E760" s="402"/>
      <c r="F760" s="402"/>
      <c r="G760" s="402"/>
      <c r="H760" s="402"/>
      <c r="I760" s="402"/>
      <c r="J760" s="402"/>
      <c r="K760" s="402"/>
      <c r="L760" s="402"/>
      <c r="M760" s="402"/>
      <c r="N760" s="402"/>
      <c r="O760" s="402"/>
      <c r="P760" s="402"/>
      <c r="Q760" s="402"/>
      <c r="R760" s="402"/>
      <c r="S760" s="402"/>
      <c r="T760" s="402"/>
      <c r="U760" s="402"/>
      <c r="V760" s="402"/>
      <c r="W760" s="402"/>
      <c r="X760" s="402"/>
      <c r="Y760" s="402"/>
      <c r="Z760" s="402"/>
    </row>
    <row r="761" ht="18.0" customHeight="1">
      <c r="A761" s="402"/>
      <c r="B761" s="402"/>
      <c r="C761" s="402"/>
      <c r="D761" s="402"/>
      <c r="E761" s="402"/>
      <c r="F761" s="402"/>
      <c r="G761" s="402"/>
      <c r="H761" s="402"/>
      <c r="I761" s="402"/>
      <c r="J761" s="402"/>
      <c r="K761" s="402"/>
      <c r="L761" s="402"/>
      <c r="M761" s="402"/>
      <c r="N761" s="402"/>
      <c r="O761" s="402"/>
      <c r="P761" s="402"/>
      <c r="Q761" s="402"/>
      <c r="R761" s="402"/>
      <c r="S761" s="402"/>
      <c r="T761" s="402"/>
      <c r="U761" s="402"/>
      <c r="V761" s="402"/>
      <c r="W761" s="402"/>
      <c r="X761" s="402"/>
      <c r="Y761" s="402"/>
      <c r="Z761" s="402"/>
    </row>
    <row r="762" ht="18.0" customHeight="1">
      <c r="A762" s="402"/>
      <c r="B762" s="402"/>
      <c r="C762" s="402"/>
      <c r="D762" s="402"/>
      <c r="E762" s="402"/>
      <c r="F762" s="402"/>
      <c r="G762" s="402"/>
      <c r="H762" s="402"/>
      <c r="I762" s="402"/>
      <c r="J762" s="402"/>
      <c r="K762" s="402"/>
      <c r="L762" s="402"/>
      <c r="M762" s="402"/>
      <c r="N762" s="402"/>
      <c r="O762" s="402"/>
      <c r="P762" s="402"/>
      <c r="Q762" s="402"/>
      <c r="R762" s="402"/>
      <c r="S762" s="402"/>
      <c r="T762" s="402"/>
      <c r="U762" s="402"/>
      <c r="V762" s="402"/>
      <c r="W762" s="402"/>
      <c r="X762" s="402"/>
      <c r="Y762" s="402"/>
      <c r="Z762" s="402"/>
    </row>
    <row r="763" ht="18.0" customHeight="1">
      <c r="A763" s="402"/>
      <c r="B763" s="402"/>
      <c r="C763" s="402"/>
      <c r="D763" s="402"/>
      <c r="E763" s="402"/>
      <c r="F763" s="402"/>
      <c r="G763" s="402"/>
      <c r="H763" s="402"/>
      <c r="I763" s="402"/>
      <c r="J763" s="402"/>
      <c r="K763" s="402"/>
      <c r="L763" s="402"/>
      <c r="M763" s="402"/>
      <c r="N763" s="402"/>
      <c r="O763" s="402"/>
      <c r="P763" s="402"/>
      <c r="Q763" s="402"/>
      <c r="R763" s="402"/>
      <c r="S763" s="402"/>
      <c r="T763" s="402"/>
      <c r="U763" s="402"/>
      <c r="V763" s="402"/>
      <c r="W763" s="402"/>
      <c r="X763" s="402"/>
      <c r="Y763" s="402"/>
      <c r="Z763" s="402"/>
    </row>
    <row r="764" ht="18.0" customHeight="1">
      <c r="A764" s="402"/>
      <c r="B764" s="402"/>
      <c r="C764" s="402"/>
      <c r="D764" s="402"/>
      <c r="E764" s="402"/>
      <c r="F764" s="402"/>
      <c r="G764" s="402"/>
      <c r="H764" s="402"/>
      <c r="I764" s="402"/>
      <c r="J764" s="402"/>
      <c r="K764" s="402"/>
      <c r="L764" s="402"/>
      <c r="M764" s="402"/>
      <c r="N764" s="402"/>
      <c r="O764" s="402"/>
      <c r="P764" s="402"/>
      <c r="Q764" s="402"/>
      <c r="R764" s="402"/>
      <c r="S764" s="402"/>
      <c r="T764" s="402"/>
      <c r="U764" s="402"/>
      <c r="V764" s="402"/>
      <c r="W764" s="402"/>
      <c r="X764" s="402"/>
      <c r="Y764" s="402"/>
      <c r="Z764" s="402"/>
    </row>
    <row r="765" ht="18.0" customHeight="1">
      <c r="A765" s="402"/>
      <c r="B765" s="402"/>
      <c r="C765" s="402"/>
      <c r="D765" s="402"/>
      <c r="E765" s="402"/>
      <c r="F765" s="402"/>
      <c r="G765" s="402"/>
      <c r="H765" s="402"/>
      <c r="I765" s="402"/>
      <c r="J765" s="402"/>
      <c r="K765" s="402"/>
      <c r="L765" s="402"/>
      <c r="M765" s="402"/>
      <c r="N765" s="402"/>
      <c r="O765" s="402"/>
      <c r="P765" s="402"/>
      <c r="Q765" s="402"/>
      <c r="R765" s="402"/>
      <c r="S765" s="402"/>
      <c r="T765" s="402"/>
      <c r="U765" s="402"/>
      <c r="V765" s="402"/>
      <c r="W765" s="402"/>
      <c r="X765" s="402"/>
      <c r="Y765" s="402"/>
      <c r="Z765" s="402"/>
    </row>
    <row r="766" ht="18.0" customHeight="1">
      <c r="A766" s="402"/>
      <c r="B766" s="402"/>
      <c r="C766" s="402"/>
      <c r="D766" s="402"/>
      <c r="E766" s="402"/>
      <c r="F766" s="402"/>
      <c r="G766" s="402"/>
      <c r="H766" s="402"/>
      <c r="I766" s="402"/>
      <c r="J766" s="402"/>
      <c r="K766" s="402"/>
      <c r="L766" s="402"/>
      <c r="M766" s="402"/>
      <c r="N766" s="402"/>
      <c r="O766" s="402"/>
      <c r="P766" s="402"/>
      <c r="Q766" s="402"/>
      <c r="R766" s="402"/>
      <c r="S766" s="402"/>
      <c r="T766" s="402"/>
      <c r="U766" s="402"/>
      <c r="V766" s="402"/>
      <c r="W766" s="402"/>
      <c r="X766" s="402"/>
      <c r="Y766" s="402"/>
      <c r="Z766" s="402"/>
    </row>
    <row r="767" ht="18.0" customHeight="1">
      <c r="A767" s="402"/>
      <c r="B767" s="402"/>
      <c r="C767" s="402"/>
      <c r="D767" s="402"/>
      <c r="E767" s="402"/>
      <c r="F767" s="402"/>
      <c r="G767" s="402"/>
      <c r="H767" s="402"/>
      <c r="I767" s="402"/>
      <c r="J767" s="402"/>
      <c r="K767" s="402"/>
      <c r="L767" s="402"/>
      <c r="M767" s="402"/>
      <c r="N767" s="402"/>
      <c r="O767" s="402"/>
      <c r="P767" s="402"/>
      <c r="Q767" s="402"/>
      <c r="R767" s="402"/>
      <c r="S767" s="402"/>
      <c r="T767" s="402"/>
      <c r="U767" s="402"/>
      <c r="V767" s="402"/>
      <c r="W767" s="402"/>
      <c r="X767" s="402"/>
      <c r="Y767" s="402"/>
      <c r="Z767" s="402"/>
    </row>
    <row r="768" ht="18.0" customHeight="1">
      <c r="A768" s="402"/>
      <c r="B768" s="402"/>
      <c r="C768" s="402"/>
      <c r="D768" s="402"/>
      <c r="E768" s="402"/>
      <c r="F768" s="402"/>
      <c r="G768" s="402"/>
      <c r="H768" s="402"/>
      <c r="I768" s="402"/>
      <c r="J768" s="402"/>
      <c r="K768" s="402"/>
      <c r="L768" s="402"/>
      <c r="M768" s="402"/>
      <c r="N768" s="402"/>
      <c r="O768" s="402"/>
      <c r="P768" s="402"/>
      <c r="Q768" s="402"/>
      <c r="R768" s="402"/>
      <c r="S768" s="402"/>
      <c r="T768" s="402"/>
      <c r="U768" s="402"/>
      <c r="V768" s="402"/>
      <c r="W768" s="402"/>
      <c r="X768" s="402"/>
      <c r="Y768" s="402"/>
      <c r="Z768" s="402"/>
    </row>
    <row r="769" ht="18.0" customHeight="1">
      <c r="A769" s="402"/>
      <c r="B769" s="402"/>
      <c r="C769" s="402"/>
      <c r="D769" s="402"/>
      <c r="E769" s="402"/>
      <c r="F769" s="402"/>
      <c r="G769" s="402"/>
      <c r="H769" s="402"/>
      <c r="I769" s="402"/>
      <c r="J769" s="402"/>
      <c r="K769" s="402"/>
      <c r="L769" s="402"/>
      <c r="M769" s="402"/>
      <c r="N769" s="402"/>
      <c r="O769" s="402"/>
      <c r="P769" s="402"/>
      <c r="Q769" s="402"/>
      <c r="R769" s="402"/>
      <c r="S769" s="402"/>
      <c r="T769" s="402"/>
      <c r="U769" s="402"/>
      <c r="V769" s="402"/>
      <c r="W769" s="402"/>
      <c r="X769" s="402"/>
      <c r="Y769" s="402"/>
      <c r="Z769" s="402"/>
    </row>
    <row r="770" ht="18.0" customHeight="1">
      <c r="A770" s="402"/>
      <c r="B770" s="402"/>
      <c r="C770" s="402"/>
      <c r="D770" s="402"/>
      <c r="E770" s="402"/>
      <c r="F770" s="402"/>
      <c r="G770" s="402"/>
      <c r="H770" s="402"/>
      <c r="I770" s="402"/>
      <c r="J770" s="402"/>
      <c r="K770" s="402"/>
      <c r="L770" s="402"/>
      <c r="M770" s="402"/>
      <c r="N770" s="402"/>
      <c r="O770" s="402"/>
      <c r="P770" s="402"/>
      <c r="Q770" s="402"/>
      <c r="R770" s="402"/>
      <c r="S770" s="402"/>
      <c r="T770" s="402"/>
      <c r="U770" s="402"/>
      <c r="V770" s="402"/>
      <c r="W770" s="402"/>
      <c r="X770" s="402"/>
      <c r="Y770" s="402"/>
      <c r="Z770" s="402"/>
    </row>
    <row r="771" ht="18.0" customHeight="1">
      <c r="A771" s="402"/>
      <c r="B771" s="402"/>
      <c r="C771" s="402"/>
      <c r="D771" s="402"/>
      <c r="E771" s="402"/>
      <c r="F771" s="402"/>
      <c r="G771" s="402"/>
      <c r="H771" s="402"/>
      <c r="I771" s="402"/>
      <c r="J771" s="402"/>
      <c r="K771" s="402"/>
      <c r="L771" s="402"/>
      <c r="M771" s="402"/>
      <c r="N771" s="402"/>
      <c r="O771" s="402"/>
      <c r="P771" s="402"/>
      <c r="Q771" s="402"/>
      <c r="R771" s="402"/>
      <c r="S771" s="402"/>
      <c r="T771" s="402"/>
      <c r="U771" s="402"/>
      <c r="V771" s="402"/>
      <c r="W771" s="402"/>
      <c r="X771" s="402"/>
      <c r="Y771" s="402"/>
      <c r="Z771" s="402"/>
    </row>
    <row r="772" ht="18.0" customHeight="1">
      <c r="A772" s="402"/>
      <c r="B772" s="402"/>
      <c r="C772" s="402"/>
      <c r="D772" s="402"/>
      <c r="E772" s="402"/>
      <c r="F772" s="402"/>
      <c r="G772" s="402"/>
      <c r="H772" s="402"/>
      <c r="I772" s="402"/>
      <c r="J772" s="402"/>
      <c r="K772" s="402"/>
      <c r="L772" s="402"/>
      <c r="M772" s="402"/>
      <c r="N772" s="402"/>
      <c r="O772" s="402"/>
      <c r="P772" s="402"/>
      <c r="Q772" s="402"/>
      <c r="R772" s="402"/>
      <c r="S772" s="402"/>
      <c r="T772" s="402"/>
      <c r="U772" s="402"/>
      <c r="V772" s="402"/>
      <c r="W772" s="402"/>
      <c r="X772" s="402"/>
      <c r="Y772" s="402"/>
      <c r="Z772" s="402"/>
    </row>
    <row r="773" ht="18.0" customHeight="1">
      <c r="A773" s="402"/>
      <c r="B773" s="402"/>
      <c r="C773" s="402"/>
      <c r="D773" s="402"/>
      <c r="E773" s="402"/>
      <c r="F773" s="402"/>
      <c r="G773" s="402"/>
      <c r="H773" s="402"/>
      <c r="I773" s="402"/>
      <c r="J773" s="402"/>
      <c r="K773" s="402"/>
      <c r="L773" s="402"/>
      <c r="M773" s="402"/>
      <c r="N773" s="402"/>
      <c r="O773" s="402"/>
      <c r="P773" s="402"/>
      <c r="Q773" s="402"/>
      <c r="R773" s="402"/>
      <c r="S773" s="402"/>
      <c r="T773" s="402"/>
      <c r="U773" s="402"/>
      <c r="V773" s="402"/>
      <c r="W773" s="402"/>
      <c r="X773" s="402"/>
      <c r="Y773" s="402"/>
      <c r="Z773" s="402"/>
    </row>
    <row r="774" ht="18.0" customHeight="1">
      <c r="A774" s="402"/>
      <c r="B774" s="402"/>
      <c r="C774" s="402"/>
      <c r="D774" s="402"/>
      <c r="E774" s="402"/>
      <c r="F774" s="402"/>
      <c r="G774" s="402"/>
      <c r="H774" s="402"/>
      <c r="I774" s="402"/>
      <c r="J774" s="402"/>
      <c r="K774" s="402"/>
      <c r="L774" s="402"/>
      <c r="M774" s="402"/>
      <c r="N774" s="402"/>
      <c r="O774" s="402"/>
      <c r="P774" s="402"/>
      <c r="Q774" s="402"/>
      <c r="R774" s="402"/>
      <c r="S774" s="402"/>
      <c r="T774" s="402"/>
      <c r="U774" s="402"/>
      <c r="V774" s="402"/>
      <c r="W774" s="402"/>
      <c r="X774" s="402"/>
      <c r="Y774" s="402"/>
      <c r="Z774" s="402"/>
    </row>
    <row r="775" ht="18.0" customHeight="1">
      <c r="A775" s="402"/>
      <c r="B775" s="402"/>
      <c r="C775" s="402"/>
      <c r="D775" s="402"/>
      <c r="E775" s="402"/>
      <c r="F775" s="402"/>
      <c r="G775" s="402"/>
      <c r="H775" s="402"/>
      <c r="I775" s="402"/>
      <c r="J775" s="402"/>
      <c r="K775" s="402"/>
      <c r="L775" s="402"/>
      <c r="M775" s="402"/>
      <c r="N775" s="402"/>
      <c r="O775" s="402"/>
      <c r="P775" s="402"/>
      <c r="Q775" s="402"/>
      <c r="R775" s="402"/>
      <c r="S775" s="402"/>
      <c r="T775" s="402"/>
      <c r="U775" s="402"/>
      <c r="V775" s="402"/>
      <c r="W775" s="402"/>
      <c r="X775" s="402"/>
      <c r="Y775" s="402"/>
      <c r="Z775" s="402"/>
    </row>
    <row r="776" ht="18.0" customHeight="1">
      <c r="A776" s="402"/>
      <c r="B776" s="402"/>
      <c r="C776" s="402"/>
      <c r="D776" s="402"/>
      <c r="E776" s="402"/>
      <c r="F776" s="402"/>
      <c r="G776" s="402"/>
      <c r="H776" s="402"/>
      <c r="I776" s="402"/>
      <c r="J776" s="402"/>
      <c r="K776" s="402"/>
      <c r="L776" s="402"/>
      <c r="M776" s="402"/>
      <c r="N776" s="402"/>
      <c r="O776" s="402"/>
      <c r="P776" s="402"/>
      <c r="Q776" s="402"/>
      <c r="R776" s="402"/>
      <c r="S776" s="402"/>
      <c r="T776" s="402"/>
      <c r="U776" s="402"/>
      <c r="V776" s="402"/>
      <c r="W776" s="402"/>
      <c r="X776" s="402"/>
      <c r="Y776" s="402"/>
      <c r="Z776" s="402"/>
    </row>
    <row r="777" ht="18.0" customHeight="1">
      <c r="A777" s="402"/>
      <c r="B777" s="402"/>
      <c r="C777" s="402"/>
      <c r="D777" s="402"/>
      <c r="E777" s="402"/>
      <c r="F777" s="402"/>
      <c r="G777" s="402"/>
      <c r="H777" s="402"/>
      <c r="I777" s="402"/>
      <c r="J777" s="402"/>
      <c r="K777" s="402"/>
      <c r="L777" s="402"/>
      <c r="M777" s="402"/>
      <c r="N777" s="402"/>
      <c r="O777" s="402"/>
      <c r="P777" s="402"/>
      <c r="Q777" s="402"/>
      <c r="R777" s="402"/>
      <c r="S777" s="402"/>
      <c r="T777" s="402"/>
      <c r="U777" s="402"/>
      <c r="V777" s="402"/>
      <c r="W777" s="402"/>
      <c r="X777" s="402"/>
      <c r="Y777" s="402"/>
      <c r="Z777" s="402"/>
    </row>
    <row r="778" ht="18.0" customHeight="1">
      <c r="A778" s="402"/>
      <c r="B778" s="402"/>
      <c r="C778" s="402"/>
      <c r="D778" s="402"/>
      <c r="E778" s="402"/>
      <c r="F778" s="402"/>
      <c r="G778" s="402"/>
      <c r="H778" s="402"/>
      <c r="I778" s="402"/>
      <c r="J778" s="402"/>
      <c r="K778" s="402"/>
      <c r="L778" s="402"/>
      <c r="M778" s="402"/>
      <c r="N778" s="402"/>
      <c r="O778" s="402"/>
      <c r="P778" s="402"/>
      <c r="Q778" s="402"/>
      <c r="R778" s="402"/>
      <c r="S778" s="402"/>
      <c r="T778" s="402"/>
      <c r="U778" s="402"/>
      <c r="V778" s="402"/>
      <c r="W778" s="402"/>
      <c r="X778" s="402"/>
      <c r="Y778" s="402"/>
      <c r="Z778" s="402"/>
    </row>
    <row r="779" ht="18.0" customHeight="1">
      <c r="A779" s="402"/>
      <c r="B779" s="402"/>
      <c r="C779" s="402"/>
      <c r="D779" s="402"/>
      <c r="E779" s="402"/>
      <c r="F779" s="402"/>
      <c r="G779" s="402"/>
      <c r="H779" s="402"/>
      <c r="I779" s="402"/>
      <c r="J779" s="402"/>
      <c r="K779" s="402"/>
      <c r="L779" s="402"/>
      <c r="M779" s="402"/>
      <c r="N779" s="402"/>
      <c r="O779" s="402"/>
      <c r="P779" s="402"/>
      <c r="Q779" s="402"/>
      <c r="R779" s="402"/>
      <c r="S779" s="402"/>
      <c r="T779" s="402"/>
      <c r="U779" s="402"/>
      <c r="V779" s="402"/>
      <c r="W779" s="402"/>
      <c r="X779" s="402"/>
      <c r="Y779" s="402"/>
      <c r="Z779" s="402"/>
    </row>
    <row r="780" ht="18.0" customHeight="1">
      <c r="A780" s="402"/>
      <c r="B780" s="402"/>
      <c r="C780" s="402"/>
      <c r="D780" s="402"/>
      <c r="E780" s="402"/>
      <c r="F780" s="402"/>
      <c r="G780" s="402"/>
      <c r="H780" s="402"/>
      <c r="I780" s="402"/>
      <c r="J780" s="402"/>
      <c r="K780" s="402"/>
      <c r="L780" s="402"/>
      <c r="M780" s="402"/>
      <c r="N780" s="402"/>
      <c r="O780" s="402"/>
      <c r="P780" s="402"/>
      <c r="Q780" s="402"/>
      <c r="R780" s="402"/>
      <c r="S780" s="402"/>
      <c r="T780" s="402"/>
      <c r="U780" s="402"/>
      <c r="V780" s="402"/>
      <c r="W780" s="402"/>
      <c r="X780" s="402"/>
      <c r="Y780" s="402"/>
      <c r="Z780" s="402"/>
    </row>
    <row r="781" ht="18.0" customHeight="1">
      <c r="A781" s="402"/>
      <c r="B781" s="402"/>
      <c r="C781" s="402"/>
      <c r="D781" s="402"/>
      <c r="E781" s="402"/>
      <c r="F781" s="402"/>
      <c r="G781" s="402"/>
      <c r="H781" s="402"/>
      <c r="I781" s="402"/>
      <c r="J781" s="402"/>
      <c r="K781" s="402"/>
      <c r="L781" s="402"/>
      <c r="M781" s="402"/>
      <c r="N781" s="402"/>
      <c r="O781" s="402"/>
      <c r="P781" s="402"/>
      <c r="Q781" s="402"/>
      <c r="R781" s="402"/>
      <c r="S781" s="402"/>
      <c r="T781" s="402"/>
      <c r="U781" s="402"/>
      <c r="V781" s="402"/>
      <c r="W781" s="402"/>
      <c r="X781" s="402"/>
      <c r="Y781" s="402"/>
      <c r="Z781" s="402"/>
    </row>
    <row r="782" ht="18.0" customHeight="1">
      <c r="A782" s="402"/>
      <c r="B782" s="402"/>
      <c r="C782" s="402"/>
      <c r="D782" s="402"/>
      <c r="E782" s="402"/>
      <c r="F782" s="402"/>
      <c r="G782" s="402"/>
      <c r="H782" s="402"/>
      <c r="I782" s="402"/>
      <c r="J782" s="402"/>
      <c r="K782" s="402"/>
      <c r="L782" s="402"/>
      <c r="M782" s="402"/>
      <c r="N782" s="402"/>
      <c r="O782" s="402"/>
      <c r="P782" s="402"/>
      <c r="Q782" s="402"/>
      <c r="R782" s="402"/>
      <c r="S782" s="402"/>
      <c r="T782" s="402"/>
      <c r="U782" s="402"/>
      <c r="V782" s="402"/>
      <c r="W782" s="402"/>
      <c r="X782" s="402"/>
      <c r="Y782" s="402"/>
      <c r="Z782" s="402"/>
    </row>
    <row r="783" ht="18.0" customHeight="1">
      <c r="A783" s="402"/>
      <c r="B783" s="402"/>
      <c r="C783" s="402"/>
      <c r="D783" s="402"/>
      <c r="E783" s="402"/>
      <c r="F783" s="402"/>
      <c r="G783" s="402"/>
      <c r="H783" s="402"/>
      <c r="I783" s="402"/>
      <c r="J783" s="402"/>
      <c r="K783" s="402"/>
      <c r="L783" s="402"/>
      <c r="M783" s="402"/>
      <c r="N783" s="402"/>
      <c r="O783" s="402"/>
      <c r="P783" s="402"/>
      <c r="Q783" s="402"/>
      <c r="R783" s="402"/>
      <c r="S783" s="402"/>
      <c r="T783" s="402"/>
      <c r="U783" s="402"/>
      <c r="V783" s="402"/>
      <c r="W783" s="402"/>
      <c r="X783" s="402"/>
      <c r="Y783" s="402"/>
      <c r="Z783" s="402"/>
    </row>
    <row r="784" ht="18.0" customHeight="1">
      <c r="A784" s="402"/>
      <c r="B784" s="402"/>
      <c r="C784" s="402"/>
      <c r="D784" s="402"/>
      <c r="E784" s="402"/>
      <c r="F784" s="402"/>
      <c r="G784" s="402"/>
      <c r="H784" s="402"/>
      <c r="I784" s="402"/>
      <c r="J784" s="402"/>
      <c r="K784" s="402"/>
      <c r="L784" s="402"/>
      <c r="M784" s="402"/>
      <c r="N784" s="402"/>
      <c r="O784" s="402"/>
      <c r="P784" s="402"/>
      <c r="Q784" s="402"/>
      <c r="R784" s="402"/>
      <c r="S784" s="402"/>
      <c r="T784" s="402"/>
      <c r="U784" s="402"/>
      <c r="V784" s="402"/>
      <c r="W784" s="402"/>
      <c r="X784" s="402"/>
      <c r="Y784" s="402"/>
      <c r="Z784" s="402"/>
    </row>
    <row r="785" ht="18.0" customHeight="1">
      <c r="A785" s="402"/>
      <c r="B785" s="402"/>
      <c r="C785" s="402"/>
      <c r="D785" s="402"/>
      <c r="E785" s="402"/>
      <c r="F785" s="402"/>
      <c r="G785" s="402"/>
      <c r="H785" s="402"/>
      <c r="I785" s="402"/>
      <c r="J785" s="402"/>
      <c r="K785" s="402"/>
      <c r="L785" s="402"/>
      <c r="M785" s="402"/>
      <c r="N785" s="402"/>
      <c r="O785" s="402"/>
      <c r="P785" s="402"/>
      <c r="Q785" s="402"/>
      <c r="R785" s="402"/>
      <c r="S785" s="402"/>
      <c r="T785" s="402"/>
      <c r="U785" s="402"/>
      <c r="V785" s="402"/>
      <c r="W785" s="402"/>
      <c r="X785" s="402"/>
      <c r="Y785" s="402"/>
      <c r="Z785" s="402"/>
    </row>
    <row r="786" ht="18.0" customHeight="1">
      <c r="A786" s="402"/>
      <c r="B786" s="402"/>
      <c r="C786" s="402"/>
      <c r="D786" s="402"/>
      <c r="E786" s="402"/>
      <c r="F786" s="402"/>
      <c r="G786" s="402"/>
      <c r="H786" s="402"/>
      <c r="I786" s="402"/>
      <c r="J786" s="402"/>
      <c r="K786" s="402"/>
      <c r="L786" s="402"/>
      <c r="M786" s="402"/>
      <c r="N786" s="402"/>
      <c r="O786" s="402"/>
      <c r="P786" s="402"/>
      <c r="Q786" s="402"/>
      <c r="R786" s="402"/>
      <c r="S786" s="402"/>
      <c r="T786" s="402"/>
      <c r="U786" s="402"/>
      <c r="V786" s="402"/>
      <c r="W786" s="402"/>
      <c r="X786" s="402"/>
      <c r="Y786" s="402"/>
      <c r="Z786" s="402"/>
    </row>
    <row r="787" ht="18.0" customHeight="1">
      <c r="A787" s="402"/>
      <c r="B787" s="402"/>
      <c r="C787" s="402"/>
      <c r="D787" s="402"/>
      <c r="E787" s="402"/>
      <c r="F787" s="402"/>
      <c r="G787" s="402"/>
      <c r="H787" s="402"/>
      <c r="I787" s="402"/>
      <c r="J787" s="402"/>
      <c r="K787" s="402"/>
      <c r="L787" s="402"/>
      <c r="M787" s="402"/>
      <c r="N787" s="402"/>
      <c r="O787" s="402"/>
      <c r="P787" s="402"/>
      <c r="Q787" s="402"/>
      <c r="R787" s="402"/>
      <c r="S787" s="402"/>
      <c r="T787" s="402"/>
      <c r="U787" s="402"/>
      <c r="V787" s="402"/>
      <c r="W787" s="402"/>
      <c r="X787" s="402"/>
      <c r="Y787" s="402"/>
      <c r="Z787" s="402"/>
    </row>
    <row r="788" ht="18.0" customHeight="1">
      <c r="A788" s="402"/>
      <c r="B788" s="402"/>
      <c r="C788" s="402"/>
      <c r="D788" s="402"/>
      <c r="E788" s="402"/>
      <c r="F788" s="402"/>
      <c r="G788" s="402"/>
      <c r="H788" s="402"/>
      <c r="I788" s="402"/>
      <c r="J788" s="402"/>
      <c r="K788" s="402"/>
      <c r="L788" s="402"/>
      <c r="M788" s="402"/>
      <c r="N788" s="402"/>
      <c r="O788" s="402"/>
      <c r="P788" s="402"/>
      <c r="Q788" s="402"/>
      <c r="R788" s="402"/>
      <c r="S788" s="402"/>
      <c r="T788" s="402"/>
      <c r="U788" s="402"/>
      <c r="V788" s="402"/>
      <c r="W788" s="402"/>
      <c r="X788" s="402"/>
      <c r="Y788" s="402"/>
      <c r="Z788" s="402"/>
    </row>
    <row r="789" ht="18.0" customHeight="1">
      <c r="A789" s="402"/>
      <c r="B789" s="402"/>
      <c r="C789" s="402"/>
      <c r="D789" s="402"/>
      <c r="E789" s="402"/>
      <c r="F789" s="402"/>
      <c r="G789" s="402"/>
      <c r="H789" s="402"/>
      <c r="I789" s="402"/>
      <c r="J789" s="402"/>
      <c r="K789" s="402"/>
      <c r="L789" s="402"/>
      <c r="M789" s="402"/>
      <c r="N789" s="402"/>
      <c r="O789" s="402"/>
      <c r="P789" s="402"/>
      <c r="Q789" s="402"/>
      <c r="R789" s="402"/>
      <c r="S789" s="402"/>
      <c r="T789" s="402"/>
      <c r="U789" s="402"/>
      <c r="V789" s="402"/>
      <c r="W789" s="402"/>
      <c r="X789" s="402"/>
      <c r="Y789" s="402"/>
      <c r="Z789" s="402"/>
    </row>
    <row r="790" ht="18.0" customHeight="1">
      <c r="A790" s="402"/>
      <c r="B790" s="402"/>
      <c r="C790" s="402"/>
      <c r="D790" s="402"/>
      <c r="E790" s="402"/>
      <c r="F790" s="402"/>
      <c r="G790" s="402"/>
      <c r="H790" s="402"/>
      <c r="I790" s="402"/>
      <c r="J790" s="402"/>
      <c r="K790" s="402"/>
      <c r="L790" s="402"/>
      <c r="M790" s="402"/>
      <c r="N790" s="402"/>
      <c r="O790" s="402"/>
      <c r="P790" s="402"/>
      <c r="Q790" s="402"/>
      <c r="R790" s="402"/>
      <c r="S790" s="402"/>
      <c r="T790" s="402"/>
      <c r="U790" s="402"/>
      <c r="V790" s="402"/>
      <c r="W790" s="402"/>
      <c r="X790" s="402"/>
      <c r="Y790" s="402"/>
      <c r="Z790" s="402"/>
    </row>
    <row r="791" ht="18.0" customHeight="1">
      <c r="A791" s="402"/>
      <c r="B791" s="402"/>
      <c r="C791" s="402"/>
      <c r="D791" s="402"/>
      <c r="E791" s="402"/>
      <c r="F791" s="402"/>
      <c r="G791" s="402"/>
      <c r="H791" s="402"/>
      <c r="I791" s="402"/>
      <c r="J791" s="402"/>
      <c r="K791" s="402"/>
      <c r="L791" s="402"/>
      <c r="M791" s="402"/>
      <c r="N791" s="402"/>
      <c r="O791" s="402"/>
      <c r="P791" s="402"/>
      <c r="Q791" s="402"/>
      <c r="R791" s="402"/>
      <c r="S791" s="402"/>
      <c r="T791" s="402"/>
      <c r="U791" s="402"/>
      <c r="V791" s="402"/>
      <c r="W791" s="402"/>
      <c r="X791" s="402"/>
      <c r="Y791" s="402"/>
      <c r="Z791" s="402"/>
    </row>
    <row r="792" ht="18.0" customHeight="1">
      <c r="A792" s="402"/>
      <c r="B792" s="402"/>
      <c r="C792" s="402"/>
      <c r="D792" s="402"/>
      <c r="E792" s="402"/>
      <c r="F792" s="402"/>
      <c r="G792" s="402"/>
      <c r="H792" s="402"/>
      <c r="I792" s="402"/>
      <c r="J792" s="402"/>
      <c r="K792" s="402"/>
      <c r="L792" s="402"/>
      <c r="M792" s="402"/>
      <c r="N792" s="402"/>
      <c r="O792" s="402"/>
      <c r="P792" s="402"/>
      <c r="Q792" s="402"/>
      <c r="R792" s="402"/>
      <c r="S792" s="402"/>
      <c r="T792" s="402"/>
      <c r="U792" s="402"/>
      <c r="V792" s="402"/>
      <c r="W792" s="402"/>
      <c r="X792" s="402"/>
      <c r="Y792" s="402"/>
      <c r="Z792" s="402"/>
    </row>
    <row r="793" ht="18.0" customHeight="1">
      <c r="A793" s="402"/>
      <c r="B793" s="402"/>
      <c r="C793" s="402"/>
      <c r="D793" s="402"/>
      <c r="E793" s="402"/>
      <c r="F793" s="402"/>
      <c r="G793" s="402"/>
      <c r="H793" s="402"/>
      <c r="I793" s="402"/>
      <c r="J793" s="402"/>
      <c r="K793" s="402"/>
      <c r="L793" s="402"/>
      <c r="M793" s="402"/>
      <c r="N793" s="402"/>
      <c r="O793" s="402"/>
      <c r="P793" s="402"/>
      <c r="Q793" s="402"/>
      <c r="R793" s="402"/>
      <c r="S793" s="402"/>
      <c r="T793" s="402"/>
      <c r="U793" s="402"/>
      <c r="V793" s="402"/>
      <c r="W793" s="402"/>
      <c r="X793" s="402"/>
      <c r="Y793" s="402"/>
      <c r="Z793" s="402"/>
    </row>
    <row r="794" ht="18.0" customHeight="1">
      <c r="A794" s="402"/>
      <c r="B794" s="402"/>
      <c r="C794" s="402"/>
      <c r="D794" s="402"/>
      <c r="E794" s="402"/>
      <c r="F794" s="402"/>
      <c r="G794" s="402"/>
      <c r="H794" s="402"/>
      <c r="I794" s="402"/>
      <c r="J794" s="402"/>
      <c r="K794" s="402"/>
      <c r="L794" s="402"/>
      <c r="M794" s="402"/>
      <c r="N794" s="402"/>
      <c r="O794" s="402"/>
      <c r="P794" s="402"/>
      <c r="Q794" s="402"/>
      <c r="R794" s="402"/>
      <c r="S794" s="402"/>
      <c r="T794" s="402"/>
      <c r="U794" s="402"/>
      <c r="V794" s="402"/>
      <c r="W794" s="402"/>
      <c r="X794" s="402"/>
      <c r="Y794" s="402"/>
      <c r="Z794" s="402"/>
    </row>
    <row r="795" ht="18.0" customHeight="1">
      <c r="A795" s="402"/>
      <c r="B795" s="402"/>
      <c r="C795" s="402"/>
      <c r="D795" s="402"/>
      <c r="E795" s="402"/>
      <c r="F795" s="402"/>
      <c r="G795" s="402"/>
      <c r="H795" s="402"/>
      <c r="I795" s="402"/>
      <c r="J795" s="402"/>
      <c r="K795" s="402"/>
      <c r="L795" s="402"/>
      <c r="M795" s="402"/>
      <c r="N795" s="402"/>
      <c r="O795" s="402"/>
      <c r="P795" s="402"/>
      <c r="Q795" s="402"/>
      <c r="R795" s="402"/>
      <c r="S795" s="402"/>
      <c r="T795" s="402"/>
      <c r="U795" s="402"/>
      <c r="V795" s="402"/>
      <c r="W795" s="402"/>
      <c r="X795" s="402"/>
      <c r="Y795" s="402"/>
      <c r="Z795" s="402"/>
    </row>
    <row r="796" ht="18.0" customHeight="1">
      <c r="A796" s="402"/>
      <c r="B796" s="402"/>
      <c r="C796" s="402"/>
      <c r="D796" s="402"/>
      <c r="E796" s="402"/>
      <c r="F796" s="402"/>
      <c r="G796" s="402"/>
      <c r="H796" s="402"/>
      <c r="I796" s="402"/>
      <c r="J796" s="402"/>
      <c r="K796" s="402"/>
      <c r="L796" s="402"/>
      <c r="M796" s="402"/>
      <c r="N796" s="402"/>
      <c r="O796" s="402"/>
      <c r="P796" s="402"/>
      <c r="Q796" s="402"/>
      <c r="R796" s="402"/>
      <c r="S796" s="402"/>
      <c r="T796" s="402"/>
      <c r="U796" s="402"/>
      <c r="V796" s="402"/>
      <c r="W796" s="402"/>
      <c r="X796" s="402"/>
      <c r="Y796" s="402"/>
      <c r="Z796" s="402"/>
    </row>
    <row r="797" ht="18.0" customHeight="1">
      <c r="A797" s="402"/>
      <c r="B797" s="402"/>
      <c r="C797" s="402"/>
      <c r="D797" s="402"/>
      <c r="E797" s="402"/>
      <c r="F797" s="402"/>
      <c r="G797" s="402"/>
      <c r="H797" s="402"/>
      <c r="I797" s="402"/>
      <c r="J797" s="402"/>
      <c r="K797" s="402"/>
      <c r="L797" s="402"/>
      <c r="M797" s="402"/>
      <c r="N797" s="402"/>
      <c r="O797" s="402"/>
      <c r="P797" s="402"/>
      <c r="Q797" s="402"/>
      <c r="R797" s="402"/>
      <c r="S797" s="402"/>
      <c r="T797" s="402"/>
      <c r="U797" s="402"/>
      <c r="V797" s="402"/>
      <c r="W797" s="402"/>
      <c r="X797" s="402"/>
      <c r="Y797" s="402"/>
      <c r="Z797" s="402"/>
    </row>
    <row r="798" ht="18.0" customHeight="1">
      <c r="A798" s="402"/>
      <c r="B798" s="402"/>
      <c r="C798" s="402"/>
      <c r="D798" s="402"/>
      <c r="E798" s="402"/>
      <c r="F798" s="402"/>
      <c r="G798" s="402"/>
      <c r="H798" s="402"/>
      <c r="I798" s="402"/>
      <c r="J798" s="402"/>
      <c r="K798" s="402"/>
      <c r="L798" s="402"/>
      <c r="M798" s="402"/>
      <c r="N798" s="402"/>
      <c r="O798" s="402"/>
      <c r="P798" s="402"/>
      <c r="Q798" s="402"/>
      <c r="R798" s="402"/>
      <c r="S798" s="402"/>
      <c r="T798" s="402"/>
      <c r="U798" s="402"/>
      <c r="V798" s="402"/>
      <c r="W798" s="402"/>
      <c r="X798" s="402"/>
      <c r="Y798" s="402"/>
      <c r="Z798" s="402"/>
    </row>
    <row r="799" ht="18.0" customHeight="1">
      <c r="A799" s="402"/>
      <c r="B799" s="402"/>
      <c r="C799" s="402"/>
      <c r="D799" s="402"/>
      <c r="E799" s="402"/>
      <c r="F799" s="402"/>
      <c r="G799" s="402"/>
      <c r="H799" s="402"/>
      <c r="I799" s="402"/>
      <c r="J799" s="402"/>
      <c r="K799" s="402"/>
      <c r="L799" s="402"/>
      <c r="M799" s="402"/>
      <c r="N799" s="402"/>
      <c r="O799" s="402"/>
      <c r="P799" s="402"/>
      <c r="Q799" s="402"/>
      <c r="R799" s="402"/>
      <c r="S799" s="402"/>
      <c r="T799" s="402"/>
      <c r="U799" s="402"/>
      <c r="V799" s="402"/>
      <c r="W799" s="402"/>
      <c r="X799" s="402"/>
      <c r="Y799" s="402"/>
      <c r="Z799" s="402"/>
    </row>
    <row r="800" ht="18.0" customHeight="1">
      <c r="A800" s="402"/>
      <c r="B800" s="402"/>
      <c r="C800" s="402"/>
      <c r="D800" s="402"/>
      <c r="E800" s="402"/>
      <c r="F800" s="402"/>
      <c r="G800" s="402"/>
      <c r="H800" s="402"/>
      <c r="I800" s="402"/>
      <c r="J800" s="402"/>
      <c r="K800" s="402"/>
      <c r="L800" s="402"/>
      <c r="M800" s="402"/>
      <c r="N800" s="402"/>
      <c r="O800" s="402"/>
      <c r="P800" s="402"/>
      <c r="Q800" s="402"/>
      <c r="R800" s="402"/>
      <c r="S800" s="402"/>
      <c r="T800" s="402"/>
      <c r="U800" s="402"/>
      <c r="V800" s="402"/>
      <c r="W800" s="402"/>
      <c r="X800" s="402"/>
      <c r="Y800" s="402"/>
      <c r="Z800" s="402"/>
    </row>
    <row r="801" ht="18.0" customHeight="1">
      <c r="A801" s="402"/>
      <c r="B801" s="402"/>
      <c r="C801" s="402"/>
      <c r="D801" s="402"/>
      <c r="E801" s="402"/>
      <c r="F801" s="402"/>
      <c r="G801" s="402"/>
      <c r="H801" s="402"/>
      <c r="I801" s="402"/>
      <c r="J801" s="402"/>
      <c r="K801" s="402"/>
      <c r="L801" s="402"/>
      <c r="M801" s="402"/>
      <c r="N801" s="402"/>
      <c r="O801" s="402"/>
      <c r="P801" s="402"/>
      <c r="Q801" s="402"/>
      <c r="R801" s="402"/>
      <c r="S801" s="402"/>
      <c r="T801" s="402"/>
      <c r="U801" s="402"/>
      <c r="V801" s="402"/>
      <c r="W801" s="402"/>
      <c r="X801" s="402"/>
      <c r="Y801" s="402"/>
      <c r="Z801" s="402"/>
    </row>
    <row r="802" ht="18.0" customHeight="1">
      <c r="A802" s="402"/>
      <c r="B802" s="402"/>
      <c r="C802" s="402"/>
      <c r="D802" s="402"/>
      <c r="E802" s="402"/>
      <c r="F802" s="402"/>
      <c r="G802" s="402"/>
      <c r="H802" s="402"/>
      <c r="I802" s="402"/>
      <c r="J802" s="402"/>
      <c r="K802" s="402"/>
      <c r="L802" s="402"/>
      <c r="M802" s="402"/>
      <c r="N802" s="402"/>
      <c r="O802" s="402"/>
      <c r="P802" s="402"/>
      <c r="Q802" s="402"/>
      <c r="R802" s="402"/>
      <c r="S802" s="402"/>
      <c r="T802" s="402"/>
      <c r="U802" s="402"/>
      <c r="V802" s="402"/>
      <c r="W802" s="402"/>
      <c r="X802" s="402"/>
      <c r="Y802" s="402"/>
      <c r="Z802" s="402"/>
    </row>
    <row r="803" ht="18.0" customHeight="1">
      <c r="A803" s="402"/>
      <c r="B803" s="402"/>
      <c r="C803" s="402"/>
      <c r="D803" s="402"/>
      <c r="E803" s="402"/>
      <c r="F803" s="402"/>
      <c r="G803" s="402"/>
      <c r="H803" s="402"/>
      <c r="I803" s="402"/>
      <c r="J803" s="402"/>
      <c r="K803" s="402"/>
      <c r="L803" s="402"/>
      <c r="M803" s="402"/>
      <c r="N803" s="402"/>
      <c r="O803" s="402"/>
      <c r="P803" s="402"/>
      <c r="Q803" s="402"/>
      <c r="R803" s="402"/>
      <c r="S803" s="402"/>
      <c r="T803" s="402"/>
      <c r="U803" s="402"/>
      <c r="V803" s="402"/>
      <c r="W803" s="402"/>
      <c r="X803" s="402"/>
      <c r="Y803" s="402"/>
      <c r="Z803" s="402"/>
    </row>
    <row r="804" ht="18.0" customHeight="1">
      <c r="A804" s="402"/>
      <c r="B804" s="402"/>
      <c r="C804" s="402"/>
      <c r="D804" s="402"/>
      <c r="E804" s="402"/>
      <c r="F804" s="402"/>
      <c r="G804" s="402"/>
      <c r="H804" s="402"/>
      <c r="I804" s="402"/>
      <c r="J804" s="402"/>
      <c r="K804" s="402"/>
      <c r="L804" s="402"/>
      <c r="M804" s="402"/>
      <c r="N804" s="402"/>
      <c r="O804" s="402"/>
      <c r="P804" s="402"/>
      <c r="Q804" s="402"/>
      <c r="R804" s="402"/>
      <c r="S804" s="402"/>
      <c r="T804" s="402"/>
      <c r="U804" s="402"/>
      <c r="V804" s="402"/>
      <c r="W804" s="402"/>
      <c r="X804" s="402"/>
      <c r="Y804" s="402"/>
      <c r="Z804" s="402"/>
    </row>
    <row r="805" ht="18.0" customHeight="1">
      <c r="A805" s="402"/>
      <c r="B805" s="402"/>
      <c r="C805" s="402"/>
      <c r="D805" s="402"/>
      <c r="E805" s="402"/>
      <c r="F805" s="402"/>
      <c r="G805" s="402"/>
      <c r="H805" s="402"/>
      <c r="I805" s="402"/>
      <c r="J805" s="402"/>
      <c r="K805" s="402"/>
      <c r="L805" s="402"/>
      <c r="M805" s="402"/>
      <c r="N805" s="402"/>
      <c r="O805" s="402"/>
      <c r="P805" s="402"/>
      <c r="Q805" s="402"/>
      <c r="R805" s="402"/>
      <c r="S805" s="402"/>
      <c r="T805" s="402"/>
      <c r="U805" s="402"/>
      <c r="V805" s="402"/>
      <c r="W805" s="402"/>
      <c r="X805" s="402"/>
      <c r="Y805" s="402"/>
      <c r="Z805" s="402"/>
    </row>
    <row r="806" ht="18.0" customHeight="1">
      <c r="A806" s="402"/>
      <c r="B806" s="402"/>
      <c r="C806" s="402"/>
      <c r="D806" s="402"/>
      <c r="E806" s="402"/>
      <c r="F806" s="402"/>
      <c r="G806" s="402"/>
      <c r="H806" s="402"/>
      <c r="I806" s="402"/>
      <c r="J806" s="402"/>
      <c r="K806" s="402"/>
      <c r="L806" s="402"/>
      <c r="M806" s="402"/>
      <c r="N806" s="402"/>
      <c r="O806" s="402"/>
      <c r="P806" s="402"/>
      <c r="Q806" s="402"/>
      <c r="R806" s="402"/>
      <c r="S806" s="402"/>
      <c r="T806" s="402"/>
      <c r="U806" s="402"/>
      <c r="V806" s="402"/>
      <c r="W806" s="402"/>
      <c r="X806" s="402"/>
      <c r="Y806" s="402"/>
      <c r="Z806" s="402"/>
    </row>
    <row r="807" ht="18.0" customHeight="1">
      <c r="A807" s="402"/>
      <c r="B807" s="402"/>
      <c r="C807" s="402"/>
      <c r="D807" s="402"/>
      <c r="E807" s="402"/>
      <c r="F807" s="402"/>
      <c r="G807" s="402"/>
      <c r="H807" s="402"/>
      <c r="I807" s="402"/>
      <c r="J807" s="402"/>
      <c r="K807" s="402"/>
      <c r="L807" s="402"/>
      <c r="M807" s="402"/>
      <c r="N807" s="402"/>
      <c r="O807" s="402"/>
      <c r="P807" s="402"/>
      <c r="Q807" s="402"/>
      <c r="R807" s="402"/>
      <c r="S807" s="402"/>
      <c r="T807" s="402"/>
      <c r="U807" s="402"/>
      <c r="V807" s="402"/>
      <c r="W807" s="402"/>
      <c r="X807" s="402"/>
      <c r="Y807" s="402"/>
      <c r="Z807" s="402"/>
    </row>
    <row r="808" ht="18.0" customHeight="1">
      <c r="A808" s="402"/>
      <c r="B808" s="402"/>
      <c r="C808" s="402"/>
      <c r="D808" s="402"/>
      <c r="E808" s="402"/>
      <c r="F808" s="402"/>
      <c r="G808" s="402"/>
      <c r="H808" s="402"/>
      <c r="I808" s="402"/>
      <c r="J808" s="402"/>
      <c r="K808" s="402"/>
      <c r="L808" s="402"/>
      <c r="M808" s="402"/>
      <c r="N808" s="402"/>
      <c r="O808" s="402"/>
      <c r="P808" s="402"/>
      <c r="Q808" s="402"/>
      <c r="R808" s="402"/>
      <c r="S808" s="402"/>
      <c r="T808" s="402"/>
      <c r="U808" s="402"/>
      <c r="V808" s="402"/>
      <c r="W808" s="402"/>
      <c r="X808" s="402"/>
      <c r="Y808" s="402"/>
      <c r="Z808" s="402"/>
    </row>
    <row r="809" ht="18.0" customHeight="1">
      <c r="A809" s="402"/>
      <c r="B809" s="402"/>
      <c r="C809" s="402"/>
      <c r="D809" s="402"/>
      <c r="E809" s="402"/>
      <c r="F809" s="402"/>
      <c r="G809" s="402"/>
      <c r="H809" s="402"/>
      <c r="I809" s="402"/>
      <c r="J809" s="402"/>
      <c r="K809" s="402"/>
      <c r="L809" s="402"/>
      <c r="M809" s="402"/>
      <c r="N809" s="402"/>
      <c r="O809" s="402"/>
      <c r="P809" s="402"/>
      <c r="Q809" s="402"/>
      <c r="R809" s="402"/>
      <c r="S809" s="402"/>
      <c r="T809" s="402"/>
      <c r="U809" s="402"/>
      <c r="V809" s="402"/>
      <c r="W809" s="402"/>
      <c r="X809" s="402"/>
      <c r="Y809" s="402"/>
      <c r="Z809" s="402"/>
    </row>
    <row r="810" ht="18.0" customHeight="1">
      <c r="A810" s="402"/>
      <c r="B810" s="402"/>
      <c r="C810" s="402"/>
      <c r="D810" s="402"/>
      <c r="E810" s="402"/>
      <c r="F810" s="402"/>
      <c r="G810" s="402"/>
      <c r="H810" s="402"/>
      <c r="I810" s="402"/>
      <c r="J810" s="402"/>
      <c r="K810" s="402"/>
      <c r="L810" s="402"/>
      <c r="M810" s="402"/>
      <c r="N810" s="402"/>
      <c r="O810" s="402"/>
      <c r="P810" s="402"/>
      <c r="Q810" s="402"/>
      <c r="R810" s="402"/>
      <c r="S810" s="402"/>
      <c r="T810" s="402"/>
      <c r="U810" s="402"/>
      <c r="V810" s="402"/>
      <c r="W810" s="402"/>
      <c r="X810" s="402"/>
      <c r="Y810" s="402"/>
      <c r="Z810" s="402"/>
    </row>
    <row r="811" ht="18.0" customHeight="1">
      <c r="A811" s="402"/>
      <c r="B811" s="402"/>
      <c r="C811" s="402"/>
      <c r="D811" s="402"/>
      <c r="E811" s="402"/>
      <c r="F811" s="402"/>
      <c r="G811" s="402"/>
      <c r="H811" s="402"/>
      <c r="I811" s="402"/>
      <c r="J811" s="402"/>
      <c r="K811" s="402"/>
      <c r="L811" s="402"/>
      <c r="M811" s="402"/>
      <c r="N811" s="402"/>
      <c r="O811" s="402"/>
      <c r="P811" s="402"/>
      <c r="Q811" s="402"/>
      <c r="R811" s="402"/>
      <c r="S811" s="402"/>
      <c r="T811" s="402"/>
      <c r="U811" s="402"/>
      <c r="V811" s="402"/>
      <c r="W811" s="402"/>
      <c r="X811" s="402"/>
      <c r="Y811" s="402"/>
      <c r="Z811" s="402"/>
    </row>
    <row r="812" ht="18.0" customHeight="1">
      <c r="A812" s="402"/>
      <c r="B812" s="402"/>
      <c r="C812" s="402"/>
      <c r="D812" s="402"/>
      <c r="E812" s="402"/>
      <c r="F812" s="402"/>
      <c r="G812" s="402"/>
      <c r="H812" s="402"/>
      <c r="I812" s="402"/>
      <c r="J812" s="402"/>
      <c r="K812" s="402"/>
      <c r="L812" s="402"/>
      <c r="M812" s="402"/>
      <c r="N812" s="402"/>
      <c r="O812" s="402"/>
      <c r="P812" s="402"/>
      <c r="Q812" s="402"/>
      <c r="R812" s="402"/>
      <c r="S812" s="402"/>
      <c r="T812" s="402"/>
      <c r="U812" s="402"/>
      <c r="V812" s="402"/>
      <c r="W812" s="402"/>
      <c r="X812" s="402"/>
      <c r="Y812" s="402"/>
      <c r="Z812" s="402"/>
    </row>
    <row r="813" ht="18.0" customHeight="1">
      <c r="A813" s="402"/>
      <c r="B813" s="402"/>
      <c r="C813" s="402"/>
      <c r="D813" s="402"/>
      <c r="E813" s="402"/>
      <c r="F813" s="402"/>
      <c r="G813" s="402"/>
      <c r="H813" s="402"/>
      <c r="I813" s="402"/>
      <c r="J813" s="402"/>
      <c r="K813" s="402"/>
      <c r="L813" s="402"/>
      <c r="M813" s="402"/>
      <c r="N813" s="402"/>
      <c r="O813" s="402"/>
      <c r="P813" s="402"/>
      <c r="Q813" s="402"/>
      <c r="R813" s="402"/>
      <c r="S813" s="402"/>
      <c r="T813" s="402"/>
      <c r="U813" s="402"/>
      <c r="V813" s="402"/>
      <c r="W813" s="402"/>
      <c r="X813" s="402"/>
      <c r="Y813" s="402"/>
      <c r="Z813" s="402"/>
    </row>
    <row r="814" ht="18.0" customHeight="1">
      <c r="A814" s="402"/>
      <c r="B814" s="402"/>
      <c r="C814" s="402"/>
      <c r="D814" s="402"/>
      <c r="E814" s="402"/>
      <c r="F814" s="402"/>
      <c r="G814" s="402"/>
      <c r="H814" s="402"/>
      <c r="I814" s="402"/>
      <c r="J814" s="402"/>
      <c r="K814" s="402"/>
      <c r="L814" s="402"/>
      <c r="M814" s="402"/>
      <c r="N814" s="402"/>
      <c r="O814" s="402"/>
      <c r="P814" s="402"/>
      <c r="Q814" s="402"/>
      <c r="R814" s="402"/>
      <c r="S814" s="402"/>
      <c r="T814" s="402"/>
      <c r="U814" s="402"/>
      <c r="V814" s="402"/>
      <c r="W814" s="402"/>
      <c r="X814" s="402"/>
      <c r="Y814" s="402"/>
      <c r="Z814" s="402"/>
    </row>
    <row r="815" ht="18.0" customHeight="1">
      <c r="A815" s="402"/>
      <c r="B815" s="402"/>
      <c r="C815" s="402"/>
      <c r="D815" s="402"/>
      <c r="E815" s="402"/>
      <c r="F815" s="402"/>
      <c r="G815" s="402"/>
      <c r="H815" s="402"/>
      <c r="I815" s="402"/>
      <c r="J815" s="402"/>
      <c r="K815" s="402"/>
      <c r="L815" s="402"/>
      <c r="M815" s="402"/>
      <c r="N815" s="402"/>
      <c r="O815" s="402"/>
      <c r="P815" s="402"/>
      <c r="Q815" s="402"/>
      <c r="R815" s="402"/>
      <c r="S815" s="402"/>
      <c r="T815" s="402"/>
      <c r="U815" s="402"/>
      <c r="V815" s="402"/>
      <c r="W815" s="402"/>
      <c r="X815" s="402"/>
      <c r="Y815" s="402"/>
      <c r="Z815" s="402"/>
    </row>
    <row r="816" ht="18.0" customHeight="1">
      <c r="A816" s="402"/>
      <c r="B816" s="402"/>
      <c r="C816" s="402"/>
      <c r="D816" s="402"/>
      <c r="E816" s="402"/>
      <c r="F816" s="402"/>
      <c r="G816" s="402"/>
      <c r="H816" s="402"/>
      <c r="I816" s="402"/>
      <c r="J816" s="402"/>
      <c r="K816" s="402"/>
      <c r="L816" s="402"/>
      <c r="M816" s="402"/>
      <c r="N816" s="402"/>
      <c r="O816" s="402"/>
      <c r="P816" s="402"/>
      <c r="Q816" s="402"/>
      <c r="R816" s="402"/>
      <c r="S816" s="402"/>
      <c r="T816" s="402"/>
      <c r="U816" s="402"/>
      <c r="V816" s="402"/>
      <c r="W816" s="402"/>
      <c r="X816" s="402"/>
      <c r="Y816" s="402"/>
      <c r="Z816" s="402"/>
    </row>
    <row r="817" ht="18.0" customHeight="1">
      <c r="A817" s="402"/>
      <c r="B817" s="402"/>
      <c r="C817" s="402"/>
      <c r="D817" s="402"/>
      <c r="E817" s="402"/>
      <c r="F817" s="402"/>
      <c r="G817" s="402"/>
      <c r="H817" s="402"/>
      <c r="I817" s="402"/>
      <c r="J817" s="402"/>
      <c r="K817" s="402"/>
      <c r="L817" s="402"/>
      <c r="M817" s="402"/>
      <c r="N817" s="402"/>
      <c r="O817" s="402"/>
      <c r="P817" s="402"/>
      <c r="Q817" s="402"/>
      <c r="R817" s="402"/>
      <c r="S817" s="402"/>
      <c r="T817" s="402"/>
      <c r="U817" s="402"/>
      <c r="V817" s="402"/>
      <c r="W817" s="402"/>
      <c r="X817" s="402"/>
      <c r="Y817" s="402"/>
      <c r="Z817" s="402"/>
    </row>
    <row r="818" ht="18.0" customHeight="1">
      <c r="A818" s="402"/>
      <c r="B818" s="402"/>
      <c r="C818" s="402"/>
      <c r="D818" s="402"/>
      <c r="E818" s="402"/>
      <c r="F818" s="402"/>
      <c r="G818" s="402"/>
      <c r="H818" s="402"/>
      <c r="I818" s="402"/>
      <c r="J818" s="402"/>
      <c r="K818" s="402"/>
      <c r="L818" s="402"/>
      <c r="M818" s="402"/>
      <c r="N818" s="402"/>
      <c r="O818" s="402"/>
      <c r="P818" s="402"/>
      <c r="Q818" s="402"/>
      <c r="R818" s="402"/>
      <c r="S818" s="402"/>
      <c r="T818" s="402"/>
      <c r="U818" s="402"/>
      <c r="V818" s="402"/>
      <c r="W818" s="402"/>
      <c r="X818" s="402"/>
      <c r="Y818" s="402"/>
      <c r="Z818" s="402"/>
    </row>
    <row r="819" ht="18.0" customHeight="1">
      <c r="A819" s="402"/>
      <c r="B819" s="402"/>
      <c r="C819" s="402"/>
      <c r="D819" s="402"/>
      <c r="E819" s="402"/>
      <c r="F819" s="402"/>
      <c r="G819" s="402"/>
      <c r="H819" s="402"/>
      <c r="I819" s="402"/>
      <c r="J819" s="402"/>
      <c r="K819" s="402"/>
      <c r="L819" s="402"/>
      <c r="M819" s="402"/>
      <c r="N819" s="402"/>
      <c r="O819" s="402"/>
      <c r="P819" s="402"/>
      <c r="Q819" s="402"/>
      <c r="R819" s="402"/>
      <c r="S819" s="402"/>
      <c r="T819" s="402"/>
      <c r="U819" s="402"/>
      <c r="V819" s="402"/>
      <c r="W819" s="402"/>
      <c r="X819" s="402"/>
      <c r="Y819" s="402"/>
      <c r="Z819" s="402"/>
    </row>
    <row r="820" ht="18.0" customHeight="1">
      <c r="A820" s="402"/>
      <c r="B820" s="402"/>
      <c r="C820" s="402"/>
      <c r="D820" s="402"/>
      <c r="E820" s="402"/>
      <c r="F820" s="402"/>
      <c r="G820" s="402"/>
      <c r="H820" s="402"/>
      <c r="I820" s="402"/>
      <c r="J820" s="402"/>
      <c r="K820" s="402"/>
      <c r="L820" s="402"/>
      <c r="M820" s="402"/>
      <c r="N820" s="402"/>
      <c r="O820" s="402"/>
      <c r="P820" s="402"/>
      <c r="Q820" s="402"/>
      <c r="R820" s="402"/>
      <c r="S820" s="402"/>
      <c r="T820" s="402"/>
      <c r="U820" s="402"/>
      <c r="V820" s="402"/>
      <c r="W820" s="402"/>
      <c r="X820" s="402"/>
      <c r="Y820" s="402"/>
      <c r="Z820" s="402"/>
    </row>
    <row r="821" ht="18.0" customHeight="1">
      <c r="A821" s="402"/>
      <c r="B821" s="402"/>
      <c r="C821" s="402"/>
      <c r="D821" s="402"/>
      <c r="E821" s="402"/>
      <c r="F821" s="402"/>
      <c r="G821" s="402"/>
      <c r="H821" s="402"/>
      <c r="I821" s="402"/>
      <c r="J821" s="402"/>
      <c r="K821" s="402"/>
      <c r="L821" s="402"/>
      <c r="M821" s="402"/>
      <c r="N821" s="402"/>
      <c r="O821" s="402"/>
      <c r="P821" s="402"/>
      <c r="Q821" s="402"/>
      <c r="R821" s="402"/>
      <c r="S821" s="402"/>
      <c r="T821" s="402"/>
      <c r="U821" s="402"/>
      <c r="V821" s="402"/>
      <c r="W821" s="402"/>
      <c r="X821" s="402"/>
      <c r="Y821" s="402"/>
      <c r="Z821" s="402"/>
    </row>
    <row r="822" ht="18.0" customHeight="1">
      <c r="A822" s="402"/>
      <c r="B822" s="402"/>
      <c r="C822" s="402"/>
      <c r="D822" s="402"/>
      <c r="E822" s="402"/>
      <c r="F822" s="402"/>
      <c r="G822" s="402"/>
      <c r="H822" s="402"/>
      <c r="I822" s="402"/>
      <c r="J822" s="402"/>
      <c r="K822" s="402"/>
      <c r="L822" s="402"/>
      <c r="M822" s="402"/>
      <c r="N822" s="402"/>
      <c r="O822" s="402"/>
      <c r="P822" s="402"/>
      <c r="Q822" s="402"/>
      <c r="R822" s="402"/>
      <c r="S822" s="402"/>
      <c r="T822" s="402"/>
      <c r="U822" s="402"/>
      <c r="V822" s="402"/>
      <c r="W822" s="402"/>
      <c r="X822" s="402"/>
      <c r="Y822" s="402"/>
      <c r="Z822" s="402"/>
    </row>
    <row r="823" ht="18.0" customHeight="1">
      <c r="A823" s="402"/>
      <c r="B823" s="402"/>
      <c r="C823" s="402"/>
      <c r="D823" s="402"/>
      <c r="E823" s="402"/>
      <c r="F823" s="402"/>
      <c r="G823" s="402"/>
      <c r="H823" s="402"/>
      <c r="I823" s="402"/>
      <c r="J823" s="402"/>
      <c r="K823" s="402"/>
      <c r="L823" s="402"/>
      <c r="M823" s="402"/>
      <c r="N823" s="402"/>
      <c r="O823" s="402"/>
      <c r="P823" s="402"/>
      <c r="Q823" s="402"/>
      <c r="R823" s="402"/>
      <c r="S823" s="402"/>
      <c r="T823" s="402"/>
      <c r="U823" s="402"/>
      <c r="V823" s="402"/>
      <c r="W823" s="402"/>
      <c r="X823" s="402"/>
      <c r="Y823" s="402"/>
      <c r="Z823" s="402"/>
    </row>
    <row r="824" ht="18.0" customHeight="1">
      <c r="A824" s="402"/>
      <c r="B824" s="402"/>
      <c r="C824" s="402"/>
      <c r="D824" s="402"/>
      <c r="E824" s="402"/>
      <c r="F824" s="402"/>
      <c r="G824" s="402"/>
      <c r="H824" s="402"/>
      <c r="I824" s="402"/>
      <c r="J824" s="402"/>
      <c r="K824" s="402"/>
      <c r="L824" s="402"/>
      <c r="M824" s="402"/>
      <c r="N824" s="402"/>
      <c r="O824" s="402"/>
      <c r="P824" s="402"/>
      <c r="Q824" s="402"/>
      <c r="R824" s="402"/>
      <c r="S824" s="402"/>
      <c r="T824" s="402"/>
      <c r="U824" s="402"/>
      <c r="V824" s="402"/>
      <c r="W824" s="402"/>
      <c r="X824" s="402"/>
      <c r="Y824" s="402"/>
      <c r="Z824" s="402"/>
    </row>
    <row r="825" ht="18.0" customHeight="1">
      <c r="A825" s="402"/>
      <c r="B825" s="402"/>
      <c r="C825" s="402"/>
      <c r="D825" s="402"/>
      <c r="E825" s="402"/>
      <c r="F825" s="402"/>
      <c r="G825" s="402"/>
      <c r="H825" s="402"/>
      <c r="I825" s="402"/>
      <c r="J825" s="402"/>
      <c r="K825" s="402"/>
      <c r="L825" s="402"/>
      <c r="M825" s="402"/>
      <c r="N825" s="402"/>
      <c r="O825" s="402"/>
      <c r="P825" s="402"/>
      <c r="Q825" s="402"/>
      <c r="R825" s="402"/>
      <c r="S825" s="402"/>
      <c r="T825" s="402"/>
      <c r="U825" s="402"/>
      <c r="V825" s="402"/>
      <c r="W825" s="402"/>
      <c r="X825" s="402"/>
      <c r="Y825" s="402"/>
      <c r="Z825" s="402"/>
    </row>
    <row r="826" ht="18.0" customHeight="1">
      <c r="A826" s="402"/>
      <c r="B826" s="402"/>
      <c r="C826" s="402"/>
      <c r="D826" s="402"/>
      <c r="E826" s="402"/>
      <c r="F826" s="402"/>
      <c r="G826" s="402"/>
      <c r="H826" s="402"/>
      <c r="I826" s="402"/>
      <c r="J826" s="402"/>
      <c r="K826" s="402"/>
      <c r="L826" s="402"/>
      <c r="M826" s="402"/>
      <c r="N826" s="402"/>
      <c r="O826" s="402"/>
      <c r="P826" s="402"/>
      <c r="Q826" s="402"/>
      <c r="R826" s="402"/>
      <c r="S826" s="402"/>
      <c r="T826" s="402"/>
      <c r="U826" s="402"/>
      <c r="V826" s="402"/>
      <c r="W826" s="402"/>
      <c r="X826" s="402"/>
      <c r="Y826" s="402"/>
      <c r="Z826" s="402"/>
    </row>
    <row r="827" ht="18.0" customHeight="1">
      <c r="A827" s="402"/>
      <c r="B827" s="402"/>
      <c r="C827" s="402"/>
      <c r="D827" s="402"/>
      <c r="E827" s="402"/>
      <c r="F827" s="402"/>
      <c r="G827" s="402"/>
      <c r="H827" s="402"/>
      <c r="I827" s="402"/>
      <c r="J827" s="402"/>
      <c r="K827" s="402"/>
      <c r="L827" s="402"/>
      <c r="M827" s="402"/>
      <c r="N827" s="402"/>
      <c r="O827" s="402"/>
      <c r="P827" s="402"/>
      <c r="Q827" s="402"/>
      <c r="R827" s="402"/>
      <c r="S827" s="402"/>
      <c r="T827" s="402"/>
      <c r="U827" s="402"/>
      <c r="V827" s="402"/>
      <c r="W827" s="402"/>
      <c r="X827" s="402"/>
      <c r="Y827" s="402"/>
      <c r="Z827" s="402"/>
    </row>
    <row r="828" ht="18.0" customHeight="1">
      <c r="A828" s="402"/>
      <c r="B828" s="402"/>
      <c r="C828" s="402"/>
      <c r="D828" s="402"/>
      <c r="E828" s="402"/>
      <c r="F828" s="402"/>
      <c r="G828" s="402"/>
      <c r="H828" s="402"/>
      <c r="I828" s="402"/>
      <c r="J828" s="402"/>
      <c r="K828" s="402"/>
      <c r="L828" s="402"/>
      <c r="M828" s="402"/>
      <c r="N828" s="402"/>
      <c r="O828" s="402"/>
      <c r="P828" s="402"/>
      <c r="Q828" s="402"/>
      <c r="R828" s="402"/>
      <c r="S828" s="402"/>
      <c r="T828" s="402"/>
      <c r="U828" s="402"/>
      <c r="V828" s="402"/>
      <c r="W828" s="402"/>
      <c r="X828" s="402"/>
      <c r="Y828" s="402"/>
      <c r="Z828" s="402"/>
    </row>
    <row r="829" ht="18.0" customHeight="1">
      <c r="A829" s="402"/>
      <c r="B829" s="402"/>
      <c r="C829" s="402"/>
      <c r="D829" s="402"/>
      <c r="E829" s="402"/>
      <c r="F829" s="402"/>
      <c r="G829" s="402"/>
      <c r="H829" s="402"/>
      <c r="I829" s="402"/>
      <c r="J829" s="402"/>
      <c r="K829" s="402"/>
      <c r="L829" s="402"/>
      <c r="M829" s="402"/>
      <c r="N829" s="402"/>
      <c r="O829" s="402"/>
      <c r="P829" s="402"/>
      <c r="Q829" s="402"/>
      <c r="R829" s="402"/>
      <c r="S829" s="402"/>
      <c r="T829" s="402"/>
      <c r="U829" s="402"/>
      <c r="V829" s="402"/>
      <c r="W829" s="402"/>
      <c r="X829" s="402"/>
      <c r="Y829" s="402"/>
      <c r="Z829" s="402"/>
    </row>
    <row r="830" ht="18.0" customHeight="1">
      <c r="A830" s="402"/>
      <c r="B830" s="402"/>
      <c r="C830" s="402"/>
      <c r="D830" s="402"/>
      <c r="E830" s="402"/>
      <c r="F830" s="402"/>
      <c r="G830" s="402"/>
      <c r="H830" s="402"/>
      <c r="I830" s="402"/>
      <c r="J830" s="402"/>
      <c r="K830" s="402"/>
      <c r="L830" s="402"/>
      <c r="M830" s="402"/>
      <c r="N830" s="402"/>
      <c r="O830" s="402"/>
      <c r="P830" s="402"/>
      <c r="Q830" s="402"/>
      <c r="R830" s="402"/>
      <c r="S830" s="402"/>
      <c r="T830" s="402"/>
      <c r="U830" s="402"/>
      <c r="V830" s="402"/>
      <c r="W830" s="402"/>
      <c r="X830" s="402"/>
      <c r="Y830" s="402"/>
      <c r="Z830" s="402"/>
    </row>
    <row r="831" ht="18.0" customHeight="1">
      <c r="A831" s="402"/>
      <c r="B831" s="402"/>
      <c r="C831" s="402"/>
      <c r="D831" s="402"/>
      <c r="E831" s="402"/>
      <c r="F831" s="402"/>
      <c r="G831" s="402"/>
      <c r="H831" s="402"/>
      <c r="I831" s="402"/>
      <c r="J831" s="402"/>
      <c r="K831" s="402"/>
      <c r="L831" s="402"/>
      <c r="M831" s="402"/>
      <c r="N831" s="402"/>
      <c r="O831" s="402"/>
      <c r="P831" s="402"/>
      <c r="Q831" s="402"/>
      <c r="R831" s="402"/>
      <c r="S831" s="402"/>
      <c r="T831" s="402"/>
      <c r="U831" s="402"/>
      <c r="V831" s="402"/>
      <c r="W831" s="402"/>
      <c r="X831" s="402"/>
      <c r="Y831" s="402"/>
      <c r="Z831" s="402"/>
    </row>
    <row r="832" ht="18.0" customHeight="1">
      <c r="A832" s="402"/>
      <c r="B832" s="402"/>
      <c r="C832" s="402"/>
      <c r="D832" s="402"/>
      <c r="E832" s="402"/>
      <c r="F832" s="402"/>
      <c r="G832" s="402"/>
      <c r="H832" s="402"/>
      <c r="I832" s="402"/>
      <c r="J832" s="402"/>
      <c r="K832" s="402"/>
      <c r="L832" s="402"/>
      <c r="M832" s="402"/>
      <c r="N832" s="402"/>
      <c r="O832" s="402"/>
      <c r="P832" s="402"/>
      <c r="Q832" s="402"/>
      <c r="R832" s="402"/>
      <c r="S832" s="402"/>
      <c r="T832" s="402"/>
      <c r="U832" s="402"/>
      <c r="V832" s="402"/>
      <c r="W832" s="402"/>
      <c r="X832" s="402"/>
      <c r="Y832" s="402"/>
      <c r="Z832" s="402"/>
    </row>
    <row r="833" ht="18.0" customHeight="1">
      <c r="A833" s="402"/>
      <c r="B833" s="402"/>
      <c r="C833" s="402"/>
      <c r="D833" s="402"/>
      <c r="E833" s="402"/>
      <c r="F833" s="402"/>
      <c r="G833" s="402"/>
      <c r="H833" s="402"/>
      <c r="I833" s="402"/>
      <c r="J833" s="402"/>
      <c r="K833" s="402"/>
      <c r="L833" s="402"/>
      <c r="M833" s="402"/>
      <c r="N833" s="402"/>
      <c r="O833" s="402"/>
      <c r="P833" s="402"/>
      <c r="Q833" s="402"/>
      <c r="R833" s="402"/>
      <c r="S833" s="402"/>
      <c r="T833" s="402"/>
      <c r="U833" s="402"/>
      <c r="V833" s="402"/>
      <c r="W833" s="402"/>
      <c r="X833" s="402"/>
      <c r="Y833" s="402"/>
      <c r="Z833" s="402"/>
    </row>
    <row r="834" ht="18.0" customHeight="1">
      <c r="A834" s="402"/>
      <c r="B834" s="402"/>
      <c r="C834" s="402"/>
      <c r="D834" s="402"/>
      <c r="E834" s="402"/>
      <c r="F834" s="402"/>
      <c r="G834" s="402"/>
      <c r="H834" s="402"/>
      <c r="I834" s="402"/>
      <c r="J834" s="402"/>
      <c r="K834" s="402"/>
      <c r="L834" s="402"/>
      <c r="M834" s="402"/>
      <c r="N834" s="402"/>
      <c r="O834" s="402"/>
      <c r="P834" s="402"/>
      <c r="Q834" s="402"/>
      <c r="R834" s="402"/>
      <c r="S834" s="402"/>
      <c r="T834" s="402"/>
      <c r="U834" s="402"/>
      <c r="V834" s="402"/>
      <c r="W834" s="402"/>
      <c r="X834" s="402"/>
      <c r="Y834" s="402"/>
      <c r="Z834" s="402"/>
    </row>
    <row r="835" ht="18.0" customHeight="1">
      <c r="A835" s="402"/>
      <c r="B835" s="402"/>
      <c r="C835" s="402"/>
      <c r="D835" s="402"/>
      <c r="E835" s="402"/>
      <c r="F835" s="402"/>
      <c r="G835" s="402"/>
      <c r="H835" s="402"/>
      <c r="I835" s="402"/>
      <c r="J835" s="402"/>
      <c r="K835" s="402"/>
      <c r="L835" s="402"/>
      <c r="M835" s="402"/>
      <c r="N835" s="402"/>
      <c r="O835" s="402"/>
      <c r="P835" s="402"/>
      <c r="Q835" s="402"/>
      <c r="R835" s="402"/>
      <c r="S835" s="402"/>
      <c r="T835" s="402"/>
      <c r="U835" s="402"/>
      <c r="V835" s="402"/>
      <c r="W835" s="402"/>
      <c r="X835" s="402"/>
      <c r="Y835" s="402"/>
      <c r="Z835" s="402"/>
    </row>
    <row r="836" ht="18.0" customHeight="1">
      <c r="A836" s="402"/>
      <c r="B836" s="402"/>
      <c r="C836" s="402"/>
      <c r="D836" s="402"/>
      <c r="E836" s="402"/>
      <c r="F836" s="402"/>
      <c r="G836" s="402"/>
      <c r="H836" s="402"/>
      <c r="I836" s="402"/>
      <c r="J836" s="402"/>
      <c r="K836" s="402"/>
      <c r="L836" s="402"/>
      <c r="M836" s="402"/>
      <c r="N836" s="402"/>
      <c r="O836" s="402"/>
      <c r="P836" s="402"/>
      <c r="Q836" s="402"/>
      <c r="R836" s="402"/>
      <c r="S836" s="402"/>
      <c r="T836" s="402"/>
      <c r="U836" s="402"/>
      <c r="V836" s="402"/>
      <c r="W836" s="402"/>
      <c r="X836" s="402"/>
      <c r="Y836" s="402"/>
      <c r="Z836" s="402"/>
    </row>
    <row r="837" ht="18.0" customHeight="1">
      <c r="A837" s="402"/>
      <c r="B837" s="402"/>
      <c r="C837" s="402"/>
      <c r="D837" s="402"/>
      <c r="E837" s="402"/>
      <c r="F837" s="402"/>
      <c r="G837" s="402"/>
      <c r="H837" s="402"/>
      <c r="I837" s="402"/>
      <c r="J837" s="402"/>
      <c r="K837" s="402"/>
      <c r="L837" s="402"/>
      <c r="M837" s="402"/>
      <c r="N837" s="402"/>
      <c r="O837" s="402"/>
      <c r="P837" s="402"/>
      <c r="Q837" s="402"/>
      <c r="R837" s="402"/>
      <c r="S837" s="402"/>
      <c r="T837" s="402"/>
      <c r="U837" s="402"/>
      <c r="V837" s="402"/>
      <c r="W837" s="402"/>
      <c r="X837" s="402"/>
      <c r="Y837" s="402"/>
      <c r="Z837" s="402"/>
    </row>
    <row r="838" ht="18.0" customHeight="1">
      <c r="A838" s="402"/>
      <c r="B838" s="402"/>
      <c r="C838" s="402"/>
      <c r="D838" s="402"/>
      <c r="E838" s="402"/>
      <c r="F838" s="402"/>
      <c r="G838" s="402"/>
      <c r="H838" s="402"/>
      <c r="I838" s="402"/>
      <c r="J838" s="402"/>
      <c r="K838" s="402"/>
      <c r="L838" s="402"/>
      <c r="M838" s="402"/>
      <c r="N838" s="402"/>
      <c r="O838" s="402"/>
      <c r="P838" s="402"/>
      <c r="Q838" s="402"/>
      <c r="R838" s="402"/>
      <c r="S838" s="402"/>
      <c r="T838" s="402"/>
      <c r="U838" s="402"/>
      <c r="V838" s="402"/>
      <c r="W838" s="402"/>
      <c r="X838" s="402"/>
      <c r="Y838" s="402"/>
      <c r="Z838" s="402"/>
    </row>
    <row r="839" ht="18.0" customHeight="1">
      <c r="A839" s="402"/>
      <c r="B839" s="402"/>
      <c r="C839" s="402"/>
      <c r="D839" s="402"/>
      <c r="E839" s="402"/>
      <c r="F839" s="402"/>
      <c r="G839" s="402"/>
      <c r="H839" s="402"/>
      <c r="I839" s="402"/>
      <c r="J839" s="402"/>
      <c r="K839" s="402"/>
      <c r="L839" s="402"/>
      <c r="M839" s="402"/>
      <c r="N839" s="402"/>
      <c r="O839" s="402"/>
      <c r="P839" s="402"/>
      <c r="Q839" s="402"/>
      <c r="R839" s="402"/>
      <c r="S839" s="402"/>
      <c r="T839" s="402"/>
      <c r="U839" s="402"/>
      <c r="V839" s="402"/>
      <c r="W839" s="402"/>
      <c r="X839" s="402"/>
      <c r="Y839" s="402"/>
      <c r="Z839" s="402"/>
    </row>
    <row r="840" ht="18.0" customHeight="1">
      <c r="A840" s="402"/>
      <c r="B840" s="402"/>
      <c r="C840" s="402"/>
      <c r="D840" s="402"/>
      <c r="E840" s="402"/>
      <c r="F840" s="402"/>
      <c r="G840" s="402"/>
      <c r="H840" s="402"/>
      <c r="I840" s="402"/>
      <c r="J840" s="402"/>
      <c r="K840" s="402"/>
      <c r="L840" s="402"/>
      <c r="M840" s="402"/>
      <c r="N840" s="402"/>
      <c r="O840" s="402"/>
      <c r="P840" s="402"/>
      <c r="Q840" s="402"/>
      <c r="R840" s="402"/>
      <c r="S840" s="402"/>
      <c r="T840" s="402"/>
      <c r="U840" s="402"/>
      <c r="V840" s="402"/>
      <c r="W840" s="402"/>
      <c r="X840" s="402"/>
      <c r="Y840" s="402"/>
      <c r="Z840" s="402"/>
    </row>
    <row r="841" ht="18.0" customHeight="1">
      <c r="A841" s="402"/>
      <c r="B841" s="402"/>
      <c r="C841" s="402"/>
      <c r="D841" s="402"/>
      <c r="E841" s="402"/>
      <c r="F841" s="402"/>
      <c r="G841" s="402"/>
      <c r="H841" s="402"/>
      <c r="I841" s="402"/>
      <c r="J841" s="402"/>
      <c r="K841" s="402"/>
      <c r="L841" s="402"/>
      <c r="M841" s="402"/>
      <c r="N841" s="402"/>
      <c r="O841" s="402"/>
      <c r="P841" s="402"/>
      <c r="Q841" s="402"/>
      <c r="R841" s="402"/>
      <c r="S841" s="402"/>
      <c r="T841" s="402"/>
      <c r="U841" s="402"/>
      <c r="V841" s="402"/>
      <c r="W841" s="402"/>
      <c r="X841" s="402"/>
      <c r="Y841" s="402"/>
      <c r="Z841" s="402"/>
    </row>
    <row r="842" ht="18.0" customHeight="1">
      <c r="A842" s="402"/>
      <c r="B842" s="402"/>
      <c r="C842" s="402"/>
      <c r="D842" s="402"/>
      <c r="E842" s="402"/>
      <c r="F842" s="402"/>
      <c r="G842" s="402"/>
      <c r="H842" s="402"/>
      <c r="I842" s="402"/>
      <c r="J842" s="402"/>
      <c r="K842" s="402"/>
      <c r="L842" s="402"/>
      <c r="M842" s="402"/>
      <c r="N842" s="402"/>
      <c r="O842" s="402"/>
      <c r="P842" s="402"/>
      <c r="Q842" s="402"/>
      <c r="R842" s="402"/>
      <c r="S842" s="402"/>
      <c r="T842" s="402"/>
      <c r="U842" s="402"/>
      <c r="V842" s="402"/>
      <c r="W842" s="402"/>
      <c r="X842" s="402"/>
      <c r="Y842" s="402"/>
      <c r="Z842" s="402"/>
    </row>
    <row r="843" ht="18.0" customHeight="1">
      <c r="A843" s="402"/>
      <c r="B843" s="402"/>
      <c r="C843" s="402"/>
      <c r="D843" s="402"/>
      <c r="E843" s="402"/>
      <c r="F843" s="402"/>
      <c r="G843" s="402"/>
      <c r="H843" s="402"/>
      <c r="I843" s="402"/>
      <c r="J843" s="402"/>
      <c r="K843" s="402"/>
      <c r="L843" s="402"/>
      <c r="M843" s="402"/>
      <c r="N843" s="402"/>
      <c r="O843" s="402"/>
      <c r="P843" s="402"/>
      <c r="Q843" s="402"/>
      <c r="R843" s="402"/>
      <c r="S843" s="402"/>
      <c r="T843" s="402"/>
      <c r="U843" s="402"/>
      <c r="V843" s="402"/>
      <c r="W843" s="402"/>
      <c r="X843" s="402"/>
      <c r="Y843" s="402"/>
      <c r="Z843" s="402"/>
    </row>
    <row r="844" ht="18.0" customHeight="1">
      <c r="A844" s="402"/>
      <c r="B844" s="402"/>
      <c r="C844" s="402"/>
      <c r="D844" s="402"/>
      <c r="E844" s="402"/>
      <c r="F844" s="402"/>
      <c r="G844" s="402"/>
      <c r="H844" s="402"/>
      <c r="I844" s="402"/>
      <c r="J844" s="402"/>
      <c r="K844" s="402"/>
      <c r="L844" s="402"/>
      <c r="M844" s="402"/>
      <c r="N844" s="402"/>
      <c r="O844" s="402"/>
      <c r="P844" s="402"/>
      <c r="Q844" s="402"/>
      <c r="R844" s="402"/>
      <c r="S844" s="402"/>
      <c r="T844" s="402"/>
      <c r="U844" s="402"/>
      <c r="V844" s="402"/>
      <c r="W844" s="402"/>
      <c r="X844" s="402"/>
      <c r="Y844" s="402"/>
      <c r="Z844" s="402"/>
    </row>
    <row r="845" ht="18.0" customHeight="1">
      <c r="A845" s="402"/>
      <c r="B845" s="402"/>
      <c r="C845" s="402"/>
      <c r="D845" s="402"/>
      <c r="E845" s="402"/>
      <c r="F845" s="402"/>
      <c r="G845" s="402"/>
      <c r="H845" s="402"/>
      <c r="I845" s="402"/>
      <c r="J845" s="402"/>
      <c r="K845" s="402"/>
      <c r="L845" s="402"/>
      <c r="M845" s="402"/>
      <c r="N845" s="402"/>
      <c r="O845" s="402"/>
      <c r="P845" s="402"/>
      <c r="Q845" s="402"/>
      <c r="R845" s="402"/>
      <c r="S845" s="402"/>
      <c r="T845" s="402"/>
      <c r="U845" s="402"/>
      <c r="V845" s="402"/>
      <c r="W845" s="402"/>
      <c r="X845" s="402"/>
      <c r="Y845" s="402"/>
      <c r="Z845" s="402"/>
    </row>
    <row r="846" ht="18.0" customHeight="1">
      <c r="A846" s="402"/>
      <c r="B846" s="402"/>
      <c r="C846" s="402"/>
      <c r="D846" s="402"/>
      <c r="E846" s="402"/>
      <c r="F846" s="402"/>
      <c r="G846" s="402"/>
      <c r="H846" s="402"/>
      <c r="I846" s="402"/>
      <c r="J846" s="402"/>
      <c r="K846" s="402"/>
      <c r="L846" s="402"/>
      <c r="M846" s="402"/>
      <c r="N846" s="402"/>
      <c r="O846" s="402"/>
      <c r="P846" s="402"/>
      <c r="Q846" s="402"/>
      <c r="R846" s="402"/>
      <c r="S846" s="402"/>
      <c r="T846" s="402"/>
      <c r="U846" s="402"/>
      <c r="V846" s="402"/>
      <c r="W846" s="402"/>
      <c r="X846" s="402"/>
      <c r="Y846" s="402"/>
      <c r="Z846" s="402"/>
    </row>
    <row r="847" ht="18.0" customHeight="1">
      <c r="A847" s="402"/>
      <c r="B847" s="402"/>
      <c r="C847" s="402"/>
      <c r="D847" s="402"/>
      <c r="E847" s="402"/>
      <c r="F847" s="402"/>
      <c r="G847" s="402"/>
      <c r="H847" s="402"/>
      <c r="I847" s="402"/>
      <c r="J847" s="402"/>
      <c r="K847" s="402"/>
      <c r="L847" s="402"/>
      <c r="M847" s="402"/>
      <c r="N847" s="402"/>
      <c r="O847" s="402"/>
      <c r="P847" s="402"/>
      <c r="Q847" s="402"/>
      <c r="R847" s="402"/>
      <c r="S847" s="402"/>
      <c r="T847" s="402"/>
      <c r="U847" s="402"/>
      <c r="V847" s="402"/>
      <c r="W847" s="402"/>
      <c r="X847" s="402"/>
      <c r="Y847" s="402"/>
      <c r="Z847" s="402"/>
    </row>
    <row r="848" ht="18.0" customHeight="1">
      <c r="A848" s="402"/>
      <c r="B848" s="402"/>
      <c r="C848" s="402"/>
      <c r="D848" s="402"/>
      <c r="E848" s="402"/>
      <c r="F848" s="402"/>
      <c r="G848" s="402"/>
      <c r="H848" s="402"/>
      <c r="I848" s="402"/>
      <c r="J848" s="402"/>
      <c r="K848" s="402"/>
      <c r="L848" s="402"/>
      <c r="M848" s="402"/>
      <c r="N848" s="402"/>
      <c r="O848" s="402"/>
      <c r="P848" s="402"/>
      <c r="Q848" s="402"/>
      <c r="R848" s="402"/>
      <c r="S848" s="402"/>
      <c r="T848" s="402"/>
      <c r="U848" s="402"/>
      <c r="V848" s="402"/>
      <c r="W848" s="402"/>
      <c r="X848" s="402"/>
      <c r="Y848" s="402"/>
      <c r="Z848" s="402"/>
    </row>
    <row r="849" ht="18.0" customHeight="1">
      <c r="A849" s="402"/>
      <c r="B849" s="402"/>
      <c r="C849" s="402"/>
      <c r="D849" s="402"/>
      <c r="E849" s="402"/>
      <c r="F849" s="402"/>
      <c r="G849" s="402"/>
      <c r="H849" s="402"/>
      <c r="I849" s="402"/>
      <c r="J849" s="402"/>
      <c r="K849" s="402"/>
      <c r="L849" s="402"/>
      <c r="M849" s="402"/>
      <c r="N849" s="402"/>
      <c r="O849" s="402"/>
      <c r="P849" s="402"/>
      <c r="Q849" s="402"/>
      <c r="R849" s="402"/>
      <c r="S849" s="402"/>
      <c r="T849" s="402"/>
      <c r="U849" s="402"/>
      <c r="V849" s="402"/>
      <c r="W849" s="402"/>
      <c r="X849" s="402"/>
      <c r="Y849" s="402"/>
      <c r="Z849" s="402"/>
    </row>
    <row r="850" ht="18.0" customHeight="1">
      <c r="A850" s="402"/>
      <c r="B850" s="402"/>
      <c r="C850" s="402"/>
      <c r="D850" s="402"/>
      <c r="E850" s="402"/>
      <c r="F850" s="402"/>
      <c r="G850" s="402"/>
      <c r="H850" s="402"/>
      <c r="I850" s="402"/>
      <c r="J850" s="402"/>
      <c r="K850" s="402"/>
      <c r="L850" s="402"/>
      <c r="M850" s="402"/>
      <c r="N850" s="402"/>
      <c r="O850" s="402"/>
      <c r="P850" s="402"/>
      <c r="Q850" s="402"/>
      <c r="R850" s="402"/>
      <c r="S850" s="402"/>
      <c r="T850" s="402"/>
      <c r="U850" s="402"/>
      <c r="V850" s="402"/>
      <c r="W850" s="402"/>
      <c r="X850" s="402"/>
      <c r="Y850" s="402"/>
      <c r="Z850" s="402"/>
    </row>
    <row r="851" ht="18.0" customHeight="1">
      <c r="A851" s="402"/>
      <c r="B851" s="402"/>
      <c r="C851" s="402"/>
      <c r="D851" s="402"/>
      <c r="E851" s="402"/>
      <c r="F851" s="402"/>
      <c r="G851" s="402"/>
      <c r="H851" s="402"/>
      <c r="I851" s="402"/>
      <c r="J851" s="402"/>
      <c r="K851" s="402"/>
      <c r="L851" s="402"/>
      <c r="M851" s="402"/>
      <c r="N851" s="402"/>
      <c r="O851" s="402"/>
      <c r="P851" s="402"/>
      <c r="Q851" s="402"/>
      <c r="R851" s="402"/>
      <c r="S851" s="402"/>
      <c r="T851" s="402"/>
      <c r="U851" s="402"/>
      <c r="V851" s="402"/>
      <c r="W851" s="402"/>
      <c r="X851" s="402"/>
      <c r="Y851" s="402"/>
      <c r="Z851" s="402"/>
    </row>
    <row r="852" ht="18.0" customHeight="1">
      <c r="A852" s="402"/>
      <c r="B852" s="402"/>
      <c r="C852" s="402"/>
      <c r="D852" s="402"/>
      <c r="E852" s="402"/>
      <c r="F852" s="402"/>
      <c r="G852" s="402"/>
      <c r="H852" s="402"/>
      <c r="I852" s="402"/>
      <c r="J852" s="402"/>
      <c r="K852" s="402"/>
      <c r="L852" s="402"/>
      <c r="M852" s="402"/>
      <c r="N852" s="402"/>
      <c r="O852" s="402"/>
      <c r="P852" s="402"/>
      <c r="Q852" s="402"/>
      <c r="R852" s="402"/>
      <c r="S852" s="402"/>
      <c r="T852" s="402"/>
      <c r="U852" s="402"/>
      <c r="V852" s="402"/>
      <c r="W852" s="402"/>
      <c r="X852" s="402"/>
      <c r="Y852" s="402"/>
      <c r="Z852" s="402"/>
    </row>
    <row r="853" ht="18.0" customHeight="1">
      <c r="A853" s="402"/>
      <c r="B853" s="402"/>
      <c r="C853" s="402"/>
      <c r="D853" s="402"/>
      <c r="E853" s="402"/>
      <c r="F853" s="402"/>
      <c r="G853" s="402"/>
      <c r="H853" s="402"/>
      <c r="I853" s="402"/>
      <c r="J853" s="402"/>
      <c r="K853" s="402"/>
      <c r="L853" s="402"/>
      <c r="M853" s="402"/>
      <c r="N853" s="402"/>
      <c r="O853" s="402"/>
      <c r="P853" s="402"/>
      <c r="Q853" s="402"/>
      <c r="R853" s="402"/>
      <c r="S853" s="402"/>
      <c r="T853" s="402"/>
      <c r="U853" s="402"/>
      <c r="V853" s="402"/>
      <c r="W853" s="402"/>
      <c r="X853" s="402"/>
      <c r="Y853" s="402"/>
      <c r="Z853" s="402"/>
    </row>
    <row r="854" ht="18.0" customHeight="1">
      <c r="A854" s="402"/>
      <c r="B854" s="402"/>
      <c r="C854" s="402"/>
      <c r="D854" s="402"/>
      <c r="E854" s="402"/>
      <c r="F854" s="402"/>
      <c r="G854" s="402"/>
      <c r="H854" s="402"/>
      <c r="I854" s="402"/>
      <c r="J854" s="402"/>
      <c r="K854" s="402"/>
      <c r="L854" s="402"/>
      <c r="M854" s="402"/>
      <c r="N854" s="402"/>
      <c r="O854" s="402"/>
      <c r="P854" s="402"/>
      <c r="Q854" s="402"/>
      <c r="R854" s="402"/>
      <c r="S854" s="402"/>
      <c r="T854" s="402"/>
      <c r="U854" s="402"/>
      <c r="V854" s="402"/>
      <c r="W854" s="402"/>
      <c r="X854" s="402"/>
      <c r="Y854" s="402"/>
      <c r="Z854" s="402"/>
    </row>
    <row r="855" ht="18.0" customHeight="1">
      <c r="A855" s="402"/>
      <c r="B855" s="402"/>
      <c r="C855" s="402"/>
      <c r="D855" s="402"/>
      <c r="E855" s="402"/>
      <c r="F855" s="402"/>
      <c r="G855" s="402"/>
      <c r="H855" s="402"/>
      <c r="I855" s="402"/>
      <c r="J855" s="402"/>
      <c r="K855" s="402"/>
      <c r="L855" s="402"/>
      <c r="M855" s="402"/>
      <c r="N855" s="402"/>
      <c r="O855" s="402"/>
      <c r="P855" s="402"/>
      <c r="Q855" s="402"/>
      <c r="R855" s="402"/>
      <c r="S855" s="402"/>
      <c r="T855" s="402"/>
      <c r="U855" s="402"/>
      <c r="V855" s="402"/>
      <c r="W855" s="402"/>
      <c r="X855" s="402"/>
      <c r="Y855" s="402"/>
      <c r="Z855" s="402"/>
    </row>
    <row r="856" ht="18.0" customHeight="1">
      <c r="A856" s="402"/>
      <c r="B856" s="402"/>
      <c r="C856" s="402"/>
      <c r="D856" s="402"/>
      <c r="E856" s="402"/>
      <c r="F856" s="402"/>
      <c r="G856" s="402"/>
      <c r="H856" s="402"/>
      <c r="I856" s="402"/>
      <c r="J856" s="402"/>
      <c r="K856" s="402"/>
      <c r="L856" s="402"/>
      <c r="M856" s="402"/>
      <c r="N856" s="402"/>
      <c r="O856" s="402"/>
      <c r="P856" s="402"/>
      <c r="Q856" s="402"/>
      <c r="R856" s="402"/>
      <c r="S856" s="402"/>
      <c r="T856" s="402"/>
      <c r="U856" s="402"/>
      <c r="V856" s="402"/>
      <c r="W856" s="402"/>
      <c r="X856" s="402"/>
      <c r="Y856" s="402"/>
      <c r="Z856" s="402"/>
    </row>
    <row r="857" ht="18.0" customHeight="1">
      <c r="A857" s="402"/>
      <c r="B857" s="402"/>
      <c r="C857" s="402"/>
      <c r="D857" s="402"/>
      <c r="E857" s="402"/>
      <c r="F857" s="402"/>
      <c r="G857" s="402"/>
      <c r="H857" s="402"/>
      <c r="I857" s="402"/>
      <c r="J857" s="402"/>
      <c r="K857" s="402"/>
      <c r="L857" s="402"/>
      <c r="M857" s="402"/>
      <c r="N857" s="402"/>
      <c r="O857" s="402"/>
      <c r="P857" s="402"/>
      <c r="Q857" s="402"/>
      <c r="R857" s="402"/>
      <c r="S857" s="402"/>
      <c r="T857" s="402"/>
      <c r="U857" s="402"/>
      <c r="V857" s="402"/>
      <c r="W857" s="402"/>
      <c r="X857" s="402"/>
      <c r="Y857" s="402"/>
      <c r="Z857" s="402"/>
    </row>
    <row r="858" ht="18.0" customHeight="1">
      <c r="A858" s="402"/>
      <c r="B858" s="402"/>
      <c r="C858" s="402"/>
      <c r="D858" s="402"/>
      <c r="E858" s="402"/>
      <c r="F858" s="402"/>
      <c r="G858" s="402"/>
      <c r="H858" s="402"/>
      <c r="I858" s="402"/>
      <c r="J858" s="402"/>
      <c r="K858" s="402"/>
      <c r="L858" s="402"/>
      <c r="M858" s="402"/>
      <c r="N858" s="402"/>
      <c r="O858" s="402"/>
      <c r="P858" s="402"/>
      <c r="Q858" s="402"/>
      <c r="R858" s="402"/>
      <c r="S858" s="402"/>
      <c r="T858" s="402"/>
      <c r="U858" s="402"/>
      <c r="V858" s="402"/>
      <c r="W858" s="402"/>
      <c r="X858" s="402"/>
      <c r="Y858" s="402"/>
      <c r="Z858" s="402"/>
    </row>
    <row r="859" ht="18.0" customHeight="1">
      <c r="A859" s="402"/>
      <c r="B859" s="402"/>
      <c r="C859" s="402"/>
      <c r="D859" s="402"/>
      <c r="E859" s="402"/>
      <c r="F859" s="402"/>
      <c r="G859" s="402"/>
      <c r="H859" s="402"/>
      <c r="I859" s="402"/>
      <c r="J859" s="402"/>
      <c r="K859" s="402"/>
      <c r="L859" s="402"/>
      <c r="M859" s="402"/>
      <c r="N859" s="402"/>
      <c r="O859" s="402"/>
      <c r="P859" s="402"/>
      <c r="Q859" s="402"/>
      <c r="R859" s="402"/>
      <c r="S859" s="402"/>
      <c r="T859" s="402"/>
      <c r="U859" s="402"/>
      <c r="V859" s="402"/>
      <c r="W859" s="402"/>
      <c r="X859" s="402"/>
      <c r="Y859" s="402"/>
      <c r="Z859" s="402"/>
    </row>
    <row r="860" ht="18.0" customHeight="1">
      <c r="A860" s="402"/>
      <c r="B860" s="402"/>
      <c r="C860" s="402"/>
      <c r="D860" s="402"/>
      <c r="E860" s="402"/>
      <c r="F860" s="402"/>
      <c r="G860" s="402"/>
      <c r="H860" s="402"/>
      <c r="I860" s="402"/>
      <c r="J860" s="402"/>
      <c r="K860" s="402"/>
      <c r="L860" s="402"/>
      <c r="M860" s="402"/>
      <c r="N860" s="402"/>
      <c r="O860" s="402"/>
      <c r="P860" s="402"/>
      <c r="Q860" s="402"/>
      <c r="R860" s="402"/>
      <c r="S860" s="402"/>
      <c r="T860" s="402"/>
      <c r="U860" s="402"/>
      <c r="V860" s="402"/>
      <c r="W860" s="402"/>
      <c r="X860" s="402"/>
      <c r="Y860" s="402"/>
      <c r="Z860" s="402"/>
    </row>
    <row r="861" ht="18.0" customHeight="1">
      <c r="A861" s="402"/>
      <c r="B861" s="402"/>
      <c r="C861" s="402"/>
      <c r="D861" s="402"/>
      <c r="E861" s="402"/>
      <c r="F861" s="402"/>
      <c r="G861" s="402"/>
      <c r="H861" s="402"/>
      <c r="I861" s="402"/>
      <c r="J861" s="402"/>
      <c r="K861" s="402"/>
      <c r="L861" s="402"/>
      <c r="M861" s="402"/>
      <c r="N861" s="402"/>
      <c r="O861" s="402"/>
      <c r="P861" s="402"/>
      <c r="Q861" s="402"/>
      <c r="R861" s="402"/>
      <c r="S861" s="402"/>
      <c r="T861" s="402"/>
      <c r="U861" s="402"/>
      <c r="V861" s="402"/>
      <c r="W861" s="402"/>
      <c r="X861" s="402"/>
      <c r="Y861" s="402"/>
      <c r="Z861" s="402"/>
    </row>
    <row r="862" ht="18.0" customHeight="1">
      <c r="A862" s="402"/>
      <c r="B862" s="402"/>
      <c r="C862" s="402"/>
      <c r="D862" s="402"/>
      <c r="E862" s="402"/>
      <c r="F862" s="402"/>
      <c r="G862" s="402"/>
      <c r="H862" s="402"/>
      <c r="I862" s="402"/>
      <c r="J862" s="402"/>
      <c r="K862" s="402"/>
      <c r="L862" s="402"/>
      <c r="M862" s="402"/>
      <c r="N862" s="402"/>
      <c r="O862" s="402"/>
      <c r="P862" s="402"/>
      <c r="Q862" s="402"/>
      <c r="R862" s="402"/>
      <c r="S862" s="402"/>
      <c r="T862" s="402"/>
      <c r="U862" s="402"/>
      <c r="V862" s="402"/>
      <c r="W862" s="402"/>
      <c r="X862" s="402"/>
      <c r="Y862" s="402"/>
      <c r="Z862" s="402"/>
    </row>
    <row r="863" ht="18.0" customHeight="1">
      <c r="A863" s="402"/>
      <c r="B863" s="402"/>
      <c r="C863" s="402"/>
      <c r="D863" s="402"/>
      <c r="E863" s="402"/>
      <c r="F863" s="402"/>
      <c r="G863" s="402"/>
      <c r="H863" s="402"/>
      <c r="I863" s="402"/>
      <c r="J863" s="402"/>
      <c r="K863" s="402"/>
      <c r="L863" s="402"/>
      <c r="M863" s="402"/>
      <c r="N863" s="402"/>
      <c r="O863" s="402"/>
      <c r="P863" s="402"/>
      <c r="Q863" s="402"/>
      <c r="R863" s="402"/>
      <c r="S863" s="402"/>
      <c r="T863" s="402"/>
      <c r="U863" s="402"/>
      <c r="V863" s="402"/>
      <c r="W863" s="402"/>
      <c r="X863" s="402"/>
      <c r="Y863" s="402"/>
      <c r="Z863" s="402"/>
    </row>
    <row r="864" ht="18.0" customHeight="1">
      <c r="A864" s="402"/>
      <c r="B864" s="402"/>
      <c r="C864" s="402"/>
      <c r="D864" s="402"/>
      <c r="E864" s="402"/>
      <c r="F864" s="402"/>
      <c r="G864" s="402"/>
      <c r="H864" s="402"/>
      <c r="I864" s="402"/>
      <c r="J864" s="402"/>
      <c r="K864" s="402"/>
      <c r="L864" s="402"/>
      <c r="M864" s="402"/>
      <c r="N864" s="402"/>
      <c r="O864" s="402"/>
      <c r="P864" s="402"/>
      <c r="Q864" s="402"/>
      <c r="R864" s="402"/>
      <c r="S864" s="402"/>
      <c r="T864" s="402"/>
      <c r="U864" s="402"/>
      <c r="V864" s="402"/>
      <c r="W864" s="402"/>
      <c r="X864" s="402"/>
      <c r="Y864" s="402"/>
      <c r="Z864" s="402"/>
    </row>
    <row r="865" ht="18.0" customHeight="1">
      <c r="A865" s="402"/>
      <c r="B865" s="402"/>
      <c r="C865" s="402"/>
      <c r="D865" s="402"/>
      <c r="E865" s="402"/>
      <c r="F865" s="402"/>
      <c r="G865" s="402"/>
      <c r="H865" s="402"/>
      <c r="I865" s="402"/>
      <c r="J865" s="402"/>
      <c r="K865" s="402"/>
      <c r="L865" s="402"/>
      <c r="M865" s="402"/>
      <c r="N865" s="402"/>
      <c r="O865" s="402"/>
      <c r="P865" s="402"/>
      <c r="Q865" s="402"/>
      <c r="R865" s="402"/>
      <c r="S865" s="402"/>
      <c r="T865" s="402"/>
      <c r="U865" s="402"/>
      <c r="V865" s="402"/>
      <c r="W865" s="402"/>
      <c r="X865" s="402"/>
      <c r="Y865" s="402"/>
      <c r="Z865" s="402"/>
    </row>
    <row r="866" ht="18.0" customHeight="1">
      <c r="A866" s="402"/>
      <c r="B866" s="402"/>
      <c r="C866" s="402"/>
      <c r="D866" s="402"/>
      <c r="E866" s="402"/>
      <c r="F866" s="402"/>
      <c r="G866" s="402"/>
      <c r="H866" s="402"/>
      <c r="I866" s="402"/>
      <c r="J866" s="402"/>
      <c r="K866" s="402"/>
      <c r="L866" s="402"/>
      <c r="M866" s="402"/>
      <c r="N866" s="402"/>
      <c r="O866" s="402"/>
      <c r="P866" s="402"/>
      <c r="Q866" s="402"/>
      <c r="R866" s="402"/>
      <c r="S866" s="402"/>
      <c r="T866" s="402"/>
      <c r="U866" s="402"/>
      <c r="V866" s="402"/>
      <c r="W866" s="402"/>
      <c r="X866" s="402"/>
      <c r="Y866" s="402"/>
      <c r="Z866" s="402"/>
    </row>
    <row r="867" ht="18.0" customHeight="1">
      <c r="A867" s="402"/>
      <c r="B867" s="402"/>
      <c r="C867" s="402"/>
      <c r="D867" s="402"/>
      <c r="E867" s="402"/>
      <c r="F867" s="402"/>
      <c r="G867" s="402"/>
      <c r="H867" s="402"/>
      <c r="I867" s="402"/>
      <c r="J867" s="402"/>
      <c r="K867" s="402"/>
      <c r="L867" s="402"/>
      <c r="M867" s="402"/>
      <c r="N867" s="402"/>
      <c r="O867" s="402"/>
      <c r="P867" s="402"/>
      <c r="Q867" s="402"/>
      <c r="R867" s="402"/>
      <c r="S867" s="402"/>
      <c r="T867" s="402"/>
      <c r="U867" s="402"/>
      <c r="V867" s="402"/>
      <c r="W867" s="402"/>
      <c r="X867" s="402"/>
      <c r="Y867" s="402"/>
      <c r="Z867" s="402"/>
    </row>
    <row r="868" ht="18.0" customHeight="1">
      <c r="A868" s="402"/>
      <c r="B868" s="402"/>
      <c r="C868" s="402"/>
      <c r="D868" s="402"/>
      <c r="E868" s="402"/>
      <c r="F868" s="402"/>
      <c r="G868" s="402"/>
      <c r="H868" s="402"/>
      <c r="I868" s="402"/>
      <c r="J868" s="402"/>
      <c r="K868" s="402"/>
      <c r="L868" s="402"/>
      <c r="M868" s="402"/>
      <c r="N868" s="402"/>
      <c r="O868" s="402"/>
      <c r="P868" s="402"/>
      <c r="Q868" s="402"/>
      <c r="R868" s="402"/>
      <c r="S868" s="402"/>
      <c r="T868" s="402"/>
      <c r="U868" s="402"/>
      <c r="V868" s="402"/>
      <c r="W868" s="402"/>
      <c r="X868" s="402"/>
      <c r="Y868" s="402"/>
      <c r="Z868" s="402"/>
    </row>
    <row r="869" ht="18.0" customHeight="1">
      <c r="A869" s="402"/>
      <c r="B869" s="402"/>
      <c r="C869" s="402"/>
      <c r="D869" s="402"/>
      <c r="E869" s="402"/>
      <c r="F869" s="402"/>
      <c r="G869" s="402"/>
      <c r="H869" s="402"/>
      <c r="I869" s="402"/>
      <c r="J869" s="402"/>
      <c r="K869" s="402"/>
      <c r="L869" s="402"/>
      <c r="M869" s="402"/>
      <c r="N869" s="402"/>
      <c r="O869" s="402"/>
      <c r="P869" s="402"/>
      <c r="Q869" s="402"/>
      <c r="R869" s="402"/>
      <c r="S869" s="402"/>
      <c r="T869" s="402"/>
      <c r="U869" s="402"/>
      <c r="V869" s="402"/>
      <c r="W869" s="402"/>
      <c r="X869" s="402"/>
      <c r="Y869" s="402"/>
      <c r="Z869" s="402"/>
    </row>
    <row r="870" ht="18.0" customHeight="1">
      <c r="A870" s="402"/>
      <c r="B870" s="402"/>
      <c r="C870" s="402"/>
      <c r="D870" s="402"/>
      <c r="E870" s="402"/>
      <c r="F870" s="402"/>
      <c r="G870" s="402"/>
      <c r="H870" s="402"/>
      <c r="I870" s="402"/>
      <c r="J870" s="402"/>
      <c r="K870" s="402"/>
      <c r="L870" s="402"/>
      <c r="M870" s="402"/>
      <c r="N870" s="402"/>
      <c r="O870" s="402"/>
      <c r="P870" s="402"/>
      <c r="Q870" s="402"/>
      <c r="R870" s="402"/>
      <c r="S870" s="402"/>
      <c r="T870" s="402"/>
      <c r="U870" s="402"/>
      <c r="V870" s="402"/>
      <c r="W870" s="402"/>
      <c r="X870" s="402"/>
      <c r="Y870" s="402"/>
      <c r="Z870" s="402"/>
    </row>
    <row r="871" ht="18.0" customHeight="1">
      <c r="A871" s="402"/>
      <c r="B871" s="402"/>
      <c r="C871" s="402"/>
      <c r="D871" s="402"/>
      <c r="E871" s="402"/>
      <c r="F871" s="402"/>
      <c r="G871" s="402"/>
      <c r="H871" s="402"/>
      <c r="I871" s="402"/>
      <c r="J871" s="402"/>
      <c r="K871" s="402"/>
      <c r="L871" s="402"/>
      <c r="M871" s="402"/>
      <c r="N871" s="402"/>
      <c r="O871" s="402"/>
      <c r="P871" s="402"/>
      <c r="Q871" s="402"/>
      <c r="R871" s="402"/>
      <c r="S871" s="402"/>
      <c r="T871" s="402"/>
      <c r="U871" s="402"/>
      <c r="V871" s="402"/>
      <c r="W871" s="402"/>
      <c r="X871" s="402"/>
      <c r="Y871" s="402"/>
      <c r="Z871" s="402"/>
    </row>
    <row r="872" ht="18.0" customHeight="1">
      <c r="A872" s="402"/>
      <c r="B872" s="402"/>
      <c r="C872" s="402"/>
      <c r="D872" s="402"/>
      <c r="E872" s="402"/>
      <c r="F872" s="402"/>
      <c r="G872" s="402"/>
      <c r="H872" s="402"/>
      <c r="I872" s="402"/>
      <c r="J872" s="402"/>
      <c r="K872" s="402"/>
      <c r="L872" s="402"/>
      <c r="M872" s="402"/>
      <c r="N872" s="402"/>
      <c r="O872" s="402"/>
      <c r="P872" s="402"/>
      <c r="Q872" s="402"/>
      <c r="R872" s="402"/>
      <c r="S872" s="402"/>
      <c r="T872" s="402"/>
      <c r="U872" s="402"/>
      <c r="V872" s="402"/>
      <c r="W872" s="402"/>
      <c r="X872" s="402"/>
      <c r="Y872" s="402"/>
      <c r="Z872" s="402"/>
    </row>
    <row r="873" ht="18.0" customHeight="1">
      <c r="A873" s="402"/>
      <c r="B873" s="402"/>
      <c r="C873" s="402"/>
      <c r="D873" s="402"/>
      <c r="E873" s="402"/>
      <c r="F873" s="402"/>
      <c r="G873" s="402"/>
      <c r="H873" s="402"/>
      <c r="I873" s="402"/>
      <c r="J873" s="402"/>
      <c r="K873" s="402"/>
      <c r="L873" s="402"/>
      <c r="M873" s="402"/>
      <c r="N873" s="402"/>
      <c r="O873" s="402"/>
      <c r="P873" s="402"/>
      <c r="Q873" s="402"/>
      <c r="R873" s="402"/>
      <c r="S873" s="402"/>
      <c r="T873" s="402"/>
      <c r="U873" s="402"/>
      <c r="V873" s="402"/>
      <c r="W873" s="402"/>
      <c r="X873" s="402"/>
      <c r="Y873" s="402"/>
      <c r="Z873" s="402"/>
    </row>
    <row r="874" ht="18.0" customHeight="1">
      <c r="A874" s="402"/>
      <c r="B874" s="402"/>
      <c r="C874" s="402"/>
      <c r="D874" s="402"/>
      <c r="E874" s="402"/>
      <c r="F874" s="402"/>
      <c r="G874" s="402"/>
      <c r="H874" s="402"/>
      <c r="I874" s="402"/>
      <c r="J874" s="402"/>
      <c r="K874" s="402"/>
      <c r="L874" s="402"/>
      <c r="M874" s="402"/>
      <c r="N874" s="402"/>
      <c r="O874" s="402"/>
      <c r="P874" s="402"/>
      <c r="Q874" s="402"/>
      <c r="R874" s="402"/>
      <c r="S874" s="402"/>
      <c r="T874" s="402"/>
      <c r="U874" s="402"/>
      <c r="V874" s="402"/>
      <c r="W874" s="402"/>
      <c r="X874" s="402"/>
      <c r="Y874" s="402"/>
      <c r="Z874" s="402"/>
    </row>
    <row r="875" ht="18.0" customHeight="1">
      <c r="A875" s="402"/>
      <c r="B875" s="402"/>
      <c r="C875" s="402"/>
      <c r="D875" s="402"/>
      <c r="E875" s="402"/>
      <c r="F875" s="402"/>
      <c r="G875" s="402"/>
      <c r="H875" s="402"/>
      <c r="I875" s="402"/>
      <c r="J875" s="402"/>
      <c r="K875" s="402"/>
      <c r="L875" s="402"/>
      <c r="M875" s="402"/>
      <c r="N875" s="402"/>
      <c r="O875" s="402"/>
      <c r="P875" s="402"/>
      <c r="Q875" s="402"/>
      <c r="R875" s="402"/>
      <c r="S875" s="402"/>
      <c r="T875" s="402"/>
      <c r="U875" s="402"/>
      <c r="V875" s="402"/>
      <c r="W875" s="402"/>
      <c r="X875" s="402"/>
      <c r="Y875" s="402"/>
      <c r="Z875" s="402"/>
    </row>
    <row r="876" ht="18.0" customHeight="1">
      <c r="A876" s="402"/>
      <c r="B876" s="402"/>
      <c r="C876" s="402"/>
      <c r="D876" s="402"/>
      <c r="E876" s="402"/>
      <c r="F876" s="402"/>
      <c r="G876" s="402"/>
      <c r="H876" s="402"/>
      <c r="I876" s="402"/>
      <c r="J876" s="402"/>
      <c r="K876" s="402"/>
      <c r="L876" s="402"/>
      <c r="M876" s="402"/>
      <c r="N876" s="402"/>
      <c r="O876" s="402"/>
      <c r="P876" s="402"/>
      <c r="Q876" s="402"/>
      <c r="R876" s="402"/>
      <c r="S876" s="402"/>
      <c r="T876" s="402"/>
      <c r="U876" s="402"/>
      <c r="V876" s="402"/>
      <c r="W876" s="402"/>
      <c r="X876" s="402"/>
      <c r="Y876" s="402"/>
      <c r="Z876" s="402"/>
    </row>
    <row r="877" ht="18.0" customHeight="1">
      <c r="A877" s="402"/>
      <c r="B877" s="402"/>
      <c r="C877" s="402"/>
      <c r="D877" s="402"/>
      <c r="E877" s="402"/>
      <c r="F877" s="402"/>
      <c r="G877" s="402"/>
      <c r="H877" s="402"/>
      <c r="I877" s="402"/>
      <c r="J877" s="402"/>
      <c r="K877" s="402"/>
      <c r="L877" s="402"/>
      <c r="M877" s="402"/>
      <c r="N877" s="402"/>
      <c r="O877" s="402"/>
      <c r="P877" s="402"/>
      <c r="Q877" s="402"/>
      <c r="R877" s="402"/>
      <c r="S877" s="402"/>
      <c r="T877" s="402"/>
      <c r="U877" s="402"/>
      <c r="V877" s="402"/>
      <c r="W877" s="402"/>
      <c r="X877" s="402"/>
      <c r="Y877" s="402"/>
      <c r="Z877" s="402"/>
    </row>
    <row r="878" ht="18.0" customHeight="1">
      <c r="A878" s="402"/>
      <c r="B878" s="402"/>
      <c r="C878" s="402"/>
      <c r="D878" s="402"/>
      <c r="E878" s="402"/>
      <c r="F878" s="402"/>
      <c r="G878" s="402"/>
      <c r="H878" s="402"/>
      <c r="I878" s="402"/>
      <c r="J878" s="402"/>
      <c r="K878" s="402"/>
      <c r="L878" s="402"/>
      <c r="M878" s="402"/>
      <c r="N878" s="402"/>
      <c r="O878" s="402"/>
      <c r="P878" s="402"/>
      <c r="Q878" s="402"/>
      <c r="R878" s="402"/>
      <c r="S878" s="402"/>
      <c r="T878" s="402"/>
      <c r="U878" s="402"/>
      <c r="V878" s="402"/>
      <c r="W878" s="402"/>
      <c r="X878" s="402"/>
      <c r="Y878" s="402"/>
      <c r="Z878" s="402"/>
    </row>
    <row r="879" ht="18.0" customHeight="1">
      <c r="A879" s="402"/>
      <c r="B879" s="402"/>
      <c r="C879" s="402"/>
      <c r="D879" s="402"/>
      <c r="E879" s="402"/>
      <c r="F879" s="402"/>
      <c r="G879" s="402"/>
      <c r="H879" s="402"/>
      <c r="I879" s="402"/>
      <c r="J879" s="402"/>
      <c r="K879" s="402"/>
      <c r="L879" s="402"/>
      <c r="M879" s="402"/>
      <c r="N879" s="402"/>
      <c r="O879" s="402"/>
      <c r="P879" s="402"/>
      <c r="Q879" s="402"/>
      <c r="R879" s="402"/>
      <c r="S879" s="402"/>
      <c r="T879" s="402"/>
      <c r="U879" s="402"/>
      <c r="V879" s="402"/>
      <c r="W879" s="402"/>
      <c r="X879" s="402"/>
      <c r="Y879" s="402"/>
      <c r="Z879" s="402"/>
    </row>
    <row r="880" ht="18.0" customHeight="1">
      <c r="A880" s="402"/>
      <c r="B880" s="402"/>
      <c r="C880" s="402"/>
      <c r="D880" s="402"/>
      <c r="E880" s="402"/>
      <c r="F880" s="402"/>
      <c r="G880" s="402"/>
      <c r="H880" s="402"/>
      <c r="I880" s="402"/>
      <c r="J880" s="402"/>
      <c r="K880" s="402"/>
      <c r="L880" s="402"/>
      <c r="M880" s="402"/>
      <c r="N880" s="402"/>
      <c r="O880" s="402"/>
      <c r="P880" s="402"/>
      <c r="Q880" s="402"/>
      <c r="R880" s="402"/>
      <c r="S880" s="402"/>
      <c r="T880" s="402"/>
      <c r="U880" s="402"/>
      <c r="V880" s="402"/>
      <c r="W880" s="402"/>
      <c r="X880" s="402"/>
      <c r="Y880" s="402"/>
      <c r="Z880" s="402"/>
    </row>
    <row r="881" ht="18.0" customHeight="1">
      <c r="A881" s="402"/>
      <c r="B881" s="402"/>
      <c r="C881" s="402"/>
      <c r="D881" s="402"/>
      <c r="E881" s="402"/>
      <c r="F881" s="402"/>
      <c r="G881" s="402"/>
      <c r="H881" s="402"/>
      <c r="I881" s="402"/>
      <c r="J881" s="402"/>
      <c r="K881" s="402"/>
      <c r="L881" s="402"/>
      <c r="M881" s="402"/>
      <c r="N881" s="402"/>
      <c r="O881" s="402"/>
      <c r="P881" s="402"/>
      <c r="Q881" s="402"/>
      <c r="R881" s="402"/>
      <c r="S881" s="402"/>
      <c r="T881" s="402"/>
      <c r="U881" s="402"/>
      <c r="V881" s="402"/>
      <c r="W881" s="402"/>
      <c r="X881" s="402"/>
      <c r="Y881" s="402"/>
      <c r="Z881" s="402"/>
    </row>
    <row r="882" ht="18.0" customHeight="1">
      <c r="A882" s="402"/>
      <c r="B882" s="402"/>
      <c r="C882" s="402"/>
      <c r="D882" s="402"/>
      <c r="E882" s="402"/>
      <c r="F882" s="402"/>
      <c r="G882" s="402"/>
      <c r="H882" s="402"/>
      <c r="I882" s="402"/>
      <c r="J882" s="402"/>
      <c r="K882" s="402"/>
      <c r="L882" s="402"/>
      <c r="M882" s="402"/>
      <c r="N882" s="402"/>
      <c r="O882" s="402"/>
      <c r="P882" s="402"/>
      <c r="Q882" s="402"/>
      <c r="R882" s="402"/>
      <c r="S882" s="402"/>
      <c r="T882" s="402"/>
      <c r="U882" s="402"/>
      <c r="V882" s="402"/>
      <c r="W882" s="402"/>
      <c r="X882" s="402"/>
      <c r="Y882" s="402"/>
      <c r="Z882" s="402"/>
    </row>
    <row r="883" ht="18.0" customHeight="1">
      <c r="A883" s="402"/>
      <c r="B883" s="402"/>
      <c r="C883" s="402"/>
      <c r="D883" s="402"/>
      <c r="E883" s="402"/>
      <c r="F883" s="402"/>
      <c r="G883" s="402"/>
      <c r="H883" s="402"/>
      <c r="I883" s="402"/>
      <c r="J883" s="402"/>
      <c r="K883" s="402"/>
      <c r="L883" s="402"/>
      <c r="M883" s="402"/>
      <c r="N883" s="402"/>
      <c r="O883" s="402"/>
      <c r="P883" s="402"/>
      <c r="Q883" s="402"/>
      <c r="R883" s="402"/>
      <c r="S883" s="402"/>
      <c r="T883" s="402"/>
      <c r="U883" s="402"/>
      <c r="V883" s="402"/>
      <c r="W883" s="402"/>
      <c r="X883" s="402"/>
      <c r="Y883" s="402"/>
      <c r="Z883" s="402"/>
    </row>
    <row r="884" ht="18.0" customHeight="1">
      <c r="A884" s="402"/>
      <c r="B884" s="402"/>
      <c r="C884" s="402"/>
      <c r="D884" s="402"/>
      <c r="E884" s="402"/>
      <c r="F884" s="402"/>
      <c r="G884" s="402"/>
      <c r="H884" s="402"/>
      <c r="I884" s="402"/>
      <c r="J884" s="402"/>
      <c r="K884" s="402"/>
      <c r="L884" s="402"/>
      <c r="M884" s="402"/>
      <c r="N884" s="402"/>
      <c r="O884" s="402"/>
      <c r="P884" s="402"/>
      <c r="Q884" s="402"/>
      <c r="R884" s="402"/>
      <c r="S884" s="402"/>
      <c r="T884" s="402"/>
      <c r="U884" s="402"/>
      <c r="V884" s="402"/>
      <c r="W884" s="402"/>
      <c r="X884" s="402"/>
      <c r="Y884" s="402"/>
      <c r="Z884" s="402"/>
    </row>
    <row r="885" ht="18.0" customHeight="1">
      <c r="A885" s="402"/>
      <c r="B885" s="402"/>
      <c r="C885" s="402"/>
      <c r="D885" s="402"/>
      <c r="E885" s="402"/>
      <c r="F885" s="402"/>
      <c r="G885" s="402"/>
      <c r="H885" s="402"/>
      <c r="I885" s="402"/>
      <c r="J885" s="402"/>
      <c r="K885" s="402"/>
      <c r="L885" s="402"/>
      <c r="M885" s="402"/>
      <c r="N885" s="402"/>
      <c r="O885" s="402"/>
      <c r="P885" s="402"/>
      <c r="Q885" s="402"/>
      <c r="R885" s="402"/>
      <c r="S885" s="402"/>
      <c r="T885" s="402"/>
      <c r="U885" s="402"/>
      <c r="V885" s="402"/>
      <c r="W885" s="402"/>
      <c r="X885" s="402"/>
      <c r="Y885" s="402"/>
      <c r="Z885" s="402"/>
    </row>
    <row r="886" ht="18.0" customHeight="1">
      <c r="A886" s="402"/>
      <c r="B886" s="402"/>
      <c r="C886" s="402"/>
      <c r="D886" s="402"/>
      <c r="E886" s="402"/>
      <c r="F886" s="402"/>
      <c r="G886" s="402"/>
      <c r="H886" s="402"/>
      <c r="I886" s="402"/>
      <c r="J886" s="402"/>
      <c r="K886" s="402"/>
      <c r="L886" s="402"/>
      <c r="M886" s="402"/>
      <c r="N886" s="402"/>
      <c r="O886" s="402"/>
      <c r="P886" s="402"/>
      <c r="Q886" s="402"/>
      <c r="R886" s="402"/>
      <c r="S886" s="402"/>
      <c r="T886" s="402"/>
      <c r="U886" s="402"/>
      <c r="V886" s="402"/>
      <c r="W886" s="402"/>
      <c r="X886" s="402"/>
      <c r="Y886" s="402"/>
      <c r="Z886" s="402"/>
    </row>
    <row r="887" ht="18.0" customHeight="1">
      <c r="A887" s="402"/>
      <c r="B887" s="402"/>
      <c r="C887" s="402"/>
      <c r="D887" s="402"/>
      <c r="E887" s="402"/>
      <c r="F887" s="402"/>
      <c r="G887" s="402"/>
      <c r="H887" s="402"/>
      <c r="I887" s="402"/>
      <c r="J887" s="402"/>
      <c r="K887" s="402"/>
      <c r="L887" s="402"/>
      <c r="M887" s="402"/>
      <c r="N887" s="402"/>
      <c r="O887" s="402"/>
      <c r="P887" s="402"/>
      <c r="Q887" s="402"/>
      <c r="R887" s="402"/>
      <c r="S887" s="402"/>
      <c r="T887" s="402"/>
      <c r="U887" s="402"/>
      <c r="V887" s="402"/>
      <c r="W887" s="402"/>
      <c r="X887" s="402"/>
      <c r="Y887" s="402"/>
      <c r="Z887" s="402"/>
    </row>
    <row r="888" ht="18.0" customHeight="1">
      <c r="A888" s="402"/>
      <c r="B888" s="402"/>
      <c r="C888" s="402"/>
      <c r="D888" s="402"/>
      <c r="E888" s="402"/>
      <c r="F888" s="402"/>
      <c r="G888" s="402"/>
      <c r="H888" s="402"/>
      <c r="I888" s="402"/>
      <c r="J888" s="402"/>
      <c r="K888" s="402"/>
      <c r="L888" s="402"/>
      <c r="M888" s="402"/>
      <c r="N888" s="402"/>
      <c r="O888" s="402"/>
      <c r="P888" s="402"/>
      <c r="Q888" s="402"/>
      <c r="R888" s="402"/>
      <c r="S888" s="402"/>
      <c r="T888" s="402"/>
      <c r="U888" s="402"/>
      <c r="V888" s="402"/>
      <c r="W888" s="402"/>
      <c r="X888" s="402"/>
      <c r="Y888" s="402"/>
      <c r="Z888" s="402"/>
    </row>
    <row r="889" ht="18.0" customHeight="1">
      <c r="A889" s="402"/>
      <c r="B889" s="402"/>
      <c r="C889" s="402"/>
      <c r="D889" s="402"/>
      <c r="E889" s="402"/>
      <c r="F889" s="402"/>
      <c r="G889" s="402"/>
      <c r="H889" s="402"/>
      <c r="I889" s="402"/>
      <c r="J889" s="402"/>
      <c r="K889" s="402"/>
      <c r="L889" s="402"/>
      <c r="M889" s="402"/>
      <c r="N889" s="402"/>
      <c r="O889" s="402"/>
      <c r="P889" s="402"/>
      <c r="Q889" s="402"/>
      <c r="R889" s="402"/>
      <c r="S889" s="402"/>
      <c r="T889" s="402"/>
      <c r="U889" s="402"/>
      <c r="V889" s="402"/>
      <c r="W889" s="402"/>
      <c r="X889" s="402"/>
      <c r="Y889" s="402"/>
      <c r="Z889" s="402"/>
    </row>
    <row r="890" ht="18.0" customHeight="1">
      <c r="A890" s="402"/>
      <c r="B890" s="402"/>
      <c r="C890" s="402"/>
      <c r="D890" s="402"/>
      <c r="E890" s="402"/>
      <c r="F890" s="402"/>
      <c r="G890" s="402"/>
      <c r="H890" s="402"/>
      <c r="I890" s="402"/>
      <c r="J890" s="402"/>
      <c r="K890" s="402"/>
      <c r="L890" s="402"/>
      <c r="M890" s="402"/>
      <c r="N890" s="402"/>
      <c r="O890" s="402"/>
      <c r="P890" s="402"/>
      <c r="Q890" s="402"/>
      <c r="R890" s="402"/>
      <c r="S890" s="402"/>
      <c r="T890" s="402"/>
      <c r="U890" s="402"/>
      <c r="V890" s="402"/>
      <c r="W890" s="402"/>
      <c r="X890" s="402"/>
      <c r="Y890" s="402"/>
      <c r="Z890" s="402"/>
    </row>
    <row r="891" ht="18.0" customHeight="1">
      <c r="A891" s="402"/>
      <c r="B891" s="402"/>
      <c r="C891" s="402"/>
      <c r="D891" s="402"/>
      <c r="E891" s="402"/>
      <c r="F891" s="402"/>
      <c r="G891" s="402"/>
      <c r="H891" s="402"/>
      <c r="I891" s="402"/>
      <c r="J891" s="402"/>
      <c r="K891" s="402"/>
      <c r="L891" s="402"/>
      <c r="M891" s="402"/>
      <c r="N891" s="402"/>
      <c r="O891" s="402"/>
      <c r="P891" s="402"/>
      <c r="Q891" s="402"/>
      <c r="R891" s="402"/>
      <c r="S891" s="402"/>
      <c r="T891" s="402"/>
      <c r="U891" s="402"/>
      <c r="V891" s="402"/>
      <c r="W891" s="402"/>
      <c r="X891" s="402"/>
      <c r="Y891" s="402"/>
      <c r="Z891" s="402"/>
    </row>
    <row r="892" ht="18.0" customHeight="1">
      <c r="A892" s="402"/>
      <c r="B892" s="402"/>
      <c r="C892" s="402"/>
      <c r="D892" s="402"/>
      <c r="E892" s="402"/>
      <c r="F892" s="402"/>
      <c r="G892" s="402"/>
      <c r="H892" s="402"/>
      <c r="I892" s="402"/>
      <c r="J892" s="402"/>
      <c r="K892" s="402"/>
      <c r="L892" s="402"/>
      <c r="M892" s="402"/>
      <c r="N892" s="402"/>
      <c r="O892" s="402"/>
      <c r="P892" s="402"/>
      <c r="Q892" s="402"/>
      <c r="R892" s="402"/>
      <c r="S892" s="402"/>
      <c r="T892" s="402"/>
      <c r="U892" s="402"/>
      <c r="V892" s="402"/>
      <c r="W892" s="402"/>
      <c r="X892" s="402"/>
      <c r="Y892" s="402"/>
      <c r="Z892" s="402"/>
    </row>
    <row r="893" ht="18.0" customHeight="1">
      <c r="A893" s="402"/>
      <c r="B893" s="402"/>
      <c r="C893" s="402"/>
      <c r="D893" s="402"/>
      <c r="E893" s="402"/>
      <c r="F893" s="402"/>
      <c r="G893" s="402"/>
      <c r="H893" s="402"/>
      <c r="I893" s="402"/>
      <c r="J893" s="402"/>
      <c r="K893" s="402"/>
      <c r="L893" s="402"/>
      <c r="M893" s="402"/>
      <c r="N893" s="402"/>
      <c r="O893" s="402"/>
      <c r="P893" s="402"/>
      <c r="Q893" s="402"/>
      <c r="R893" s="402"/>
      <c r="S893" s="402"/>
      <c r="T893" s="402"/>
      <c r="U893" s="402"/>
      <c r="V893" s="402"/>
      <c r="W893" s="402"/>
      <c r="X893" s="402"/>
      <c r="Y893" s="402"/>
      <c r="Z893" s="402"/>
    </row>
    <row r="894" ht="18.0" customHeight="1">
      <c r="A894" s="402"/>
      <c r="B894" s="402"/>
      <c r="C894" s="402"/>
      <c r="D894" s="402"/>
      <c r="E894" s="402"/>
      <c r="F894" s="402"/>
      <c r="G894" s="402"/>
      <c r="H894" s="402"/>
      <c r="I894" s="402"/>
      <c r="J894" s="402"/>
      <c r="K894" s="402"/>
      <c r="L894" s="402"/>
      <c r="M894" s="402"/>
      <c r="N894" s="402"/>
      <c r="O894" s="402"/>
      <c r="P894" s="402"/>
      <c r="Q894" s="402"/>
      <c r="R894" s="402"/>
      <c r="S894" s="402"/>
      <c r="T894" s="402"/>
      <c r="U894" s="402"/>
      <c r="V894" s="402"/>
      <c r="W894" s="402"/>
      <c r="X894" s="402"/>
      <c r="Y894" s="402"/>
      <c r="Z894" s="402"/>
    </row>
    <row r="895" ht="18.0" customHeight="1">
      <c r="A895" s="402"/>
      <c r="B895" s="402"/>
      <c r="C895" s="402"/>
      <c r="D895" s="402"/>
      <c r="E895" s="402"/>
      <c r="F895" s="402"/>
      <c r="G895" s="402"/>
      <c r="H895" s="402"/>
      <c r="I895" s="402"/>
      <c r="J895" s="402"/>
      <c r="K895" s="402"/>
      <c r="L895" s="402"/>
      <c r="M895" s="402"/>
      <c r="N895" s="402"/>
      <c r="O895" s="402"/>
      <c r="P895" s="402"/>
      <c r="Q895" s="402"/>
      <c r="R895" s="402"/>
      <c r="S895" s="402"/>
      <c r="T895" s="402"/>
      <c r="U895" s="402"/>
      <c r="V895" s="402"/>
      <c r="W895" s="402"/>
      <c r="X895" s="402"/>
      <c r="Y895" s="402"/>
      <c r="Z895" s="402"/>
    </row>
    <row r="896" ht="18.0" customHeight="1">
      <c r="A896" s="402"/>
      <c r="B896" s="402"/>
      <c r="C896" s="402"/>
      <c r="D896" s="402"/>
      <c r="E896" s="402"/>
      <c r="F896" s="402"/>
      <c r="G896" s="402"/>
      <c r="H896" s="402"/>
      <c r="I896" s="402"/>
      <c r="J896" s="402"/>
      <c r="K896" s="402"/>
      <c r="L896" s="402"/>
      <c r="M896" s="402"/>
      <c r="N896" s="402"/>
      <c r="O896" s="402"/>
      <c r="P896" s="402"/>
      <c r="Q896" s="402"/>
      <c r="R896" s="402"/>
      <c r="S896" s="402"/>
      <c r="T896" s="402"/>
      <c r="U896" s="402"/>
      <c r="V896" s="402"/>
      <c r="W896" s="402"/>
      <c r="X896" s="402"/>
      <c r="Y896" s="402"/>
      <c r="Z896" s="402"/>
    </row>
    <row r="897" ht="18.0" customHeight="1">
      <c r="A897" s="402"/>
      <c r="B897" s="402"/>
      <c r="C897" s="402"/>
      <c r="D897" s="402"/>
      <c r="E897" s="402"/>
      <c r="F897" s="402"/>
      <c r="G897" s="402"/>
      <c r="H897" s="402"/>
      <c r="I897" s="402"/>
      <c r="J897" s="402"/>
      <c r="K897" s="402"/>
      <c r="L897" s="402"/>
      <c r="M897" s="402"/>
      <c r="N897" s="402"/>
      <c r="O897" s="402"/>
      <c r="P897" s="402"/>
      <c r="Q897" s="402"/>
      <c r="R897" s="402"/>
      <c r="S897" s="402"/>
      <c r="T897" s="402"/>
      <c r="U897" s="402"/>
      <c r="V897" s="402"/>
      <c r="W897" s="402"/>
      <c r="X897" s="402"/>
      <c r="Y897" s="402"/>
      <c r="Z897" s="402"/>
    </row>
    <row r="898" ht="18.0" customHeight="1">
      <c r="A898" s="402"/>
      <c r="B898" s="402"/>
      <c r="C898" s="402"/>
      <c r="D898" s="402"/>
      <c r="E898" s="402"/>
      <c r="F898" s="402"/>
      <c r="G898" s="402"/>
      <c r="H898" s="402"/>
      <c r="I898" s="402"/>
      <c r="J898" s="402"/>
      <c r="K898" s="402"/>
      <c r="L898" s="402"/>
      <c r="M898" s="402"/>
      <c r="N898" s="402"/>
      <c r="O898" s="402"/>
      <c r="P898" s="402"/>
      <c r="Q898" s="402"/>
      <c r="R898" s="402"/>
      <c r="S898" s="402"/>
      <c r="T898" s="402"/>
      <c r="U898" s="402"/>
      <c r="V898" s="402"/>
      <c r="W898" s="402"/>
      <c r="X898" s="402"/>
      <c r="Y898" s="402"/>
      <c r="Z898" s="402"/>
    </row>
    <row r="899" ht="18.0" customHeight="1">
      <c r="A899" s="402"/>
      <c r="B899" s="402"/>
      <c r="C899" s="402"/>
      <c r="D899" s="402"/>
      <c r="E899" s="402"/>
      <c r="F899" s="402"/>
      <c r="G899" s="402"/>
      <c r="H899" s="402"/>
      <c r="I899" s="402"/>
      <c r="J899" s="402"/>
      <c r="K899" s="402"/>
      <c r="L899" s="402"/>
      <c r="M899" s="402"/>
      <c r="N899" s="402"/>
      <c r="O899" s="402"/>
      <c r="P899" s="402"/>
      <c r="Q899" s="402"/>
      <c r="R899" s="402"/>
      <c r="S899" s="402"/>
      <c r="T899" s="402"/>
      <c r="U899" s="402"/>
      <c r="V899" s="402"/>
      <c r="W899" s="402"/>
      <c r="X899" s="402"/>
      <c r="Y899" s="402"/>
      <c r="Z899" s="402"/>
    </row>
    <row r="900" ht="18.0" customHeight="1">
      <c r="A900" s="402"/>
      <c r="B900" s="402"/>
      <c r="C900" s="402"/>
      <c r="D900" s="402"/>
      <c r="E900" s="402"/>
      <c r="F900" s="402"/>
      <c r="G900" s="402"/>
      <c r="H900" s="402"/>
      <c r="I900" s="402"/>
      <c r="J900" s="402"/>
      <c r="K900" s="402"/>
      <c r="L900" s="402"/>
      <c r="M900" s="402"/>
      <c r="N900" s="402"/>
      <c r="O900" s="402"/>
      <c r="P900" s="402"/>
      <c r="Q900" s="402"/>
      <c r="R900" s="402"/>
      <c r="S900" s="402"/>
      <c r="T900" s="402"/>
      <c r="U900" s="402"/>
      <c r="V900" s="402"/>
      <c r="W900" s="402"/>
      <c r="X900" s="402"/>
      <c r="Y900" s="402"/>
      <c r="Z900" s="402"/>
    </row>
    <row r="901" ht="18.0" customHeight="1">
      <c r="A901" s="402"/>
      <c r="B901" s="402"/>
      <c r="C901" s="402"/>
      <c r="D901" s="402"/>
      <c r="E901" s="402"/>
      <c r="F901" s="402"/>
      <c r="G901" s="402"/>
      <c r="H901" s="402"/>
      <c r="I901" s="402"/>
      <c r="J901" s="402"/>
      <c r="K901" s="402"/>
      <c r="L901" s="402"/>
      <c r="M901" s="402"/>
      <c r="N901" s="402"/>
      <c r="O901" s="402"/>
      <c r="P901" s="402"/>
      <c r="Q901" s="402"/>
      <c r="R901" s="402"/>
      <c r="S901" s="402"/>
      <c r="T901" s="402"/>
      <c r="U901" s="402"/>
      <c r="V901" s="402"/>
      <c r="W901" s="402"/>
      <c r="X901" s="402"/>
      <c r="Y901" s="402"/>
      <c r="Z901" s="402"/>
    </row>
    <row r="902" ht="18.0" customHeight="1">
      <c r="A902" s="402"/>
      <c r="B902" s="402"/>
      <c r="C902" s="402"/>
      <c r="D902" s="402"/>
      <c r="E902" s="402"/>
      <c r="F902" s="402"/>
      <c r="G902" s="402"/>
      <c r="H902" s="402"/>
      <c r="I902" s="402"/>
      <c r="J902" s="402"/>
      <c r="K902" s="402"/>
      <c r="L902" s="402"/>
      <c r="M902" s="402"/>
      <c r="N902" s="402"/>
      <c r="O902" s="402"/>
      <c r="P902" s="402"/>
      <c r="Q902" s="402"/>
      <c r="R902" s="402"/>
      <c r="S902" s="402"/>
      <c r="T902" s="402"/>
      <c r="U902" s="402"/>
      <c r="V902" s="402"/>
      <c r="W902" s="402"/>
      <c r="X902" s="402"/>
      <c r="Y902" s="402"/>
      <c r="Z902" s="402"/>
    </row>
    <row r="903" ht="18.0" customHeight="1">
      <c r="A903" s="402"/>
      <c r="B903" s="402"/>
      <c r="C903" s="402"/>
      <c r="D903" s="402"/>
      <c r="E903" s="402"/>
      <c r="F903" s="402"/>
      <c r="G903" s="402"/>
      <c r="H903" s="402"/>
      <c r="I903" s="402"/>
      <c r="J903" s="402"/>
      <c r="K903" s="402"/>
      <c r="L903" s="402"/>
      <c r="M903" s="402"/>
      <c r="N903" s="402"/>
      <c r="O903" s="402"/>
      <c r="P903" s="402"/>
      <c r="Q903" s="402"/>
      <c r="R903" s="402"/>
      <c r="S903" s="402"/>
      <c r="T903" s="402"/>
      <c r="U903" s="402"/>
      <c r="V903" s="402"/>
      <c r="W903" s="402"/>
      <c r="X903" s="402"/>
      <c r="Y903" s="402"/>
      <c r="Z903" s="402"/>
    </row>
    <row r="904" ht="18.0" customHeight="1">
      <c r="A904" s="402"/>
      <c r="B904" s="402"/>
      <c r="C904" s="402"/>
      <c r="D904" s="402"/>
      <c r="E904" s="402"/>
      <c r="F904" s="402"/>
      <c r="G904" s="402"/>
      <c r="H904" s="402"/>
      <c r="I904" s="402"/>
      <c r="J904" s="402"/>
      <c r="K904" s="402"/>
      <c r="L904" s="402"/>
      <c r="M904" s="402"/>
      <c r="N904" s="402"/>
      <c r="O904" s="402"/>
      <c r="P904" s="402"/>
      <c r="Q904" s="402"/>
      <c r="R904" s="402"/>
      <c r="S904" s="402"/>
      <c r="T904" s="402"/>
      <c r="U904" s="402"/>
      <c r="V904" s="402"/>
      <c r="W904" s="402"/>
      <c r="X904" s="402"/>
      <c r="Y904" s="402"/>
      <c r="Z904" s="402"/>
    </row>
    <row r="905" ht="18.0" customHeight="1">
      <c r="A905" s="402"/>
      <c r="B905" s="402"/>
      <c r="C905" s="402"/>
      <c r="D905" s="402"/>
      <c r="E905" s="402"/>
      <c r="F905" s="402"/>
      <c r="G905" s="402"/>
      <c r="H905" s="402"/>
      <c r="I905" s="402"/>
      <c r="J905" s="402"/>
      <c r="K905" s="402"/>
      <c r="L905" s="402"/>
      <c r="M905" s="402"/>
      <c r="N905" s="402"/>
      <c r="O905" s="402"/>
      <c r="P905" s="402"/>
      <c r="Q905" s="402"/>
      <c r="R905" s="402"/>
      <c r="S905" s="402"/>
      <c r="T905" s="402"/>
      <c r="U905" s="402"/>
      <c r="V905" s="402"/>
      <c r="W905" s="402"/>
      <c r="X905" s="402"/>
      <c r="Y905" s="402"/>
      <c r="Z905" s="402"/>
    </row>
    <row r="906" ht="18.0" customHeight="1">
      <c r="A906" s="402"/>
      <c r="B906" s="402"/>
      <c r="C906" s="402"/>
      <c r="D906" s="402"/>
      <c r="E906" s="402"/>
      <c r="F906" s="402"/>
      <c r="G906" s="402"/>
      <c r="H906" s="402"/>
      <c r="I906" s="402"/>
      <c r="J906" s="402"/>
      <c r="K906" s="402"/>
      <c r="L906" s="402"/>
      <c r="M906" s="402"/>
      <c r="N906" s="402"/>
      <c r="O906" s="402"/>
      <c r="P906" s="402"/>
      <c r="Q906" s="402"/>
      <c r="R906" s="402"/>
      <c r="S906" s="402"/>
      <c r="T906" s="402"/>
      <c r="U906" s="402"/>
      <c r="V906" s="402"/>
      <c r="W906" s="402"/>
      <c r="X906" s="402"/>
      <c r="Y906" s="402"/>
      <c r="Z906" s="402"/>
    </row>
    <row r="907" ht="18.0" customHeight="1">
      <c r="A907" s="402"/>
      <c r="B907" s="402"/>
      <c r="C907" s="402"/>
      <c r="D907" s="402"/>
      <c r="E907" s="402"/>
      <c r="F907" s="402"/>
      <c r="G907" s="402"/>
      <c r="H907" s="402"/>
      <c r="I907" s="402"/>
      <c r="J907" s="402"/>
      <c r="K907" s="402"/>
      <c r="L907" s="402"/>
      <c r="M907" s="402"/>
      <c r="N907" s="402"/>
      <c r="O907" s="402"/>
      <c r="P907" s="402"/>
      <c r="Q907" s="402"/>
      <c r="R907" s="402"/>
      <c r="S907" s="402"/>
      <c r="T907" s="402"/>
      <c r="U907" s="402"/>
      <c r="V907" s="402"/>
      <c r="W907" s="402"/>
      <c r="X907" s="402"/>
      <c r="Y907" s="402"/>
      <c r="Z907" s="402"/>
    </row>
    <row r="908" ht="18.0" customHeight="1">
      <c r="A908" s="402"/>
      <c r="B908" s="402"/>
      <c r="C908" s="402"/>
      <c r="D908" s="402"/>
      <c r="E908" s="402"/>
      <c r="F908" s="402"/>
      <c r="G908" s="402"/>
      <c r="H908" s="402"/>
      <c r="I908" s="402"/>
      <c r="J908" s="402"/>
      <c r="K908" s="402"/>
      <c r="L908" s="402"/>
      <c r="M908" s="402"/>
      <c r="N908" s="402"/>
      <c r="O908" s="402"/>
      <c r="P908" s="402"/>
      <c r="Q908" s="402"/>
      <c r="R908" s="402"/>
      <c r="S908" s="402"/>
      <c r="T908" s="402"/>
      <c r="U908" s="402"/>
      <c r="V908" s="402"/>
      <c r="W908" s="402"/>
      <c r="X908" s="402"/>
      <c r="Y908" s="402"/>
      <c r="Z908" s="402"/>
    </row>
    <row r="909" ht="18.0" customHeight="1">
      <c r="A909" s="402"/>
      <c r="B909" s="402"/>
      <c r="C909" s="402"/>
      <c r="D909" s="402"/>
      <c r="E909" s="402"/>
      <c r="F909" s="402"/>
      <c r="G909" s="402"/>
      <c r="H909" s="402"/>
      <c r="I909" s="402"/>
      <c r="J909" s="402"/>
      <c r="K909" s="402"/>
      <c r="L909" s="402"/>
      <c r="M909" s="402"/>
      <c r="N909" s="402"/>
      <c r="O909" s="402"/>
      <c r="P909" s="402"/>
      <c r="Q909" s="402"/>
      <c r="R909" s="402"/>
      <c r="S909" s="402"/>
      <c r="T909" s="402"/>
      <c r="U909" s="402"/>
      <c r="V909" s="402"/>
      <c r="W909" s="402"/>
      <c r="X909" s="402"/>
      <c r="Y909" s="402"/>
      <c r="Z909" s="402"/>
    </row>
    <row r="910" ht="18.0" customHeight="1">
      <c r="A910" s="402"/>
      <c r="B910" s="402"/>
      <c r="C910" s="402"/>
      <c r="D910" s="402"/>
      <c r="E910" s="402"/>
      <c r="F910" s="402"/>
      <c r="G910" s="402"/>
      <c r="H910" s="402"/>
      <c r="I910" s="402"/>
      <c r="J910" s="402"/>
      <c r="K910" s="402"/>
      <c r="L910" s="402"/>
      <c r="M910" s="402"/>
      <c r="N910" s="402"/>
      <c r="O910" s="402"/>
      <c r="P910" s="402"/>
      <c r="Q910" s="402"/>
      <c r="R910" s="402"/>
      <c r="S910" s="402"/>
      <c r="T910" s="402"/>
      <c r="U910" s="402"/>
      <c r="V910" s="402"/>
      <c r="W910" s="402"/>
      <c r="X910" s="402"/>
      <c r="Y910" s="402"/>
      <c r="Z910" s="402"/>
    </row>
    <row r="911" ht="18.0" customHeight="1">
      <c r="A911" s="402"/>
      <c r="B911" s="402"/>
      <c r="C911" s="402"/>
      <c r="D911" s="402"/>
      <c r="E911" s="402"/>
      <c r="F911" s="402"/>
      <c r="G911" s="402"/>
      <c r="H911" s="402"/>
      <c r="I911" s="402"/>
      <c r="J911" s="402"/>
      <c r="K911" s="402"/>
      <c r="L911" s="402"/>
      <c r="M911" s="402"/>
      <c r="N911" s="402"/>
      <c r="O911" s="402"/>
      <c r="P911" s="402"/>
      <c r="Q911" s="402"/>
      <c r="R911" s="402"/>
      <c r="S911" s="402"/>
      <c r="T911" s="402"/>
      <c r="U911" s="402"/>
      <c r="V911" s="402"/>
      <c r="W911" s="402"/>
      <c r="X911" s="402"/>
      <c r="Y911" s="402"/>
      <c r="Z911" s="402"/>
    </row>
    <row r="912" ht="18.0" customHeight="1">
      <c r="A912" s="402"/>
      <c r="B912" s="402"/>
      <c r="C912" s="402"/>
      <c r="D912" s="402"/>
      <c r="E912" s="402"/>
      <c r="F912" s="402"/>
      <c r="G912" s="402"/>
      <c r="H912" s="402"/>
      <c r="I912" s="402"/>
      <c r="J912" s="402"/>
      <c r="K912" s="402"/>
      <c r="L912" s="402"/>
      <c r="M912" s="402"/>
      <c r="N912" s="402"/>
      <c r="O912" s="402"/>
      <c r="P912" s="402"/>
      <c r="Q912" s="402"/>
      <c r="R912" s="402"/>
      <c r="S912" s="402"/>
      <c r="T912" s="402"/>
      <c r="U912" s="402"/>
      <c r="V912" s="402"/>
      <c r="W912" s="402"/>
      <c r="X912" s="402"/>
      <c r="Y912" s="402"/>
      <c r="Z912" s="402"/>
    </row>
    <row r="913" ht="18.0" customHeight="1">
      <c r="A913" s="402"/>
      <c r="B913" s="402"/>
      <c r="C913" s="402"/>
      <c r="D913" s="402"/>
      <c r="E913" s="402"/>
      <c r="F913" s="402"/>
      <c r="G913" s="402"/>
      <c r="H913" s="402"/>
      <c r="I913" s="402"/>
      <c r="J913" s="402"/>
      <c r="K913" s="402"/>
      <c r="L913" s="402"/>
      <c r="M913" s="402"/>
      <c r="N913" s="402"/>
      <c r="O913" s="402"/>
      <c r="P913" s="402"/>
      <c r="Q913" s="402"/>
      <c r="R913" s="402"/>
      <c r="S913" s="402"/>
      <c r="T913" s="402"/>
      <c r="U913" s="402"/>
      <c r="V913" s="402"/>
      <c r="W913" s="402"/>
      <c r="X913" s="402"/>
      <c r="Y913" s="402"/>
      <c r="Z913" s="402"/>
    </row>
    <row r="914" ht="18.0" customHeight="1">
      <c r="A914" s="402"/>
      <c r="B914" s="402"/>
      <c r="C914" s="402"/>
      <c r="D914" s="402"/>
      <c r="E914" s="402"/>
      <c r="F914" s="402"/>
      <c r="G914" s="402"/>
      <c r="H914" s="402"/>
      <c r="I914" s="402"/>
      <c r="J914" s="402"/>
      <c r="K914" s="402"/>
      <c r="L914" s="402"/>
      <c r="M914" s="402"/>
      <c r="N914" s="402"/>
      <c r="O914" s="402"/>
      <c r="P914" s="402"/>
      <c r="Q914" s="402"/>
      <c r="R914" s="402"/>
      <c r="S914" s="402"/>
      <c r="T914" s="402"/>
      <c r="U914" s="402"/>
      <c r="V914" s="402"/>
      <c r="W914" s="402"/>
      <c r="X914" s="402"/>
      <c r="Y914" s="402"/>
      <c r="Z914" s="402"/>
    </row>
    <row r="915" ht="18.0" customHeight="1">
      <c r="A915" s="402"/>
      <c r="B915" s="402"/>
      <c r="C915" s="402"/>
      <c r="D915" s="402"/>
      <c r="E915" s="402"/>
      <c r="F915" s="402"/>
      <c r="G915" s="402"/>
      <c r="H915" s="402"/>
      <c r="I915" s="402"/>
      <c r="J915" s="402"/>
      <c r="K915" s="402"/>
      <c r="L915" s="402"/>
      <c r="M915" s="402"/>
      <c r="N915" s="402"/>
      <c r="O915" s="402"/>
      <c r="P915" s="402"/>
      <c r="Q915" s="402"/>
      <c r="R915" s="402"/>
      <c r="S915" s="402"/>
      <c r="T915" s="402"/>
      <c r="U915" s="402"/>
      <c r="V915" s="402"/>
      <c r="W915" s="402"/>
      <c r="X915" s="402"/>
      <c r="Y915" s="402"/>
      <c r="Z915" s="402"/>
    </row>
    <row r="916" ht="18.0" customHeight="1">
      <c r="A916" s="402"/>
      <c r="B916" s="402"/>
      <c r="C916" s="402"/>
      <c r="D916" s="402"/>
      <c r="E916" s="402"/>
      <c r="F916" s="402"/>
      <c r="G916" s="402"/>
      <c r="H916" s="402"/>
      <c r="I916" s="402"/>
      <c r="J916" s="402"/>
      <c r="K916" s="402"/>
      <c r="L916" s="402"/>
      <c r="M916" s="402"/>
      <c r="N916" s="402"/>
      <c r="O916" s="402"/>
      <c r="P916" s="402"/>
      <c r="Q916" s="402"/>
      <c r="R916" s="402"/>
      <c r="S916" s="402"/>
      <c r="T916" s="402"/>
      <c r="U916" s="402"/>
      <c r="V916" s="402"/>
      <c r="W916" s="402"/>
      <c r="X916" s="402"/>
      <c r="Y916" s="402"/>
      <c r="Z916" s="402"/>
    </row>
    <row r="917" ht="18.0" customHeight="1">
      <c r="A917" s="402"/>
      <c r="B917" s="402"/>
      <c r="C917" s="402"/>
      <c r="D917" s="402"/>
      <c r="E917" s="402"/>
      <c r="F917" s="402"/>
      <c r="G917" s="402"/>
      <c r="H917" s="402"/>
      <c r="I917" s="402"/>
      <c r="J917" s="402"/>
      <c r="K917" s="402"/>
      <c r="L917" s="402"/>
      <c r="M917" s="402"/>
      <c r="N917" s="402"/>
      <c r="O917" s="402"/>
      <c r="P917" s="402"/>
      <c r="Q917" s="402"/>
      <c r="R917" s="402"/>
      <c r="S917" s="402"/>
      <c r="T917" s="402"/>
      <c r="U917" s="402"/>
      <c r="V917" s="402"/>
      <c r="W917" s="402"/>
      <c r="X917" s="402"/>
      <c r="Y917" s="402"/>
      <c r="Z917" s="402"/>
    </row>
    <row r="918" ht="18.0" customHeight="1">
      <c r="A918" s="402"/>
      <c r="B918" s="402"/>
      <c r="C918" s="402"/>
      <c r="D918" s="402"/>
      <c r="E918" s="402"/>
      <c r="F918" s="402"/>
      <c r="G918" s="402"/>
      <c r="H918" s="402"/>
      <c r="I918" s="402"/>
      <c r="J918" s="402"/>
      <c r="K918" s="402"/>
      <c r="L918" s="402"/>
      <c r="M918" s="402"/>
      <c r="N918" s="402"/>
      <c r="O918" s="402"/>
      <c r="P918" s="402"/>
      <c r="Q918" s="402"/>
      <c r="R918" s="402"/>
      <c r="S918" s="402"/>
      <c r="T918" s="402"/>
      <c r="U918" s="402"/>
      <c r="V918" s="402"/>
      <c r="W918" s="402"/>
      <c r="X918" s="402"/>
      <c r="Y918" s="402"/>
      <c r="Z918" s="402"/>
    </row>
    <row r="919" ht="18.0" customHeight="1">
      <c r="A919" s="402"/>
      <c r="B919" s="402"/>
      <c r="C919" s="402"/>
      <c r="D919" s="402"/>
      <c r="E919" s="402"/>
      <c r="F919" s="402"/>
      <c r="G919" s="402"/>
      <c r="H919" s="402"/>
      <c r="I919" s="402"/>
      <c r="J919" s="402"/>
      <c r="K919" s="402"/>
      <c r="L919" s="402"/>
      <c r="M919" s="402"/>
      <c r="N919" s="402"/>
      <c r="O919" s="402"/>
      <c r="P919" s="402"/>
      <c r="Q919" s="402"/>
      <c r="R919" s="402"/>
      <c r="S919" s="402"/>
      <c r="T919" s="402"/>
      <c r="U919" s="402"/>
      <c r="V919" s="402"/>
      <c r="W919" s="402"/>
      <c r="X919" s="402"/>
      <c r="Y919" s="402"/>
      <c r="Z919" s="402"/>
    </row>
    <row r="920" ht="18.0" customHeight="1">
      <c r="A920" s="402"/>
      <c r="B920" s="402"/>
      <c r="C920" s="402"/>
      <c r="D920" s="402"/>
      <c r="E920" s="402"/>
      <c r="F920" s="402"/>
      <c r="G920" s="402"/>
      <c r="H920" s="402"/>
      <c r="I920" s="402"/>
      <c r="J920" s="402"/>
      <c r="K920" s="402"/>
      <c r="L920" s="402"/>
      <c r="M920" s="402"/>
      <c r="N920" s="402"/>
      <c r="O920" s="402"/>
      <c r="P920" s="402"/>
      <c r="Q920" s="402"/>
      <c r="R920" s="402"/>
      <c r="S920" s="402"/>
      <c r="T920" s="402"/>
      <c r="U920" s="402"/>
      <c r="V920" s="402"/>
      <c r="W920" s="402"/>
      <c r="X920" s="402"/>
      <c r="Y920" s="402"/>
      <c r="Z920" s="402"/>
    </row>
    <row r="921" ht="18.0" customHeight="1">
      <c r="A921" s="402"/>
      <c r="B921" s="402"/>
      <c r="C921" s="402"/>
      <c r="D921" s="402"/>
      <c r="E921" s="402"/>
      <c r="F921" s="402"/>
      <c r="G921" s="402"/>
      <c r="H921" s="402"/>
      <c r="I921" s="402"/>
      <c r="J921" s="402"/>
      <c r="K921" s="402"/>
      <c r="L921" s="402"/>
      <c r="M921" s="402"/>
      <c r="N921" s="402"/>
      <c r="O921" s="402"/>
      <c r="P921" s="402"/>
      <c r="Q921" s="402"/>
      <c r="R921" s="402"/>
      <c r="S921" s="402"/>
      <c r="T921" s="402"/>
      <c r="U921" s="402"/>
      <c r="V921" s="402"/>
      <c r="W921" s="402"/>
      <c r="X921" s="402"/>
      <c r="Y921" s="402"/>
      <c r="Z921" s="402"/>
    </row>
    <row r="922" ht="18.0" customHeight="1">
      <c r="A922" s="402"/>
      <c r="B922" s="402"/>
      <c r="C922" s="402"/>
      <c r="D922" s="402"/>
      <c r="E922" s="402"/>
      <c r="F922" s="402"/>
      <c r="G922" s="402"/>
      <c r="H922" s="402"/>
      <c r="I922" s="402"/>
      <c r="J922" s="402"/>
      <c r="K922" s="402"/>
      <c r="L922" s="402"/>
      <c r="M922" s="402"/>
      <c r="N922" s="402"/>
      <c r="O922" s="402"/>
      <c r="P922" s="402"/>
      <c r="Q922" s="402"/>
      <c r="R922" s="402"/>
      <c r="S922" s="402"/>
      <c r="T922" s="402"/>
      <c r="U922" s="402"/>
      <c r="V922" s="402"/>
      <c r="W922" s="402"/>
      <c r="X922" s="402"/>
      <c r="Y922" s="402"/>
      <c r="Z922" s="402"/>
    </row>
    <row r="923" ht="18.0" customHeight="1">
      <c r="A923" s="402"/>
      <c r="B923" s="402"/>
      <c r="C923" s="402"/>
      <c r="D923" s="402"/>
      <c r="E923" s="402"/>
      <c r="F923" s="402"/>
      <c r="G923" s="402"/>
      <c r="H923" s="402"/>
      <c r="I923" s="402"/>
      <c r="J923" s="402"/>
      <c r="K923" s="402"/>
      <c r="L923" s="402"/>
      <c r="M923" s="402"/>
      <c r="N923" s="402"/>
      <c r="O923" s="402"/>
      <c r="P923" s="402"/>
      <c r="Q923" s="402"/>
      <c r="R923" s="402"/>
      <c r="S923" s="402"/>
      <c r="T923" s="402"/>
      <c r="U923" s="402"/>
      <c r="V923" s="402"/>
      <c r="W923" s="402"/>
      <c r="X923" s="402"/>
      <c r="Y923" s="402"/>
      <c r="Z923" s="402"/>
    </row>
    <row r="924" ht="18.0" customHeight="1">
      <c r="A924" s="402"/>
      <c r="B924" s="402"/>
      <c r="C924" s="402"/>
      <c r="D924" s="402"/>
      <c r="E924" s="402"/>
      <c r="F924" s="402"/>
      <c r="G924" s="402"/>
      <c r="H924" s="402"/>
      <c r="I924" s="402"/>
      <c r="J924" s="402"/>
      <c r="K924" s="402"/>
      <c r="L924" s="402"/>
      <c r="M924" s="402"/>
      <c r="N924" s="402"/>
      <c r="O924" s="402"/>
      <c r="P924" s="402"/>
      <c r="Q924" s="402"/>
      <c r="R924" s="402"/>
      <c r="S924" s="402"/>
      <c r="T924" s="402"/>
      <c r="U924" s="402"/>
      <c r="V924" s="402"/>
      <c r="W924" s="402"/>
      <c r="X924" s="402"/>
      <c r="Y924" s="402"/>
      <c r="Z924" s="402"/>
    </row>
    <row r="925" ht="18.0" customHeight="1">
      <c r="A925" s="402"/>
      <c r="B925" s="402"/>
      <c r="C925" s="402"/>
      <c r="D925" s="402"/>
      <c r="E925" s="402"/>
      <c r="F925" s="402"/>
      <c r="G925" s="402"/>
      <c r="H925" s="402"/>
      <c r="I925" s="402"/>
      <c r="J925" s="402"/>
      <c r="K925" s="402"/>
      <c r="L925" s="402"/>
      <c r="M925" s="402"/>
      <c r="N925" s="402"/>
      <c r="O925" s="402"/>
      <c r="P925" s="402"/>
      <c r="Q925" s="402"/>
      <c r="R925" s="402"/>
      <c r="S925" s="402"/>
      <c r="T925" s="402"/>
      <c r="U925" s="402"/>
      <c r="V925" s="402"/>
      <c r="W925" s="402"/>
      <c r="X925" s="402"/>
      <c r="Y925" s="402"/>
      <c r="Z925" s="402"/>
    </row>
    <row r="926" ht="18.0" customHeight="1">
      <c r="A926" s="402"/>
      <c r="B926" s="402"/>
      <c r="C926" s="402"/>
      <c r="D926" s="402"/>
      <c r="E926" s="402"/>
      <c r="F926" s="402"/>
      <c r="G926" s="402"/>
      <c r="H926" s="402"/>
      <c r="I926" s="402"/>
      <c r="J926" s="402"/>
      <c r="K926" s="402"/>
      <c r="L926" s="402"/>
      <c r="M926" s="402"/>
      <c r="N926" s="402"/>
      <c r="O926" s="402"/>
      <c r="P926" s="402"/>
      <c r="Q926" s="402"/>
      <c r="R926" s="402"/>
      <c r="S926" s="402"/>
      <c r="T926" s="402"/>
      <c r="U926" s="402"/>
      <c r="V926" s="402"/>
      <c r="W926" s="402"/>
      <c r="X926" s="402"/>
      <c r="Y926" s="402"/>
      <c r="Z926" s="402"/>
    </row>
    <row r="927" ht="18.0" customHeight="1">
      <c r="A927" s="402"/>
      <c r="B927" s="402"/>
      <c r="C927" s="402"/>
      <c r="D927" s="402"/>
      <c r="E927" s="402"/>
      <c r="F927" s="402"/>
      <c r="G927" s="402"/>
      <c r="H927" s="402"/>
      <c r="I927" s="402"/>
      <c r="J927" s="402"/>
      <c r="K927" s="402"/>
      <c r="L927" s="402"/>
      <c r="M927" s="402"/>
      <c r="N927" s="402"/>
      <c r="O927" s="402"/>
      <c r="P927" s="402"/>
      <c r="Q927" s="402"/>
      <c r="R927" s="402"/>
      <c r="S927" s="402"/>
      <c r="T927" s="402"/>
      <c r="U927" s="402"/>
      <c r="V927" s="402"/>
      <c r="W927" s="402"/>
      <c r="X927" s="402"/>
      <c r="Y927" s="402"/>
      <c r="Z927" s="402"/>
    </row>
    <row r="928" ht="18.0" customHeight="1">
      <c r="A928" s="402"/>
      <c r="B928" s="402"/>
      <c r="C928" s="402"/>
      <c r="D928" s="402"/>
      <c r="E928" s="402"/>
      <c r="F928" s="402"/>
      <c r="G928" s="402"/>
      <c r="H928" s="402"/>
      <c r="I928" s="402"/>
      <c r="J928" s="402"/>
      <c r="K928" s="402"/>
      <c r="L928" s="402"/>
      <c r="M928" s="402"/>
      <c r="N928" s="402"/>
      <c r="O928" s="402"/>
      <c r="P928" s="402"/>
      <c r="Q928" s="402"/>
      <c r="R928" s="402"/>
      <c r="S928" s="402"/>
      <c r="T928" s="402"/>
      <c r="U928" s="402"/>
      <c r="V928" s="402"/>
      <c r="W928" s="402"/>
      <c r="X928" s="402"/>
      <c r="Y928" s="402"/>
      <c r="Z928" s="402"/>
    </row>
    <row r="929" ht="18.0" customHeight="1">
      <c r="A929" s="402"/>
      <c r="B929" s="402"/>
      <c r="C929" s="402"/>
      <c r="D929" s="402"/>
      <c r="E929" s="402"/>
      <c r="F929" s="402"/>
      <c r="G929" s="402"/>
      <c r="H929" s="402"/>
      <c r="I929" s="402"/>
      <c r="J929" s="402"/>
      <c r="K929" s="402"/>
      <c r="L929" s="402"/>
      <c r="M929" s="402"/>
      <c r="N929" s="402"/>
      <c r="O929" s="402"/>
      <c r="P929" s="402"/>
      <c r="Q929" s="402"/>
      <c r="R929" s="402"/>
      <c r="S929" s="402"/>
      <c r="T929" s="402"/>
      <c r="U929" s="402"/>
      <c r="V929" s="402"/>
      <c r="W929" s="402"/>
      <c r="X929" s="402"/>
      <c r="Y929" s="402"/>
      <c r="Z929" s="402"/>
    </row>
    <row r="930" ht="18.0" customHeight="1">
      <c r="A930" s="402"/>
      <c r="B930" s="402"/>
      <c r="C930" s="402"/>
      <c r="D930" s="402"/>
      <c r="E930" s="402"/>
      <c r="F930" s="402"/>
      <c r="G930" s="402"/>
      <c r="H930" s="402"/>
      <c r="I930" s="402"/>
      <c r="J930" s="402"/>
      <c r="K930" s="402"/>
      <c r="L930" s="402"/>
      <c r="M930" s="402"/>
      <c r="N930" s="402"/>
      <c r="O930" s="402"/>
      <c r="P930" s="402"/>
      <c r="Q930" s="402"/>
      <c r="R930" s="402"/>
      <c r="S930" s="402"/>
      <c r="T930" s="402"/>
      <c r="U930" s="402"/>
      <c r="V930" s="402"/>
      <c r="W930" s="402"/>
      <c r="X930" s="402"/>
      <c r="Y930" s="402"/>
      <c r="Z930" s="402"/>
    </row>
    <row r="931" ht="18.0" customHeight="1">
      <c r="A931" s="402"/>
      <c r="B931" s="402"/>
      <c r="C931" s="402"/>
      <c r="D931" s="402"/>
      <c r="E931" s="402"/>
      <c r="F931" s="402"/>
      <c r="G931" s="402"/>
      <c r="H931" s="402"/>
      <c r="I931" s="402"/>
      <c r="J931" s="402"/>
      <c r="K931" s="402"/>
      <c r="L931" s="402"/>
      <c r="M931" s="402"/>
      <c r="N931" s="402"/>
      <c r="O931" s="402"/>
      <c r="P931" s="402"/>
      <c r="Q931" s="402"/>
      <c r="R931" s="402"/>
      <c r="S931" s="402"/>
      <c r="T931" s="402"/>
      <c r="U931" s="402"/>
      <c r="V931" s="402"/>
      <c r="W931" s="402"/>
      <c r="X931" s="402"/>
      <c r="Y931" s="402"/>
      <c r="Z931" s="402"/>
    </row>
    <row r="932" ht="18.0" customHeight="1">
      <c r="A932" s="402"/>
      <c r="B932" s="402"/>
      <c r="C932" s="402"/>
      <c r="D932" s="402"/>
      <c r="E932" s="402"/>
      <c r="F932" s="402"/>
      <c r="G932" s="402"/>
      <c r="H932" s="402"/>
      <c r="I932" s="402"/>
      <c r="J932" s="402"/>
      <c r="K932" s="402"/>
      <c r="L932" s="402"/>
      <c r="M932" s="402"/>
      <c r="N932" s="402"/>
      <c r="O932" s="402"/>
      <c r="P932" s="402"/>
      <c r="Q932" s="402"/>
      <c r="R932" s="402"/>
      <c r="S932" s="402"/>
      <c r="T932" s="402"/>
      <c r="U932" s="402"/>
      <c r="V932" s="402"/>
      <c r="W932" s="402"/>
      <c r="X932" s="402"/>
      <c r="Y932" s="402"/>
      <c r="Z932" s="402"/>
    </row>
    <row r="933" ht="18.0" customHeight="1">
      <c r="A933" s="402"/>
      <c r="B933" s="402"/>
      <c r="C933" s="402"/>
      <c r="D933" s="402"/>
      <c r="E933" s="402"/>
      <c r="F933" s="402"/>
      <c r="G933" s="402"/>
      <c r="H933" s="402"/>
      <c r="I933" s="402"/>
      <c r="J933" s="402"/>
      <c r="K933" s="402"/>
      <c r="L933" s="402"/>
      <c r="M933" s="402"/>
      <c r="N933" s="402"/>
      <c r="O933" s="402"/>
      <c r="P933" s="402"/>
      <c r="Q933" s="402"/>
      <c r="R933" s="402"/>
      <c r="S933" s="402"/>
      <c r="T933" s="402"/>
      <c r="U933" s="402"/>
      <c r="V933" s="402"/>
      <c r="W933" s="402"/>
      <c r="X933" s="402"/>
      <c r="Y933" s="402"/>
      <c r="Z933" s="402"/>
    </row>
    <row r="934" ht="18.0" customHeight="1">
      <c r="A934" s="402"/>
      <c r="B934" s="402"/>
      <c r="C934" s="402"/>
      <c r="D934" s="402"/>
      <c r="E934" s="402"/>
      <c r="F934" s="402"/>
      <c r="G934" s="402"/>
      <c r="H934" s="402"/>
      <c r="I934" s="402"/>
      <c r="J934" s="402"/>
      <c r="K934" s="402"/>
      <c r="L934" s="402"/>
      <c r="M934" s="402"/>
      <c r="N934" s="402"/>
      <c r="O934" s="402"/>
      <c r="P934" s="402"/>
      <c r="Q934" s="402"/>
      <c r="R934" s="402"/>
      <c r="S934" s="402"/>
      <c r="T934" s="402"/>
      <c r="U934" s="402"/>
      <c r="V934" s="402"/>
      <c r="W934" s="402"/>
      <c r="X934" s="402"/>
      <c r="Y934" s="402"/>
      <c r="Z934" s="402"/>
    </row>
    <row r="935" ht="18.0" customHeight="1">
      <c r="A935" s="402"/>
      <c r="B935" s="402"/>
      <c r="C935" s="402"/>
      <c r="D935" s="402"/>
      <c r="E935" s="402"/>
      <c r="F935" s="402"/>
      <c r="G935" s="402"/>
      <c r="H935" s="402"/>
      <c r="I935" s="402"/>
      <c r="J935" s="402"/>
      <c r="K935" s="402"/>
      <c r="L935" s="402"/>
      <c r="M935" s="402"/>
      <c r="N935" s="402"/>
      <c r="O935" s="402"/>
      <c r="P935" s="402"/>
      <c r="Q935" s="402"/>
      <c r="R935" s="402"/>
      <c r="S935" s="402"/>
      <c r="T935" s="402"/>
      <c r="U935" s="402"/>
      <c r="V935" s="402"/>
      <c r="W935" s="402"/>
      <c r="X935" s="402"/>
      <c r="Y935" s="402"/>
      <c r="Z935" s="402"/>
    </row>
    <row r="936" ht="18.0" customHeight="1">
      <c r="A936" s="402"/>
      <c r="B936" s="402"/>
      <c r="C936" s="402"/>
      <c r="D936" s="402"/>
      <c r="E936" s="402"/>
      <c r="F936" s="402"/>
      <c r="G936" s="402"/>
      <c r="H936" s="402"/>
      <c r="I936" s="402"/>
      <c r="J936" s="402"/>
      <c r="K936" s="402"/>
      <c r="L936" s="402"/>
      <c r="M936" s="402"/>
      <c r="N936" s="402"/>
      <c r="O936" s="402"/>
      <c r="P936" s="402"/>
      <c r="Q936" s="402"/>
      <c r="R936" s="402"/>
      <c r="S936" s="402"/>
      <c r="T936" s="402"/>
      <c r="U936" s="402"/>
      <c r="V936" s="402"/>
      <c r="W936" s="402"/>
      <c r="X936" s="402"/>
      <c r="Y936" s="402"/>
      <c r="Z936" s="402"/>
    </row>
    <row r="937" ht="18.0" customHeight="1">
      <c r="A937" s="402"/>
      <c r="B937" s="402"/>
      <c r="C937" s="402"/>
      <c r="D937" s="402"/>
      <c r="E937" s="402"/>
      <c r="F937" s="402"/>
      <c r="G937" s="402"/>
      <c r="H937" s="402"/>
      <c r="I937" s="402"/>
      <c r="J937" s="402"/>
      <c r="K937" s="402"/>
      <c r="L937" s="402"/>
      <c r="M937" s="402"/>
      <c r="N937" s="402"/>
      <c r="O937" s="402"/>
      <c r="P937" s="402"/>
      <c r="Q937" s="402"/>
      <c r="R937" s="402"/>
      <c r="S937" s="402"/>
      <c r="T937" s="402"/>
      <c r="U937" s="402"/>
      <c r="V937" s="402"/>
      <c r="W937" s="402"/>
      <c r="X937" s="402"/>
      <c r="Y937" s="402"/>
      <c r="Z937" s="402"/>
    </row>
    <row r="938" ht="18.0" customHeight="1">
      <c r="A938" s="402"/>
      <c r="B938" s="402"/>
      <c r="C938" s="402"/>
      <c r="D938" s="402"/>
      <c r="E938" s="402"/>
      <c r="F938" s="402"/>
      <c r="G938" s="402"/>
      <c r="H938" s="402"/>
      <c r="I938" s="402"/>
      <c r="J938" s="402"/>
      <c r="K938" s="402"/>
      <c r="L938" s="402"/>
      <c r="M938" s="402"/>
      <c r="N938" s="402"/>
      <c r="O938" s="402"/>
      <c r="P938" s="402"/>
      <c r="Q938" s="402"/>
      <c r="R938" s="402"/>
      <c r="S938" s="402"/>
      <c r="T938" s="402"/>
      <c r="U938" s="402"/>
      <c r="V938" s="402"/>
      <c r="W938" s="402"/>
      <c r="X938" s="402"/>
      <c r="Y938" s="402"/>
      <c r="Z938" s="402"/>
    </row>
    <row r="939" ht="18.0" customHeight="1">
      <c r="A939" s="402"/>
      <c r="B939" s="402"/>
      <c r="C939" s="402"/>
      <c r="D939" s="402"/>
      <c r="E939" s="402"/>
      <c r="F939" s="402"/>
      <c r="G939" s="402"/>
      <c r="H939" s="402"/>
      <c r="I939" s="402"/>
      <c r="J939" s="402"/>
      <c r="K939" s="402"/>
      <c r="L939" s="402"/>
      <c r="M939" s="402"/>
      <c r="N939" s="402"/>
      <c r="O939" s="402"/>
      <c r="P939" s="402"/>
      <c r="Q939" s="402"/>
      <c r="R939" s="402"/>
      <c r="S939" s="402"/>
      <c r="T939" s="402"/>
      <c r="U939" s="402"/>
      <c r="V939" s="402"/>
      <c r="W939" s="402"/>
      <c r="X939" s="402"/>
      <c r="Y939" s="402"/>
      <c r="Z939" s="402"/>
    </row>
    <row r="940" ht="18.0" customHeight="1">
      <c r="A940" s="402"/>
      <c r="B940" s="402"/>
      <c r="C940" s="402"/>
      <c r="D940" s="402"/>
      <c r="E940" s="402"/>
      <c r="F940" s="402"/>
      <c r="G940" s="402"/>
      <c r="H940" s="402"/>
      <c r="I940" s="402"/>
      <c r="J940" s="402"/>
      <c r="K940" s="402"/>
      <c r="L940" s="402"/>
      <c r="M940" s="402"/>
      <c r="N940" s="402"/>
      <c r="O940" s="402"/>
      <c r="P940" s="402"/>
      <c r="Q940" s="402"/>
      <c r="R940" s="402"/>
      <c r="S940" s="402"/>
      <c r="T940" s="402"/>
      <c r="U940" s="402"/>
      <c r="V940" s="402"/>
      <c r="W940" s="402"/>
      <c r="X940" s="402"/>
      <c r="Y940" s="402"/>
      <c r="Z940" s="402"/>
    </row>
    <row r="941" ht="18.0" customHeight="1">
      <c r="A941" s="402"/>
      <c r="B941" s="402"/>
      <c r="C941" s="402"/>
      <c r="D941" s="402"/>
      <c r="E941" s="402"/>
      <c r="F941" s="402"/>
      <c r="G941" s="402"/>
      <c r="H941" s="402"/>
      <c r="I941" s="402"/>
      <c r="J941" s="402"/>
      <c r="K941" s="402"/>
      <c r="L941" s="402"/>
      <c r="M941" s="402"/>
      <c r="N941" s="402"/>
      <c r="O941" s="402"/>
      <c r="P941" s="402"/>
      <c r="Q941" s="402"/>
      <c r="R941" s="402"/>
      <c r="S941" s="402"/>
      <c r="T941" s="402"/>
      <c r="U941" s="402"/>
      <c r="V941" s="402"/>
      <c r="W941" s="402"/>
      <c r="X941" s="402"/>
      <c r="Y941" s="402"/>
      <c r="Z941" s="402"/>
    </row>
    <row r="942" ht="18.0" customHeight="1">
      <c r="A942" s="402"/>
      <c r="B942" s="402"/>
      <c r="C942" s="402"/>
      <c r="D942" s="402"/>
      <c r="E942" s="402"/>
      <c r="F942" s="402"/>
      <c r="G942" s="402"/>
      <c r="H942" s="402"/>
      <c r="I942" s="402"/>
      <c r="J942" s="402"/>
      <c r="K942" s="402"/>
      <c r="L942" s="402"/>
      <c r="M942" s="402"/>
      <c r="N942" s="402"/>
      <c r="O942" s="402"/>
      <c r="P942" s="402"/>
      <c r="Q942" s="402"/>
      <c r="R942" s="402"/>
      <c r="S942" s="402"/>
      <c r="T942" s="402"/>
      <c r="U942" s="402"/>
      <c r="V942" s="402"/>
      <c r="W942" s="402"/>
      <c r="X942" s="402"/>
      <c r="Y942" s="402"/>
      <c r="Z942" s="402"/>
    </row>
    <row r="943" ht="18.0" customHeight="1">
      <c r="A943" s="402"/>
      <c r="B943" s="402"/>
      <c r="C943" s="402"/>
      <c r="D943" s="402"/>
      <c r="E943" s="402"/>
      <c r="F943" s="402"/>
      <c r="G943" s="402"/>
      <c r="H943" s="402"/>
      <c r="I943" s="402"/>
      <c r="J943" s="402"/>
      <c r="K943" s="402"/>
      <c r="L943" s="402"/>
      <c r="M943" s="402"/>
      <c r="N943" s="402"/>
      <c r="O943" s="402"/>
      <c r="P943" s="402"/>
      <c r="Q943" s="402"/>
      <c r="R943" s="402"/>
      <c r="S943" s="402"/>
      <c r="T943" s="402"/>
      <c r="U943" s="402"/>
      <c r="V943" s="402"/>
      <c r="W943" s="402"/>
      <c r="X943" s="402"/>
      <c r="Y943" s="402"/>
      <c r="Z943" s="402"/>
    </row>
    <row r="944" ht="18.0" customHeight="1">
      <c r="A944" s="402"/>
      <c r="B944" s="402"/>
      <c r="C944" s="402"/>
      <c r="D944" s="402"/>
      <c r="E944" s="402"/>
      <c r="F944" s="402"/>
      <c r="G944" s="402"/>
      <c r="H944" s="402"/>
      <c r="I944" s="402"/>
      <c r="J944" s="402"/>
      <c r="K944" s="402"/>
      <c r="L944" s="402"/>
      <c r="M944" s="402"/>
      <c r="N944" s="402"/>
      <c r="O944" s="402"/>
      <c r="P944" s="402"/>
      <c r="Q944" s="402"/>
      <c r="R944" s="402"/>
      <c r="S944" s="402"/>
      <c r="T944" s="402"/>
      <c r="U944" s="402"/>
      <c r="V944" s="402"/>
      <c r="W944" s="402"/>
      <c r="X944" s="402"/>
      <c r="Y944" s="402"/>
      <c r="Z944" s="402"/>
    </row>
    <row r="945" ht="18.0" customHeight="1">
      <c r="A945" s="402"/>
      <c r="B945" s="402"/>
      <c r="C945" s="402"/>
      <c r="D945" s="402"/>
      <c r="E945" s="402"/>
      <c r="F945" s="402"/>
      <c r="G945" s="402"/>
      <c r="H945" s="402"/>
      <c r="I945" s="402"/>
      <c r="J945" s="402"/>
      <c r="K945" s="402"/>
      <c r="L945" s="402"/>
      <c r="M945" s="402"/>
      <c r="N945" s="402"/>
      <c r="O945" s="402"/>
      <c r="P945" s="402"/>
      <c r="Q945" s="402"/>
      <c r="R945" s="402"/>
      <c r="S945" s="402"/>
      <c r="T945" s="402"/>
      <c r="U945" s="402"/>
      <c r="V945" s="402"/>
      <c r="W945" s="402"/>
      <c r="X945" s="402"/>
      <c r="Y945" s="402"/>
      <c r="Z945" s="402"/>
    </row>
    <row r="946" ht="18.0" customHeight="1">
      <c r="A946" s="402"/>
      <c r="B946" s="402"/>
      <c r="C946" s="402"/>
      <c r="D946" s="402"/>
      <c r="E946" s="402"/>
      <c r="F946" s="402"/>
      <c r="G946" s="402"/>
      <c r="H946" s="402"/>
      <c r="I946" s="402"/>
      <c r="J946" s="402"/>
      <c r="K946" s="402"/>
      <c r="L946" s="402"/>
      <c r="M946" s="402"/>
      <c r="N946" s="402"/>
      <c r="O946" s="402"/>
      <c r="P946" s="402"/>
      <c r="Q946" s="402"/>
      <c r="R946" s="402"/>
      <c r="S946" s="402"/>
      <c r="T946" s="402"/>
      <c r="U946" s="402"/>
      <c r="V946" s="402"/>
      <c r="W946" s="402"/>
      <c r="X946" s="402"/>
      <c r="Y946" s="402"/>
      <c r="Z946" s="402"/>
    </row>
    <row r="947" ht="18.0" customHeight="1">
      <c r="A947" s="402"/>
      <c r="B947" s="402"/>
      <c r="C947" s="402"/>
      <c r="D947" s="402"/>
      <c r="E947" s="402"/>
      <c r="F947" s="402"/>
      <c r="G947" s="402"/>
      <c r="H947" s="402"/>
      <c r="I947" s="402"/>
      <c r="J947" s="402"/>
      <c r="K947" s="402"/>
      <c r="L947" s="402"/>
      <c r="M947" s="402"/>
      <c r="N947" s="402"/>
      <c r="O947" s="402"/>
      <c r="P947" s="402"/>
      <c r="Q947" s="402"/>
      <c r="R947" s="402"/>
      <c r="S947" s="402"/>
      <c r="T947" s="402"/>
      <c r="U947" s="402"/>
      <c r="V947" s="402"/>
      <c r="W947" s="402"/>
      <c r="X947" s="402"/>
      <c r="Y947" s="402"/>
      <c r="Z947" s="402"/>
    </row>
    <row r="948" ht="18.0" customHeight="1">
      <c r="A948" s="402"/>
      <c r="B948" s="402"/>
      <c r="C948" s="402"/>
      <c r="D948" s="402"/>
      <c r="E948" s="402"/>
      <c r="F948" s="402"/>
      <c r="G948" s="402"/>
      <c r="H948" s="402"/>
      <c r="I948" s="402"/>
      <c r="J948" s="402"/>
      <c r="K948" s="402"/>
      <c r="L948" s="402"/>
      <c r="M948" s="402"/>
      <c r="N948" s="402"/>
      <c r="O948" s="402"/>
      <c r="P948" s="402"/>
      <c r="Q948" s="402"/>
      <c r="R948" s="402"/>
      <c r="S948" s="402"/>
      <c r="T948" s="402"/>
      <c r="U948" s="402"/>
      <c r="V948" s="402"/>
      <c r="W948" s="402"/>
      <c r="X948" s="402"/>
      <c r="Y948" s="402"/>
      <c r="Z948" s="402"/>
    </row>
    <row r="949" ht="18.0" customHeight="1">
      <c r="A949" s="402"/>
      <c r="B949" s="402"/>
      <c r="C949" s="402"/>
      <c r="D949" s="402"/>
      <c r="E949" s="402"/>
      <c r="F949" s="402"/>
      <c r="G949" s="402"/>
      <c r="H949" s="402"/>
      <c r="I949" s="402"/>
      <c r="J949" s="402"/>
      <c r="K949" s="402"/>
      <c r="L949" s="402"/>
      <c r="M949" s="402"/>
      <c r="N949" s="402"/>
      <c r="O949" s="402"/>
      <c r="P949" s="402"/>
      <c r="Q949" s="402"/>
      <c r="R949" s="402"/>
      <c r="S949" s="402"/>
      <c r="T949" s="402"/>
      <c r="U949" s="402"/>
      <c r="V949" s="402"/>
      <c r="W949" s="402"/>
      <c r="X949" s="402"/>
      <c r="Y949" s="402"/>
      <c r="Z949" s="402"/>
    </row>
    <row r="950" ht="18.0" customHeight="1">
      <c r="A950" s="402"/>
      <c r="B950" s="402"/>
      <c r="C950" s="402"/>
      <c r="D950" s="402"/>
      <c r="E950" s="402"/>
      <c r="F950" s="402"/>
      <c r="G950" s="402"/>
      <c r="H950" s="402"/>
      <c r="I950" s="402"/>
      <c r="J950" s="402"/>
      <c r="K950" s="402"/>
      <c r="L950" s="402"/>
      <c r="M950" s="402"/>
      <c r="N950" s="402"/>
      <c r="O950" s="402"/>
      <c r="P950" s="402"/>
      <c r="Q950" s="402"/>
      <c r="R950" s="402"/>
      <c r="S950" s="402"/>
      <c r="T950" s="402"/>
      <c r="U950" s="402"/>
      <c r="V950" s="402"/>
      <c r="W950" s="402"/>
      <c r="X950" s="402"/>
      <c r="Y950" s="402"/>
      <c r="Z950" s="402"/>
    </row>
    <row r="951" ht="18.0" customHeight="1">
      <c r="A951" s="402"/>
      <c r="B951" s="402"/>
      <c r="C951" s="402"/>
      <c r="D951" s="402"/>
      <c r="E951" s="402"/>
      <c r="F951" s="402"/>
      <c r="G951" s="402"/>
      <c r="H951" s="402"/>
      <c r="I951" s="402"/>
      <c r="J951" s="402"/>
      <c r="K951" s="402"/>
      <c r="L951" s="402"/>
      <c r="M951" s="402"/>
      <c r="N951" s="402"/>
      <c r="O951" s="402"/>
      <c r="P951" s="402"/>
      <c r="Q951" s="402"/>
      <c r="R951" s="402"/>
      <c r="S951" s="402"/>
      <c r="T951" s="402"/>
      <c r="U951" s="402"/>
      <c r="V951" s="402"/>
      <c r="W951" s="402"/>
      <c r="X951" s="402"/>
      <c r="Y951" s="402"/>
      <c r="Z951" s="402"/>
    </row>
    <row r="952" ht="18.0" customHeight="1">
      <c r="A952" s="402"/>
      <c r="B952" s="402"/>
      <c r="C952" s="402"/>
      <c r="D952" s="402"/>
      <c r="E952" s="402"/>
      <c r="F952" s="402"/>
      <c r="G952" s="402"/>
      <c r="H952" s="402"/>
      <c r="I952" s="402"/>
      <c r="J952" s="402"/>
      <c r="K952" s="402"/>
      <c r="L952" s="402"/>
      <c r="M952" s="402"/>
      <c r="N952" s="402"/>
      <c r="O952" s="402"/>
      <c r="P952" s="402"/>
      <c r="Q952" s="402"/>
      <c r="R952" s="402"/>
      <c r="S952" s="402"/>
      <c r="T952" s="402"/>
      <c r="U952" s="402"/>
      <c r="V952" s="402"/>
      <c r="W952" s="402"/>
      <c r="X952" s="402"/>
      <c r="Y952" s="402"/>
      <c r="Z952" s="402"/>
    </row>
    <row r="953" ht="18.0" customHeight="1">
      <c r="A953" s="402"/>
      <c r="B953" s="402"/>
      <c r="C953" s="402"/>
      <c r="D953" s="402"/>
      <c r="E953" s="402"/>
      <c r="F953" s="402"/>
      <c r="G953" s="402"/>
      <c r="H953" s="402"/>
      <c r="I953" s="402"/>
      <c r="J953" s="402"/>
      <c r="K953" s="402"/>
      <c r="L953" s="402"/>
      <c r="M953" s="402"/>
      <c r="N953" s="402"/>
      <c r="O953" s="402"/>
      <c r="P953" s="402"/>
      <c r="Q953" s="402"/>
      <c r="R953" s="402"/>
      <c r="S953" s="402"/>
      <c r="T953" s="402"/>
      <c r="U953" s="402"/>
      <c r="V953" s="402"/>
      <c r="W953" s="402"/>
      <c r="X953" s="402"/>
      <c r="Y953" s="402"/>
      <c r="Z953" s="402"/>
    </row>
    <row r="954" ht="18.0" customHeight="1">
      <c r="A954" s="402"/>
      <c r="B954" s="402"/>
      <c r="C954" s="402"/>
      <c r="D954" s="402"/>
      <c r="E954" s="402"/>
      <c r="F954" s="402"/>
      <c r="G954" s="402"/>
      <c r="H954" s="402"/>
      <c r="I954" s="402"/>
      <c r="J954" s="402"/>
      <c r="K954" s="402"/>
      <c r="L954" s="402"/>
      <c r="M954" s="402"/>
      <c r="N954" s="402"/>
      <c r="O954" s="402"/>
      <c r="P954" s="402"/>
      <c r="Q954" s="402"/>
      <c r="R954" s="402"/>
      <c r="S954" s="402"/>
      <c r="T954" s="402"/>
      <c r="U954" s="402"/>
      <c r="V954" s="402"/>
      <c r="W954" s="402"/>
      <c r="X954" s="402"/>
      <c r="Y954" s="402"/>
      <c r="Z954" s="402"/>
    </row>
    <row r="955" ht="18.0" customHeight="1">
      <c r="A955" s="402"/>
      <c r="B955" s="402"/>
      <c r="C955" s="402"/>
      <c r="D955" s="402"/>
      <c r="E955" s="402"/>
      <c r="F955" s="402"/>
      <c r="G955" s="402"/>
      <c r="H955" s="402"/>
      <c r="I955" s="402"/>
      <c r="J955" s="402"/>
      <c r="K955" s="402"/>
      <c r="L955" s="402"/>
      <c r="M955" s="402"/>
      <c r="N955" s="402"/>
      <c r="O955" s="402"/>
      <c r="P955" s="402"/>
      <c r="Q955" s="402"/>
      <c r="R955" s="402"/>
      <c r="S955" s="402"/>
      <c r="T955" s="402"/>
      <c r="U955" s="402"/>
      <c r="V955" s="402"/>
      <c r="W955" s="402"/>
      <c r="X955" s="402"/>
      <c r="Y955" s="402"/>
      <c r="Z955" s="402"/>
    </row>
    <row r="956" ht="18.0" customHeight="1">
      <c r="A956" s="402"/>
      <c r="B956" s="402"/>
      <c r="C956" s="402"/>
      <c r="D956" s="402"/>
      <c r="E956" s="402"/>
      <c r="F956" s="402"/>
      <c r="G956" s="402"/>
      <c r="H956" s="402"/>
      <c r="I956" s="402"/>
      <c r="J956" s="402"/>
      <c r="K956" s="402"/>
      <c r="L956" s="402"/>
      <c r="M956" s="402"/>
      <c r="N956" s="402"/>
      <c r="O956" s="402"/>
      <c r="P956" s="402"/>
      <c r="Q956" s="402"/>
      <c r="R956" s="402"/>
      <c r="S956" s="402"/>
      <c r="T956" s="402"/>
      <c r="U956" s="402"/>
      <c r="V956" s="402"/>
      <c r="W956" s="402"/>
      <c r="X956" s="402"/>
      <c r="Y956" s="402"/>
      <c r="Z956" s="402"/>
    </row>
    <row r="957" ht="18.0" customHeight="1">
      <c r="A957" s="402"/>
      <c r="B957" s="402"/>
      <c r="C957" s="402"/>
      <c r="D957" s="402"/>
      <c r="E957" s="402"/>
      <c r="F957" s="402"/>
      <c r="G957" s="402"/>
      <c r="H957" s="402"/>
      <c r="I957" s="402"/>
      <c r="J957" s="402"/>
      <c r="K957" s="402"/>
      <c r="L957" s="402"/>
      <c r="M957" s="402"/>
      <c r="N957" s="402"/>
      <c r="O957" s="402"/>
      <c r="P957" s="402"/>
      <c r="Q957" s="402"/>
      <c r="R957" s="402"/>
      <c r="S957" s="402"/>
      <c r="T957" s="402"/>
      <c r="U957" s="402"/>
      <c r="V957" s="402"/>
      <c r="W957" s="402"/>
      <c r="X957" s="402"/>
      <c r="Y957" s="402"/>
      <c r="Z957" s="402"/>
    </row>
    <row r="958" ht="18.0" customHeight="1">
      <c r="A958" s="402"/>
      <c r="B958" s="402"/>
      <c r="C958" s="402"/>
      <c r="D958" s="402"/>
      <c r="E958" s="402"/>
      <c r="F958" s="402"/>
      <c r="G958" s="402"/>
      <c r="H958" s="402"/>
      <c r="I958" s="402"/>
      <c r="J958" s="402"/>
      <c r="K958" s="402"/>
      <c r="L958" s="402"/>
      <c r="M958" s="402"/>
      <c r="N958" s="402"/>
      <c r="O958" s="402"/>
      <c r="P958" s="402"/>
      <c r="Q958" s="402"/>
      <c r="R958" s="402"/>
      <c r="S958" s="402"/>
      <c r="T958" s="402"/>
      <c r="U958" s="402"/>
      <c r="V958" s="402"/>
      <c r="W958" s="402"/>
      <c r="X958" s="402"/>
      <c r="Y958" s="402"/>
      <c r="Z958" s="402"/>
    </row>
    <row r="959" ht="18.0" customHeight="1">
      <c r="A959" s="402"/>
      <c r="B959" s="402"/>
      <c r="C959" s="402"/>
      <c r="D959" s="402"/>
      <c r="E959" s="402"/>
      <c r="F959" s="402"/>
      <c r="G959" s="402"/>
      <c r="H959" s="402"/>
      <c r="I959" s="402"/>
      <c r="J959" s="402"/>
      <c r="K959" s="402"/>
      <c r="L959" s="402"/>
      <c r="M959" s="402"/>
      <c r="N959" s="402"/>
      <c r="O959" s="402"/>
      <c r="P959" s="402"/>
      <c r="Q959" s="402"/>
      <c r="R959" s="402"/>
      <c r="S959" s="402"/>
      <c r="T959" s="402"/>
      <c r="U959" s="402"/>
      <c r="V959" s="402"/>
      <c r="W959" s="402"/>
      <c r="X959" s="402"/>
      <c r="Y959" s="402"/>
      <c r="Z959" s="402"/>
    </row>
    <row r="960" ht="18.0" customHeight="1">
      <c r="A960" s="402"/>
      <c r="B960" s="402"/>
      <c r="C960" s="402"/>
      <c r="D960" s="402"/>
      <c r="E960" s="402"/>
      <c r="F960" s="402"/>
      <c r="G960" s="402"/>
      <c r="H960" s="402"/>
      <c r="I960" s="402"/>
      <c r="J960" s="402"/>
      <c r="K960" s="402"/>
      <c r="L960" s="402"/>
      <c r="M960" s="402"/>
      <c r="N960" s="402"/>
      <c r="O960" s="402"/>
      <c r="P960" s="402"/>
      <c r="Q960" s="402"/>
      <c r="R960" s="402"/>
      <c r="S960" s="402"/>
      <c r="T960" s="402"/>
      <c r="U960" s="402"/>
      <c r="V960" s="402"/>
      <c r="W960" s="402"/>
      <c r="X960" s="402"/>
      <c r="Y960" s="402"/>
      <c r="Z960" s="402"/>
    </row>
    <row r="961" ht="18.0" customHeight="1">
      <c r="A961" s="402"/>
      <c r="B961" s="402"/>
      <c r="C961" s="402"/>
      <c r="D961" s="402"/>
      <c r="E961" s="402"/>
      <c r="F961" s="402"/>
      <c r="G961" s="402"/>
      <c r="H961" s="402"/>
      <c r="I961" s="402"/>
      <c r="J961" s="402"/>
      <c r="K961" s="402"/>
      <c r="L961" s="402"/>
      <c r="M961" s="402"/>
      <c r="N961" s="402"/>
      <c r="O961" s="402"/>
      <c r="P961" s="402"/>
      <c r="Q961" s="402"/>
      <c r="R961" s="402"/>
      <c r="S961" s="402"/>
      <c r="T961" s="402"/>
      <c r="U961" s="402"/>
      <c r="V961" s="402"/>
      <c r="W961" s="402"/>
      <c r="X961" s="402"/>
      <c r="Y961" s="402"/>
      <c r="Z961" s="402"/>
    </row>
    <row r="962" ht="18.0" customHeight="1">
      <c r="A962" s="402"/>
      <c r="B962" s="402"/>
      <c r="C962" s="402"/>
      <c r="D962" s="402"/>
      <c r="E962" s="402"/>
      <c r="F962" s="402"/>
      <c r="G962" s="402"/>
      <c r="H962" s="402"/>
      <c r="I962" s="402"/>
      <c r="J962" s="402"/>
      <c r="K962" s="402"/>
      <c r="L962" s="402"/>
      <c r="M962" s="402"/>
      <c r="N962" s="402"/>
      <c r="O962" s="402"/>
      <c r="P962" s="402"/>
      <c r="Q962" s="402"/>
      <c r="R962" s="402"/>
      <c r="S962" s="402"/>
      <c r="T962" s="402"/>
      <c r="U962" s="402"/>
      <c r="V962" s="402"/>
      <c r="W962" s="402"/>
      <c r="X962" s="402"/>
      <c r="Y962" s="402"/>
      <c r="Z962" s="402"/>
    </row>
    <row r="963" ht="18.0" customHeight="1">
      <c r="A963" s="402"/>
      <c r="B963" s="402"/>
      <c r="C963" s="402"/>
      <c r="D963" s="402"/>
      <c r="E963" s="402"/>
      <c r="F963" s="402"/>
      <c r="G963" s="402"/>
      <c r="H963" s="402"/>
      <c r="I963" s="402"/>
      <c r="J963" s="402"/>
      <c r="K963" s="402"/>
      <c r="L963" s="402"/>
      <c r="M963" s="402"/>
      <c r="N963" s="402"/>
      <c r="O963" s="402"/>
      <c r="P963" s="402"/>
      <c r="Q963" s="402"/>
      <c r="R963" s="402"/>
      <c r="S963" s="402"/>
      <c r="T963" s="402"/>
      <c r="U963" s="402"/>
      <c r="V963" s="402"/>
      <c r="W963" s="402"/>
      <c r="X963" s="402"/>
      <c r="Y963" s="402"/>
      <c r="Z963" s="402"/>
    </row>
    <row r="964" ht="18.0" customHeight="1">
      <c r="A964" s="402"/>
      <c r="B964" s="402"/>
      <c r="C964" s="402"/>
      <c r="D964" s="402"/>
      <c r="E964" s="402"/>
      <c r="F964" s="402"/>
      <c r="G964" s="402"/>
      <c r="H964" s="402"/>
      <c r="I964" s="402"/>
      <c r="J964" s="402"/>
      <c r="K964" s="402"/>
      <c r="L964" s="402"/>
      <c r="M964" s="402"/>
      <c r="N964" s="402"/>
      <c r="O964" s="402"/>
      <c r="P964" s="402"/>
      <c r="Q964" s="402"/>
      <c r="R964" s="402"/>
      <c r="S964" s="402"/>
      <c r="T964" s="402"/>
      <c r="U964" s="402"/>
      <c r="V964" s="402"/>
      <c r="W964" s="402"/>
      <c r="X964" s="402"/>
      <c r="Y964" s="402"/>
      <c r="Z964" s="402"/>
    </row>
    <row r="965" ht="18.0" customHeight="1">
      <c r="A965" s="402"/>
      <c r="B965" s="402"/>
      <c r="C965" s="402"/>
      <c r="D965" s="402"/>
      <c r="E965" s="402"/>
      <c r="F965" s="402"/>
      <c r="G965" s="402"/>
      <c r="H965" s="402"/>
      <c r="I965" s="402"/>
      <c r="J965" s="402"/>
      <c r="K965" s="402"/>
      <c r="L965" s="402"/>
      <c r="M965" s="402"/>
      <c r="N965" s="402"/>
      <c r="O965" s="402"/>
      <c r="P965" s="402"/>
      <c r="Q965" s="402"/>
      <c r="R965" s="402"/>
      <c r="S965" s="402"/>
      <c r="T965" s="402"/>
      <c r="U965" s="402"/>
      <c r="V965" s="402"/>
      <c r="W965" s="402"/>
      <c r="X965" s="402"/>
      <c r="Y965" s="402"/>
      <c r="Z965" s="402"/>
    </row>
    <row r="966" ht="18.0" customHeight="1">
      <c r="A966" s="402"/>
      <c r="B966" s="402"/>
      <c r="C966" s="402"/>
      <c r="D966" s="402"/>
      <c r="E966" s="402"/>
      <c r="F966" s="402"/>
      <c r="G966" s="402"/>
      <c r="H966" s="402"/>
      <c r="I966" s="402"/>
      <c r="J966" s="402"/>
      <c r="K966" s="402"/>
      <c r="L966" s="402"/>
      <c r="M966" s="402"/>
      <c r="N966" s="402"/>
      <c r="O966" s="402"/>
      <c r="P966" s="402"/>
      <c r="Q966" s="402"/>
      <c r="R966" s="402"/>
      <c r="S966" s="402"/>
      <c r="T966" s="402"/>
      <c r="U966" s="402"/>
      <c r="V966" s="402"/>
      <c r="W966" s="402"/>
      <c r="X966" s="402"/>
      <c r="Y966" s="402"/>
      <c r="Z966" s="402"/>
    </row>
    <row r="967" ht="18.0" customHeight="1">
      <c r="A967" s="402"/>
      <c r="B967" s="402"/>
      <c r="C967" s="402"/>
      <c r="D967" s="402"/>
      <c r="E967" s="402"/>
      <c r="F967" s="402"/>
      <c r="G967" s="402"/>
      <c r="H967" s="402"/>
      <c r="I967" s="402"/>
      <c r="J967" s="402"/>
      <c r="K967" s="402"/>
      <c r="L967" s="402"/>
      <c r="M967" s="402"/>
      <c r="N967" s="402"/>
      <c r="O967" s="402"/>
      <c r="P967" s="402"/>
      <c r="Q967" s="402"/>
      <c r="R967" s="402"/>
      <c r="S967" s="402"/>
      <c r="T967" s="402"/>
      <c r="U967" s="402"/>
      <c r="V967" s="402"/>
      <c r="W967" s="402"/>
      <c r="X967" s="402"/>
      <c r="Y967" s="402"/>
      <c r="Z967" s="402"/>
    </row>
    <row r="968" ht="18.0" customHeight="1">
      <c r="A968" s="402"/>
      <c r="B968" s="402"/>
      <c r="C968" s="402"/>
      <c r="D968" s="402"/>
      <c r="E968" s="402"/>
      <c r="F968" s="402"/>
      <c r="G968" s="402"/>
      <c r="H968" s="402"/>
      <c r="I968" s="402"/>
      <c r="J968" s="402"/>
      <c r="K968" s="402"/>
      <c r="L968" s="402"/>
      <c r="M968" s="402"/>
      <c r="N968" s="402"/>
      <c r="O968" s="402"/>
      <c r="P968" s="402"/>
      <c r="Q968" s="402"/>
      <c r="R968" s="402"/>
      <c r="S968" s="402"/>
      <c r="T968" s="402"/>
      <c r="U968" s="402"/>
      <c r="V968" s="402"/>
      <c r="W968" s="402"/>
      <c r="X968" s="402"/>
      <c r="Y968" s="402"/>
      <c r="Z968" s="402"/>
    </row>
    <row r="969" ht="18.0" customHeight="1">
      <c r="A969" s="402"/>
      <c r="B969" s="402"/>
      <c r="C969" s="402"/>
      <c r="D969" s="402"/>
      <c r="E969" s="402"/>
      <c r="F969" s="402"/>
      <c r="G969" s="402"/>
      <c r="H969" s="402"/>
      <c r="I969" s="402"/>
      <c r="J969" s="402"/>
      <c r="K969" s="402"/>
      <c r="L969" s="402"/>
      <c r="M969" s="402"/>
      <c r="N969" s="402"/>
      <c r="O969" s="402"/>
      <c r="P969" s="402"/>
      <c r="Q969" s="402"/>
      <c r="R969" s="402"/>
      <c r="S969" s="402"/>
      <c r="T969" s="402"/>
      <c r="U969" s="402"/>
      <c r="V969" s="402"/>
      <c r="W969" s="402"/>
      <c r="X969" s="402"/>
      <c r="Y969" s="402"/>
      <c r="Z969" s="402"/>
    </row>
    <row r="970" ht="18.0" customHeight="1">
      <c r="A970" s="402"/>
      <c r="B970" s="402"/>
      <c r="C970" s="402"/>
      <c r="D970" s="402"/>
      <c r="E970" s="402"/>
      <c r="F970" s="402"/>
      <c r="G970" s="402"/>
      <c r="H970" s="402"/>
      <c r="I970" s="402"/>
      <c r="J970" s="402"/>
      <c r="K970" s="402"/>
      <c r="L970" s="402"/>
      <c r="M970" s="402"/>
      <c r="N970" s="402"/>
      <c r="O970" s="402"/>
      <c r="P970" s="402"/>
      <c r="Q970" s="402"/>
      <c r="R970" s="402"/>
      <c r="S970" s="402"/>
      <c r="T970" s="402"/>
      <c r="U970" s="402"/>
      <c r="V970" s="402"/>
      <c r="W970" s="402"/>
      <c r="X970" s="402"/>
      <c r="Y970" s="402"/>
      <c r="Z970" s="402"/>
    </row>
    <row r="971" ht="18.0" customHeight="1">
      <c r="A971" s="402"/>
      <c r="B971" s="402"/>
      <c r="C971" s="402"/>
      <c r="D971" s="402"/>
      <c r="E971" s="402"/>
      <c r="F971" s="402"/>
      <c r="G971" s="402"/>
      <c r="H971" s="402"/>
      <c r="I971" s="402"/>
      <c r="J971" s="402"/>
      <c r="K971" s="402"/>
      <c r="L971" s="402"/>
      <c r="M971" s="402"/>
      <c r="N971" s="402"/>
      <c r="O971" s="402"/>
      <c r="P971" s="402"/>
      <c r="Q971" s="402"/>
      <c r="R971" s="402"/>
      <c r="S971" s="402"/>
      <c r="T971" s="402"/>
      <c r="U971" s="402"/>
      <c r="V971" s="402"/>
      <c r="W971" s="402"/>
      <c r="X971" s="402"/>
      <c r="Y971" s="402"/>
      <c r="Z971" s="402"/>
    </row>
    <row r="972" ht="18.0" customHeight="1">
      <c r="A972" s="402"/>
      <c r="B972" s="402"/>
      <c r="C972" s="402"/>
      <c r="D972" s="402"/>
      <c r="E972" s="402"/>
      <c r="F972" s="402"/>
      <c r="G972" s="402"/>
      <c r="H972" s="402"/>
      <c r="I972" s="402"/>
      <c r="J972" s="402"/>
      <c r="K972" s="402"/>
      <c r="L972" s="402"/>
      <c r="M972" s="402"/>
      <c r="N972" s="402"/>
      <c r="O972" s="402"/>
      <c r="P972" s="402"/>
      <c r="Q972" s="402"/>
      <c r="R972" s="402"/>
      <c r="S972" s="402"/>
      <c r="T972" s="402"/>
      <c r="U972" s="402"/>
      <c r="V972" s="402"/>
      <c r="W972" s="402"/>
      <c r="X972" s="402"/>
      <c r="Y972" s="402"/>
      <c r="Z972" s="402"/>
    </row>
    <row r="973" ht="18.0" customHeight="1">
      <c r="A973" s="402"/>
      <c r="B973" s="402"/>
      <c r="C973" s="402"/>
      <c r="D973" s="402"/>
      <c r="E973" s="402"/>
      <c r="F973" s="402"/>
      <c r="G973" s="402"/>
      <c r="H973" s="402"/>
      <c r="I973" s="402"/>
      <c r="J973" s="402"/>
      <c r="K973" s="402"/>
      <c r="L973" s="402"/>
      <c r="M973" s="402"/>
      <c r="N973" s="402"/>
      <c r="O973" s="402"/>
      <c r="P973" s="402"/>
      <c r="Q973" s="402"/>
      <c r="R973" s="402"/>
      <c r="S973" s="402"/>
      <c r="T973" s="402"/>
      <c r="U973" s="402"/>
      <c r="V973" s="402"/>
      <c r="W973" s="402"/>
      <c r="X973" s="402"/>
      <c r="Y973" s="402"/>
      <c r="Z973" s="402"/>
    </row>
    <row r="974" ht="18.0" customHeight="1">
      <c r="A974" s="402"/>
      <c r="B974" s="402"/>
      <c r="C974" s="402"/>
      <c r="D974" s="402"/>
      <c r="E974" s="402"/>
      <c r="F974" s="402"/>
      <c r="G974" s="402"/>
      <c r="H974" s="402"/>
      <c r="I974" s="402"/>
      <c r="J974" s="402"/>
      <c r="K974" s="402"/>
      <c r="L974" s="402"/>
      <c r="M974" s="402"/>
      <c r="N974" s="402"/>
      <c r="O974" s="402"/>
      <c r="P974" s="402"/>
      <c r="Q974" s="402"/>
      <c r="R974" s="402"/>
      <c r="S974" s="402"/>
      <c r="T974" s="402"/>
      <c r="U974" s="402"/>
      <c r="V974" s="402"/>
      <c r="W974" s="402"/>
      <c r="X974" s="402"/>
      <c r="Y974" s="402"/>
      <c r="Z974" s="402"/>
    </row>
    <row r="975" ht="18.0" customHeight="1">
      <c r="A975" s="402"/>
      <c r="B975" s="402"/>
      <c r="C975" s="402"/>
      <c r="D975" s="402"/>
      <c r="E975" s="402"/>
      <c r="F975" s="402"/>
      <c r="G975" s="402"/>
      <c r="H975" s="402"/>
      <c r="I975" s="402"/>
      <c r="J975" s="402"/>
      <c r="K975" s="402"/>
      <c r="L975" s="402"/>
      <c r="M975" s="402"/>
      <c r="N975" s="402"/>
      <c r="O975" s="402"/>
      <c r="P975" s="402"/>
      <c r="Q975" s="402"/>
      <c r="R975" s="402"/>
      <c r="S975" s="402"/>
      <c r="T975" s="402"/>
      <c r="U975" s="402"/>
      <c r="V975" s="402"/>
      <c r="W975" s="402"/>
      <c r="X975" s="402"/>
      <c r="Y975" s="402"/>
      <c r="Z975" s="402"/>
    </row>
    <row r="976" ht="18.0" customHeight="1">
      <c r="A976" s="402"/>
      <c r="B976" s="402"/>
      <c r="C976" s="402"/>
      <c r="D976" s="402"/>
      <c r="E976" s="402"/>
      <c r="F976" s="402"/>
      <c r="G976" s="402"/>
      <c r="H976" s="402"/>
      <c r="I976" s="402"/>
      <c r="J976" s="402"/>
      <c r="K976" s="402"/>
      <c r="L976" s="402"/>
      <c r="M976" s="402"/>
      <c r="N976" s="402"/>
      <c r="O976" s="402"/>
      <c r="P976" s="402"/>
      <c r="Q976" s="402"/>
      <c r="R976" s="402"/>
      <c r="S976" s="402"/>
      <c r="T976" s="402"/>
      <c r="U976" s="402"/>
      <c r="V976" s="402"/>
      <c r="W976" s="402"/>
      <c r="X976" s="402"/>
      <c r="Y976" s="402"/>
      <c r="Z976" s="402"/>
    </row>
    <row r="977" ht="18.0" customHeight="1">
      <c r="A977" s="402"/>
      <c r="B977" s="402"/>
      <c r="C977" s="402"/>
      <c r="D977" s="402"/>
      <c r="E977" s="402"/>
      <c r="F977" s="402"/>
      <c r="G977" s="402"/>
      <c r="H977" s="402"/>
      <c r="I977" s="402"/>
      <c r="J977" s="402"/>
      <c r="K977" s="402"/>
      <c r="L977" s="402"/>
      <c r="M977" s="402"/>
      <c r="N977" s="402"/>
      <c r="O977" s="402"/>
      <c r="P977" s="402"/>
      <c r="Q977" s="402"/>
      <c r="R977" s="402"/>
      <c r="S977" s="402"/>
      <c r="T977" s="402"/>
      <c r="U977" s="402"/>
      <c r="V977" s="402"/>
      <c r="W977" s="402"/>
      <c r="X977" s="402"/>
      <c r="Y977" s="402"/>
      <c r="Z977" s="402"/>
    </row>
    <row r="978" ht="18.0" customHeight="1">
      <c r="A978" s="402"/>
      <c r="B978" s="402"/>
      <c r="C978" s="402"/>
      <c r="D978" s="402"/>
      <c r="E978" s="402"/>
      <c r="F978" s="402"/>
      <c r="G978" s="402"/>
      <c r="H978" s="402"/>
      <c r="I978" s="402"/>
      <c r="J978" s="402"/>
      <c r="K978" s="402"/>
      <c r="L978" s="402"/>
      <c r="M978" s="402"/>
      <c r="N978" s="402"/>
      <c r="O978" s="402"/>
      <c r="P978" s="402"/>
      <c r="Q978" s="402"/>
      <c r="R978" s="402"/>
      <c r="S978" s="402"/>
      <c r="T978" s="402"/>
      <c r="U978" s="402"/>
      <c r="V978" s="402"/>
      <c r="W978" s="402"/>
      <c r="X978" s="402"/>
      <c r="Y978" s="402"/>
      <c r="Z978" s="402"/>
    </row>
    <row r="979" ht="18.0" customHeight="1">
      <c r="A979" s="402"/>
      <c r="B979" s="402"/>
      <c r="C979" s="402"/>
      <c r="D979" s="402"/>
      <c r="E979" s="402"/>
      <c r="F979" s="402"/>
      <c r="G979" s="402"/>
      <c r="H979" s="402"/>
      <c r="I979" s="402"/>
      <c r="J979" s="402"/>
      <c r="K979" s="402"/>
      <c r="L979" s="402"/>
      <c r="M979" s="402"/>
      <c r="N979" s="402"/>
      <c r="O979" s="402"/>
      <c r="P979" s="402"/>
      <c r="Q979" s="402"/>
      <c r="R979" s="402"/>
      <c r="S979" s="402"/>
      <c r="T979" s="402"/>
      <c r="U979" s="402"/>
      <c r="V979" s="402"/>
      <c r="W979" s="402"/>
      <c r="X979" s="402"/>
      <c r="Y979" s="402"/>
      <c r="Z979" s="402"/>
    </row>
    <row r="980" ht="18.0" customHeight="1">
      <c r="A980" s="402"/>
      <c r="B980" s="402"/>
      <c r="C980" s="402"/>
      <c r="D980" s="402"/>
      <c r="E980" s="402"/>
      <c r="F980" s="402"/>
      <c r="G980" s="402"/>
      <c r="H980" s="402"/>
      <c r="I980" s="402"/>
      <c r="J980" s="402"/>
      <c r="K980" s="402"/>
      <c r="L980" s="402"/>
      <c r="M980" s="402"/>
      <c r="N980" s="402"/>
      <c r="O980" s="402"/>
      <c r="P980" s="402"/>
      <c r="Q980" s="402"/>
      <c r="R980" s="402"/>
      <c r="S980" s="402"/>
      <c r="T980" s="402"/>
      <c r="U980" s="402"/>
      <c r="V980" s="402"/>
      <c r="W980" s="402"/>
      <c r="X980" s="402"/>
      <c r="Y980" s="402"/>
      <c r="Z980" s="402"/>
    </row>
    <row r="981" ht="18.0" customHeight="1">
      <c r="A981" s="402"/>
      <c r="B981" s="402"/>
      <c r="C981" s="402"/>
      <c r="D981" s="402"/>
      <c r="E981" s="402"/>
      <c r="F981" s="402"/>
      <c r="G981" s="402"/>
      <c r="H981" s="402"/>
      <c r="I981" s="402"/>
      <c r="J981" s="402"/>
      <c r="K981" s="402"/>
      <c r="L981" s="402"/>
      <c r="M981" s="402"/>
      <c r="N981" s="402"/>
      <c r="O981" s="402"/>
      <c r="P981" s="402"/>
      <c r="Q981" s="402"/>
      <c r="R981" s="402"/>
      <c r="S981" s="402"/>
      <c r="T981" s="402"/>
      <c r="U981" s="402"/>
      <c r="V981" s="402"/>
      <c r="W981" s="402"/>
      <c r="X981" s="402"/>
      <c r="Y981" s="402"/>
      <c r="Z981" s="402"/>
    </row>
    <row r="982" ht="18.0" customHeight="1">
      <c r="A982" s="402"/>
      <c r="B982" s="402"/>
      <c r="C982" s="402"/>
      <c r="D982" s="402"/>
      <c r="E982" s="402"/>
      <c r="F982" s="402"/>
      <c r="G982" s="402"/>
      <c r="H982" s="402"/>
      <c r="I982" s="402"/>
      <c r="J982" s="402"/>
      <c r="K982" s="402"/>
      <c r="L982" s="402"/>
      <c r="M982" s="402"/>
      <c r="N982" s="402"/>
      <c r="O982" s="402"/>
      <c r="P982" s="402"/>
      <c r="Q982" s="402"/>
      <c r="R982" s="402"/>
      <c r="S982" s="402"/>
      <c r="T982" s="402"/>
      <c r="U982" s="402"/>
      <c r="V982" s="402"/>
      <c r="W982" s="402"/>
      <c r="X982" s="402"/>
      <c r="Y982" s="402"/>
      <c r="Z982" s="402"/>
    </row>
    <row r="983" ht="18.0" customHeight="1">
      <c r="A983" s="402"/>
      <c r="B983" s="402"/>
      <c r="C983" s="402"/>
      <c r="D983" s="402"/>
      <c r="E983" s="402"/>
      <c r="F983" s="402"/>
      <c r="G983" s="402"/>
      <c r="H983" s="402"/>
      <c r="I983" s="402"/>
      <c r="J983" s="402"/>
      <c r="K983" s="402"/>
      <c r="L983" s="402"/>
      <c r="M983" s="402"/>
      <c r="N983" s="402"/>
      <c r="O983" s="402"/>
      <c r="P983" s="402"/>
      <c r="Q983" s="402"/>
      <c r="R983" s="402"/>
      <c r="S983" s="402"/>
      <c r="T983" s="402"/>
      <c r="U983" s="402"/>
      <c r="V983" s="402"/>
      <c r="W983" s="402"/>
      <c r="X983" s="402"/>
      <c r="Y983" s="402"/>
      <c r="Z983" s="402"/>
    </row>
    <row r="984" ht="18.0" customHeight="1">
      <c r="A984" s="402"/>
      <c r="B984" s="402"/>
      <c r="C984" s="402"/>
      <c r="D984" s="402"/>
      <c r="E984" s="402"/>
      <c r="F984" s="402"/>
      <c r="G984" s="402"/>
      <c r="H984" s="402"/>
      <c r="I984" s="402"/>
      <c r="J984" s="402"/>
      <c r="K984" s="402"/>
      <c r="L984" s="402"/>
      <c r="M984" s="402"/>
      <c r="N984" s="402"/>
      <c r="O984" s="402"/>
      <c r="P984" s="402"/>
      <c r="Q984" s="402"/>
      <c r="R984" s="402"/>
      <c r="S984" s="402"/>
      <c r="T984" s="402"/>
      <c r="U984" s="402"/>
      <c r="V984" s="402"/>
      <c r="W984" s="402"/>
      <c r="X984" s="402"/>
      <c r="Y984" s="402"/>
      <c r="Z984" s="402"/>
    </row>
    <row r="985" ht="18.0" customHeight="1">
      <c r="A985" s="402"/>
      <c r="B985" s="402"/>
      <c r="C985" s="402"/>
      <c r="D985" s="402"/>
      <c r="E985" s="402"/>
      <c r="F985" s="402"/>
      <c r="G985" s="402"/>
      <c r="H985" s="402"/>
      <c r="I985" s="402"/>
      <c r="J985" s="402"/>
      <c r="K985" s="402"/>
      <c r="L985" s="402"/>
      <c r="M985" s="402"/>
      <c r="N985" s="402"/>
      <c r="O985" s="402"/>
      <c r="P985" s="402"/>
      <c r="Q985" s="402"/>
      <c r="R985" s="402"/>
      <c r="S985" s="402"/>
      <c r="T985" s="402"/>
      <c r="U985" s="402"/>
      <c r="V985" s="402"/>
      <c r="W985" s="402"/>
      <c r="X985" s="402"/>
      <c r="Y985" s="402"/>
      <c r="Z985" s="402"/>
    </row>
    <row r="986" ht="18.0" customHeight="1">
      <c r="A986" s="402"/>
      <c r="B986" s="402"/>
      <c r="C986" s="402"/>
      <c r="D986" s="402"/>
      <c r="E986" s="402"/>
      <c r="F986" s="402"/>
      <c r="G986" s="402"/>
      <c r="H986" s="402"/>
      <c r="I986" s="402"/>
      <c r="J986" s="402"/>
      <c r="K986" s="402"/>
      <c r="L986" s="402"/>
      <c r="M986" s="402"/>
      <c r="N986" s="402"/>
      <c r="O986" s="402"/>
      <c r="P986" s="402"/>
      <c r="Q986" s="402"/>
      <c r="R986" s="402"/>
      <c r="S986" s="402"/>
      <c r="T986" s="402"/>
      <c r="U986" s="402"/>
      <c r="V986" s="402"/>
      <c r="W986" s="402"/>
      <c r="X986" s="402"/>
      <c r="Y986" s="402"/>
      <c r="Z986" s="402"/>
    </row>
    <row r="987" ht="18.0" customHeight="1">
      <c r="A987" s="402"/>
      <c r="B987" s="402"/>
      <c r="C987" s="402"/>
      <c r="D987" s="402"/>
      <c r="E987" s="402"/>
      <c r="F987" s="402"/>
      <c r="G987" s="402"/>
      <c r="H987" s="402"/>
      <c r="I987" s="402"/>
      <c r="J987" s="402"/>
      <c r="K987" s="402"/>
      <c r="L987" s="402"/>
      <c r="M987" s="402"/>
      <c r="N987" s="402"/>
      <c r="O987" s="402"/>
      <c r="P987" s="402"/>
      <c r="Q987" s="402"/>
      <c r="R987" s="402"/>
      <c r="S987" s="402"/>
      <c r="T987" s="402"/>
      <c r="U987" s="402"/>
      <c r="V987" s="402"/>
      <c r="W987" s="402"/>
      <c r="X987" s="402"/>
      <c r="Y987" s="402"/>
      <c r="Z987" s="402"/>
    </row>
    <row r="988" ht="18.0" customHeight="1">
      <c r="A988" s="402"/>
      <c r="B988" s="402"/>
      <c r="C988" s="402"/>
      <c r="D988" s="402"/>
      <c r="E988" s="402"/>
      <c r="F988" s="402"/>
      <c r="G988" s="402"/>
      <c r="H988" s="402"/>
      <c r="I988" s="402"/>
      <c r="J988" s="402"/>
      <c r="K988" s="402"/>
      <c r="L988" s="402"/>
      <c r="M988" s="402"/>
      <c r="N988" s="402"/>
      <c r="O988" s="402"/>
      <c r="P988" s="402"/>
      <c r="Q988" s="402"/>
      <c r="R988" s="402"/>
      <c r="S988" s="402"/>
      <c r="T988" s="402"/>
      <c r="U988" s="402"/>
      <c r="V988" s="402"/>
      <c r="W988" s="402"/>
      <c r="X988" s="402"/>
      <c r="Y988" s="402"/>
      <c r="Z988" s="402"/>
    </row>
    <row r="989" ht="18.0" customHeight="1">
      <c r="A989" s="402"/>
      <c r="B989" s="402"/>
      <c r="C989" s="402"/>
      <c r="D989" s="402"/>
      <c r="E989" s="402"/>
      <c r="F989" s="402"/>
      <c r="G989" s="402"/>
      <c r="H989" s="402"/>
      <c r="I989" s="402"/>
      <c r="J989" s="402"/>
      <c r="K989" s="402"/>
      <c r="L989" s="402"/>
      <c r="M989" s="402"/>
      <c r="N989" s="402"/>
      <c r="O989" s="402"/>
      <c r="P989" s="402"/>
      <c r="Q989" s="402"/>
      <c r="R989" s="402"/>
      <c r="S989" s="402"/>
      <c r="T989" s="402"/>
      <c r="U989" s="402"/>
      <c r="V989" s="402"/>
      <c r="W989" s="402"/>
      <c r="X989" s="402"/>
      <c r="Y989" s="402"/>
      <c r="Z989" s="402"/>
    </row>
    <row r="990" ht="18.0" customHeight="1">
      <c r="A990" s="402"/>
      <c r="B990" s="402"/>
      <c r="C990" s="402"/>
      <c r="D990" s="402"/>
      <c r="E990" s="402"/>
      <c r="F990" s="402"/>
      <c r="G990" s="402"/>
      <c r="H990" s="402"/>
      <c r="I990" s="402"/>
      <c r="J990" s="402"/>
      <c r="K990" s="402"/>
      <c r="L990" s="402"/>
      <c r="M990" s="402"/>
      <c r="N990" s="402"/>
      <c r="O990" s="402"/>
      <c r="P990" s="402"/>
      <c r="Q990" s="402"/>
      <c r="R990" s="402"/>
      <c r="S990" s="402"/>
      <c r="T990" s="402"/>
      <c r="U990" s="402"/>
      <c r="V990" s="402"/>
      <c r="W990" s="402"/>
      <c r="X990" s="402"/>
      <c r="Y990" s="402"/>
      <c r="Z990" s="402"/>
    </row>
    <row r="991" ht="18.0" customHeight="1">
      <c r="A991" s="402"/>
      <c r="B991" s="402"/>
      <c r="C991" s="402"/>
      <c r="D991" s="402"/>
      <c r="E991" s="402"/>
      <c r="F991" s="402"/>
      <c r="G991" s="402"/>
      <c r="H991" s="402"/>
      <c r="I991" s="402"/>
      <c r="J991" s="402"/>
      <c r="K991" s="402"/>
      <c r="L991" s="402"/>
      <c r="M991" s="402"/>
      <c r="N991" s="402"/>
      <c r="O991" s="402"/>
      <c r="P991" s="402"/>
      <c r="Q991" s="402"/>
      <c r="R991" s="402"/>
      <c r="S991" s="402"/>
      <c r="T991" s="402"/>
      <c r="U991" s="402"/>
      <c r="V991" s="402"/>
      <c r="W991" s="402"/>
      <c r="X991" s="402"/>
      <c r="Y991" s="402"/>
      <c r="Z991" s="402"/>
    </row>
    <row r="992" ht="18.0" customHeight="1">
      <c r="A992" s="402"/>
      <c r="B992" s="402"/>
      <c r="C992" s="402"/>
      <c r="D992" s="402"/>
      <c r="E992" s="402"/>
      <c r="F992" s="402"/>
      <c r="G992" s="402"/>
      <c r="H992" s="402"/>
      <c r="I992" s="402"/>
      <c r="J992" s="402"/>
      <c r="K992" s="402"/>
      <c r="L992" s="402"/>
      <c r="M992" s="402"/>
      <c r="N992" s="402"/>
      <c r="O992" s="402"/>
      <c r="P992" s="402"/>
      <c r="Q992" s="402"/>
      <c r="R992" s="402"/>
      <c r="S992" s="402"/>
      <c r="T992" s="402"/>
      <c r="U992" s="402"/>
      <c r="V992" s="402"/>
      <c r="W992" s="402"/>
      <c r="X992" s="402"/>
      <c r="Y992" s="402"/>
      <c r="Z992" s="402"/>
    </row>
    <row r="993" ht="18.0" customHeight="1">
      <c r="A993" s="402"/>
      <c r="B993" s="402"/>
      <c r="C993" s="402"/>
      <c r="D993" s="402"/>
      <c r="E993" s="402"/>
      <c r="F993" s="402"/>
      <c r="G993" s="402"/>
      <c r="H993" s="402"/>
      <c r="I993" s="402"/>
      <c r="J993" s="402"/>
      <c r="K993" s="402"/>
      <c r="L993" s="402"/>
      <c r="M993" s="402"/>
      <c r="N993" s="402"/>
      <c r="O993" s="402"/>
      <c r="P993" s="402"/>
      <c r="Q993" s="402"/>
      <c r="R993" s="402"/>
      <c r="S993" s="402"/>
      <c r="T993" s="402"/>
      <c r="U993" s="402"/>
      <c r="V993" s="402"/>
      <c r="W993" s="402"/>
      <c r="X993" s="402"/>
      <c r="Y993" s="402"/>
      <c r="Z993" s="402"/>
    </row>
    <row r="994" ht="18.0" customHeight="1">
      <c r="A994" s="402"/>
      <c r="B994" s="402"/>
      <c r="C994" s="402"/>
      <c r="D994" s="402"/>
      <c r="E994" s="402"/>
      <c r="F994" s="402"/>
      <c r="G994" s="402"/>
      <c r="H994" s="402"/>
      <c r="I994" s="402"/>
      <c r="J994" s="402"/>
      <c r="K994" s="402"/>
      <c r="L994" s="402"/>
      <c r="M994" s="402"/>
      <c r="N994" s="402"/>
      <c r="O994" s="402"/>
      <c r="P994" s="402"/>
      <c r="Q994" s="402"/>
      <c r="R994" s="402"/>
      <c r="S994" s="402"/>
      <c r="T994" s="402"/>
      <c r="U994" s="402"/>
      <c r="V994" s="402"/>
      <c r="W994" s="402"/>
      <c r="X994" s="402"/>
      <c r="Y994" s="402"/>
      <c r="Z994" s="402"/>
    </row>
    <row r="995" ht="18.0" customHeight="1">
      <c r="A995" s="402"/>
      <c r="B995" s="402"/>
      <c r="C995" s="402"/>
      <c r="D995" s="402"/>
      <c r="E995" s="402"/>
      <c r="F995" s="402"/>
      <c r="G995" s="402"/>
      <c r="H995" s="402"/>
      <c r="I995" s="402"/>
      <c r="J995" s="402"/>
      <c r="K995" s="402"/>
      <c r="L995" s="402"/>
      <c r="M995" s="402"/>
      <c r="N995" s="402"/>
      <c r="O995" s="402"/>
      <c r="P995" s="402"/>
      <c r="Q995" s="402"/>
      <c r="R995" s="402"/>
      <c r="S995" s="402"/>
      <c r="T995" s="402"/>
      <c r="U995" s="402"/>
      <c r="V995" s="402"/>
      <c r="W995" s="402"/>
      <c r="X995" s="402"/>
      <c r="Y995" s="402"/>
      <c r="Z995" s="402"/>
    </row>
    <row r="996" ht="18.0" customHeight="1">
      <c r="A996" s="402"/>
      <c r="B996" s="402"/>
      <c r="C996" s="402"/>
      <c r="D996" s="402"/>
      <c r="E996" s="402"/>
      <c r="F996" s="402"/>
      <c r="G996" s="402"/>
      <c r="H996" s="402"/>
      <c r="I996" s="402"/>
      <c r="J996" s="402"/>
      <c r="K996" s="402"/>
      <c r="L996" s="402"/>
      <c r="M996" s="402"/>
      <c r="N996" s="402"/>
      <c r="O996" s="402"/>
      <c r="P996" s="402"/>
      <c r="Q996" s="402"/>
      <c r="R996" s="402"/>
      <c r="S996" s="402"/>
      <c r="T996" s="402"/>
      <c r="U996" s="402"/>
      <c r="V996" s="402"/>
      <c r="W996" s="402"/>
      <c r="X996" s="402"/>
      <c r="Y996" s="402"/>
      <c r="Z996" s="402"/>
    </row>
    <row r="997" ht="18.0" customHeight="1">
      <c r="A997" s="402"/>
      <c r="B997" s="402"/>
      <c r="C997" s="402"/>
      <c r="D997" s="402"/>
      <c r="E997" s="402"/>
      <c r="F997" s="402"/>
      <c r="G997" s="402"/>
      <c r="H997" s="402"/>
      <c r="I997" s="402"/>
      <c r="J997" s="402"/>
      <c r="K997" s="402"/>
      <c r="L997" s="402"/>
      <c r="M997" s="402"/>
      <c r="N997" s="402"/>
      <c r="O997" s="402"/>
      <c r="P997" s="402"/>
      <c r="Q997" s="402"/>
      <c r="R997" s="402"/>
      <c r="S997" s="402"/>
      <c r="T997" s="402"/>
      <c r="U997" s="402"/>
      <c r="V997" s="402"/>
      <c r="W997" s="402"/>
      <c r="X997" s="402"/>
      <c r="Y997" s="402"/>
      <c r="Z997" s="402"/>
    </row>
    <row r="998" ht="18.0" customHeight="1">
      <c r="A998" s="402"/>
      <c r="B998" s="402"/>
      <c r="C998" s="402"/>
      <c r="D998" s="402"/>
      <c r="E998" s="402"/>
      <c r="F998" s="402"/>
      <c r="G998" s="402"/>
      <c r="H998" s="402"/>
      <c r="I998" s="402"/>
      <c r="J998" s="402"/>
      <c r="K998" s="402"/>
      <c r="L998" s="402"/>
      <c r="M998" s="402"/>
      <c r="N998" s="402"/>
      <c r="O998" s="402"/>
      <c r="P998" s="402"/>
      <c r="Q998" s="402"/>
      <c r="R998" s="402"/>
      <c r="S998" s="402"/>
      <c r="T998" s="402"/>
      <c r="U998" s="402"/>
      <c r="V998" s="402"/>
      <c r="W998" s="402"/>
      <c r="X998" s="402"/>
      <c r="Y998" s="402"/>
      <c r="Z998" s="402"/>
    </row>
    <row r="999" ht="18.0" customHeight="1">
      <c r="A999" s="402"/>
      <c r="B999" s="402"/>
      <c r="C999" s="402"/>
      <c r="D999" s="402"/>
      <c r="E999" s="402"/>
      <c r="F999" s="402"/>
      <c r="G999" s="402"/>
      <c r="H999" s="402"/>
      <c r="I999" s="402"/>
      <c r="J999" s="402"/>
      <c r="K999" s="402"/>
      <c r="L999" s="402"/>
      <c r="M999" s="402"/>
      <c r="N999" s="402"/>
      <c r="O999" s="402"/>
      <c r="P999" s="402"/>
      <c r="Q999" s="402"/>
      <c r="R999" s="402"/>
      <c r="S999" s="402"/>
      <c r="T999" s="402"/>
      <c r="U999" s="402"/>
      <c r="V999" s="402"/>
      <c r="W999" s="402"/>
      <c r="X999" s="402"/>
      <c r="Y999" s="402"/>
      <c r="Z999" s="402"/>
    </row>
    <row r="1000" ht="18.0" customHeight="1">
      <c r="A1000" s="402"/>
      <c r="B1000" s="402"/>
      <c r="C1000" s="402"/>
      <c r="D1000" s="402"/>
      <c r="E1000" s="402"/>
      <c r="F1000" s="402"/>
      <c r="G1000" s="402"/>
      <c r="H1000" s="402"/>
      <c r="I1000" s="402"/>
      <c r="J1000" s="402"/>
      <c r="K1000" s="402"/>
      <c r="L1000" s="402"/>
      <c r="M1000" s="402"/>
      <c r="N1000" s="402"/>
      <c r="O1000" s="402"/>
      <c r="P1000" s="402"/>
      <c r="Q1000" s="402"/>
      <c r="R1000" s="402"/>
      <c r="S1000" s="402"/>
      <c r="T1000" s="402"/>
      <c r="U1000" s="402"/>
      <c r="V1000" s="402"/>
      <c r="W1000" s="402"/>
      <c r="X1000" s="402"/>
      <c r="Y1000" s="402"/>
      <c r="Z1000" s="402"/>
    </row>
  </sheetData>
  <mergeCells count="6">
    <mergeCell ref="A1:I1"/>
    <mergeCell ref="A2:I2"/>
    <mergeCell ref="B4:C4"/>
    <mergeCell ref="D4:E4"/>
    <mergeCell ref="F4:G4"/>
    <mergeCell ref="H4:I4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/>
  </sheetViews>
  <sheetFormatPr customHeight="1" defaultColWidth="11.22" defaultRowHeight="15.0"/>
  <cols>
    <col customWidth="1" min="1" max="26" width="8.67"/>
  </cols>
  <sheetData>
    <row r="1" ht="18.0" customHeight="1">
      <c r="A1" s="401" t="s">
        <v>928</v>
      </c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</row>
    <row r="2" ht="18.0" customHeight="1">
      <c r="A2" s="403" t="s">
        <v>929</v>
      </c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</row>
    <row r="3" ht="18.0" customHeight="1">
      <c r="A3" s="402"/>
      <c r="B3" s="402"/>
      <c r="C3" s="402"/>
      <c r="D3" s="402"/>
      <c r="E3" s="402"/>
      <c r="F3" s="402"/>
      <c r="G3" s="402"/>
      <c r="H3" s="402"/>
      <c r="I3" s="404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</row>
    <row r="4" ht="18.0" customHeight="1">
      <c r="A4" s="405" t="s">
        <v>930</v>
      </c>
      <c r="B4" s="406" t="s">
        <v>931</v>
      </c>
      <c r="C4" s="280"/>
      <c r="D4" s="406" t="s">
        <v>932</v>
      </c>
      <c r="E4" s="280"/>
      <c r="F4" s="406" t="s">
        <v>933</v>
      </c>
      <c r="G4" s="280"/>
      <c r="H4" s="406" t="s">
        <v>934</v>
      </c>
      <c r="I4" s="28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</row>
    <row r="5" ht="18.0" customHeight="1">
      <c r="A5" s="407" t="s">
        <v>935</v>
      </c>
      <c r="B5" s="408" t="s">
        <v>936</v>
      </c>
      <c r="C5" s="409" t="s">
        <v>937</v>
      </c>
      <c r="D5" s="408" t="s">
        <v>938</v>
      </c>
      <c r="E5" s="409" t="s">
        <v>939</v>
      </c>
      <c r="F5" s="408" t="s">
        <v>940</v>
      </c>
      <c r="G5" s="409" t="s">
        <v>941</v>
      </c>
      <c r="H5" s="408" t="s">
        <v>942</v>
      </c>
      <c r="I5" s="410" t="s">
        <v>943</v>
      </c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</row>
    <row r="6" ht="18.0" customHeight="1">
      <c r="A6" s="411">
        <v>0.0</v>
      </c>
      <c r="B6" s="427"/>
      <c r="C6" s="428"/>
      <c r="D6" s="427"/>
      <c r="E6" s="428"/>
      <c r="F6" s="427"/>
      <c r="G6" s="428"/>
      <c r="H6" s="427"/>
      <c r="I6" s="429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</row>
    <row r="7" ht="18.0" customHeight="1">
      <c r="A7" s="415">
        <v>1.0</v>
      </c>
      <c r="B7" s="430"/>
      <c r="C7" s="431"/>
      <c r="D7" s="430"/>
      <c r="E7" s="431"/>
      <c r="F7" s="430"/>
      <c r="G7" s="431"/>
      <c r="H7" s="430"/>
      <c r="I7" s="43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</row>
    <row r="8" ht="18.0" customHeight="1">
      <c r="A8" s="415">
        <v>2.0</v>
      </c>
      <c r="B8" s="430"/>
      <c r="C8" s="431"/>
      <c r="D8" s="430"/>
      <c r="E8" s="431"/>
      <c r="F8" s="430"/>
      <c r="G8" s="431"/>
      <c r="H8" s="430"/>
      <c r="I8" s="43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</row>
    <row r="9" ht="18.0" customHeight="1">
      <c r="A9" s="415">
        <v>3.0</v>
      </c>
      <c r="B9" s="430"/>
      <c r="C9" s="431"/>
      <c r="D9" s="430"/>
      <c r="E9" s="431"/>
      <c r="F9" s="430"/>
      <c r="G9" s="431"/>
      <c r="H9" s="430"/>
      <c r="I9" s="43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</row>
    <row r="10" ht="18.0" customHeight="1">
      <c r="A10" s="415">
        <v>4.0</v>
      </c>
      <c r="B10" s="430"/>
      <c r="C10" s="431"/>
      <c r="D10" s="430"/>
      <c r="E10" s="431"/>
      <c r="F10" s="430"/>
      <c r="G10" s="431"/>
      <c r="H10" s="430"/>
      <c r="I10" s="43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</row>
    <row r="11" ht="18.0" customHeight="1">
      <c r="A11" s="419">
        <v>5.0</v>
      </c>
      <c r="B11" s="433"/>
      <c r="C11" s="434"/>
      <c r="D11" s="433"/>
      <c r="E11" s="434"/>
      <c r="F11" s="433"/>
      <c r="G11" s="434"/>
      <c r="H11" s="433"/>
      <c r="I11" s="435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</row>
    <row r="12" ht="18.0" customHeight="1">
      <c r="A12" s="415">
        <v>6.0</v>
      </c>
      <c r="B12" s="430"/>
      <c r="C12" s="431"/>
      <c r="D12" s="430"/>
      <c r="E12" s="431"/>
      <c r="F12" s="430"/>
      <c r="G12" s="431"/>
      <c r="H12" s="430"/>
      <c r="I12" s="43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</row>
    <row r="13" ht="18.0" customHeight="1">
      <c r="A13" s="415">
        <v>7.0</v>
      </c>
      <c r="B13" s="430"/>
      <c r="C13" s="431"/>
      <c r="D13" s="430"/>
      <c r="E13" s="431"/>
      <c r="F13" s="430"/>
      <c r="G13" s="431"/>
      <c r="H13" s="430"/>
      <c r="I13" s="43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</row>
    <row r="14" ht="18.0" customHeight="1">
      <c r="A14" s="415">
        <v>8.0</v>
      </c>
      <c r="B14" s="430"/>
      <c r="C14" s="431"/>
      <c r="D14" s="430"/>
      <c r="E14" s="431"/>
      <c r="F14" s="430"/>
      <c r="G14" s="431"/>
      <c r="H14" s="430"/>
      <c r="I14" s="43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402"/>
      <c r="X14" s="402"/>
      <c r="Y14" s="402"/>
      <c r="Z14" s="402"/>
    </row>
    <row r="15" ht="18.0" customHeight="1">
      <c r="A15" s="415">
        <v>9.0</v>
      </c>
      <c r="B15" s="430"/>
      <c r="C15" s="431"/>
      <c r="D15" s="430"/>
      <c r="E15" s="431"/>
      <c r="F15" s="430"/>
      <c r="G15" s="431"/>
      <c r="H15" s="430"/>
      <c r="I15" s="43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</row>
    <row r="16" ht="18.0" customHeight="1">
      <c r="A16" s="419">
        <v>10.0</v>
      </c>
      <c r="B16" s="433"/>
      <c r="C16" s="434"/>
      <c r="D16" s="433"/>
      <c r="E16" s="434"/>
      <c r="F16" s="433"/>
      <c r="G16" s="434"/>
      <c r="H16" s="433"/>
      <c r="I16" s="435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2"/>
      <c r="Y16" s="402"/>
      <c r="Z16" s="402"/>
    </row>
    <row r="17" ht="18.0" customHeight="1">
      <c r="A17" s="415">
        <v>11.0</v>
      </c>
      <c r="B17" s="430"/>
      <c r="C17" s="431"/>
      <c r="D17" s="430"/>
      <c r="E17" s="431"/>
      <c r="F17" s="430"/>
      <c r="G17" s="431"/>
      <c r="H17" s="430"/>
      <c r="I17" s="43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402"/>
      <c r="Y17" s="402"/>
      <c r="Z17" s="402"/>
    </row>
    <row r="18" ht="18.0" customHeight="1">
      <c r="A18" s="415">
        <v>12.0</v>
      </c>
      <c r="B18" s="430"/>
      <c r="C18" s="431"/>
      <c r="D18" s="430"/>
      <c r="E18" s="431"/>
      <c r="F18" s="430"/>
      <c r="G18" s="431"/>
      <c r="H18" s="430"/>
      <c r="I18" s="43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/>
      <c r="V18" s="402"/>
      <c r="W18" s="402"/>
      <c r="X18" s="402"/>
      <c r="Y18" s="402"/>
      <c r="Z18" s="402"/>
    </row>
    <row r="19" ht="18.0" customHeight="1">
      <c r="A19" s="415">
        <v>13.0</v>
      </c>
      <c r="B19" s="430"/>
      <c r="C19" s="431"/>
      <c r="D19" s="430"/>
      <c r="E19" s="431"/>
      <c r="F19" s="430"/>
      <c r="G19" s="431"/>
      <c r="H19" s="430"/>
      <c r="I19" s="43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/>
      <c r="V19" s="402"/>
      <c r="W19" s="402"/>
      <c r="X19" s="402"/>
      <c r="Y19" s="402"/>
      <c r="Z19" s="402"/>
    </row>
    <row r="20" ht="18.0" customHeight="1">
      <c r="A20" s="415">
        <v>14.0</v>
      </c>
      <c r="B20" s="430"/>
      <c r="C20" s="431"/>
      <c r="D20" s="430"/>
      <c r="E20" s="431"/>
      <c r="F20" s="430"/>
      <c r="G20" s="431"/>
      <c r="H20" s="430"/>
      <c r="I20" s="432"/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</row>
    <row r="21" ht="18.0" customHeight="1">
      <c r="A21" s="419">
        <v>15.0</v>
      </c>
      <c r="B21" s="433"/>
      <c r="C21" s="434"/>
      <c r="D21" s="433"/>
      <c r="E21" s="434"/>
      <c r="F21" s="433"/>
      <c r="G21" s="434"/>
      <c r="H21" s="433"/>
      <c r="I21" s="435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2"/>
      <c r="Z21" s="402"/>
    </row>
    <row r="22" ht="18.0" customHeight="1">
      <c r="A22" s="415">
        <v>16.0</v>
      </c>
      <c r="B22" s="430"/>
      <c r="C22" s="431"/>
      <c r="D22" s="430"/>
      <c r="E22" s="431"/>
      <c r="F22" s="430"/>
      <c r="G22" s="431"/>
      <c r="H22" s="430"/>
      <c r="I22" s="43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  <c r="V22" s="402"/>
      <c r="W22" s="402"/>
      <c r="X22" s="402"/>
      <c r="Y22" s="402"/>
      <c r="Z22" s="402"/>
    </row>
    <row r="23" ht="18.0" customHeight="1">
      <c r="A23" s="415">
        <v>17.0</v>
      </c>
      <c r="B23" s="430"/>
      <c r="C23" s="431"/>
      <c r="D23" s="430"/>
      <c r="E23" s="431"/>
      <c r="F23" s="430"/>
      <c r="G23" s="431"/>
      <c r="H23" s="430"/>
      <c r="I23" s="43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</row>
    <row r="24" ht="18.0" customHeight="1">
      <c r="A24" s="415">
        <v>18.0</v>
      </c>
      <c r="B24" s="430"/>
      <c r="C24" s="431"/>
      <c r="D24" s="430"/>
      <c r="E24" s="431"/>
      <c r="F24" s="430"/>
      <c r="G24" s="431"/>
      <c r="H24" s="430"/>
      <c r="I24" s="43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</row>
    <row r="25" ht="18.0" customHeight="1">
      <c r="A25" s="415">
        <v>19.0</v>
      </c>
      <c r="B25" s="430"/>
      <c r="C25" s="431"/>
      <c r="D25" s="430"/>
      <c r="E25" s="431"/>
      <c r="F25" s="430"/>
      <c r="G25" s="431"/>
      <c r="H25" s="430"/>
      <c r="I25" s="432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</row>
    <row r="26" ht="18.0" customHeight="1">
      <c r="A26" s="419">
        <v>20.0</v>
      </c>
      <c r="B26" s="433"/>
      <c r="C26" s="434"/>
      <c r="D26" s="433"/>
      <c r="E26" s="434"/>
      <c r="F26" s="433"/>
      <c r="G26" s="434"/>
      <c r="H26" s="433"/>
      <c r="I26" s="435"/>
      <c r="J26" s="402"/>
      <c r="K26" s="402"/>
      <c r="L26" s="402"/>
      <c r="M26" s="402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</row>
    <row r="27" ht="18.0" customHeight="1">
      <c r="A27" s="415">
        <v>21.0</v>
      </c>
      <c r="B27" s="430"/>
      <c r="C27" s="431"/>
      <c r="D27" s="430"/>
      <c r="E27" s="431"/>
      <c r="F27" s="430"/>
      <c r="G27" s="431"/>
      <c r="H27" s="430"/>
      <c r="I27" s="43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</row>
    <row r="28" ht="18.0" customHeight="1">
      <c r="A28" s="415">
        <v>22.0</v>
      </c>
      <c r="B28" s="430"/>
      <c r="C28" s="431"/>
      <c r="D28" s="430"/>
      <c r="E28" s="431"/>
      <c r="F28" s="430"/>
      <c r="G28" s="431"/>
      <c r="H28" s="430"/>
      <c r="I28" s="432"/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</row>
    <row r="29" ht="18.0" customHeight="1">
      <c r="A29" s="415">
        <v>23.0</v>
      </c>
      <c r="B29" s="430"/>
      <c r="C29" s="431"/>
      <c r="D29" s="430"/>
      <c r="E29" s="431"/>
      <c r="F29" s="430"/>
      <c r="G29" s="431"/>
      <c r="H29" s="430"/>
      <c r="I29" s="432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</row>
    <row r="30" ht="18.0" customHeight="1">
      <c r="A30" s="415">
        <v>24.0</v>
      </c>
      <c r="B30" s="430"/>
      <c r="C30" s="431"/>
      <c r="D30" s="430"/>
      <c r="E30" s="431"/>
      <c r="F30" s="430"/>
      <c r="G30" s="431"/>
      <c r="H30" s="430"/>
      <c r="I30" s="432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</row>
    <row r="31" ht="18.0" customHeight="1">
      <c r="A31" s="419">
        <v>25.0</v>
      </c>
      <c r="B31" s="433"/>
      <c r="C31" s="434"/>
      <c r="D31" s="433"/>
      <c r="E31" s="434"/>
      <c r="F31" s="433"/>
      <c r="G31" s="434"/>
      <c r="H31" s="433"/>
      <c r="I31" s="435"/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</row>
    <row r="32" ht="18.0" customHeight="1">
      <c r="A32" s="415">
        <v>26.0</v>
      </c>
      <c r="B32" s="430"/>
      <c r="C32" s="431"/>
      <c r="D32" s="430"/>
      <c r="E32" s="431"/>
      <c r="F32" s="430"/>
      <c r="G32" s="431"/>
      <c r="H32" s="430"/>
      <c r="I32" s="43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</row>
    <row r="33" ht="18.0" customHeight="1">
      <c r="A33" s="415">
        <v>27.0</v>
      </c>
      <c r="B33" s="430"/>
      <c r="C33" s="431"/>
      <c r="D33" s="430"/>
      <c r="E33" s="431"/>
      <c r="F33" s="430"/>
      <c r="G33" s="431"/>
      <c r="H33" s="430"/>
      <c r="I33" s="432"/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</row>
    <row r="34" ht="18.0" customHeight="1">
      <c r="A34" s="415">
        <v>28.0</v>
      </c>
      <c r="B34" s="430"/>
      <c r="C34" s="431"/>
      <c r="D34" s="430"/>
      <c r="E34" s="431"/>
      <c r="F34" s="430"/>
      <c r="G34" s="431"/>
      <c r="H34" s="430"/>
      <c r="I34" s="43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</row>
    <row r="35" ht="18.0" customHeight="1">
      <c r="A35" s="415">
        <v>29.0</v>
      </c>
      <c r="B35" s="430"/>
      <c r="C35" s="431"/>
      <c r="D35" s="430"/>
      <c r="E35" s="431"/>
      <c r="F35" s="430"/>
      <c r="G35" s="431"/>
      <c r="H35" s="430"/>
      <c r="I35" s="432"/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</row>
    <row r="36" ht="18.0" customHeight="1">
      <c r="A36" s="419">
        <v>30.0</v>
      </c>
      <c r="B36" s="433"/>
      <c r="C36" s="434"/>
      <c r="D36" s="433"/>
      <c r="E36" s="434"/>
      <c r="F36" s="433"/>
      <c r="G36" s="434"/>
      <c r="H36" s="433"/>
      <c r="I36" s="435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</row>
    <row r="37" ht="18.0" customHeight="1">
      <c r="A37" s="415">
        <v>31.0</v>
      </c>
      <c r="B37" s="430"/>
      <c r="C37" s="431"/>
      <c r="D37" s="430"/>
      <c r="E37" s="431"/>
      <c r="F37" s="430"/>
      <c r="G37" s="431"/>
      <c r="H37" s="430"/>
      <c r="I37" s="43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</row>
    <row r="38" ht="18.0" customHeight="1">
      <c r="A38" s="415">
        <v>32.0</v>
      </c>
      <c r="B38" s="430"/>
      <c r="C38" s="431"/>
      <c r="D38" s="430"/>
      <c r="E38" s="431"/>
      <c r="F38" s="430"/>
      <c r="G38" s="431"/>
      <c r="H38" s="430"/>
      <c r="I38" s="43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</row>
    <row r="39" ht="18.0" customHeight="1">
      <c r="A39" s="415">
        <v>33.0</v>
      </c>
      <c r="B39" s="430"/>
      <c r="C39" s="431"/>
      <c r="D39" s="430"/>
      <c r="E39" s="431"/>
      <c r="F39" s="430"/>
      <c r="G39" s="431"/>
      <c r="H39" s="430"/>
      <c r="I39" s="43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</row>
    <row r="40" ht="18.0" customHeight="1">
      <c r="A40" s="415">
        <v>34.0</v>
      </c>
      <c r="B40" s="430"/>
      <c r="C40" s="431"/>
      <c r="D40" s="430"/>
      <c r="E40" s="431"/>
      <c r="F40" s="430"/>
      <c r="G40" s="431"/>
      <c r="H40" s="430"/>
      <c r="I40" s="43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</row>
    <row r="41" ht="18.0" customHeight="1">
      <c r="A41" s="419">
        <v>35.0</v>
      </c>
      <c r="B41" s="433"/>
      <c r="C41" s="434"/>
      <c r="D41" s="433"/>
      <c r="E41" s="434"/>
      <c r="F41" s="433"/>
      <c r="G41" s="434"/>
      <c r="H41" s="433"/>
      <c r="I41" s="435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</row>
    <row r="42" ht="18.0" customHeight="1">
      <c r="A42" s="415">
        <v>36.0</v>
      </c>
      <c r="B42" s="430"/>
      <c r="C42" s="431"/>
      <c r="D42" s="430"/>
      <c r="E42" s="431"/>
      <c r="F42" s="430"/>
      <c r="G42" s="431"/>
      <c r="H42" s="430"/>
      <c r="I42" s="43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2"/>
      <c r="V42" s="402"/>
      <c r="W42" s="402"/>
      <c r="X42" s="402"/>
      <c r="Y42" s="402"/>
      <c r="Z42" s="402"/>
    </row>
    <row r="43" ht="18.0" customHeight="1">
      <c r="A43" s="415">
        <v>37.0</v>
      </c>
      <c r="B43" s="430"/>
      <c r="C43" s="431"/>
      <c r="D43" s="430"/>
      <c r="E43" s="431"/>
      <c r="F43" s="430"/>
      <c r="G43" s="431"/>
      <c r="H43" s="430"/>
      <c r="I43" s="43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</row>
    <row r="44" ht="18.0" customHeight="1">
      <c r="A44" s="415">
        <v>38.0</v>
      </c>
      <c r="B44" s="430"/>
      <c r="C44" s="431"/>
      <c r="D44" s="430"/>
      <c r="E44" s="431"/>
      <c r="F44" s="430"/>
      <c r="G44" s="431"/>
      <c r="H44" s="430"/>
      <c r="I44" s="43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</row>
    <row r="45" ht="18.0" customHeight="1">
      <c r="A45" s="415">
        <v>39.0</v>
      </c>
      <c r="B45" s="430"/>
      <c r="C45" s="431"/>
      <c r="D45" s="430"/>
      <c r="E45" s="431"/>
      <c r="F45" s="430"/>
      <c r="G45" s="431"/>
      <c r="H45" s="430"/>
      <c r="I45" s="432"/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</row>
    <row r="46" ht="18.0" customHeight="1">
      <c r="A46" s="419">
        <v>40.0</v>
      </c>
      <c r="B46" s="433"/>
      <c r="C46" s="434"/>
      <c r="D46" s="433"/>
      <c r="E46" s="434"/>
      <c r="F46" s="433"/>
      <c r="G46" s="434"/>
      <c r="H46" s="433"/>
      <c r="I46" s="435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</row>
    <row r="47" ht="18.0" customHeight="1">
      <c r="A47" s="415">
        <v>41.0</v>
      </c>
      <c r="B47" s="430"/>
      <c r="C47" s="431"/>
      <c r="D47" s="430"/>
      <c r="E47" s="431"/>
      <c r="F47" s="430"/>
      <c r="G47" s="431"/>
      <c r="H47" s="430"/>
      <c r="I47" s="432"/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</row>
    <row r="48" ht="18.0" customHeight="1">
      <c r="A48" s="415">
        <v>42.0</v>
      </c>
      <c r="B48" s="430"/>
      <c r="C48" s="431"/>
      <c r="D48" s="430"/>
      <c r="E48" s="431"/>
      <c r="F48" s="430"/>
      <c r="G48" s="431"/>
      <c r="H48" s="430"/>
      <c r="I48" s="432"/>
      <c r="J48" s="402"/>
      <c r="K48" s="402"/>
      <c r="L48" s="402"/>
      <c r="M48" s="402"/>
      <c r="N48" s="402"/>
      <c r="O48" s="40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</row>
    <row r="49" ht="18.0" customHeight="1">
      <c r="A49" s="415">
        <v>43.0</v>
      </c>
      <c r="B49" s="430"/>
      <c r="C49" s="431"/>
      <c r="D49" s="430"/>
      <c r="E49" s="431"/>
      <c r="F49" s="430"/>
      <c r="G49" s="431"/>
      <c r="H49" s="430"/>
      <c r="I49" s="432"/>
      <c r="J49" s="402"/>
      <c r="K49" s="402"/>
      <c r="L49" s="402"/>
      <c r="M49" s="402"/>
      <c r="N49" s="402"/>
      <c r="O49" s="402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</row>
    <row r="50" ht="18.0" customHeight="1">
      <c r="A50" s="415">
        <v>44.0</v>
      </c>
      <c r="B50" s="430"/>
      <c r="C50" s="431"/>
      <c r="D50" s="430"/>
      <c r="E50" s="431"/>
      <c r="F50" s="430"/>
      <c r="G50" s="431"/>
      <c r="H50" s="430"/>
      <c r="I50" s="43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</row>
    <row r="51" ht="18.0" customHeight="1">
      <c r="A51" s="419">
        <v>45.0</v>
      </c>
      <c r="B51" s="433"/>
      <c r="C51" s="434"/>
      <c r="D51" s="433"/>
      <c r="E51" s="434"/>
      <c r="F51" s="433"/>
      <c r="G51" s="434"/>
      <c r="H51" s="433"/>
      <c r="I51" s="435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</row>
    <row r="52" ht="18.0" customHeight="1">
      <c r="A52" s="415">
        <v>46.0</v>
      </c>
      <c r="B52" s="430"/>
      <c r="C52" s="431"/>
      <c r="D52" s="430"/>
      <c r="E52" s="431"/>
      <c r="F52" s="430"/>
      <c r="G52" s="431"/>
      <c r="H52" s="430"/>
      <c r="I52" s="43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</row>
    <row r="53" ht="18.0" customHeight="1">
      <c r="A53" s="415">
        <v>47.0</v>
      </c>
      <c r="B53" s="430"/>
      <c r="C53" s="431"/>
      <c r="D53" s="430"/>
      <c r="E53" s="431"/>
      <c r="F53" s="430"/>
      <c r="G53" s="431"/>
      <c r="H53" s="430"/>
      <c r="I53" s="43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</row>
    <row r="54" ht="18.0" customHeight="1">
      <c r="A54" s="415">
        <v>48.0</v>
      </c>
      <c r="B54" s="430"/>
      <c r="C54" s="431"/>
      <c r="D54" s="430"/>
      <c r="E54" s="431"/>
      <c r="F54" s="430"/>
      <c r="G54" s="431"/>
      <c r="H54" s="430"/>
      <c r="I54" s="43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</row>
    <row r="55" ht="18.0" customHeight="1">
      <c r="A55" s="415">
        <v>49.0</v>
      </c>
      <c r="B55" s="430"/>
      <c r="C55" s="431"/>
      <c r="D55" s="430"/>
      <c r="E55" s="431"/>
      <c r="F55" s="430"/>
      <c r="G55" s="431"/>
      <c r="H55" s="430"/>
      <c r="I55" s="43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</row>
    <row r="56" ht="18.0" customHeight="1">
      <c r="A56" s="419">
        <v>50.0</v>
      </c>
      <c r="B56" s="433"/>
      <c r="C56" s="434"/>
      <c r="D56" s="433"/>
      <c r="E56" s="434"/>
      <c r="F56" s="433"/>
      <c r="G56" s="434"/>
      <c r="H56" s="433"/>
      <c r="I56" s="435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</row>
    <row r="57" ht="18.0" customHeight="1">
      <c r="A57" s="415">
        <v>51.0</v>
      </c>
      <c r="B57" s="430"/>
      <c r="C57" s="431"/>
      <c r="D57" s="430"/>
      <c r="E57" s="431"/>
      <c r="F57" s="430"/>
      <c r="G57" s="431"/>
      <c r="H57" s="430"/>
      <c r="I57" s="432"/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</row>
    <row r="58" ht="18.0" customHeight="1">
      <c r="A58" s="415">
        <v>52.0</v>
      </c>
      <c r="B58" s="430"/>
      <c r="C58" s="431"/>
      <c r="D58" s="430"/>
      <c r="E58" s="431"/>
      <c r="F58" s="430"/>
      <c r="G58" s="431"/>
      <c r="H58" s="430"/>
      <c r="I58" s="432"/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</row>
    <row r="59" ht="18.0" customHeight="1">
      <c r="A59" s="415">
        <v>53.0</v>
      </c>
      <c r="B59" s="430"/>
      <c r="C59" s="431"/>
      <c r="D59" s="430"/>
      <c r="E59" s="431"/>
      <c r="F59" s="430"/>
      <c r="G59" s="431"/>
      <c r="H59" s="430"/>
      <c r="I59" s="43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</row>
    <row r="60" ht="18.0" customHeight="1">
      <c r="A60" s="415">
        <v>54.0</v>
      </c>
      <c r="B60" s="430"/>
      <c r="C60" s="431"/>
      <c r="D60" s="430"/>
      <c r="E60" s="431"/>
      <c r="F60" s="430"/>
      <c r="G60" s="431"/>
      <c r="H60" s="430"/>
      <c r="I60" s="432"/>
      <c r="J60" s="402"/>
      <c r="K60" s="402"/>
      <c r="L60" s="402"/>
      <c r="M60" s="402"/>
      <c r="N60" s="402"/>
      <c r="O60" s="402"/>
      <c r="P60" s="402"/>
      <c r="Q60" s="402"/>
      <c r="R60" s="402"/>
      <c r="S60" s="402"/>
      <c r="T60" s="402"/>
      <c r="U60" s="402"/>
      <c r="V60" s="402"/>
      <c r="W60" s="402"/>
      <c r="X60" s="402"/>
      <c r="Y60" s="402"/>
      <c r="Z60" s="402"/>
    </row>
    <row r="61" ht="18.0" customHeight="1">
      <c r="A61" s="419">
        <v>55.0</v>
      </c>
      <c r="B61" s="433"/>
      <c r="C61" s="434"/>
      <c r="D61" s="433"/>
      <c r="E61" s="434"/>
      <c r="F61" s="433"/>
      <c r="G61" s="434"/>
      <c r="H61" s="433"/>
      <c r="I61" s="435"/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</row>
    <row r="62" ht="18.0" customHeight="1">
      <c r="A62" s="415">
        <v>56.0</v>
      </c>
      <c r="B62" s="430"/>
      <c r="C62" s="431"/>
      <c r="D62" s="430"/>
      <c r="E62" s="431"/>
      <c r="F62" s="430"/>
      <c r="G62" s="431"/>
      <c r="H62" s="430"/>
      <c r="I62" s="432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</row>
    <row r="63" ht="18.0" customHeight="1">
      <c r="A63" s="415">
        <v>57.0</v>
      </c>
      <c r="B63" s="430"/>
      <c r="C63" s="431"/>
      <c r="D63" s="430"/>
      <c r="E63" s="431"/>
      <c r="F63" s="430"/>
      <c r="G63" s="431"/>
      <c r="H63" s="430"/>
      <c r="I63" s="43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</row>
    <row r="64" ht="18.0" customHeight="1">
      <c r="A64" s="415">
        <v>58.0</v>
      </c>
      <c r="B64" s="430"/>
      <c r="C64" s="431"/>
      <c r="D64" s="430"/>
      <c r="E64" s="431"/>
      <c r="F64" s="430"/>
      <c r="G64" s="431"/>
      <c r="H64" s="430"/>
      <c r="I64" s="432"/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</row>
    <row r="65" ht="18.0" customHeight="1">
      <c r="A65" s="415">
        <v>59.0</v>
      </c>
      <c r="B65" s="430"/>
      <c r="C65" s="431"/>
      <c r="D65" s="430"/>
      <c r="E65" s="431"/>
      <c r="F65" s="430"/>
      <c r="G65" s="431"/>
      <c r="H65" s="430"/>
      <c r="I65" s="43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</row>
    <row r="66" ht="18.0" customHeight="1">
      <c r="A66" s="419">
        <v>60.0</v>
      </c>
      <c r="B66" s="433"/>
      <c r="C66" s="434"/>
      <c r="D66" s="433"/>
      <c r="E66" s="434"/>
      <c r="F66" s="433"/>
      <c r="G66" s="434"/>
      <c r="H66" s="433"/>
      <c r="I66" s="435"/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</row>
    <row r="67" ht="18.0" customHeight="1">
      <c r="A67" s="415">
        <v>61.0</v>
      </c>
      <c r="B67" s="430"/>
      <c r="C67" s="431"/>
      <c r="D67" s="430"/>
      <c r="E67" s="431"/>
      <c r="F67" s="430"/>
      <c r="G67" s="431"/>
      <c r="H67" s="430"/>
      <c r="I67" s="432"/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</row>
    <row r="68" ht="18.0" customHeight="1">
      <c r="A68" s="415">
        <v>62.0</v>
      </c>
      <c r="B68" s="430"/>
      <c r="C68" s="431"/>
      <c r="D68" s="430"/>
      <c r="E68" s="431"/>
      <c r="F68" s="430"/>
      <c r="G68" s="431"/>
      <c r="H68" s="430"/>
      <c r="I68" s="432"/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</row>
    <row r="69" ht="18.0" customHeight="1">
      <c r="A69" s="415">
        <v>63.0</v>
      </c>
      <c r="B69" s="430"/>
      <c r="C69" s="431"/>
      <c r="D69" s="430"/>
      <c r="E69" s="431"/>
      <c r="F69" s="430"/>
      <c r="G69" s="431"/>
      <c r="H69" s="430"/>
      <c r="I69" s="432"/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</row>
    <row r="70" ht="18.0" customHeight="1">
      <c r="A70" s="415">
        <v>64.0</v>
      </c>
      <c r="B70" s="430"/>
      <c r="C70" s="431"/>
      <c r="D70" s="430"/>
      <c r="E70" s="431"/>
      <c r="F70" s="430"/>
      <c r="G70" s="431"/>
      <c r="H70" s="430"/>
      <c r="I70" s="432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</row>
    <row r="71" ht="18.0" customHeight="1">
      <c r="A71" s="419">
        <v>65.0</v>
      </c>
      <c r="B71" s="433"/>
      <c r="C71" s="434"/>
      <c r="D71" s="433"/>
      <c r="E71" s="434"/>
      <c r="F71" s="433"/>
      <c r="G71" s="434"/>
      <c r="H71" s="433"/>
      <c r="I71" s="435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</row>
    <row r="72" ht="18.0" customHeight="1">
      <c r="A72" s="415">
        <v>66.0</v>
      </c>
      <c r="B72" s="430"/>
      <c r="C72" s="431"/>
      <c r="D72" s="430"/>
      <c r="E72" s="431"/>
      <c r="F72" s="430"/>
      <c r="G72" s="431"/>
      <c r="H72" s="430"/>
      <c r="I72" s="432"/>
      <c r="J72" s="402"/>
      <c r="K72" s="402"/>
      <c r="L72" s="402"/>
      <c r="M72" s="402"/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</row>
    <row r="73" ht="18.0" customHeight="1">
      <c r="A73" s="415">
        <v>67.0</v>
      </c>
      <c r="B73" s="430"/>
      <c r="C73" s="431"/>
      <c r="D73" s="430"/>
      <c r="E73" s="431"/>
      <c r="F73" s="430"/>
      <c r="G73" s="431"/>
      <c r="H73" s="430"/>
      <c r="I73" s="432"/>
      <c r="J73" s="402"/>
      <c r="K73" s="402"/>
      <c r="L73" s="402"/>
      <c r="M73" s="402"/>
      <c r="N73" s="402"/>
      <c r="O73" s="402"/>
      <c r="P73" s="402"/>
      <c r="Q73" s="402"/>
      <c r="R73" s="402"/>
      <c r="S73" s="402"/>
      <c r="T73" s="402"/>
      <c r="U73" s="402"/>
      <c r="V73" s="402"/>
      <c r="W73" s="402"/>
      <c r="X73" s="402"/>
      <c r="Y73" s="402"/>
      <c r="Z73" s="402"/>
    </row>
    <row r="74" ht="18.0" customHeight="1">
      <c r="A74" s="415">
        <v>68.0</v>
      </c>
      <c r="B74" s="430"/>
      <c r="C74" s="431"/>
      <c r="D74" s="430"/>
      <c r="E74" s="431"/>
      <c r="F74" s="430"/>
      <c r="G74" s="431"/>
      <c r="H74" s="430"/>
      <c r="I74" s="432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</row>
    <row r="75" ht="18.0" customHeight="1">
      <c r="A75" s="415">
        <v>69.0</v>
      </c>
      <c r="B75" s="430"/>
      <c r="C75" s="431"/>
      <c r="D75" s="430"/>
      <c r="E75" s="431"/>
      <c r="F75" s="430"/>
      <c r="G75" s="431"/>
      <c r="H75" s="430"/>
      <c r="I75" s="432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</row>
    <row r="76" ht="18.0" customHeight="1">
      <c r="A76" s="419">
        <v>70.0</v>
      </c>
      <c r="B76" s="433"/>
      <c r="C76" s="434"/>
      <c r="D76" s="433"/>
      <c r="E76" s="434"/>
      <c r="F76" s="433"/>
      <c r="G76" s="434"/>
      <c r="H76" s="433"/>
      <c r="I76" s="435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</row>
    <row r="77" ht="18.0" customHeight="1">
      <c r="A77" s="415">
        <v>71.0</v>
      </c>
      <c r="B77" s="430"/>
      <c r="C77" s="431"/>
      <c r="D77" s="430"/>
      <c r="E77" s="431"/>
      <c r="F77" s="430"/>
      <c r="G77" s="431"/>
      <c r="H77" s="430"/>
      <c r="I77" s="43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</row>
    <row r="78" ht="18.0" customHeight="1">
      <c r="A78" s="415">
        <v>72.0</v>
      </c>
      <c r="B78" s="430"/>
      <c r="C78" s="431"/>
      <c r="D78" s="430"/>
      <c r="E78" s="431"/>
      <c r="F78" s="430"/>
      <c r="G78" s="431"/>
      <c r="H78" s="430"/>
      <c r="I78" s="432"/>
      <c r="J78" s="402"/>
      <c r="K78" s="402"/>
      <c r="L78" s="402"/>
      <c r="M78" s="402"/>
      <c r="N78" s="402"/>
      <c r="O78" s="402"/>
      <c r="P78" s="402"/>
      <c r="Q78" s="402"/>
      <c r="R78" s="402"/>
      <c r="S78" s="402"/>
      <c r="T78" s="402"/>
      <c r="U78" s="402"/>
      <c r="V78" s="402"/>
      <c r="W78" s="402"/>
      <c r="X78" s="402"/>
      <c r="Y78" s="402"/>
      <c r="Z78" s="402"/>
    </row>
    <row r="79" ht="18.0" customHeight="1">
      <c r="A79" s="415">
        <v>73.0</v>
      </c>
      <c r="B79" s="430"/>
      <c r="C79" s="431"/>
      <c r="D79" s="430"/>
      <c r="E79" s="431"/>
      <c r="F79" s="430"/>
      <c r="G79" s="431"/>
      <c r="H79" s="430"/>
      <c r="I79" s="432"/>
      <c r="J79" s="402"/>
      <c r="K79" s="402"/>
      <c r="L79" s="402"/>
      <c r="M79" s="402"/>
      <c r="N79" s="402"/>
      <c r="O79" s="402"/>
      <c r="P79" s="402"/>
      <c r="Q79" s="402"/>
      <c r="R79" s="402"/>
      <c r="S79" s="402"/>
      <c r="T79" s="402"/>
      <c r="U79" s="402"/>
      <c r="V79" s="402"/>
      <c r="W79" s="402"/>
      <c r="X79" s="402"/>
      <c r="Y79" s="402"/>
      <c r="Z79" s="402"/>
    </row>
    <row r="80" ht="18.0" customHeight="1">
      <c r="A80" s="415">
        <v>74.0</v>
      </c>
      <c r="B80" s="430"/>
      <c r="C80" s="431"/>
      <c r="D80" s="430"/>
      <c r="E80" s="431"/>
      <c r="F80" s="430"/>
      <c r="G80" s="431"/>
      <c r="H80" s="430"/>
      <c r="I80" s="432"/>
      <c r="J80" s="402"/>
      <c r="K80" s="402"/>
      <c r="L80" s="402"/>
      <c r="M80" s="402"/>
      <c r="N80" s="402"/>
      <c r="O80" s="402"/>
      <c r="P80" s="402"/>
      <c r="Q80" s="402"/>
      <c r="R80" s="402"/>
      <c r="S80" s="402"/>
      <c r="T80" s="402"/>
      <c r="U80" s="402"/>
      <c r="V80" s="402"/>
      <c r="W80" s="402"/>
      <c r="X80" s="402"/>
      <c r="Y80" s="402"/>
      <c r="Z80" s="402"/>
    </row>
    <row r="81" ht="18.0" customHeight="1">
      <c r="A81" s="419">
        <v>75.0</v>
      </c>
      <c r="B81" s="433"/>
      <c r="C81" s="434"/>
      <c r="D81" s="433"/>
      <c r="E81" s="434"/>
      <c r="F81" s="433"/>
      <c r="G81" s="434"/>
      <c r="H81" s="433"/>
      <c r="I81" s="435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</row>
    <row r="82" ht="18.0" customHeight="1">
      <c r="A82" s="415">
        <v>76.0</v>
      </c>
      <c r="B82" s="430"/>
      <c r="C82" s="431"/>
      <c r="D82" s="430"/>
      <c r="E82" s="431"/>
      <c r="F82" s="430"/>
      <c r="G82" s="431"/>
      <c r="H82" s="430"/>
      <c r="I82" s="432"/>
      <c r="J82" s="402"/>
      <c r="K82" s="402"/>
      <c r="L82" s="402"/>
      <c r="M82" s="402"/>
      <c r="N82" s="402"/>
      <c r="O82" s="402"/>
      <c r="P82" s="402"/>
      <c r="Q82" s="402"/>
      <c r="R82" s="402"/>
      <c r="S82" s="402"/>
      <c r="T82" s="402"/>
      <c r="U82" s="402"/>
      <c r="V82" s="402"/>
      <c r="W82" s="402"/>
      <c r="X82" s="402"/>
      <c r="Y82" s="402"/>
      <c r="Z82" s="402"/>
    </row>
    <row r="83" ht="18.0" customHeight="1">
      <c r="A83" s="415">
        <v>77.0</v>
      </c>
      <c r="B83" s="430"/>
      <c r="C83" s="431"/>
      <c r="D83" s="430"/>
      <c r="E83" s="431"/>
      <c r="F83" s="430"/>
      <c r="G83" s="431"/>
      <c r="H83" s="430"/>
      <c r="I83" s="43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</row>
    <row r="84" ht="18.0" customHeight="1">
      <c r="A84" s="415">
        <v>78.0</v>
      </c>
      <c r="B84" s="430"/>
      <c r="C84" s="431"/>
      <c r="D84" s="430"/>
      <c r="E84" s="431"/>
      <c r="F84" s="430"/>
      <c r="G84" s="431"/>
      <c r="H84" s="430"/>
      <c r="I84" s="432"/>
      <c r="J84" s="402"/>
      <c r="K84" s="402"/>
      <c r="L84" s="402"/>
      <c r="M84" s="402"/>
      <c r="N84" s="402"/>
      <c r="O84" s="402"/>
      <c r="P84" s="402"/>
      <c r="Q84" s="402"/>
      <c r="R84" s="402"/>
      <c r="S84" s="402"/>
      <c r="T84" s="402"/>
      <c r="U84" s="402"/>
      <c r="V84" s="402"/>
      <c r="W84" s="402"/>
      <c r="X84" s="402"/>
      <c r="Y84" s="402"/>
      <c r="Z84" s="402"/>
    </row>
    <row r="85" ht="18.0" customHeight="1">
      <c r="A85" s="423">
        <v>79.0</v>
      </c>
      <c r="B85" s="436"/>
      <c r="C85" s="437"/>
      <c r="D85" s="436"/>
      <c r="E85" s="437"/>
      <c r="F85" s="436"/>
      <c r="G85" s="437"/>
      <c r="H85" s="436"/>
      <c r="I85" s="438"/>
      <c r="J85" s="402"/>
      <c r="K85" s="402"/>
      <c r="L85" s="402"/>
      <c r="M85" s="402"/>
      <c r="N85" s="402"/>
      <c r="O85" s="402"/>
      <c r="P85" s="402"/>
      <c r="Q85" s="402"/>
      <c r="R85" s="402"/>
      <c r="S85" s="402"/>
      <c r="T85" s="402"/>
      <c r="U85" s="402"/>
      <c r="V85" s="402"/>
      <c r="W85" s="402"/>
      <c r="X85" s="402"/>
      <c r="Y85" s="402"/>
      <c r="Z85" s="402"/>
    </row>
    <row r="86" ht="18.0" customHeight="1">
      <c r="A86" s="402"/>
      <c r="B86" s="402"/>
      <c r="C86" s="402"/>
      <c r="D86" s="402"/>
      <c r="E86" s="402"/>
      <c r="F86" s="402"/>
      <c r="G86" s="402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T86" s="402"/>
      <c r="U86" s="402"/>
      <c r="V86" s="402"/>
      <c r="W86" s="402"/>
      <c r="X86" s="402"/>
      <c r="Y86" s="402"/>
      <c r="Z86" s="402"/>
    </row>
    <row r="87" ht="18.0" customHeight="1">
      <c r="A87" s="402"/>
      <c r="B87" s="402"/>
      <c r="C87" s="402"/>
      <c r="D87" s="402"/>
      <c r="E87" s="402"/>
      <c r="F87" s="402"/>
      <c r="G87" s="402"/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T87" s="402"/>
      <c r="U87" s="402"/>
      <c r="V87" s="402"/>
      <c r="W87" s="402"/>
      <c r="X87" s="402"/>
      <c r="Y87" s="402"/>
      <c r="Z87" s="402"/>
    </row>
    <row r="88" ht="18.0" customHeight="1">
      <c r="A88" s="402"/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</row>
    <row r="89" ht="18.0" customHeight="1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02"/>
      <c r="N89" s="402"/>
      <c r="O89" s="402"/>
      <c r="P89" s="402"/>
      <c r="Q89" s="402"/>
      <c r="R89" s="402"/>
      <c r="S89" s="402"/>
      <c r="T89" s="402"/>
      <c r="U89" s="402"/>
      <c r="V89" s="402"/>
      <c r="W89" s="402"/>
      <c r="X89" s="402"/>
      <c r="Y89" s="402"/>
      <c r="Z89" s="402"/>
    </row>
    <row r="90" ht="18.0" customHeight="1">
      <c r="A90" s="402"/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2"/>
      <c r="M90" s="402"/>
      <c r="N90" s="402"/>
      <c r="O90" s="402"/>
      <c r="P90" s="402"/>
      <c r="Q90" s="402"/>
      <c r="R90" s="402"/>
      <c r="S90" s="402"/>
      <c r="T90" s="402"/>
      <c r="U90" s="402"/>
      <c r="V90" s="402"/>
      <c r="W90" s="402"/>
      <c r="X90" s="402"/>
      <c r="Y90" s="402"/>
      <c r="Z90" s="402"/>
    </row>
    <row r="91" ht="18.0" customHeight="1">
      <c r="A91" s="402"/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</row>
    <row r="92" ht="18.0" customHeight="1">
      <c r="A92" s="402"/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2"/>
      <c r="M92" s="402"/>
      <c r="N92" s="402"/>
      <c r="O92" s="402"/>
      <c r="P92" s="402"/>
      <c r="Q92" s="402"/>
      <c r="R92" s="402"/>
      <c r="S92" s="402"/>
      <c r="T92" s="402"/>
      <c r="U92" s="402"/>
      <c r="V92" s="402"/>
      <c r="W92" s="402"/>
      <c r="X92" s="402"/>
      <c r="Y92" s="402"/>
      <c r="Z92" s="402"/>
    </row>
    <row r="93" ht="18.0" customHeight="1">
      <c r="A93" s="402"/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</row>
    <row r="94" ht="18.0" customHeight="1">
      <c r="A94" s="402"/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  <c r="R94" s="402"/>
      <c r="S94" s="402"/>
      <c r="T94" s="402"/>
      <c r="U94" s="402"/>
      <c r="V94" s="402"/>
      <c r="W94" s="402"/>
      <c r="X94" s="402"/>
      <c r="Y94" s="402"/>
      <c r="Z94" s="402"/>
    </row>
    <row r="95" ht="18.0" customHeight="1">
      <c r="A95" s="402"/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</row>
    <row r="96" ht="18.0" customHeight="1">
      <c r="A96" s="402"/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2"/>
      <c r="T96" s="402"/>
      <c r="U96" s="402"/>
      <c r="V96" s="402"/>
      <c r="W96" s="402"/>
      <c r="X96" s="402"/>
      <c r="Y96" s="402"/>
      <c r="Z96" s="402"/>
    </row>
    <row r="97" ht="18.0" customHeight="1">
      <c r="A97" s="402"/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</row>
    <row r="98" ht="18.0" customHeight="1">
      <c r="A98" s="402"/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2"/>
      <c r="T98" s="402"/>
      <c r="U98" s="402"/>
      <c r="V98" s="402"/>
      <c r="W98" s="402"/>
      <c r="X98" s="402"/>
      <c r="Y98" s="402"/>
      <c r="Z98" s="402"/>
    </row>
    <row r="99" ht="18.0" customHeight="1">
      <c r="A99" s="402"/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2"/>
      <c r="M99" s="402"/>
      <c r="N99" s="402"/>
      <c r="O99" s="402"/>
      <c r="P99" s="402"/>
      <c r="Q99" s="402"/>
      <c r="R99" s="402"/>
      <c r="S99" s="402"/>
      <c r="T99" s="402"/>
      <c r="U99" s="402"/>
      <c r="V99" s="402"/>
      <c r="W99" s="402"/>
      <c r="X99" s="402"/>
      <c r="Y99" s="402"/>
      <c r="Z99" s="402"/>
    </row>
    <row r="100" ht="18.0" customHeight="1">
      <c r="A100" s="402"/>
      <c r="B100" s="402"/>
      <c r="C100" s="402"/>
      <c r="D100" s="402"/>
      <c r="E100" s="402"/>
      <c r="F100" s="402"/>
      <c r="G100" s="402"/>
      <c r="H100" s="402"/>
      <c r="I100" s="402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</row>
    <row r="101" ht="18.0" customHeight="1">
      <c r="A101" s="402"/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2"/>
      <c r="M101" s="402"/>
      <c r="N101" s="402"/>
      <c r="O101" s="402"/>
      <c r="P101" s="402"/>
      <c r="Q101" s="402"/>
      <c r="R101" s="402"/>
      <c r="S101" s="402"/>
      <c r="T101" s="402"/>
      <c r="U101" s="402"/>
      <c r="V101" s="402"/>
      <c r="W101" s="402"/>
      <c r="X101" s="402"/>
      <c r="Y101" s="402"/>
      <c r="Z101" s="402"/>
    </row>
    <row r="102" ht="18.0" customHeight="1">
      <c r="A102" s="402"/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</row>
    <row r="103" ht="18.0" customHeight="1">
      <c r="A103" s="402"/>
      <c r="B103" s="402"/>
      <c r="C103" s="402"/>
      <c r="D103" s="402"/>
      <c r="E103" s="402"/>
      <c r="F103" s="402"/>
      <c r="G103" s="402"/>
      <c r="H103" s="402"/>
      <c r="I103" s="402"/>
      <c r="J103" s="402"/>
      <c r="K103" s="402"/>
      <c r="L103" s="402"/>
      <c r="M103" s="402"/>
      <c r="N103" s="402"/>
      <c r="O103" s="402"/>
      <c r="P103" s="402"/>
      <c r="Q103" s="402"/>
      <c r="R103" s="402"/>
      <c r="S103" s="402"/>
      <c r="T103" s="402"/>
      <c r="U103" s="402"/>
      <c r="V103" s="402"/>
      <c r="W103" s="402"/>
      <c r="X103" s="402"/>
      <c r="Y103" s="402"/>
      <c r="Z103" s="402"/>
    </row>
    <row r="104" ht="18.0" customHeight="1">
      <c r="A104" s="402"/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</row>
    <row r="105" ht="18.0" customHeight="1">
      <c r="A105" s="402"/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</row>
    <row r="106" ht="18.0" customHeight="1">
      <c r="A106" s="402"/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</row>
    <row r="107" ht="18.0" customHeight="1">
      <c r="A107" s="402"/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2"/>
      <c r="M107" s="402"/>
      <c r="N107" s="402"/>
      <c r="O107" s="402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</row>
    <row r="108" ht="18.0" customHeight="1">
      <c r="A108" s="402"/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2"/>
      <c r="T108" s="402"/>
      <c r="U108" s="402"/>
      <c r="V108" s="402"/>
      <c r="W108" s="402"/>
      <c r="X108" s="402"/>
      <c r="Y108" s="402"/>
      <c r="Z108" s="402"/>
    </row>
    <row r="109" ht="18.0" customHeight="1">
      <c r="A109" s="402"/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  <c r="R109" s="402"/>
      <c r="S109" s="402"/>
      <c r="T109" s="402"/>
      <c r="U109" s="402"/>
      <c r="V109" s="402"/>
      <c r="W109" s="402"/>
      <c r="X109" s="402"/>
      <c r="Y109" s="402"/>
      <c r="Z109" s="402"/>
    </row>
    <row r="110" ht="18.0" customHeight="1">
      <c r="A110" s="402"/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</row>
    <row r="111" ht="18.0" customHeight="1">
      <c r="A111" s="402"/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</row>
    <row r="112" ht="18.0" customHeight="1">
      <c r="A112" s="402"/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2"/>
      <c r="M112" s="402"/>
      <c r="N112" s="402"/>
      <c r="O112" s="402"/>
      <c r="P112" s="402"/>
      <c r="Q112" s="402"/>
      <c r="R112" s="402"/>
      <c r="S112" s="402"/>
      <c r="T112" s="402"/>
      <c r="U112" s="402"/>
      <c r="V112" s="402"/>
      <c r="W112" s="402"/>
      <c r="X112" s="402"/>
      <c r="Y112" s="402"/>
      <c r="Z112" s="402"/>
    </row>
    <row r="113" ht="18.0" customHeight="1">
      <c r="A113" s="402"/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2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</row>
    <row r="114" ht="18.0" customHeight="1">
      <c r="A114" s="402"/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2"/>
      <c r="M114" s="402"/>
      <c r="N114" s="402"/>
      <c r="O114" s="402"/>
      <c r="P114" s="402"/>
      <c r="Q114" s="402"/>
      <c r="R114" s="402"/>
      <c r="S114" s="402"/>
      <c r="T114" s="402"/>
      <c r="U114" s="402"/>
      <c r="V114" s="402"/>
      <c r="W114" s="402"/>
      <c r="X114" s="402"/>
      <c r="Y114" s="402"/>
      <c r="Z114" s="402"/>
    </row>
    <row r="115" ht="18.0" customHeight="1">
      <c r="A115" s="402"/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02"/>
      <c r="X115" s="402"/>
      <c r="Y115" s="402"/>
      <c r="Z115" s="402"/>
    </row>
    <row r="116" ht="18.0" customHeight="1">
      <c r="A116" s="402"/>
      <c r="B116" s="402"/>
      <c r="C116" s="402"/>
      <c r="D116" s="402"/>
      <c r="E116" s="402"/>
      <c r="F116" s="402"/>
      <c r="G116" s="402"/>
      <c r="H116" s="402"/>
      <c r="I116" s="402"/>
      <c r="J116" s="402"/>
      <c r="K116" s="402"/>
      <c r="L116" s="402"/>
      <c r="M116" s="402"/>
      <c r="N116" s="402"/>
      <c r="O116" s="402"/>
      <c r="P116" s="402"/>
      <c r="Q116" s="402"/>
      <c r="R116" s="402"/>
      <c r="S116" s="402"/>
      <c r="T116" s="402"/>
      <c r="U116" s="402"/>
      <c r="V116" s="402"/>
      <c r="W116" s="402"/>
      <c r="X116" s="402"/>
      <c r="Y116" s="402"/>
      <c r="Z116" s="402"/>
    </row>
    <row r="117" ht="18.0" customHeight="1">
      <c r="A117" s="402"/>
      <c r="B117" s="402"/>
      <c r="C117" s="402"/>
      <c r="D117" s="402"/>
      <c r="E117" s="402"/>
      <c r="F117" s="402"/>
      <c r="G117" s="402"/>
      <c r="H117" s="402"/>
      <c r="I117" s="402"/>
      <c r="J117" s="402"/>
      <c r="K117" s="402"/>
      <c r="L117" s="402"/>
      <c r="M117" s="402"/>
      <c r="N117" s="402"/>
      <c r="O117" s="402"/>
      <c r="P117" s="402"/>
      <c r="Q117" s="402"/>
      <c r="R117" s="402"/>
      <c r="S117" s="402"/>
      <c r="T117" s="402"/>
      <c r="U117" s="402"/>
      <c r="V117" s="402"/>
      <c r="W117" s="402"/>
      <c r="X117" s="402"/>
      <c r="Y117" s="402"/>
      <c r="Z117" s="402"/>
    </row>
    <row r="118" ht="18.0" customHeight="1">
      <c r="A118" s="402"/>
      <c r="B118" s="402"/>
      <c r="C118" s="402"/>
      <c r="D118" s="402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2"/>
      <c r="T118" s="402"/>
      <c r="U118" s="402"/>
      <c r="V118" s="402"/>
      <c r="W118" s="402"/>
      <c r="X118" s="402"/>
      <c r="Y118" s="402"/>
      <c r="Z118" s="402"/>
    </row>
    <row r="119" ht="18.0" customHeight="1">
      <c r="A119" s="402"/>
      <c r="B119" s="402"/>
      <c r="C119" s="402"/>
      <c r="D119" s="402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  <c r="R119" s="402"/>
      <c r="S119" s="402"/>
      <c r="T119" s="402"/>
      <c r="U119" s="402"/>
      <c r="V119" s="402"/>
      <c r="W119" s="402"/>
      <c r="X119" s="402"/>
      <c r="Y119" s="402"/>
      <c r="Z119" s="402"/>
    </row>
    <row r="120" ht="18.0" customHeight="1">
      <c r="A120" s="402"/>
      <c r="B120" s="402"/>
      <c r="C120" s="402"/>
      <c r="D120" s="402"/>
      <c r="E120" s="402"/>
      <c r="F120" s="402"/>
      <c r="G120" s="402"/>
      <c r="H120" s="402"/>
      <c r="I120" s="402"/>
      <c r="J120" s="402"/>
      <c r="K120" s="402"/>
      <c r="L120" s="402"/>
      <c r="M120" s="402"/>
      <c r="N120" s="402"/>
      <c r="O120" s="402"/>
      <c r="P120" s="402"/>
      <c r="Q120" s="402"/>
      <c r="R120" s="402"/>
      <c r="S120" s="402"/>
      <c r="T120" s="402"/>
      <c r="U120" s="402"/>
      <c r="V120" s="402"/>
      <c r="W120" s="402"/>
      <c r="X120" s="402"/>
      <c r="Y120" s="402"/>
      <c r="Z120" s="402"/>
    </row>
    <row r="121" ht="18.0" customHeight="1">
      <c r="A121" s="402"/>
      <c r="B121" s="402"/>
      <c r="C121" s="402"/>
      <c r="D121" s="402"/>
      <c r="E121" s="402"/>
      <c r="F121" s="402"/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  <c r="R121" s="402"/>
      <c r="S121" s="402"/>
      <c r="T121" s="402"/>
      <c r="U121" s="402"/>
      <c r="V121" s="402"/>
      <c r="W121" s="402"/>
      <c r="X121" s="402"/>
      <c r="Y121" s="402"/>
      <c r="Z121" s="402"/>
    </row>
    <row r="122" ht="18.0" customHeight="1">
      <c r="A122" s="402"/>
      <c r="B122" s="402"/>
      <c r="C122" s="402"/>
      <c r="D122" s="402"/>
      <c r="E122" s="402"/>
      <c r="F122" s="402"/>
      <c r="G122" s="402"/>
      <c r="H122" s="402"/>
      <c r="I122" s="402"/>
      <c r="J122" s="402"/>
      <c r="K122" s="402"/>
      <c r="L122" s="402"/>
      <c r="M122" s="402"/>
      <c r="N122" s="402"/>
      <c r="O122" s="402"/>
      <c r="P122" s="402"/>
      <c r="Q122" s="402"/>
      <c r="R122" s="402"/>
      <c r="S122" s="402"/>
      <c r="T122" s="402"/>
      <c r="U122" s="402"/>
      <c r="V122" s="402"/>
      <c r="W122" s="402"/>
      <c r="X122" s="402"/>
      <c r="Y122" s="402"/>
      <c r="Z122" s="402"/>
    </row>
    <row r="123" ht="18.0" customHeight="1">
      <c r="A123" s="402"/>
      <c r="B123" s="402"/>
      <c r="C123" s="402"/>
      <c r="D123" s="402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  <c r="R123" s="402"/>
      <c r="S123" s="402"/>
      <c r="T123" s="402"/>
      <c r="U123" s="402"/>
      <c r="V123" s="402"/>
      <c r="W123" s="402"/>
      <c r="X123" s="402"/>
      <c r="Y123" s="402"/>
      <c r="Z123" s="402"/>
    </row>
    <row r="124" ht="18.0" customHeight="1">
      <c r="A124" s="402"/>
      <c r="B124" s="402"/>
      <c r="C124" s="402"/>
      <c r="D124" s="402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  <c r="R124" s="402"/>
      <c r="S124" s="402"/>
      <c r="T124" s="402"/>
      <c r="U124" s="402"/>
      <c r="V124" s="402"/>
      <c r="W124" s="402"/>
      <c r="X124" s="402"/>
      <c r="Y124" s="402"/>
      <c r="Z124" s="402"/>
    </row>
    <row r="125" ht="18.0" customHeight="1">
      <c r="A125" s="402"/>
      <c r="B125" s="402"/>
      <c r="C125" s="402"/>
      <c r="D125" s="402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</row>
    <row r="126" ht="18.0" customHeight="1">
      <c r="A126" s="402"/>
      <c r="B126" s="402"/>
      <c r="C126" s="402"/>
      <c r="D126" s="402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  <c r="R126" s="402"/>
      <c r="S126" s="402"/>
      <c r="T126" s="402"/>
      <c r="U126" s="402"/>
      <c r="V126" s="402"/>
      <c r="W126" s="402"/>
      <c r="X126" s="402"/>
      <c r="Y126" s="402"/>
      <c r="Z126" s="402"/>
    </row>
    <row r="127" ht="18.0" customHeight="1">
      <c r="A127" s="402"/>
      <c r="B127" s="402"/>
      <c r="C127" s="402"/>
      <c r="D127" s="402"/>
      <c r="E127" s="402"/>
      <c r="F127" s="402"/>
      <c r="G127" s="402"/>
      <c r="H127" s="402"/>
      <c r="I127" s="402"/>
      <c r="J127" s="402"/>
      <c r="K127" s="402"/>
      <c r="L127" s="402"/>
      <c r="M127" s="402"/>
      <c r="N127" s="402"/>
      <c r="O127" s="402"/>
      <c r="P127" s="402"/>
      <c r="Q127" s="402"/>
      <c r="R127" s="402"/>
      <c r="S127" s="402"/>
      <c r="T127" s="402"/>
      <c r="U127" s="402"/>
      <c r="V127" s="402"/>
      <c r="W127" s="402"/>
      <c r="X127" s="402"/>
      <c r="Y127" s="402"/>
      <c r="Z127" s="402"/>
    </row>
    <row r="128" ht="18.0" customHeight="1">
      <c r="A128" s="402"/>
      <c r="B128" s="402"/>
      <c r="C128" s="402"/>
      <c r="D128" s="402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2"/>
    </row>
    <row r="129" ht="18.0" customHeight="1">
      <c r="A129" s="402"/>
      <c r="B129" s="402"/>
      <c r="C129" s="402"/>
      <c r="D129" s="402"/>
      <c r="E129" s="402"/>
      <c r="F129" s="402"/>
      <c r="G129" s="402"/>
      <c r="H129" s="402"/>
      <c r="I129" s="402"/>
      <c r="J129" s="402"/>
      <c r="K129" s="402"/>
      <c r="L129" s="402"/>
      <c r="M129" s="402"/>
      <c r="N129" s="402"/>
      <c r="O129" s="402"/>
      <c r="P129" s="402"/>
      <c r="Q129" s="402"/>
      <c r="R129" s="402"/>
      <c r="S129" s="402"/>
      <c r="T129" s="402"/>
      <c r="U129" s="402"/>
      <c r="V129" s="402"/>
      <c r="W129" s="402"/>
      <c r="X129" s="402"/>
      <c r="Y129" s="402"/>
      <c r="Z129" s="402"/>
    </row>
    <row r="130" ht="18.0" customHeight="1">
      <c r="A130" s="402"/>
      <c r="B130" s="402"/>
      <c r="C130" s="402"/>
      <c r="D130" s="402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  <c r="R130" s="402"/>
      <c r="S130" s="402"/>
      <c r="T130" s="402"/>
      <c r="U130" s="402"/>
      <c r="V130" s="402"/>
      <c r="W130" s="402"/>
      <c r="X130" s="402"/>
      <c r="Y130" s="402"/>
      <c r="Z130" s="402"/>
    </row>
    <row r="131" ht="18.0" customHeight="1">
      <c r="A131" s="402"/>
      <c r="B131" s="402"/>
      <c r="C131" s="402"/>
      <c r="D131" s="402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  <c r="R131" s="402"/>
      <c r="S131" s="402"/>
      <c r="T131" s="402"/>
      <c r="U131" s="402"/>
      <c r="V131" s="402"/>
      <c r="W131" s="402"/>
      <c r="X131" s="402"/>
      <c r="Y131" s="402"/>
      <c r="Z131" s="402"/>
    </row>
    <row r="132" ht="18.0" customHeight="1">
      <c r="A132" s="402"/>
      <c r="B132" s="402"/>
      <c r="C132" s="402"/>
      <c r="D132" s="402"/>
      <c r="E132" s="402"/>
      <c r="F132" s="402"/>
      <c r="G132" s="402"/>
      <c r="H132" s="402"/>
      <c r="I132" s="402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</row>
    <row r="133" ht="18.0" customHeight="1">
      <c r="A133" s="402"/>
      <c r="B133" s="402"/>
      <c r="C133" s="402"/>
      <c r="D133" s="402"/>
      <c r="E133" s="402"/>
      <c r="F133" s="402"/>
      <c r="G133" s="402"/>
      <c r="H133" s="402"/>
      <c r="I133" s="402"/>
      <c r="J133" s="402"/>
      <c r="K133" s="402"/>
      <c r="L133" s="402"/>
      <c r="M133" s="402"/>
      <c r="N133" s="402"/>
      <c r="O133" s="402"/>
      <c r="P133" s="402"/>
      <c r="Q133" s="402"/>
      <c r="R133" s="402"/>
      <c r="S133" s="402"/>
      <c r="T133" s="402"/>
      <c r="U133" s="402"/>
      <c r="V133" s="402"/>
      <c r="W133" s="402"/>
      <c r="X133" s="402"/>
      <c r="Y133" s="402"/>
      <c r="Z133" s="402"/>
    </row>
    <row r="134" ht="18.0" customHeight="1">
      <c r="A134" s="402"/>
      <c r="B134" s="402"/>
      <c r="C134" s="402"/>
      <c r="D134" s="402"/>
      <c r="E134" s="402"/>
      <c r="F134" s="402"/>
      <c r="G134" s="402"/>
      <c r="H134" s="402"/>
      <c r="I134" s="402"/>
      <c r="J134" s="402"/>
      <c r="K134" s="402"/>
      <c r="L134" s="402"/>
      <c r="M134" s="402"/>
      <c r="N134" s="402"/>
      <c r="O134" s="402"/>
      <c r="P134" s="402"/>
      <c r="Q134" s="402"/>
      <c r="R134" s="402"/>
      <c r="S134" s="402"/>
      <c r="T134" s="402"/>
      <c r="U134" s="402"/>
      <c r="V134" s="402"/>
      <c r="W134" s="402"/>
      <c r="X134" s="402"/>
      <c r="Y134" s="402"/>
      <c r="Z134" s="402"/>
    </row>
    <row r="135" ht="18.0" customHeight="1">
      <c r="A135" s="402"/>
      <c r="B135" s="402"/>
      <c r="C135" s="402"/>
      <c r="D135" s="40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2"/>
      <c r="T135" s="402"/>
      <c r="U135" s="402"/>
      <c r="V135" s="402"/>
      <c r="W135" s="402"/>
      <c r="X135" s="402"/>
      <c r="Y135" s="402"/>
      <c r="Z135" s="402"/>
    </row>
    <row r="136" ht="18.0" customHeight="1">
      <c r="A136" s="402"/>
      <c r="B136" s="402"/>
      <c r="C136" s="402"/>
      <c r="D136" s="402"/>
      <c r="E136" s="402"/>
      <c r="F136" s="402"/>
      <c r="G136" s="402"/>
      <c r="H136" s="402"/>
      <c r="I136" s="402"/>
      <c r="J136" s="402"/>
      <c r="K136" s="402"/>
      <c r="L136" s="402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</row>
    <row r="137" ht="18.0" customHeight="1">
      <c r="A137" s="402"/>
      <c r="B137" s="402"/>
      <c r="C137" s="402"/>
      <c r="D137" s="402"/>
      <c r="E137" s="402"/>
      <c r="F137" s="402"/>
      <c r="G137" s="402"/>
      <c r="H137" s="402"/>
      <c r="I137" s="402"/>
      <c r="J137" s="402"/>
      <c r="K137" s="402"/>
      <c r="L137" s="40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</row>
    <row r="138" ht="18.0" customHeight="1">
      <c r="A138" s="402"/>
      <c r="B138" s="402"/>
      <c r="C138" s="402"/>
      <c r="D138" s="402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</row>
    <row r="139" ht="18.0" customHeight="1">
      <c r="A139" s="402"/>
      <c r="B139" s="402"/>
      <c r="C139" s="402"/>
      <c r="D139" s="402"/>
      <c r="E139" s="402"/>
      <c r="F139" s="402"/>
      <c r="G139" s="402"/>
      <c r="H139" s="402"/>
      <c r="I139" s="402"/>
      <c r="J139" s="402"/>
      <c r="K139" s="402"/>
      <c r="L139" s="402"/>
      <c r="M139" s="402"/>
      <c r="N139" s="402"/>
      <c r="O139" s="402"/>
      <c r="P139" s="402"/>
      <c r="Q139" s="402"/>
      <c r="R139" s="402"/>
      <c r="S139" s="402"/>
      <c r="T139" s="402"/>
      <c r="U139" s="402"/>
      <c r="V139" s="402"/>
      <c r="W139" s="402"/>
      <c r="X139" s="402"/>
      <c r="Y139" s="402"/>
      <c r="Z139" s="402"/>
    </row>
    <row r="140" ht="18.0" customHeight="1">
      <c r="A140" s="402"/>
      <c r="B140" s="402"/>
      <c r="C140" s="402"/>
      <c r="D140" s="402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</row>
    <row r="141" ht="18.0" customHeight="1">
      <c r="A141" s="402"/>
      <c r="B141" s="402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</row>
    <row r="142" ht="18.0" customHeight="1">
      <c r="A142" s="402"/>
      <c r="B142" s="402"/>
      <c r="C142" s="402"/>
      <c r="D142" s="402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</row>
    <row r="143" ht="18.0" customHeight="1">
      <c r="A143" s="402"/>
      <c r="B143" s="402"/>
      <c r="C143" s="402"/>
      <c r="D143" s="402"/>
      <c r="E143" s="402"/>
      <c r="F143" s="402"/>
      <c r="G143" s="402"/>
      <c r="H143" s="402"/>
      <c r="I143" s="402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</row>
    <row r="144" ht="18.0" customHeight="1">
      <c r="A144" s="402"/>
      <c r="B144" s="402"/>
      <c r="C144" s="402"/>
      <c r="D144" s="402"/>
      <c r="E144" s="402"/>
      <c r="F144" s="402"/>
      <c r="G144" s="402"/>
      <c r="H144" s="402"/>
      <c r="I144" s="402"/>
      <c r="J144" s="402"/>
      <c r="K144" s="402"/>
      <c r="L144" s="402"/>
      <c r="M144" s="402"/>
      <c r="N144" s="402"/>
      <c r="O144" s="402"/>
      <c r="P144" s="402"/>
      <c r="Q144" s="402"/>
      <c r="R144" s="402"/>
      <c r="S144" s="402"/>
      <c r="T144" s="402"/>
      <c r="U144" s="402"/>
      <c r="V144" s="402"/>
      <c r="W144" s="402"/>
      <c r="X144" s="402"/>
      <c r="Y144" s="402"/>
      <c r="Z144" s="402"/>
    </row>
    <row r="145" ht="18.0" customHeight="1">
      <c r="A145" s="402"/>
      <c r="B145" s="402"/>
      <c r="C145" s="402"/>
      <c r="D145" s="402"/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2"/>
      <c r="T145" s="402"/>
      <c r="U145" s="402"/>
      <c r="V145" s="402"/>
      <c r="W145" s="402"/>
      <c r="X145" s="402"/>
      <c r="Y145" s="402"/>
      <c r="Z145" s="402"/>
    </row>
    <row r="146" ht="18.0" customHeight="1">
      <c r="A146" s="402"/>
      <c r="B146" s="402"/>
      <c r="C146" s="402"/>
      <c r="D146" s="402"/>
      <c r="E146" s="402"/>
      <c r="F146" s="402"/>
      <c r="G146" s="402"/>
      <c r="H146" s="402"/>
      <c r="I146" s="402"/>
      <c r="J146" s="402"/>
      <c r="K146" s="402"/>
      <c r="L146" s="402"/>
      <c r="M146" s="402"/>
      <c r="N146" s="402"/>
      <c r="O146" s="402"/>
      <c r="P146" s="402"/>
      <c r="Q146" s="402"/>
      <c r="R146" s="402"/>
      <c r="S146" s="402"/>
      <c r="T146" s="402"/>
      <c r="U146" s="402"/>
      <c r="V146" s="402"/>
      <c r="W146" s="402"/>
      <c r="X146" s="402"/>
      <c r="Y146" s="402"/>
      <c r="Z146" s="402"/>
    </row>
    <row r="147" ht="18.0" customHeight="1">
      <c r="A147" s="402"/>
      <c r="B147" s="402"/>
      <c r="C147" s="402"/>
      <c r="D147" s="402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  <c r="R147" s="402"/>
      <c r="S147" s="402"/>
      <c r="T147" s="402"/>
      <c r="U147" s="402"/>
      <c r="V147" s="402"/>
      <c r="W147" s="402"/>
      <c r="X147" s="402"/>
      <c r="Y147" s="402"/>
      <c r="Z147" s="402"/>
    </row>
    <row r="148" ht="18.0" customHeight="1">
      <c r="A148" s="402"/>
      <c r="B148" s="402"/>
      <c r="C148" s="402"/>
      <c r="D148" s="402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2"/>
      <c r="T148" s="402"/>
      <c r="U148" s="402"/>
      <c r="V148" s="402"/>
      <c r="W148" s="402"/>
      <c r="X148" s="402"/>
      <c r="Y148" s="402"/>
      <c r="Z148" s="402"/>
    </row>
    <row r="149" ht="18.0" customHeight="1">
      <c r="A149" s="402"/>
      <c r="B149" s="402"/>
      <c r="C149" s="402"/>
      <c r="D149" s="402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</row>
    <row r="150" ht="18.0" customHeight="1">
      <c r="A150" s="402"/>
      <c r="B150" s="402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</row>
    <row r="151" ht="18.0" customHeight="1">
      <c r="A151" s="402"/>
      <c r="B151" s="402"/>
      <c r="C151" s="402"/>
      <c r="D151" s="402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  <c r="R151" s="402"/>
      <c r="S151" s="402"/>
      <c r="T151" s="402"/>
      <c r="U151" s="402"/>
      <c r="V151" s="402"/>
      <c r="W151" s="402"/>
      <c r="X151" s="402"/>
      <c r="Y151" s="402"/>
      <c r="Z151" s="402"/>
    </row>
    <row r="152" ht="18.0" customHeight="1">
      <c r="A152" s="402"/>
      <c r="B152" s="402"/>
      <c r="C152" s="402"/>
      <c r="D152" s="402"/>
      <c r="E152" s="402"/>
      <c r="F152" s="402"/>
      <c r="G152" s="402"/>
      <c r="H152" s="402"/>
      <c r="I152" s="402"/>
      <c r="J152" s="402"/>
      <c r="K152" s="402"/>
      <c r="L152" s="402"/>
      <c r="M152" s="402"/>
      <c r="N152" s="402"/>
      <c r="O152" s="402"/>
      <c r="P152" s="402"/>
      <c r="Q152" s="402"/>
      <c r="R152" s="402"/>
      <c r="S152" s="402"/>
      <c r="T152" s="402"/>
      <c r="U152" s="402"/>
      <c r="V152" s="402"/>
      <c r="W152" s="402"/>
      <c r="X152" s="402"/>
      <c r="Y152" s="402"/>
      <c r="Z152" s="402"/>
    </row>
    <row r="153" ht="18.0" customHeight="1">
      <c r="A153" s="402"/>
      <c r="B153" s="402"/>
      <c r="C153" s="402"/>
      <c r="D153" s="402"/>
      <c r="E153" s="402"/>
      <c r="F153" s="402"/>
      <c r="G153" s="402"/>
      <c r="H153" s="402"/>
      <c r="I153" s="402"/>
      <c r="J153" s="402"/>
      <c r="K153" s="402"/>
      <c r="L153" s="402"/>
      <c r="M153" s="402"/>
      <c r="N153" s="402"/>
      <c r="O153" s="402"/>
      <c r="P153" s="402"/>
      <c r="Q153" s="402"/>
      <c r="R153" s="402"/>
      <c r="S153" s="402"/>
      <c r="T153" s="402"/>
      <c r="U153" s="402"/>
      <c r="V153" s="402"/>
      <c r="W153" s="402"/>
      <c r="X153" s="402"/>
      <c r="Y153" s="402"/>
      <c r="Z153" s="402"/>
    </row>
    <row r="154" ht="18.0" customHeight="1">
      <c r="A154" s="402"/>
      <c r="B154" s="402"/>
      <c r="C154" s="402"/>
      <c r="D154" s="402"/>
      <c r="E154" s="402"/>
      <c r="F154" s="402"/>
      <c r="G154" s="402"/>
      <c r="H154" s="402"/>
      <c r="I154" s="402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</row>
    <row r="155" ht="18.0" customHeight="1">
      <c r="A155" s="402"/>
      <c r="B155" s="402"/>
      <c r="C155" s="402"/>
      <c r="D155" s="402"/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2"/>
      <c r="T155" s="402"/>
      <c r="U155" s="402"/>
      <c r="V155" s="402"/>
      <c r="W155" s="402"/>
      <c r="X155" s="402"/>
      <c r="Y155" s="402"/>
      <c r="Z155" s="402"/>
    </row>
    <row r="156" ht="18.0" customHeight="1">
      <c r="A156" s="402"/>
      <c r="B156" s="402"/>
      <c r="C156" s="402"/>
      <c r="D156" s="402"/>
      <c r="E156" s="402"/>
      <c r="F156" s="402"/>
      <c r="G156" s="402"/>
      <c r="H156" s="402"/>
      <c r="I156" s="402"/>
      <c r="J156" s="402"/>
      <c r="K156" s="402"/>
      <c r="L156" s="402"/>
      <c r="M156" s="402"/>
      <c r="N156" s="402"/>
      <c r="O156" s="402"/>
      <c r="P156" s="402"/>
      <c r="Q156" s="402"/>
      <c r="R156" s="402"/>
      <c r="S156" s="402"/>
      <c r="T156" s="402"/>
      <c r="U156" s="402"/>
      <c r="V156" s="402"/>
      <c r="W156" s="402"/>
      <c r="X156" s="402"/>
      <c r="Y156" s="402"/>
      <c r="Z156" s="402"/>
    </row>
    <row r="157" ht="18.0" customHeight="1">
      <c r="A157" s="402"/>
      <c r="B157" s="402"/>
      <c r="C157" s="402"/>
      <c r="D157" s="402"/>
      <c r="E157" s="402"/>
      <c r="F157" s="402"/>
      <c r="G157" s="402"/>
      <c r="H157" s="402"/>
      <c r="I157" s="402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</row>
    <row r="158" ht="18.0" customHeight="1">
      <c r="A158" s="402"/>
      <c r="B158" s="402"/>
      <c r="C158" s="402"/>
      <c r="D158" s="402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2"/>
      <c r="T158" s="402"/>
      <c r="U158" s="402"/>
      <c r="V158" s="402"/>
      <c r="W158" s="402"/>
      <c r="X158" s="402"/>
      <c r="Y158" s="402"/>
      <c r="Z158" s="402"/>
    </row>
    <row r="159" ht="18.0" customHeight="1">
      <c r="A159" s="402"/>
      <c r="B159" s="402"/>
      <c r="C159" s="402"/>
      <c r="D159" s="402"/>
      <c r="E159" s="402"/>
      <c r="F159" s="402"/>
      <c r="G159" s="402"/>
      <c r="H159" s="402"/>
      <c r="I159" s="402"/>
      <c r="J159" s="402"/>
      <c r="K159" s="402"/>
      <c r="L159" s="402"/>
      <c r="M159" s="402"/>
      <c r="N159" s="402"/>
      <c r="O159" s="402"/>
      <c r="P159" s="402"/>
      <c r="Q159" s="402"/>
      <c r="R159" s="402"/>
      <c r="S159" s="402"/>
      <c r="T159" s="402"/>
      <c r="U159" s="402"/>
      <c r="V159" s="402"/>
      <c r="W159" s="402"/>
      <c r="X159" s="402"/>
      <c r="Y159" s="402"/>
      <c r="Z159" s="402"/>
    </row>
    <row r="160" ht="18.0" customHeight="1">
      <c r="A160" s="402"/>
      <c r="B160" s="402"/>
      <c r="C160" s="402"/>
      <c r="D160" s="402"/>
      <c r="E160" s="402"/>
      <c r="F160" s="402"/>
      <c r="G160" s="402"/>
      <c r="H160" s="402"/>
      <c r="I160" s="402"/>
      <c r="J160" s="402"/>
      <c r="K160" s="402"/>
      <c r="L160" s="402"/>
      <c r="M160" s="402"/>
      <c r="N160" s="402"/>
      <c r="O160" s="402"/>
      <c r="P160" s="402"/>
      <c r="Q160" s="402"/>
      <c r="R160" s="402"/>
      <c r="S160" s="402"/>
      <c r="T160" s="402"/>
      <c r="U160" s="402"/>
      <c r="V160" s="402"/>
      <c r="W160" s="402"/>
      <c r="X160" s="402"/>
      <c r="Y160" s="402"/>
      <c r="Z160" s="402"/>
    </row>
    <row r="161" ht="18.0" customHeight="1">
      <c r="A161" s="402"/>
      <c r="B161" s="402"/>
      <c r="C161" s="402"/>
      <c r="D161" s="402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  <c r="R161" s="402"/>
      <c r="S161" s="402"/>
      <c r="T161" s="402"/>
      <c r="U161" s="402"/>
      <c r="V161" s="402"/>
      <c r="W161" s="402"/>
      <c r="X161" s="402"/>
      <c r="Y161" s="402"/>
      <c r="Z161" s="402"/>
    </row>
    <row r="162" ht="18.0" customHeight="1">
      <c r="A162" s="402"/>
      <c r="B162" s="402"/>
      <c r="C162" s="402"/>
      <c r="D162" s="402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</row>
    <row r="163" ht="18.0" customHeight="1">
      <c r="A163" s="402"/>
      <c r="B163" s="402"/>
      <c r="C163" s="402"/>
      <c r="D163" s="402"/>
      <c r="E163" s="402"/>
      <c r="F163" s="402"/>
      <c r="G163" s="402"/>
      <c r="H163" s="402"/>
      <c r="I163" s="402"/>
      <c r="J163" s="402"/>
      <c r="K163" s="402"/>
      <c r="L163" s="402"/>
      <c r="M163" s="402"/>
      <c r="N163" s="402"/>
      <c r="O163" s="402"/>
      <c r="P163" s="402"/>
      <c r="Q163" s="402"/>
      <c r="R163" s="402"/>
      <c r="S163" s="402"/>
      <c r="T163" s="402"/>
      <c r="U163" s="402"/>
      <c r="V163" s="402"/>
      <c r="W163" s="402"/>
      <c r="X163" s="402"/>
      <c r="Y163" s="402"/>
      <c r="Z163" s="402"/>
    </row>
    <row r="164" ht="18.0" customHeight="1">
      <c r="A164" s="402"/>
      <c r="B164" s="402"/>
      <c r="C164" s="402"/>
      <c r="D164" s="402"/>
      <c r="E164" s="402"/>
      <c r="F164" s="402"/>
      <c r="G164" s="402"/>
      <c r="H164" s="402"/>
      <c r="I164" s="402"/>
      <c r="J164" s="402"/>
      <c r="K164" s="402"/>
      <c r="L164" s="402"/>
      <c r="M164" s="402"/>
      <c r="N164" s="402"/>
      <c r="O164" s="402"/>
      <c r="P164" s="402"/>
      <c r="Q164" s="402"/>
      <c r="R164" s="402"/>
      <c r="S164" s="402"/>
      <c r="T164" s="402"/>
      <c r="U164" s="402"/>
      <c r="V164" s="402"/>
      <c r="W164" s="402"/>
      <c r="X164" s="402"/>
      <c r="Y164" s="402"/>
      <c r="Z164" s="402"/>
    </row>
    <row r="165" ht="18.0" customHeight="1">
      <c r="A165" s="402"/>
      <c r="B165" s="402"/>
      <c r="C165" s="402"/>
      <c r="D165" s="402"/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2"/>
      <c r="T165" s="402"/>
      <c r="U165" s="402"/>
      <c r="V165" s="402"/>
      <c r="W165" s="402"/>
      <c r="X165" s="402"/>
      <c r="Y165" s="402"/>
      <c r="Z165" s="402"/>
    </row>
    <row r="166" ht="18.0" customHeight="1">
      <c r="A166" s="402"/>
      <c r="B166" s="402"/>
      <c r="C166" s="402"/>
      <c r="D166" s="402"/>
      <c r="E166" s="402"/>
      <c r="F166" s="402"/>
      <c r="G166" s="402"/>
      <c r="H166" s="402"/>
      <c r="I166" s="402"/>
      <c r="J166" s="402"/>
      <c r="K166" s="402"/>
      <c r="L166" s="402"/>
      <c r="M166" s="402"/>
      <c r="N166" s="402"/>
      <c r="O166" s="402"/>
      <c r="P166" s="402"/>
      <c r="Q166" s="402"/>
      <c r="R166" s="402"/>
      <c r="S166" s="402"/>
      <c r="T166" s="402"/>
      <c r="U166" s="402"/>
      <c r="V166" s="402"/>
      <c r="W166" s="402"/>
      <c r="X166" s="402"/>
      <c r="Y166" s="402"/>
      <c r="Z166" s="402"/>
    </row>
    <row r="167" ht="18.0" customHeight="1">
      <c r="A167" s="402"/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  <c r="R167" s="402"/>
      <c r="S167" s="402"/>
      <c r="T167" s="402"/>
      <c r="U167" s="402"/>
      <c r="V167" s="402"/>
      <c r="W167" s="402"/>
      <c r="X167" s="402"/>
      <c r="Y167" s="402"/>
      <c r="Z167" s="402"/>
    </row>
    <row r="168" ht="18.0" customHeight="1">
      <c r="A168" s="402"/>
      <c r="B168" s="402"/>
      <c r="C168" s="402"/>
      <c r="D168" s="402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2"/>
      <c r="T168" s="402"/>
      <c r="U168" s="402"/>
      <c r="V168" s="402"/>
      <c r="W168" s="402"/>
      <c r="X168" s="402"/>
      <c r="Y168" s="402"/>
      <c r="Z168" s="402"/>
    </row>
    <row r="169" ht="18.0" customHeight="1">
      <c r="A169" s="402"/>
      <c r="B169" s="402"/>
      <c r="C169" s="402"/>
      <c r="D169" s="402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  <c r="R169" s="402"/>
      <c r="S169" s="402"/>
      <c r="T169" s="402"/>
      <c r="U169" s="402"/>
      <c r="V169" s="402"/>
      <c r="W169" s="402"/>
      <c r="X169" s="402"/>
      <c r="Y169" s="402"/>
      <c r="Z169" s="402"/>
    </row>
    <row r="170" ht="18.0" customHeight="1">
      <c r="A170" s="402"/>
      <c r="B170" s="402"/>
      <c r="C170" s="402"/>
      <c r="D170" s="402"/>
      <c r="E170" s="402"/>
      <c r="F170" s="402"/>
      <c r="G170" s="402"/>
      <c r="H170" s="402"/>
      <c r="I170" s="402"/>
      <c r="J170" s="402"/>
      <c r="K170" s="402"/>
      <c r="L170" s="402"/>
      <c r="M170" s="402"/>
      <c r="N170" s="402"/>
      <c r="O170" s="402"/>
      <c r="P170" s="402"/>
      <c r="Q170" s="402"/>
      <c r="R170" s="402"/>
      <c r="S170" s="402"/>
      <c r="T170" s="402"/>
      <c r="U170" s="402"/>
      <c r="V170" s="402"/>
      <c r="W170" s="402"/>
      <c r="X170" s="402"/>
      <c r="Y170" s="402"/>
      <c r="Z170" s="402"/>
    </row>
    <row r="171" ht="18.0" customHeight="1">
      <c r="A171" s="402"/>
      <c r="B171" s="402"/>
      <c r="C171" s="402"/>
      <c r="D171" s="402"/>
      <c r="E171" s="402"/>
      <c r="F171" s="402"/>
      <c r="G171" s="402"/>
      <c r="H171" s="402"/>
      <c r="I171" s="402"/>
      <c r="J171" s="402"/>
      <c r="K171" s="402"/>
      <c r="L171" s="402"/>
      <c r="M171" s="402"/>
      <c r="N171" s="402"/>
      <c r="O171" s="402"/>
      <c r="P171" s="402"/>
      <c r="Q171" s="402"/>
      <c r="R171" s="402"/>
      <c r="S171" s="402"/>
      <c r="T171" s="402"/>
      <c r="U171" s="402"/>
      <c r="V171" s="402"/>
      <c r="W171" s="402"/>
      <c r="X171" s="402"/>
      <c r="Y171" s="402"/>
      <c r="Z171" s="402"/>
    </row>
    <row r="172" ht="18.0" customHeight="1">
      <c r="A172" s="402"/>
      <c r="B172" s="402"/>
      <c r="C172" s="402"/>
      <c r="D172" s="402"/>
      <c r="E172" s="402"/>
      <c r="F172" s="402"/>
      <c r="G172" s="402"/>
      <c r="H172" s="402"/>
      <c r="I172" s="402"/>
      <c r="J172" s="402"/>
      <c r="K172" s="402"/>
      <c r="L172" s="402"/>
      <c r="M172" s="402"/>
      <c r="N172" s="402"/>
      <c r="O172" s="402"/>
      <c r="P172" s="402"/>
      <c r="Q172" s="402"/>
      <c r="R172" s="402"/>
      <c r="S172" s="402"/>
      <c r="T172" s="402"/>
      <c r="U172" s="402"/>
      <c r="V172" s="402"/>
      <c r="W172" s="402"/>
      <c r="X172" s="402"/>
      <c r="Y172" s="402"/>
      <c r="Z172" s="402"/>
    </row>
    <row r="173" ht="18.0" customHeight="1">
      <c r="A173" s="402"/>
      <c r="B173" s="402"/>
      <c r="C173" s="402"/>
      <c r="D173" s="402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</row>
    <row r="174" ht="18.0" customHeight="1">
      <c r="A174" s="402"/>
      <c r="B174" s="402"/>
      <c r="C174" s="402"/>
      <c r="D174" s="402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02"/>
      <c r="S174" s="402"/>
      <c r="T174" s="402"/>
      <c r="U174" s="402"/>
      <c r="V174" s="402"/>
      <c r="W174" s="402"/>
      <c r="X174" s="402"/>
      <c r="Y174" s="402"/>
      <c r="Z174" s="402"/>
    </row>
    <row r="175" ht="18.0" customHeight="1">
      <c r="A175" s="402"/>
      <c r="B175" s="402"/>
      <c r="C175" s="402"/>
      <c r="D175" s="402"/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2"/>
      <c r="T175" s="402"/>
      <c r="U175" s="402"/>
      <c r="V175" s="402"/>
      <c r="W175" s="402"/>
      <c r="X175" s="402"/>
      <c r="Y175" s="402"/>
      <c r="Z175" s="402"/>
    </row>
    <row r="176" ht="18.0" customHeight="1">
      <c r="A176" s="402"/>
      <c r="B176" s="402"/>
      <c r="C176" s="402"/>
      <c r="D176" s="402"/>
      <c r="E176" s="402"/>
      <c r="F176" s="402"/>
      <c r="G176" s="402"/>
      <c r="H176" s="402"/>
      <c r="I176" s="402"/>
      <c r="J176" s="402"/>
      <c r="K176" s="402"/>
      <c r="L176" s="402"/>
      <c r="M176" s="402"/>
      <c r="N176" s="402"/>
      <c r="O176" s="402"/>
      <c r="P176" s="402"/>
      <c r="Q176" s="402"/>
      <c r="R176" s="402"/>
      <c r="S176" s="402"/>
      <c r="T176" s="402"/>
      <c r="U176" s="402"/>
      <c r="V176" s="402"/>
      <c r="W176" s="402"/>
      <c r="X176" s="402"/>
      <c r="Y176" s="402"/>
      <c r="Z176" s="402"/>
    </row>
    <row r="177" ht="18.0" customHeight="1">
      <c r="A177" s="402"/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</row>
    <row r="178" ht="18.0" customHeight="1">
      <c r="A178" s="402"/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2"/>
      <c r="T178" s="402"/>
      <c r="U178" s="402"/>
      <c r="V178" s="402"/>
      <c r="W178" s="402"/>
      <c r="X178" s="402"/>
      <c r="Y178" s="402"/>
      <c r="Z178" s="402"/>
    </row>
    <row r="179" ht="18.0" customHeight="1">
      <c r="A179" s="402"/>
      <c r="B179" s="402"/>
      <c r="C179" s="402"/>
      <c r="D179" s="402"/>
      <c r="E179" s="402"/>
      <c r="F179" s="402"/>
      <c r="G179" s="402"/>
      <c r="H179" s="402"/>
      <c r="I179" s="402"/>
      <c r="J179" s="402"/>
      <c r="K179" s="402"/>
      <c r="L179" s="402"/>
      <c r="M179" s="402"/>
      <c r="N179" s="402"/>
      <c r="O179" s="402"/>
      <c r="P179" s="402"/>
      <c r="Q179" s="402"/>
      <c r="R179" s="402"/>
      <c r="S179" s="402"/>
      <c r="T179" s="402"/>
      <c r="U179" s="402"/>
      <c r="V179" s="402"/>
      <c r="W179" s="402"/>
      <c r="X179" s="402"/>
      <c r="Y179" s="402"/>
      <c r="Z179" s="402"/>
    </row>
    <row r="180" ht="18.0" customHeight="1">
      <c r="A180" s="402"/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</row>
    <row r="181" ht="18.0" customHeight="1">
      <c r="A181" s="402"/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02"/>
      <c r="S181" s="402"/>
      <c r="T181" s="402"/>
      <c r="U181" s="402"/>
      <c r="V181" s="402"/>
      <c r="W181" s="402"/>
      <c r="X181" s="402"/>
      <c r="Y181" s="402"/>
      <c r="Z181" s="402"/>
    </row>
    <row r="182" ht="18.0" customHeight="1">
      <c r="A182" s="402"/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  <c r="S182" s="402"/>
      <c r="T182" s="402"/>
      <c r="U182" s="402"/>
      <c r="V182" s="402"/>
      <c r="W182" s="402"/>
      <c r="X182" s="402"/>
      <c r="Y182" s="402"/>
      <c r="Z182" s="402"/>
    </row>
    <row r="183" ht="18.0" customHeight="1">
      <c r="A183" s="402"/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402"/>
      <c r="O183" s="402"/>
      <c r="P183" s="402"/>
      <c r="Q183" s="402"/>
      <c r="R183" s="402"/>
      <c r="S183" s="402"/>
      <c r="T183" s="402"/>
      <c r="U183" s="402"/>
      <c r="V183" s="402"/>
      <c r="W183" s="402"/>
      <c r="X183" s="402"/>
      <c r="Y183" s="402"/>
      <c r="Z183" s="402"/>
    </row>
    <row r="184" ht="18.0" customHeight="1">
      <c r="A184" s="402"/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402"/>
      <c r="O184" s="402"/>
      <c r="P184" s="402"/>
      <c r="Q184" s="402"/>
      <c r="R184" s="402"/>
      <c r="S184" s="402"/>
      <c r="T184" s="402"/>
      <c r="U184" s="402"/>
      <c r="V184" s="402"/>
      <c r="W184" s="402"/>
      <c r="X184" s="402"/>
      <c r="Y184" s="402"/>
      <c r="Z184" s="402"/>
    </row>
    <row r="185" ht="18.0" customHeight="1">
      <c r="A185" s="402"/>
      <c r="B185" s="402"/>
      <c r="C185" s="402"/>
      <c r="D185" s="402"/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2"/>
      <c r="T185" s="402"/>
      <c r="U185" s="402"/>
      <c r="V185" s="402"/>
      <c r="W185" s="402"/>
      <c r="X185" s="402"/>
      <c r="Y185" s="402"/>
      <c r="Z185" s="402"/>
    </row>
    <row r="186" ht="18.0" customHeight="1">
      <c r="A186" s="402"/>
      <c r="B186" s="402"/>
      <c r="C186" s="402"/>
      <c r="D186" s="402"/>
      <c r="E186" s="402"/>
      <c r="F186" s="402"/>
      <c r="G186" s="402"/>
      <c r="H186" s="402"/>
      <c r="I186" s="402"/>
      <c r="J186" s="402"/>
      <c r="K186" s="402"/>
      <c r="L186" s="402"/>
      <c r="M186" s="402"/>
      <c r="N186" s="402"/>
      <c r="O186" s="402"/>
      <c r="P186" s="402"/>
      <c r="Q186" s="402"/>
      <c r="R186" s="402"/>
      <c r="S186" s="402"/>
      <c r="T186" s="402"/>
      <c r="U186" s="402"/>
      <c r="V186" s="402"/>
      <c r="W186" s="402"/>
      <c r="X186" s="402"/>
      <c r="Y186" s="402"/>
      <c r="Z186" s="402"/>
    </row>
    <row r="187" ht="18.0" customHeight="1">
      <c r="A187" s="402"/>
      <c r="B187" s="402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</row>
    <row r="188" ht="18.0" customHeight="1">
      <c r="A188" s="402"/>
      <c r="B188" s="402"/>
      <c r="C188" s="402"/>
      <c r="D188" s="402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2"/>
      <c r="T188" s="402"/>
      <c r="U188" s="402"/>
      <c r="V188" s="402"/>
      <c r="W188" s="402"/>
      <c r="X188" s="402"/>
      <c r="Y188" s="402"/>
      <c r="Z188" s="402"/>
    </row>
    <row r="189" ht="18.0" customHeight="1">
      <c r="A189" s="402"/>
      <c r="B189" s="402"/>
      <c r="C189" s="402"/>
      <c r="D189" s="402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</row>
    <row r="190" ht="18.0" customHeight="1">
      <c r="A190" s="402"/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  <c r="S190" s="402"/>
      <c r="T190" s="402"/>
      <c r="U190" s="402"/>
      <c r="V190" s="402"/>
      <c r="W190" s="402"/>
      <c r="X190" s="402"/>
      <c r="Y190" s="402"/>
      <c r="Z190" s="402"/>
    </row>
    <row r="191" ht="18.0" customHeight="1">
      <c r="A191" s="402"/>
      <c r="B191" s="402"/>
      <c r="C191" s="402"/>
      <c r="D191" s="402"/>
      <c r="E191" s="402"/>
      <c r="F191" s="402"/>
      <c r="G191" s="402"/>
      <c r="H191" s="402"/>
      <c r="I191" s="402"/>
      <c r="J191" s="402"/>
      <c r="K191" s="402"/>
      <c r="L191" s="402"/>
      <c r="M191" s="402"/>
      <c r="N191" s="402"/>
      <c r="O191" s="402"/>
      <c r="P191" s="402"/>
      <c r="Q191" s="402"/>
      <c r="R191" s="402"/>
      <c r="S191" s="402"/>
      <c r="T191" s="402"/>
      <c r="U191" s="402"/>
      <c r="V191" s="402"/>
      <c r="W191" s="402"/>
      <c r="X191" s="402"/>
      <c r="Y191" s="402"/>
      <c r="Z191" s="402"/>
    </row>
    <row r="192" ht="18.0" customHeight="1">
      <c r="A192" s="402"/>
      <c r="B192" s="402"/>
      <c r="C192" s="402"/>
      <c r="D192" s="402"/>
      <c r="E192" s="402"/>
      <c r="F192" s="402"/>
      <c r="G192" s="402"/>
      <c r="H192" s="402"/>
      <c r="I192" s="402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</row>
    <row r="193" ht="18.0" customHeight="1">
      <c r="A193" s="402"/>
      <c r="B193" s="402"/>
      <c r="C193" s="402"/>
      <c r="D193" s="402"/>
      <c r="E193" s="402"/>
      <c r="F193" s="402"/>
      <c r="G193" s="402"/>
      <c r="H193" s="402"/>
      <c r="I193" s="402"/>
      <c r="J193" s="402"/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X193" s="402"/>
      <c r="Y193" s="402"/>
      <c r="Z193" s="402"/>
    </row>
    <row r="194" ht="18.0" customHeight="1">
      <c r="A194" s="402"/>
      <c r="B194" s="402"/>
      <c r="C194" s="402"/>
      <c r="D194" s="402"/>
      <c r="E194" s="402"/>
      <c r="F194" s="402"/>
      <c r="G194" s="402"/>
      <c r="H194" s="402"/>
      <c r="I194" s="402"/>
      <c r="J194" s="40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X194" s="402"/>
      <c r="Y194" s="402"/>
      <c r="Z194" s="402"/>
    </row>
    <row r="195" ht="18.0" customHeight="1">
      <c r="A195" s="402"/>
      <c r="B195" s="402"/>
      <c r="C195" s="402"/>
      <c r="D195" s="402"/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2"/>
      <c r="T195" s="402"/>
      <c r="U195" s="402"/>
      <c r="V195" s="402"/>
      <c r="W195" s="402"/>
      <c r="X195" s="402"/>
      <c r="Y195" s="402"/>
      <c r="Z195" s="402"/>
    </row>
    <row r="196" ht="18.0" customHeight="1">
      <c r="A196" s="402"/>
      <c r="B196" s="402"/>
      <c r="C196" s="402"/>
      <c r="D196" s="402"/>
      <c r="E196" s="402"/>
      <c r="F196" s="402"/>
      <c r="G196" s="402"/>
      <c r="H196" s="402"/>
      <c r="I196" s="402"/>
      <c r="J196" s="402"/>
      <c r="K196" s="402"/>
      <c r="L196" s="402"/>
      <c r="M196" s="402"/>
      <c r="N196" s="402"/>
      <c r="O196" s="402"/>
      <c r="P196" s="402"/>
      <c r="Q196" s="402"/>
      <c r="R196" s="402"/>
      <c r="S196" s="402"/>
      <c r="T196" s="402"/>
      <c r="U196" s="402"/>
      <c r="V196" s="402"/>
      <c r="W196" s="402"/>
      <c r="X196" s="402"/>
      <c r="Y196" s="402"/>
      <c r="Z196" s="402"/>
    </row>
    <row r="197" ht="18.0" customHeight="1">
      <c r="A197" s="402"/>
      <c r="B197" s="402"/>
      <c r="C197" s="402"/>
      <c r="D197" s="402"/>
      <c r="E197" s="402"/>
      <c r="F197" s="402"/>
      <c r="G197" s="402"/>
      <c r="H197" s="402"/>
      <c r="I197" s="402"/>
      <c r="J197" s="402"/>
      <c r="K197" s="402"/>
      <c r="L197" s="402"/>
      <c r="M197" s="402"/>
      <c r="N197" s="402"/>
      <c r="O197" s="402"/>
      <c r="P197" s="402"/>
      <c r="Q197" s="402"/>
      <c r="R197" s="402"/>
      <c r="S197" s="402"/>
      <c r="T197" s="402"/>
      <c r="U197" s="402"/>
      <c r="V197" s="402"/>
      <c r="W197" s="402"/>
      <c r="X197" s="402"/>
      <c r="Y197" s="402"/>
      <c r="Z197" s="402"/>
    </row>
    <row r="198" ht="18.0" customHeight="1">
      <c r="A198" s="402"/>
      <c r="B198" s="402"/>
      <c r="C198" s="402"/>
      <c r="D198" s="402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2"/>
      <c r="T198" s="402"/>
      <c r="U198" s="402"/>
      <c r="V198" s="402"/>
      <c r="W198" s="402"/>
      <c r="X198" s="402"/>
      <c r="Y198" s="402"/>
      <c r="Z198" s="402"/>
    </row>
    <row r="199" ht="18.0" customHeight="1">
      <c r="A199" s="402"/>
      <c r="B199" s="402"/>
      <c r="C199" s="402"/>
      <c r="D199" s="402"/>
      <c r="E199" s="402"/>
      <c r="F199" s="402"/>
      <c r="G199" s="402"/>
      <c r="H199" s="402"/>
      <c r="I199" s="402"/>
      <c r="J199" s="402"/>
      <c r="K199" s="402"/>
      <c r="L199" s="402"/>
      <c r="M199" s="402"/>
      <c r="N199" s="402"/>
      <c r="O199" s="402"/>
      <c r="P199" s="402"/>
      <c r="Q199" s="402"/>
      <c r="R199" s="402"/>
      <c r="S199" s="402"/>
      <c r="T199" s="402"/>
      <c r="U199" s="402"/>
      <c r="V199" s="402"/>
      <c r="W199" s="402"/>
      <c r="X199" s="402"/>
      <c r="Y199" s="402"/>
      <c r="Z199" s="402"/>
    </row>
    <row r="200" ht="18.0" customHeight="1">
      <c r="A200" s="402"/>
      <c r="B200" s="402"/>
      <c r="C200" s="402"/>
      <c r="D200" s="402"/>
      <c r="E200" s="402"/>
      <c r="F200" s="402"/>
      <c r="G200" s="402"/>
      <c r="H200" s="402"/>
      <c r="I200" s="402"/>
      <c r="J200" s="402"/>
      <c r="K200" s="402"/>
      <c r="L200" s="402"/>
      <c r="M200" s="402"/>
      <c r="N200" s="402"/>
      <c r="O200" s="402"/>
      <c r="P200" s="402"/>
      <c r="Q200" s="402"/>
      <c r="R200" s="402"/>
      <c r="S200" s="402"/>
      <c r="T200" s="402"/>
      <c r="U200" s="402"/>
      <c r="V200" s="402"/>
      <c r="W200" s="402"/>
      <c r="X200" s="402"/>
      <c r="Y200" s="402"/>
      <c r="Z200" s="402"/>
    </row>
    <row r="201" ht="18.0" customHeight="1">
      <c r="A201" s="402"/>
      <c r="B201" s="402"/>
      <c r="C201" s="402"/>
      <c r="D201" s="402"/>
      <c r="E201" s="402"/>
      <c r="F201" s="402"/>
      <c r="G201" s="402"/>
      <c r="H201" s="402"/>
      <c r="I201" s="402"/>
      <c r="J201" s="402"/>
      <c r="K201" s="402"/>
      <c r="L201" s="402"/>
      <c r="M201" s="402"/>
      <c r="N201" s="402"/>
      <c r="O201" s="402"/>
      <c r="P201" s="402"/>
      <c r="Q201" s="402"/>
      <c r="R201" s="402"/>
      <c r="S201" s="402"/>
      <c r="T201" s="402"/>
      <c r="U201" s="402"/>
      <c r="V201" s="402"/>
      <c r="W201" s="402"/>
      <c r="X201" s="402"/>
      <c r="Y201" s="402"/>
      <c r="Z201" s="402"/>
    </row>
    <row r="202" ht="18.0" customHeight="1">
      <c r="A202" s="402"/>
      <c r="B202" s="402"/>
      <c r="C202" s="402"/>
      <c r="D202" s="402"/>
      <c r="E202" s="402"/>
      <c r="F202" s="402"/>
      <c r="G202" s="402"/>
      <c r="H202" s="402"/>
      <c r="I202" s="402"/>
      <c r="J202" s="402"/>
      <c r="K202" s="402"/>
      <c r="L202" s="402"/>
      <c r="M202" s="402"/>
      <c r="N202" s="402"/>
      <c r="O202" s="402"/>
      <c r="P202" s="402"/>
      <c r="Q202" s="402"/>
      <c r="R202" s="402"/>
      <c r="S202" s="402"/>
      <c r="T202" s="402"/>
      <c r="U202" s="402"/>
      <c r="V202" s="402"/>
      <c r="W202" s="402"/>
      <c r="X202" s="402"/>
      <c r="Y202" s="402"/>
      <c r="Z202" s="402"/>
    </row>
    <row r="203" ht="18.0" customHeight="1">
      <c r="A203" s="402"/>
      <c r="B203" s="402"/>
      <c r="C203" s="402"/>
      <c r="D203" s="402"/>
      <c r="E203" s="402"/>
      <c r="F203" s="402"/>
      <c r="G203" s="402"/>
      <c r="H203" s="402"/>
      <c r="I203" s="402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</row>
    <row r="204" ht="18.0" customHeight="1">
      <c r="A204" s="402"/>
      <c r="B204" s="402"/>
      <c r="C204" s="402"/>
      <c r="D204" s="402"/>
      <c r="E204" s="402"/>
      <c r="F204" s="402"/>
      <c r="G204" s="402"/>
      <c r="H204" s="402"/>
      <c r="I204" s="402"/>
      <c r="J204" s="402"/>
      <c r="K204" s="402"/>
      <c r="L204" s="402"/>
      <c r="M204" s="402"/>
      <c r="N204" s="402"/>
      <c r="O204" s="402"/>
      <c r="P204" s="402"/>
      <c r="Q204" s="402"/>
      <c r="R204" s="402"/>
      <c r="S204" s="402"/>
      <c r="T204" s="402"/>
      <c r="U204" s="402"/>
      <c r="V204" s="402"/>
      <c r="W204" s="402"/>
      <c r="X204" s="402"/>
      <c r="Y204" s="402"/>
      <c r="Z204" s="402"/>
    </row>
    <row r="205" ht="18.0" customHeight="1">
      <c r="A205" s="402"/>
      <c r="B205" s="402"/>
      <c r="C205" s="402"/>
      <c r="D205" s="402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2"/>
      <c r="T205" s="402"/>
      <c r="U205" s="402"/>
      <c r="V205" s="402"/>
      <c r="W205" s="402"/>
      <c r="X205" s="402"/>
      <c r="Y205" s="402"/>
      <c r="Z205" s="402"/>
    </row>
    <row r="206" ht="18.0" customHeight="1">
      <c r="A206" s="402"/>
      <c r="B206" s="402"/>
      <c r="C206" s="402"/>
      <c r="D206" s="402"/>
      <c r="E206" s="402"/>
      <c r="F206" s="402"/>
      <c r="G206" s="402"/>
      <c r="H206" s="402"/>
      <c r="I206" s="402"/>
      <c r="J206" s="402"/>
      <c r="K206" s="402"/>
      <c r="L206" s="402"/>
      <c r="M206" s="402"/>
      <c r="N206" s="402"/>
      <c r="O206" s="402"/>
      <c r="P206" s="402"/>
      <c r="Q206" s="402"/>
      <c r="R206" s="402"/>
      <c r="S206" s="402"/>
      <c r="T206" s="402"/>
      <c r="U206" s="402"/>
      <c r="V206" s="402"/>
      <c r="W206" s="402"/>
      <c r="X206" s="402"/>
      <c r="Y206" s="402"/>
      <c r="Z206" s="402"/>
    </row>
    <row r="207" ht="18.0" customHeight="1">
      <c r="A207" s="402"/>
      <c r="B207" s="402"/>
      <c r="C207" s="402"/>
      <c r="D207" s="402"/>
      <c r="E207" s="402"/>
      <c r="F207" s="402"/>
      <c r="G207" s="402"/>
      <c r="H207" s="402"/>
      <c r="I207" s="402"/>
      <c r="J207" s="402"/>
      <c r="K207" s="402"/>
      <c r="L207" s="402"/>
      <c r="M207" s="402"/>
      <c r="N207" s="402"/>
      <c r="O207" s="402"/>
      <c r="P207" s="402"/>
      <c r="Q207" s="402"/>
      <c r="R207" s="402"/>
      <c r="S207" s="402"/>
      <c r="T207" s="402"/>
      <c r="U207" s="402"/>
      <c r="V207" s="402"/>
      <c r="W207" s="402"/>
      <c r="X207" s="402"/>
      <c r="Y207" s="402"/>
      <c r="Z207" s="402"/>
    </row>
    <row r="208" ht="18.0" customHeight="1">
      <c r="A208" s="402"/>
      <c r="B208" s="402"/>
      <c r="C208" s="402"/>
      <c r="D208" s="402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</row>
    <row r="209" ht="18.0" customHeight="1">
      <c r="A209" s="402"/>
      <c r="B209" s="402"/>
      <c r="C209" s="402"/>
      <c r="D209" s="402"/>
      <c r="E209" s="402"/>
      <c r="F209" s="402"/>
      <c r="G209" s="402"/>
      <c r="H209" s="402"/>
      <c r="I209" s="402"/>
      <c r="J209" s="402"/>
      <c r="K209" s="402"/>
      <c r="L209" s="402"/>
      <c r="M209" s="402"/>
      <c r="N209" s="402"/>
      <c r="O209" s="402"/>
      <c r="P209" s="402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</row>
    <row r="210" ht="18.0" customHeight="1">
      <c r="A210" s="402"/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  <c r="S210" s="402"/>
      <c r="T210" s="402"/>
      <c r="U210" s="402"/>
      <c r="V210" s="402"/>
      <c r="W210" s="402"/>
      <c r="X210" s="402"/>
      <c r="Y210" s="402"/>
      <c r="Z210" s="402"/>
    </row>
    <row r="211" ht="18.0" customHeight="1">
      <c r="A211" s="402"/>
      <c r="B211" s="402"/>
      <c r="C211" s="402"/>
      <c r="D211" s="402"/>
      <c r="E211" s="402"/>
      <c r="F211" s="402"/>
      <c r="G211" s="402"/>
      <c r="H211" s="402"/>
      <c r="I211" s="402"/>
      <c r="J211" s="402"/>
      <c r="K211" s="402"/>
      <c r="L211" s="402"/>
      <c r="M211" s="402"/>
      <c r="N211" s="402"/>
      <c r="O211" s="402"/>
      <c r="P211" s="402"/>
      <c r="Q211" s="402"/>
      <c r="R211" s="402"/>
      <c r="S211" s="402"/>
      <c r="T211" s="402"/>
      <c r="U211" s="402"/>
      <c r="V211" s="402"/>
      <c r="W211" s="402"/>
      <c r="X211" s="402"/>
      <c r="Y211" s="402"/>
      <c r="Z211" s="402"/>
    </row>
    <row r="212" ht="18.0" customHeight="1">
      <c r="A212" s="402"/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  <c r="S212" s="402"/>
      <c r="T212" s="402"/>
      <c r="U212" s="402"/>
      <c r="V212" s="402"/>
      <c r="W212" s="402"/>
      <c r="X212" s="402"/>
      <c r="Y212" s="402"/>
      <c r="Z212" s="402"/>
    </row>
    <row r="213" ht="18.0" customHeight="1">
      <c r="A213" s="402"/>
      <c r="B213" s="402"/>
      <c r="C213" s="402"/>
      <c r="D213" s="402"/>
      <c r="E213" s="402"/>
      <c r="F213" s="402"/>
      <c r="G213" s="402"/>
      <c r="H213" s="402"/>
      <c r="I213" s="402"/>
      <c r="J213" s="402"/>
      <c r="K213" s="402"/>
      <c r="L213" s="402"/>
      <c r="M213" s="402"/>
      <c r="N213" s="402"/>
      <c r="O213" s="402"/>
      <c r="P213" s="402"/>
      <c r="Q213" s="402"/>
      <c r="R213" s="402"/>
      <c r="S213" s="402"/>
      <c r="T213" s="402"/>
      <c r="U213" s="402"/>
      <c r="V213" s="402"/>
      <c r="W213" s="402"/>
      <c r="X213" s="402"/>
      <c r="Y213" s="402"/>
      <c r="Z213" s="402"/>
    </row>
    <row r="214" ht="18.0" customHeight="1">
      <c r="A214" s="402"/>
      <c r="B214" s="402"/>
      <c r="C214" s="402"/>
      <c r="D214" s="402"/>
      <c r="E214" s="402"/>
      <c r="F214" s="402"/>
      <c r="G214" s="402"/>
      <c r="H214" s="402"/>
      <c r="I214" s="402"/>
      <c r="J214" s="402"/>
      <c r="K214" s="402"/>
      <c r="L214" s="402"/>
      <c r="M214" s="402"/>
      <c r="N214" s="402"/>
      <c r="O214" s="402"/>
      <c r="P214" s="402"/>
      <c r="Q214" s="402"/>
      <c r="R214" s="402"/>
      <c r="S214" s="402"/>
      <c r="T214" s="402"/>
      <c r="U214" s="402"/>
      <c r="V214" s="402"/>
      <c r="W214" s="402"/>
      <c r="X214" s="402"/>
      <c r="Y214" s="402"/>
      <c r="Z214" s="402"/>
    </row>
    <row r="215" ht="18.0" customHeight="1">
      <c r="A215" s="402"/>
      <c r="B215" s="402"/>
      <c r="C215" s="402"/>
      <c r="D215" s="402"/>
      <c r="E215" s="402"/>
      <c r="F215" s="402"/>
      <c r="G215" s="402"/>
      <c r="H215" s="402"/>
      <c r="I215" s="402"/>
      <c r="J215" s="402"/>
      <c r="K215" s="402"/>
      <c r="L215" s="402"/>
      <c r="M215" s="402"/>
      <c r="N215" s="402"/>
      <c r="O215" s="402"/>
      <c r="P215" s="402"/>
      <c r="Q215" s="402"/>
      <c r="R215" s="402"/>
      <c r="S215" s="402"/>
      <c r="T215" s="402"/>
      <c r="U215" s="402"/>
      <c r="V215" s="402"/>
      <c r="W215" s="402"/>
      <c r="X215" s="402"/>
      <c r="Y215" s="402"/>
      <c r="Z215" s="402"/>
    </row>
    <row r="216" ht="18.0" customHeight="1">
      <c r="A216" s="402"/>
      <c r="B216" s="402"/>
      <c r="C216" s="402"/>
      <c r="D216" s="402"/>
      <c r="E216" s="402"/>
      <c r="F216" s="402"/>
      <c r="G216" s="402"/>
      <c r="H216" s="402"/>
      <c r="I216" s="402"/>
      <c r="J216" s="402"/>
      <c r="K216" s="402"/>
      <c r="L216" s="402"/>
      <c r="M216" s="402"/>
      <c r="N216" s="402"/>
      <c r="O216" s="402"/>
      <c r="P216" s="402"/>
      <c r="Q216" s="402"/>
      <c r="R216" s="402"/>
      <c r="S216" s="402"/>
      <c r="T216" s="402"/>
      <c r="U216" s="402"/>
      <c r="V216" s="402"/>
      <c r="W216" s="402"/>
      <c r="X216" s="402"/>
      <c r="Y216" s="402"/>
      <c r="Z216" s="402"/>
    </row>
    <row r="217" ht="18.0" customHeight="1">
      <c r="A217" s="402"/>
      <c r="B217" s="402"/>
      <c r="C217" s="402"/>
      <c r="D217" s="402"/>
      <c r="E217" s="402"/>
      <c r="F217" s="402"/>
      <c r="G217" s="402"/>
      <c r="H217" s="402"/>
      <c r="I217" s="402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</row>
    <row r="218" ht="18.0" customHeight="1">
      <c r="A218" s="402"/>
      <c r="B218" s="402"/>
      <c r="C218" s="402"/>
      <c r="D218" s="402"/>
      <c r="E218" s="402"/>
      <c r="F218" s="402"/>
      <c r="G218" s="402"/>
      <c r="H218" s="402"/>
      <c r="I218" s="402"/>
      <c r="J218" s="402"/>
      <c r="K218" s="402"/>
      <c r="L218" s="402"/>
      <c r="M218" s="402"/>
      <c r="N218" s="402"/>
      <c r="O218" s="402"/>
      <c r="P218" s="402"/>
      <c r="Q218" s="402"/>
      <c r="R218" s="402"/>
      <c r="S218" s="402"/>
      <c r="T218" s="402"/>
      <c r="U218" s="402"/>
      <c r="V218" s="402"/>
      <c r="W218" s="402"/>
      <c r="X218" s="402"/>
      <c r="Y218" s="402"/>
      <c r="Z218" s="402"/>
    </row>
    <row r="219" ht="18.0" customHeight="1">
      <c r="A219" s="402"/>
      <c r="B219" s="402"/>
      <c r="C219" s="402"/>
      <c r="D219" s="402"/>
      <c r="E219" s="402"/>
      <c r="F219" s="402"/>
      <c r="G219" s="402"/>
      <c r="H219" s="402"/>
      <c r="I219" s="402"/>
      <c r="J219" s="402"/>
      <c r="K219" s="402"/>
      <c r="L219" s="402"/>
      <c r="M219" s="402"/>
      <c r="N219" s="402"/>
      <c r="O219" s="402"/>
      <c r="P219" s="402"/>
      <c r="Q219" s="402"/>
      <c r="R219" s="402"/>
      <c r="S219" s="402"/>
      <c r="T219" s="402"/>
      <c r="U219" s="402"/>
      <c r="V219" s="402"/>
      <c r="W219" s="402"/>
      <c r="X219" s="402"/>
      <c r="Y219" s="402"/>
      <c r="Z219" s="402"/>
    </row>
    <row r="220" ht="18.0" customHeight="1">
      <c r="A220" s="402"/>
      <c r="B220" s="402"/>
      <c r="C220" s="402"/>
      <c r="D220" s="402"/>
      <c r="E220" s="402"/>
      <c r="F220" s="402"/>
      <c r="G220" s="402"/>
      <c r="H220" s="402"/>
      <c r="I220" s="402"/>
      <c r="J220" s="402"/>
      <c r="K220" s="402"/>
      <c r="L220" s="402"/>
      <c r="M220" s="402"/>
      <c r="N220" s="402"/>
      <c r="O220" s="402"/>
      <c r="P220" s="402"/>
      <c r="Q220" s="402"/>
      <c r="R220" s="402"/>
      <c r="S220" s="402"/>
      <c r="T220" s="402"/>
      <c r="U220" s="402"/>
      <c r="V220" s="402"/>
      <c r="W220" s="402"/>
      <c r="X220" s="402"/>
      <c r="Y220" s="402"/>
      <c r="Z220" s="402"/>
    </row>
    <row r="221" ht="18.0" customHeight="1">
      <c r="A221" s="402"/>
      <c r="B221" s="402"/>
      <c r="C221" s="402"/>
      <c r="D221" s="402"/>
      <c r="E221" s="402"/>
      <c r="F221" s="402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2"/>
      <c r="U221" s="402"/>
      <c r="V221" s="402"/>
      <c r="W221" s="402"/>
      <c r="X221" s="402"/>
      <c r="Y221" s="402"/>
      <c r="Z221" s="402"/>
    </row>
    <row r="222" ht="18.0" customHeight="1">
      <c r="A222" s="402"/>
      <c r="B222" s="402"/>
      <c r="C222" s="402"/>
      <c r="D222" s="402"/>
      <c r="E222" s="402"/>
      <c r="F222" s="402"/>
      <c r="G222" s="402"/>
      <c r="H222" s="402"/>
      <c r="I222" s="402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</row>
    <row r="223" ht="18.0" customHeight="1">
      <c r="A223" s="402"/>
      <c r="B223" s="402"/>
      <c r="C223" s="402"/>
      <c r="D223" s="402"/>
      <c r="E223" s="402"/>
      <c r="F223" s="402"/>
      <c r="G223" s="402"/>
      <c r="H223" s="402"/>
      <c r="I223" s="402"/>
      <c r="J223" s="402"/>
      <c r="K223" s="402"/>
      <c r="L223" s="402"/>
      <c r="M223" s="402"/>
      <c r="N223" s="402"/>
      <c r="O223" s="402"/>
      <c r="P223" s="402"/>
      <c r="Q223" s="402"/>
      <c r="R223" s="402"/>
      <c r="S223" s="402"/>
      <c r="T223" s="402"/>
      <c r="U223" s="402"/>
      <c r="V223" s="402"/>
      <c r="W223" s="402"/>
      <c r="X223" s="402"/>
      <c r="Y223" s="402"/>
      <c r="Z223" s="402"/>
    </row>
    <row r="224" ht="18.0" customHeight="1">
      <c r="A224" s="402"/>
      <c r="B224" s="402"/>
      <c r="C224" s="402"/>
      <c r="D224" s="402"/>
      <c r="E224" s="402"/>
      <c r="F224" s="402"/>
      <c r="G224" s="402"/>
      <c r="H224" s="402"/>
      <c r="I224" s="402"/>
      <c r="J224" s="402"/>
      <c r="K224" s="402"/>
      <c r="L224" s="402"/>
      <c r="M224" s="402"/>
      <c r="N224" s="402"/>
      <c r="O224" s="402"/>
      <c r="P224" s="402"/>
      <c r="Q224" s="402"/>
      <c r="R224" s="402"/>
      <c r="S224" s="402"/>
      <c r="T224" s="402"/>
      <c r="U224" s="402"/>
      <c r="V224" s="402"/>
      <c r="W224" s="402"/>
      <c r="X224" s="402"/>
      <c r="Y224" s="402"/>
      <c r="Z224" s="402"/>
    </row>
    <row r="225" ht="18.0" customHeight="1">
      <c r="A225" s="402"/>
      <c r="B225" s="402"/>
      <c r="C225" s="402"/>
      <c r="D225" s="402"/>
      <c r="E225" s="402"/>
      <c r="F225" s="402"/>
      <c r="G225" s="402"/>
      <c r="H225" s="402"/>
      <c r="I225" s="402"/>
      <c r="J225" s="402"/>
      <c r="K225" s="402"/>
      <c r="L225" s="402"/>
      <c r="M225" s="402"/>
      <c r="N225" s="402"/>
      <c r="O225" s="402"/>
      <c r="P225" s="402"/>
      <c r="Q225" s="402"/>
      <c r="R225" s="402"/>
      <c r="S225" s="402"/>
      <c r="T225" s="402"/>
      <c r="U225" s="402"/>
      <c r="V225" s="402"/>
      <c r="W225" s="402"/>
      <c r="X225" s="402"/>
      <c r="Y225" s="402"/>
      <c r="Z225" s="402"/>
    </row>
    <row r="226" ht="18.0" customHeight="1">
      <c r="A226" s="402"/>
      <c r="B226" s="402"/>
      <c r="C226" s="402"/>
      <c r="D226" s="402"/>
      <c r="E226" s="402"/>
      <c r="F226" s="402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2"/>
      <c r="R226" s="402"/>
      <c r="S226" s="402"/>
      <c r="T226" s="402"/>
      <c r="U226" s="402"/>
      <c r="V226" s="402"/>
      <c r="W226" s="402"/>
      <c r="X226" s="402"/>
      <c r="Y226" s="402"/>
      <c r="Z226" s="402"/>
    </row>
    <row r="227" ht="18.0" customHeight="1">
      <c r="A227" s="402"/>
      <c r="B227" s="402"/>
      <c r="C227" s="402"/>
      <c r="D227" s="402"/>
      <c r="E227" s="402"/>
      <c r="F227" s="402"/>
      <c r="G227" s="402"/>
      <c r="H227" s="402"/>
      <c r="I227" s="402"/>
      <c r="J227" s="402"/>
      <c r="K227" s="402"/>
      <c r="L227" s="402"/>
      <c r="M227" s="402"/>
      <c r="N227" s="402"/>
      <c r="O227" s="402"/>
      <c r="P227" s="402"/>
      <c r="Q227" s="402"/>
      <c r="R227" s="402"/>
      <c r="S227" s="402"/>
      <c r="T227" s="402"/>
      <c r="U227" s="402"/>
      <c r="V227" s="402"/>
      <c r="W227" s="402"/>
      <c r="X227" s="402"/>
      <c r="Y227" s="402"/>
      <c r="Z227" s="402"/>
    </row>
    <row r="228" ht="18.0" customHeight="1">
      <c r="A228" s="402"/>
      <c r="B228" s="402"/>
      <c r="C228" s="402"/>
      <c r="D228" s="402"/>
      <c r="E228" s="402"/>
      <c r="F228" s="402"/>
      <c r="G228" s="402"/>
      <c r="H228" s="402"/>
      <c r="I228" s="402"/>
      <c r="J228" s="402"/>
      <c r="K228" s="402"/>
      <c r="L228" s="402"/>
      <c r="M228" s="402"/>
      <c r="N228" s="402"/>
      <c r="O228" s="402"/>
      <c r="P228" s="402"/>
      <c r="Q228" s="402"/>
      <c r="R228" s="402"/>
      <c r="S228" s="402"/>
      <c r="T228" s="402"/>
      <c r="U228" s="402"/>
      <c r="V228" s="402"/>
      <c r="W228" s="402"/>
      <c r="X228" s="402"/>
      <c r="Y228" s="402"/>
      <c r="Z228" s="402"/>
    </row>
    <row r="229" ht="18.0" customHeight="1">
      <c r="A229" s="402"/>
      <c r="B229" s="402"/>
      <c r="C229" s="402"/>
      <c r="D229" s="402"/>
      <c r="E229" s="402"/>
      <c r="F229" s="402"/>
      <c r="G229" s="402"/>
      <c r="H229" s="402"/>
      <c r="I229" s="402"/>
      <c r="J229" s="402"/>
      <c r="K229" s="402"/>
      <c r="L229" s="402"/>
      <c r="M229" s="402"/>
      <c r="N229" s="402"/>
      <c r="O229" s="402"/>
      <c r="P229" s="402"/>
      <c r="Q229" s="402"/>
      <c r="R229" s="402"/>
      <c r="S229" s="402"/>
      <c r="T229" s="402"/>
      <c r="U229" s="402"/>
      <c r="V229" s="402"/>
      <c r="W229" s="402"/>
      <c r="X229" s="402"/>
      <c r="Y229" s="402"/>
      <c r="Z229" s="402"/>
    </row>
    <row r="230" ht="18.0" customHeight="1">
      <c r="A230" s="402"/>
      <c r="B230" s="402"/>
      <c r="C230" s="402"/>
      <c r="D230" s="402"/>
      <c r="E230" s="402"/>
      <c r="F230" s="402"/>
      <c r="G230" s="402"/>
      <c r="H230" s="402"/>
      <c r="I230" s="402"/>
      <c r="J230" s="402"/>
      <c r="K230" s="402"/>
      <c r="L230" s="402"/>
      <c r="M230" s="402"/>
      <c r="N230" s="402"/>
      <c r="O230" s="402"/>
      <c r="P230" s="402"/>
      <c r="Q230" s="402"/>
      <c r="R230" s="402"/>
      <c r="S230" s="402"/>
      <c r="T230" s="402"/>
      <c r="U230" s="402"/>
      <c r="V230" s="402"/>
      <c r="W230" s="402"/>
      <c r="X230" s="402"/>
      <c r="Y230" s="402"/>
      <c r="Z230" s="402"/>
    </row>
    <row r="231" ht="18.0" customHeight="1">
      <c r="A231" s="402"/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  <c r="L231" s="402"/>
      <c r="M231" s="402"/>
      <c r="N231" s="402"/>
      <c r="O231" s="402"/>
      <c r="P231" s="402"/>
      <c r="Q231" s="402"/>
      <c r="R231" s="402"/>
      <c r="S231" s="402"/>
      <c r="T231" s="402"/>
      <c r="U231" s="402"/>
      <c r="V231" s="402"/>
      <c r="W231" s="402"/>
      <c r="X231" s="402"/>
      <c r="Y231" s="402"/>
      <c r="Z231" s="402"/>
    </row>
    <row r="232" ht="18.0" customHeight="1">
      <c r="A232" s="402"/>
      <c r="B232" s="402"/>
      <c r="C232" s="402"/>
      <c r="D232" s="402"/>
      <c r="E232" s="402"/>
      <c r="F232" s="402"/>
      <c r="G232" s="402"/>
      <c r="H232" s="402"/>
      <c r="I232" s="402"/>
      <c r="J232" s="402"/>
      <c r="K232" s="402"/>
      <c r="L232" s="402"/>
      <c r="M232" s="402"/>
      <c r="N232" s="402"/>
      <c r="O232" s="402"/>
      <c r="P232" s="402"/>
      <c r="Q232" s="402"/>
      <c r="R232" s="402"/>
      <c r="S232" s="402"/>
      <c r="T232" s="402"/>
      <c r="U232" s="402"/>
      <c r="V232" s="402"/>
      <c r="W232" s="402"/>
      <c r="X232" s="402"/>
      <c r="Y232" s="402"/>
      <c r="Z232" s="402"/>
    </row>
    <row r="233" ht="18.0" customHeight="1">
      <c r="A233" s="402"/>
      <c r="B233" s="402"/>
      <c r="C233" s="402"/>
      <c r="D233" s="402"/>
      <c r="E233" s="402"/>
      <c r="F233" s="402"/>
      <c r="G233" s="402"/>
      <c r="H233" s="402"/>
      <c r="I233" s="402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</row>
    <row r="234" ht="18.0" customHeight="1">
      <c r="A234" s="402"/>
      <c r="B234" s="402"/>
      <c r="C234" s="402"/>
      <c r="D234" s="402"/>
      <c r="E234" s="402"/>
      <c r="F234" s="402"/>
      <c r="G234" s="402"/>
      <c r="H234" s="402"/>
      <c r="I234" s="402"/>
      <c r="J234" s="402"/>
      <c r="K234" s="402"/>
      <c r="L234" s="402"/>
      <c r="M234" s="402"/>
      <c r="N234" s="402"/>
      <c r="O234" s="402"/>
      <c r="P234" s="402"/>
      <c r="Q234" s="402"/>
      <c r="R234" s="402"/>
      <c r="S234" s="402"/>
      <c r="T234" s="402"/>
      <c r="U234" s="402"/>
      <c r="V234" s="402"/>
      <c r="W234" s="402"/>
      <c r="X234" s="402"/>
      <c r="Y234" s="402"/>
      <c r="Z234" s="402"/>
    </row>
    <row r="235" ht="18.0" customHeight="1">
      <c r="A235" s="402"/>
      <c r="B235" s="402"/>
      <c r="C235" s="402"/>
      <c r="D235" s="402"/>
      <c r="E235" s="402"/>
      <c r="F235" s="402"/>
      <c r="G235" s="402"/>
      <c r="H235" s="402"/>
      <c r="I235" s="402"/>
      <c r="J235" s="402"/>
      <c r="K235" s="402"/>
      <c r="L235" s="402"/>
      <c r="M235" s="402"/>
      <c r="N235" s="402"/>
      <c r="O235" s="402"/>
      <c r="P235" s="402"/>
      <c r="Q235" s="402"/>
      <c r="R235" s="402"/>
      <c r="S235" s="402"/>
      <c r="T235" s="402"/>
      <c r="U235" s="402"/>
      <c r="V235" s="402"/>
      <c r="W235" s="402"/>
      <c r="X235" s="402"/>
      <c r="Y235" s="402"/>
      <c r="Z235" s="402"/>
    </row>
    <row r="236" ht="18.0" customHeight="1">
      <c r="A236" s="402"/>
      <c r="B236" s="402"/>
      <c r="C236" s="402"/>
      <c r="D236" s="402"/>
      <c r="E236" s="402"/>
      <c r="F236" s="402"/>
      <c r="G236" s="402"/>
      <c r="H236" s="402"/>
      <c r="I236" s="402"/>
      <c r="J236" s="402"/>
      <c r="K236" s="402"/>
      <c r="L236" s="402"/>
      <c r="M236" s="402"/>
      <c r="N236" s="402"/>
      <c r="O236" s="402"/>
      <c r="P236" s="402"/>
      <c r="Q236" s="402"/>
      <c r="R236" s="402"/>
      <c r="S236" s="402"/>
      <c r="T236" s="402"/>
      <c r="U236" s="402"/>
      <c r="V236" s="402"/>
      <c r="W236" s="402"/>
      <c r="X236" s="402"/>
      <c r="Y236" s="402"/>
      <c r="Z236" s="402"/>
    </row>
    <row r="237" ht="18.0" customHeight="1">
      <c r="A237" s="402"/>
      <c r="B237" s="402"/>
      <c r="C237" s="402"/>
      <c r="D237" s="402"/>
      <c r="E237" s="402"/>
      <c r="F237" s="402"/>
      <c r="G237" s="402"/>
      <c r="H237" s="402"/>
      <c r="I237" s="402"/>
      <c r="J237" s="402"/>
      <c r="K237" s="402"/>
      <c r="L237" s="402"/>
      <c r="M237" s="402"/>
      <c r="N237" s="402"/>
      <c r="O237" s="402"/>
      <c r="P237" s="402"/>
      <c r="Q237" s="402"/>
      <c r="R237" s="402"/>
      <c r="S237" s="402"/>
      <c r="T237" s="402"/>
      <c r="U237" s="402"/>
      <c r="V237" s="402"/>
      <c r="W237" s="402"/>
      <c r="X237" s="402"/>
      <c r="Y237" s="402"/>
      <c r="Z237" s="402"/>
    </row>
    <row r="238" ht="18.0" customHeight="1">
      <c r="A238" s="402"/>
      <c r="B238" s="402"/>
      <c r="C238" s="402"/>
      <c r="D238" s="402"/>
      <c r="E238" s="402"/>
      <c r="F238" s="402"/>
      <c r="G238" s="402"/>
      <c r="H238" s="402"/>
      <c r="I238" s="402"/>
      <c r="J238" s="402"/>
      <c r="K238" s="402"/>
      <c r="L238" s="402"/>
      <c r="M238" s="402"/>
      <c r="N238" s="402"/>
      <c r="O238" s="402"/>
      <c r="P238" s="402"/>
      <c r="Q238" s="402"/>
      <c r="R238" s="402"/>
      <c r="S238" s="402"/>
      <c r="T238" s="402"/>
      <c r="U238" s="402"/>
      <c r="V238" s="402"/>
      <c r="W238" s="402"/>
      <c r="X238" s="402"/>
      <c r="Y238" s="402"/>
      <c r="Z238" s="402"/>
    </row>
    <row r="239" ht="18.0" customHeight="1">
      <c r="A239" s="402"/>
      <c r="B239" s="402"/>
      <c r="C239" s="402"/>
      <c r="D239" s="402"/>
      <c r="E239" s="402"/>
      <c r="F239" s="402"/>
      <c r="G239" s="402"/>
      <c r="H239" s="402"/>
      <c r="I239" s="402"/>
      <c r="J239" s="402"/>
      <c r="K239" s="402"/>
      <c r="L239" s="402"/>
      <c r="M239" s="402"/>
      <c r="N239" s="402"/>
      <c r="O239" s="402"/>
      <c r="P239" s="402"/>
      <c r="Q239" s="402"/>
      <c r="R239" s="402"/>
      <c r="S239" s="402"/>
      <c r="T239" s="402"/>
      <c r="U239" s="402"/>
      <c r="V239" s="402"/>
      <c r="W239" s="402"/>
      <c r="X239" s="402"/>
      <c r="Y239" s="402"/>
      <c r="Z239" s="402"/>
    </row>
    <row r="240" ht="18.0" customHeight="1">
      <c r="A240" s="402"/>
      <c r="B240" s="402"/>
      <c r="C240" s="402"/>
      <c r="D240" s="402"/>
      <c r="E240" s="402"/>
      <c r="F240" s="402"/>
      <c r="G240" s="402"/>
      <c r="H240" s="402"/>
      <c r="I240" s="402"/>
      <c r="J240" s="402"/>
      <c r="K240" s="402"/>
      <c r="L240" s="402"/>
      <c r="M240" s="402"/>
      <c r="N240" s="402"/>
      <c r="O240" s="402"/>
      <c r="P240" s="402"/>
      <c r="Q240" s="402"/>
      <c r="R240" s="402"/>
      <c r="S240" s="402"/>
      <c r="T240" s="402"/>
      <c r="U240" s="402"/>
      <c r="V240" s="402"/>
      <c r="W240" s="402"/>
      <c r="X240" s="402"/>
      <c r="Y240" s="402"/>
      <c r="Z240" s="402"/>
    </row>
    <row r="241" ht="18.0" customHeight="1">
      <c r="A241" s="402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  <c r="O241" s="402"/>
      <c r="P241" s="402"/>
      <c r="Q241" s="402"/>
      <c r="R241" s="402"/>
      <c r="S241" s="402"/>
      <c r="T241" s="402"/>
      <c r="U241" s="402"/>
      <c r="V241" s="402"/>
      <c r="W241" s="402"/>
      <c r="X241" s="402"/>
      <c r="Y241" s="402"/>
      <c r="Z241" s="402"/>
    </row>
    <row r="242" ht="18.0" customHeight="1">
      <c r="A242" s="402"/>
      <c r="B242" s="402"/>
      <c r="C242" s="402"/>
      <c r="D242" s="402"/>
      <c r="E242" s="402"/>
      <c r="F242" s="402"/>
      <c r="G242" s="402"/>
      <c r="H242" s="402"/>
      <c r="I242" s="402"/>
      <c r="J242" s="402"/>
      <c r="K242" s="402"/>
      <c r="L242" s="402"/>
      <c r="M242" s="402"/>
      <c r="N242" s="402"/>
      <c r="O242" s="402"/>
      <c r="P242" s="402"/>
      <c r="Q242" s="402"/>
      <c r="R242" s="402"/>
      <c r="S242" s="402"/>
      <c r="T242" s="402"/>
      <c r="U242" s="402"/>
      <c r="V242" s="402"/>
      <c r="W242" s="402"/>
      <c r="X242" s="402"/>
      <c r="Y242" s="402"/>
      <c r="Z242" s="402"/>
    </row>
    <row r="243" ht="18.0" customHeight="1">
      <c r="A243" s="402"/>
      <c r="B243" s="402"/>
      <c r="C243" s="402"/>
      <c r="D243" s="402"/>
      <c r="E243" s="402"/>
      <c r="F243" s="402"/>
      <c r="G243" s="402"/>
      <c r="H243" s="402"/>
      <c r="I243" s="402"/>
      <c r="J243" s="402"/>
      <c r="K243" s="402"/>
      <c r="L243" s="402"/>
      <c r="M243" s="402"/>
      <c r="N243" s="402"/>
      <c r="O243" s="402"/>
      <c r="P243" s="402"/>
      <c r="Q243" s="402"/>
      <c r="R243" s="402"/>
      <c r="S243" s="402"/>
      <c r="T243" s="402"/>
      <c r="U243" s="402"/>
      <c r="V243" s="402"/>
      <c r="W243" s="402"/>
      <c r="X243" s="402"/>
      <c r="Y243" s="402"/>
      <c r="Z243" s="402"/>
    </row>
    <row r="244" ht="18.0" customHeight="1">
      <c r="A244" s="402"/>
      <c r="B244" s="402"/>
      <c r="C244" s="402"/>
      <c r="D244" s="402"/>
      <c r="E244" s="402"/>
      <c r="F244" s="402"/>
      <c r="G244" s="402"/>
      <c r="H244" s="402"/>
      <c r="I244" s="402"/>
      <c r="J244" s="402"/>
      <c r="K244" s="402"/>
      <c r="L244" s="402"/>
      <c r="M244" s="402"/>
      <c r="N244" s="402"/>
      <c r="O244" s="402"/>
      <c r="P244" s="402"/>
      <c r="Q244" s="402"/>
      <c r="R244" s="402"/>
      <c r="S244" s="402"/>
      <c r="T244" s="402"/>
      <c r="U244" s="402"/>
      <c r="V244" s="402"/>
      <c r="W244" s="402"/>
      <c r="X244" s="402"/>
      <c r="Y244" s="402"/>
      <c r="Z244" s="402"/>
    </row>
    <row r="245" ht="18.0" customHeight="1">
      <c r="A245" s="402"/>
      <c r="B245" s="402"/>
      <c r="C245" s="402"/>
      <c r="D245" s="402"/>
      <c r="E245" s="402"/>
      <c r="F245" s="402"/>
      <c r="G245" s="402"/>
      <c r="H245" s="402"/>
      <c r="I245" s="402"/>
      <c r="J245" s="402"/>
      <c r="K245" s="402"/>
      <c r="L245" s="402"/>
      <c r="M245" s="402"/>
      <c r="N245" s="402"/>
      <c r="O245" s="402"/>
      <c r="P245" s="402"/>
      <c r="Q245" s="402"/>
      <c r="R245" s="402"/>
      <c r="S245" s="402"/>
      <c r="T245" s="402"/>
      <c r="U245" s="402"/>
      <c r="V245" s="402"/>
      <c r="W245" s="402"/>
      <c r="X245" s="402"/>
      <c r="Y245" s="402"/>
      <c r="Z245" s="402"/>
    </row>
    <row r="246" ht="18.0" customHeight="1">
      <c r="A246" s="402"/>
      <c r="B246" s="402"/>
      <c r="C246" s="402"/>
      <c r="D246" s="402"/>
      <c r="E246" s="402"/>
      <c r="F246" s="402"/>
      <c r="G246" s="402"/>
      <c r="H246" s="402"/>
      <c r="I246" s="402"/>
      <c r="J246" s="402"/>
      <c r="K246" s="402"/>
      <c r="L246" s="402"/>
      <c r="M246" s="402"/>
      <c r="N246" s="402"/>
      <c r="O246" s="402"/>
      <c r="P246" s="402"/>
      <c r="Q246" s="402"/>
      <c r="R246" s="402"/>
      <c r="S246" s="402"/>
      <c r="T246" s="402"/>
      <c r="U246" s="402"/>
      <c r="V246" s="402"/>
      <c r="W246" s="402"/>
      <c r="X246" s="402"/>
      <c r="Y246" s="402"/>
      <c r="Z246" s="402"/>
    </row>
    <row r="247" ht="18.0" customHeight="1">
      <c r="A247" s="402"/>
      <c r="B247" s="402"/>
      <c r="C247" s="402"/>
      <c r="D247" s="402"/>
      <c r="E247" s="402"/>
      <c r="F247" s="402"/>
      <c r="G247" s="402"/>
      <c r="H247" s="402"/>
      <c r="I247" s="402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</row>
    <row r="248" ht="18.0" customHeight="1">
      <c r="A248" s="402"/>
      <c r="B248" s="402"/>
      <c r="C248" s="402"/>
      <c r="D248" s="402"/>
      <c r="E248" s="402"/>
      <c r="F248" s="402"/>
      <c r="G248" s="402"/>
      <c r="H248" s="402"/>
      <c r="I248" s="402"/>
      <c r="J248" s="402"/>
      <c r="K248" s="402"/>
      <c r="L248" s="402"/>
      <c r="M248" s="402"/>
      <c r="N248" s="402"/>
      <c r="O248" s="402"/>
      <c r="P248" s="402"/>
      <c r="Q248" s="402"/>
      <c r="R248" s="402"/>
      <c r="S248" s="402"/>
      <c r="T248" s="402"/>
      <c r="U248" s="402"/>
      <c r="V248" s="402"/>
      <c r="W248" s="402"/>
      <c r="X248" s="402"/>
      <c r="Y248" s="402"/>
      <c r="Z248" s="402"/>
    </row>
    <row r="249" ht="18.0" customHeight="1">
      <c r="A249" s="402"/>
      <c r="B249" s="402"/>
      <c r="C249" s="402"/>
      <c r="D249" s="402"/>
      <c r="E249" s="402"/>
      <c r="F249" s="402"/>
      <c r="G249" s="402"/>
      <c r="H249" s="402"/>
      <c r="I249" s="402"/>
      <c r="J249" s="402"/>
      <c r="K249" s="402"/>
      <c r="L249" s="402"/>
      <c r="M249" s="402"/>
      <c r="N249" s="402"/>
      <c r="O249" s="402"/>
      <c r="P249" s="402"/>
      <c r="Q249" s="402"/>
      <c r="R249" s="402"/>
      <c r="S249" s="402"/>
      <c r="T249" s="402"/>
      <c r="U249" s="402"/>
      <c r="V249" s="402"/>
      <c r="W249" s="402"/>
      <c r="X249" s="402"/>
      <c r="Y249" s="402"/>
      <c r="Z249" s="402"/>
    </row>
    <row r="250" ht="18.0" customHeight="1">
      <c r="A250" s="402"/>
      <c r="B250" s="402"/>
      <c r="C250" s="402"/>
      <c r="D250" s="402"/>
      <c r="E250" s="402"/>
      <c r="F250" s="402"/>
      <c r="G250" s="402"/>
      <c r="H250" s="402"/>
      <c r="I250" s="402"/>
      <c r="J250" s="402"/>
      <c r="K250" s="402"/>
      <c r="L250" s="402"/>
      <c r="M250" s="402"/>
      <c r="N250" s="402"/>
      <c r="O250" s="402"/>
      <c r="P250" s="402"/>
      <c r="Q250" s="402"/>
      <c r="R250" s="402"/>
      <c r="S250" s="402"/>
      <c r="T250" s="402"/>
      <c r="U250" s="402"/>
      <c r="V250" s="402"/>
      <c r="W250" s="402"/>
      <c r="X250" s="402"/>
      <c r="Y250" s="402"/>
      <c r="Z250" s="402"/>
    </row>
    <row r="251" ht="18.0" customHeight="1">
      <c r="A251" s="402"/>
      <c r="B251" s="402"/>
      <c r="C251" s="402"/>
      <c r="D251" s="402"/>
      <c r="E251" s="402"/>
      <c r="F251" s="402"/>
      <c r="G251" s="402"/>
      <c r="H251" s="402"/>
      <c r="I251" s="402"/>
      <c r="J251" s="402"/>
      <c r="K251" s="402"/>
      <c r="L251" s="402"/>
      <c r="M251" s="402"/>
      <c r="N251" s="402"/>
      <c r="O251" s="402"/>
      <c r="P251" s="402"/>
      <c r="Q251" s="402"/>
      <c r="R251" s="402"/>
      <c r="S251" s="402"/>
      <c r="T251" s="402"/>
      <c r="U251" s="402"/>
      <c r="V251" s="402"/>
      <c r="W251" s="402"/>
      <c r="X251" s="402"/>
      <c r="Y251" s="402"/>
      <c r="Z251" s="402"/>
    </row>
    <row r="252" ht="18.0" customHeight="1">
      <c r="A252" s="402"/>
      <c r="B252" s="402"/>
      <c r="C252" s="402"/>
      <c r="D252" s="402"/>
      <c r="E252" s="402"/>
      <c r="F252" s="402"/>
      <c r="G252" s="402"/>
      <c r="H252" s="402"/>
      <c r="I252" s="402"/>
      <c r="J252" s="402"/>
      <c r="K252" s="402"/>
      <c r="L252" s="402"/>
      <c r="M252" s="402"/>
      <c r="N252" s="402"/>
      <c r="O252" s="402"/>
      <c r="P252" s="402"/>
      <c r="Q252" s="402"/>
      <c r="R252" s="402"/>
      <c r="S252" s="402"/>
      <c r="T252" s="402"/>
      <c r="U252" s="402"/>
      <c r="V252" s="402"/>
      <c r="W252" s="402"/>
      <c r="X252" s="402"/>
      <c r="Y252" s="402"/>
      <c r="Z252" s="402"/>
    </row>
    <row r="253" ht="18.0" customHeight="1">
      <c r="A253" s="402"/>
      <c r="B253" s="402"/>
      <c r="C253" s="402"/>
      <c r="D253" s="402"/>
      <c r="E253" s="402"/>
      <c r="F253" s="402"/>
      <c r="G253" s="402"/>
      <c r="H253" s="402"/>
      <c r="I253" s="402"/>
      <c r="J253" s="402"/>
      <c r="K253" s="402"/>
      <c r="L253" s="402"/>
      <c r="M253" s="402"/>
      <c r="N253" s="402"/>
      <c r="O253" s="402"/>
      <c r="P253" s="402"/>
      <c r="Q253" s="402"/>
      <c r="R253" s="402"/>
      <c r="S253" s="402"/>
      <c r="T253" s="402"/>
      <c r="U253" s="402"/>
      <c r="V253" s="402"/>
      <c r="W253" s="402"/>
      <c r="X253" s="402"/>
      <c r="Y253" s="402"/>
      <c r="Z253" s="402"/>
    </row>
    <row r="254" ht="18.0" customHeight="1">
      <c r="A254" s="402"/>
      <c r="B254" s="402"/>
      <c r="C254" s="402"/>
      <c r="D254" s="402"/>
      <c r="E254" s="402"/>
      <c r="F254" s="402"/>
      <c r="G254" s="402"/>
      <c r="H254" s="402"/>
      <c r="I254" s="402"/>
      <c r="J254" s="402"/>
      <c r="K254" s="402"/>
      <c r="L254" s="402"/>
      <c r="M254" s="402"/>
      <c r="N254" s="402"/>
      <c r="O254" s="402"/>
      <c r="P254" s="402"/>
      <c r="Q254" s="402"/>
      <c r="R254" s="402"/>
      <c r="S254" s="402"/>
      <c r="T254" s="402"/>
      <c r="U254" s="402"/>
      <c r="V254" s="402"/>
      <c r="W254" s="402"/>
      <c r="X254" s="402"/>
      <c r="Y254" s="402"/>
      <c r="Z254" s="402"/>
    </row>
    <row r="255" ht="18.0" customHeight="1">
      <c r="A255" s="402"/>
      <c r="B255" s="402"/>
      <c r="C255" s="402"/>
      <c r="D255" s="402"/>
      <c r="E255" s="402"/>
      <c r="F255" s="402"/>
      <c r="G255" s="402"/>
      <c r="H255" s="402"/>
      <c r="I255" s="402"/>
      <c r="J255" s="402"/>
      <c r="K255" s="402"/>
      <c r="L255" s="402"/>
      <c r="M255" s="402"/>
      <c r="N255" s="402"/>
      <c r="O255" s="402"/>
      <c r="P255" s="402"/>
      <c r="Q255" s="402"/>
      <c r="R255" s="402"/>
      <c r="S255" s="402"/>
      <c r="T255" s="402"/>
      <c r="U255" s="402"/>
      <c r="V255" s="402"/>
      <c r="W255" s="402"/>
      <c r="X255" s="402"/>
      <c r="Y255" s="402"/>
      <c r="Z255" s="402"/>
    </row>
    <row r="256" ht="18.0" customHeight="1">
      <c r="A256" s="402"/>
      <c r="B256" s="402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</row>
    <row r="257" ht="18.0" customHeight="1">
      <c r="A257" s="402"/>
      <c r="B257" s="402"/>
      <c r="C257" s="402"/>
      <c r="D257" s="402"/>
      <c r="E257" s="402"/>
      <c r="F257" s="402"/>
      <c r="G257" s="402"/>
      <c r="H257" s="402"/>
      <c r="I257" s="402"/>
      <c r="J257" s="402"/>
      <c r="K257" s="402"/>
      <c r="L257" s="402"/>
      <c r="M257" s="402"/>
      <c r="N257" s="402"/>
      <c r="O257" s="402"/>
      <c r="P257" s="402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</row>
    <row r="258" ht="18.0" customHeight="1">
      <c r="A258" s="402"/>
      <c r="B258" s="402"/>
      <c r="C258" s="402"/>
      <c r="D258" s="402"/>
      <c r="E258" s="402"/>
      <c r="F258" s="402"/>
      <c r="G258" s="402"/>
      <c r="H258" s="402"/>
      <c r="I258" s="402"/>
      <c r="J258" s="402"/>
      <c r="K258" s="402"/>
      <c r="L258" s="402"/>
      <c r="M258" s="402"/>
      <c r="N258" s="402"/>
      <c r="O258" s="402"/>
      <c r="P258" s="402"/>
      <c r="Q258" s="402"/>
      <c r="R258" s="402"/>
      <c r="S258" s="402"/>
      <c r="T258" s="402"/>
      <c r="U258" s="402"/>
      <c r="V258" s="402"/>
      <c r="W258" s="402"/>
      <c r="X258" s="402"/>
      <c r="Y258" s="402"/>
      <c r="Z258" s="402"/>
    </row>
    <row r="259" ht="18.0" customHeight="1">
      <c r="A259" s="402"/>
      <c r="B259" s="402"/>
      <c r="C259" s="402"/>
      <c r="D259" s="402"/>
      <c r="E259" s="402"/>
      <c r="F259" s="402"/>
      <c r="G259" s="402"/>
      <c r="H259" s="402"/>
      <c r="I259" s="402"/>
      <c r="J259" s="402"/>
      <c r="K259" s="402"/>
      <c r="L259" s="402"/>
      <c r="M259" s="402"/>
      <c r="N259" s="402"/>
      <c r="O259" s="402"/>
      <c r="P259" s="402"/>
      <c r="Q259" s="402"/>
      <c r="R259" s="402"/>
      <c r="S259" s="402"/>
      <c r="T259" s="402"/>
      <c r="U259" s="402"/>
      <c r="V259" s="402"/>
      <c r="W259" s="402"/>
      <c r="X259" s="402"/>
      <c r="Y259" s="402"/>
      <c r="Z259" s="402"/>
    </row>
    <row r="260" ht="18.0" customHeight="1">
      <c r="A260" s="402"/>
      <c r="B260" s="402"/>
      <c r="C260" s="402"/>
      <c r="D260" s="402"/>
      <c r="E260" s="402"/>
      <c r="F260" s="402"/>
      <c r="G260" s="402"/>
      <c r="H260" s="402"/>
      <c r="I260" s="402"/>
      <c r="J260" s="402"/>
      <c r="K260" s="402"/>
      <c r="L260" s="402"/>
      <c r="M260" s="402"/>
      <c r="N260" s="402"/>
      <c r="O260" s="402"/>
      <c r="P260" s="402"/>
      <c r="Q260" s="402"/>
      <c r="R260" s="402"/>
      <c r="S260" s="402"/>
      <c r="T260" s="402"/>
      <c r="U260" s="402"/>
      <c r="V260" s="402"/>
      <c r="W260" s="402"/>
      <c r="X260" s="402"/>
      <c r="Y260" s="402"/>
      <c r="Z260" s="402"/>
    </row>
    <row r="261" ht="18.0" customHeight="1">
      <c r="A261" s="402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  <c r="O261" s="402"/>
      <c r="P261" s="402"/>
      <c r="Q261" s="402"/>
      <c r="R261" s="402"/>
      <c r="S261" s="402"/>
      <c r="T261" s="402"/>
      <c r="U261" s="402"/>
      <c r="V261" s="402"/>
      <c r="W261" s="402"/>
      <c r="X261" s="402"/>
      <c r="Y261" s="402"/>
      <c r="Z261" s="402"/>
    </row>
    <row r="262" ht="18.0" customHeight="1">
      <c r="A262" s="402"/>
      <c r="B262" s="402"/>
      <c r="C262" s="402"/>
      <c r="D262" s="402"/>
      <c r="E262" s="402"/>
      <c r="F262" s="402"/>
      <c r="G262" s="402"/>
      <c r="H262" s="402"/>
      <c r="I262" s="402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</row>
    <row r="263" ht="18.0" customHeight="1">
      <c r="A263" s="402"/>
      <c r="B263" s="402"/>
      <c r="C263" s="402"/>
      <c r="D263" s="402"/>
      <c r="E263" s="402"/>
      <c r="F263" s="402"/>
      <c r="G263" s="402"/>
      <c r="H263" s="402"/>
      <c r="I263" s="402"/>
      <c r="J263" s="402"/>
      <c r="K263" s="402"/>
      <c r="L263" s="402"/>
      <c r="M263" s="402"/>
      <c r="N263" s="402"/>
      <c r="O263" s="402"/>
      <c r="P263" s="402"/>
      <c r="Q263" s="402"/>
      <c r="R263" s="402"/>
      <c r="S263" s="402"/>
      <c r="T263" s="402"/>
      <c r="U263" s="402"/>
      <c r="V263" s="402"/>
      <c r="W263" s="402"/>
      <c r="X263" s="402"/>
      <c r="Y263" s="402"/>
      <c r="Z263" s="402"/>
    </row>
    <row r="264" ht="18.0" customHeight="1">
      <c r="A264" s="402"/>
      <c r="B264" s="402"/>
      <c r="C264" s="402"/>
      <c r="D264" s="402"/>
      <c r="E264" s="402"/>
      <c r="F264" s="402"/>
      <c r="G264" s="402"/>
      <c r="H264" s="402"/>
      <c r="I264" s="402"/>
      <c r="J264" s="402"/>
      <c r="K264" s="402"/>
      <c r="L264" s="402"/>
      <c r="M264" s="402"/>
      <c r="N264" s="402"/>
      <c r="O264" s="402"/>
      <c r="P264" s="402"/>
      <c r="Q264" s="402"/>
      <c r="R264" s="402"/>
      <c r="S264" s="402"/>
      <c r="T264" s="402"/>
      <c r="U264" s="402"/>
      <c r="V264" s="402"/>
      <c r="W264" s="402"/>
      <c r="X264" s="402"/>
      <c r="Y264" s="402"/>
      <c r="Z264" s="402"/>
    </row>
    <row r="265" ht="18.0" customHeight="1">
      <c r="A265" s="402"/>
      <c r="B265" s="402"/>
      <c r="C265" s="402"/>
      <c r="D265" s="402"/>
      <c r="E265" s="402"/>
      <c r="F265" s="402"/>
      <c r="G265" s="402"/>
      <c r="H265" s="402"/>
      <c r="I265" s="402"/>
      <c r="J265" s="402"/>
      <c r="K265" s="402"/>
      <c r="L265" s="402"/>
      <c r="M265" s="402"/>
      <c r="N265" s="402"/>
      <c r="O265" s="402"/>
      <c r="P265" s="402"/>
      <c r="Q265" s="402"/>
      <c r="R265" s="402"/>
      <c r="S265" s="402"/>
      <c r="T265" s="402"/>
      <c r="U265" s="402"/>
      <c r="V265" s="402"/>
      <c r="W265" s="402"/>
      <c r="X265" s="402"/>
      <c r="Y265" s="402"/>
      <c r="Z265" s="402"/>
    </row>
    <row r="266" ht="18.0" customHeight="1">
      <c r="A266" s="402"/>
      <c r="B266" s="402"/>
      <c r="C266" s="402"/>
      <c r="D266" s="402"/>
      <c r="E266" s="402"/>
      <c r="F266" s="402"/>
      <c r="G266" s="402"/>
      <c r="H266" s="402"/>
      <c r="I266" s="402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  <c r="V266" s="402"/>
      <c r="W266" s="402"/>
      <c r="X266" s="402"/>
      <c r="Y266" s="402"/>
      <c r="Z266" s="402"/>
    </row>
    <row r="267" ht="18.0" customHeight="1">
      <c r="A267" s="402"/>
      <c r="B267" s="402"/>
      <c r="C267" s="402"/>
      <c r="D267" s="402"/>
      <c r="E267" s="402"/>
      <c r="F267" s="402"/>
      <c r="G267" s="402"/>
      <c r="H267" s="402"/>
      <c r="I267" s="402"/>
      <c r="J267" s="402"/>
      <c r="K267" s="402"/>
      <c r="L267" s="402"/>
      <c r="M267" s="402"/>
      <c r="N267" s="402"/>
      <c r="O267" s="402"/>
      <c r="P267" s="402"/>
      <c r="Q267" s="402"/>
      <c r="R267" s="402"/>
      <c r="S267" s="402"/>
      <c r="T267" s="402"/>
      <c r="U267" s="402"/>
      <c r="V267" s="402"/>
      <c r="W267" s="402"/>
      <c r="X267" s="402"/>
      <c r="Y267" s="402"/>
      <c r="Z267" s="402"/>
    </row>
    <row r="268" ht="18.0" customHeight="1">
      <c r="A268" s="402"/>
      <c r="B268" s="402"/>
      <c r="C268" s="402"/>
      <c r="D268" s="402"/>
      <c r="E268" s="402"/>
      <c r="F268" s="402"/>
      <c r="G268" s="402"/>
      <c r="H268" s="402"/>
      <c r="I268" s="402"/>
      <c r="J268" s="402"/>
      <c r="K268" s="402"/>
      <c r="L268" s="402"/>
      <c r="M268" s="402"/>
      <c r="N268" s="402"/>
      <c r="O268" s="402"/>
      <c r="P268" s="402"/>
      <c r="Q268" s="402"/>
      <c r="R268" s="402"/>
      <c r="S268" s="402"/>
      <c r="T268" s="402"/>
      <c r="U268" s="402"/>
      <c r="V268" s="402"/>
      <c r="W268" s="402"/>
      <c r="X268" s="402"/>
      <c r="Y268" s="402"/>
      <c r="Z268" s="402"/>
    </row>
    <row r="269" ht="18.0" customHeight="1">
      <c r="A269" s="402"/>
      <c r="B269" s="402"/>
      <c r="C269" s="402"/>
      <c r="D269" s="402"/>
      <c r="E269" s="402"/>
      <c r="F269" s="402"/>
      <c r="G269" s="402"/>
      <c r="H269" s="402"/>
      <c r="I269" s="402"/>
      <c r="J269" s="402"/>
      <c r="K269" s="402"/>
      <c r="L269" s="402"/>
      <c r="M269" s="402"/>
      <c r="N269" s="402"/>
      <c r="O269" s="402"/>
      <c r="P269" s="402"/>
      <c r="Q269" s="402"/>
      <c r="R269" s="402"/>
      <c r="S269" s="402"/>
      <c r="T269" s="402"/>
      <c r="U269" s="402"/>
      <c r="V269" s="402"/>
      <c r="W269" s="402"/>
      <c r="X269" s="402"/>
      <c r="Y269" s="402"/>
      <c r="Z269" s="402"/>
    </row>
    <row r="270" ht="18.0" customHeight="1">
      <c r="A270" s="402"/>
      <c r="B270" s="402"/>
      <c r="C270" s="402"/>
      <c r="D270" s="402"/>
      <c r="E270" s="402"/>
      <c r="F270" s="402"/>
      <c r="G270" s="402"/>
      <c r="H270" s="402"/>
      <c r="I270" s="402"/>
      <c r="J270" s="402"/>
      <c r="K270" s="402"/>
      <c r="L270" s="402"/>
      <c r="M270" s="402"/>
      <c r="N270" s="402"/>
      <c r="O270" s="402"/>
      <c r="P270" s="402"/>
      <c r="Q270" s="402"/>
      <c r="R270" s="402"/>
      <c r="S270" s="402"/>
      <c r="T270" s="402"/>
      <c r="U270" s="402"/>
      <c r="V270" s="402"/>
      <c r="W270" s="402"/>
      <c r="X270" s="402"/>
      <c r="Y270" s="402"/>
      <c r="Z270" s="402"/>
    </row>
    <row r="271" ht="18.0" customHeight="1">
      <c r="A271" s="402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  <c r="O271" s="402"/>
      <c r="P271" s="402"/>
      <c r="Q271" s="402"/>
      <c r="R271" s="402"/>
      <c r="S271" s="402"/>
      <c r="T271" s="402"/>
      <c r="U271" s="402"/>
      <c r="V271" s="402"/>
      <c r="W271" s="402"/>
      <c r="X271" s="402"/>
      <c r="Y271" s="402"/>
      <c r="Z271" s="402"/>
    </row>
    <row r="272" ht="18.0" customHeight="1">
      <c r="A272" s="402"/>
      <c r="B272" s="402"/>
      <c r="C272" s="402"/>
      <c r="D272" s="402"/>
      <c r="E272" s="402"/>
      <c r="F272" s="402"/>
      <c r="G272" s="402"/>
      <c r="H272" s="402"/>
      <c r="I272" s="402"/>
      <c r="J272" s="402"/>
      <c r="K272" s="402"/>
      <c r="L272" s="402"/>
      <c r="M272" s="402"/>
      <c r="N272" s="402"/>
      <c r="O272" s="402"/>
      <c r="P272" s="402"/>
      <c r="Q272" s="402"/>
      <c r="R272" s="402"/>
      <c r="S272" s="402"/>
      <c r="T272" s="402"/>
      <c r="U272" s="402"/>
      <c r="V272" s="402"/>
      <c r="W272" s="402"/>
      <c r="X272" s="402"/>
      <c r="Y272" s="402"/>
      <c r="Z272" s="402"/>
    </row>
    <row r="273" ht="18.0" customHeight="1">
      <c r="A273" s="402"/>
      <c r="B273" s="402"/>
      <c r="C273" s="402"/>
      <c r="D273" s="402"/>
      <c r="E273" s="402"/>
      <c r="F273" s="402"/>
      <c r="G273" s="402"/>
      <c r="H273" s="402"/>
      <c r="I273" s="402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</row>
    <row r="274" ht="18.0" customHeight="1">
      <c r="A274" s="402"/>
      <c r="B274" s="402"/>
      <c r="C274" s="402"/>
      <c r="D274" s="402"/>
      <c r="E274" s="402"/>
      <c r="F274" s="402"/>
      <c r="G274" s="402"/>
      <c r="H274" s="402"/>
      <c r="I274" s="402"/>
      <c r="J274" s="402"/>
      <c r="K274" s="402"/>
      <c r="L274" s="402"/>
      <c r="M274" s="402"/>
      <c r="N274" s="402"/>
      <c r="O274" s="402"/>
      <c r="P274" s="402"/>
      <c r="Q274" s="402"/>
      <c r="R274" s="402"/>
      <c r="S274" s="402"/>
      <c r="T274" s="402"/>
      <c r="U274" s="402"/>
      <c r="V274" s="402"/>
      <c r="W274" s="402"/>
      <c r="X274" s="402"/>
      <c r="Y274" s="402"/>
      <c r="Z274" s="402"/>
    </row>
    <row r="275" ht="18.0" customHeight="1">
      <c r="A275" s="402"/>
      <c r="B275" s="402"/>
      <c r="C275" s="402"/>
      <c r="D275" s="402"/>
      <c r="E275" s="402"/>
      <c r="F275" s="402"/>
      <c r="G275" s="402"/>
      <c r="H275" s="402"/>
      <c r="I275" s="402"/>
      <c r="J275" s="402"/>
      <c r="K275" s="402"/>
      <c r="L275" s="402"/>
      <c r="M275" s="402"/>
      <c r="N275" s="402"/>
      <c r="O275" s="402"/>
      <c r="P275" s="402"/>
      <c r="Q275" s="402"/>
      <c r="R275" s="402"/>
      <c r="S275" s="402"/>
      <c r="T275" s="402"/>
      <c r="U275" s="402"/>
      <c r="V275" s="402"/>
      <c r="W275" s="402"/>
      <c r="X275" s="402"/>
      <c r="Y275" s="402"/>
      <c r="Z275" s="402"/>
    </row>
    <row r="276" ht="18.0" customHeight="1">
      <c r="A276" s="402"/>
      <c r="B276" s="402"/>
      <c r="C276" s="402"/>
      <c r="D276" s="402"/>
      <c r="E276" s="402"/>
      <c r="F276" s="402"/>
      <c r="G276" s="402"/>
      <c r="H276" s="402"/>
      <c r="I276" s="402"/>
      <c r="J276" s="402"/>
      <c r="K276" s="402"/>
      <c r="L276" s="402"/>
      <c r="M276" s="402"/>
      <c r="N276" s="402"/>
      <c r="O276" s="402"/>
      <c r="P276" s="402"/>
      <c r="Q276" s="402"/>
      <c r="R276" s="402"/>
      <c r="S276" s="402"/>
      <c r="T276" s="402"/>
      <c r="U276" s="402"/>
      <c r="V276" s="402"/>
      <c r="W276" s="402"/>
      <c r="X276" s="402"/>
      <c r="Y276" s="402"/>
      <c r="Z276" s="402"/>
    </row>
    <row r="277" ht="18.0" customHeight="1">
      <c r="A277" s="402"/>
      <c r="B277" s="402"/>
      <c r="C277" s="402"/>
      <c r="D277" s="402"/>
      <c r="E277" s="402"/>
      <c r="F277" s="402"/>
      <c r="G277" s="402"/>
      <c r="H277" s="402"/>
      <c r="I277" s="402"/>
      <c r="J277" s="402"/>
      <c r="K277" s="402"/>
      <c r="L277" s="402"/>
      <c r="M277" s="402"/>
      <c r="N277" s="402"/>
      <c r="O277" s="402"/>
      <c r="P277" s="402"/>
      <c r="Q277" s="402"/>
      <c r="R277" s="402"/>
      <c r="S277" s="402"/>
      <c r="T277" s="402"/>
      <c r="U277" s="402"/>
      <c r="V277" s="402"/>
      <c r="W277" s="402"/>
      <c r="X277" s="402"/>
      <c r="Y277" s="402"/>
      <c r="Z277" s="402"/>
    </row>
    <row r="278" ht="18.0" customHeight="1">
      <c r="A278" s="402"/>
      <c r="B278" s="402"/>
      <c r="C278" s="402"/>
      <c r="D278" s="402"/>
      <c r="E278" s="402"/>
      <c r="F278" s="402"/>
      <c r="G278" s="402"/>
      <c r="H278" s="402"/>
      <c r="I278" s="402"/>
      <c r="J278" s="402"/>
      <c r="K278" s="402"/>
      <c r="L278" s="402"/>
      <c r="M278" s="402"/>
      <c r="N278" s="402"/>
      <c r="O278" s="402"/>
      <c r="P278" s="402"/>
      <c r="Q278" s="402"/>
      <c r="R278" s="402"/>
      <c r="S278" s="402"/>
      <c r="T278" s="402"/>
      <c r="U278" s="402"/>
      <c r="V278" s="402"/>
      <c r="W278" s="402"/>
      <c r="X278" s="402"/>
      <c r="Y278" s="402"/>
      <c r="Z278" s="402"/>
    </row>
    <row r="279" ht="18.0" customHeight="1">
      <c r="A279" s="402"/>
      <c r="B279" s="402"/>
      <c r="C279" s="402"/>
      <c r="D279" s="402"/>
      <c r="E279" s="402"/>
      <c r="F279" s="402"/>
      <c r="G279" s="402"/>
      <c r="H279" s="402"/>
      <c r="I279" s="402"/>
      <c r="J279" s="402"/>
      <c r="K279" s="402"/>
      <c r="L279" s="402"/>
      <c r="M279" s="402"/>
      <c r="N279" s="402"/>
      <c r="O279" s="402"/>
      <c r="P279" s="402"/>
      <c r="Q279" s="402"/>
      <c r="R279" s="402"/>
      <c r="S279" s="402"/>
      <c r="T279" s="402"/>
      <c r="U279" s="402"/>
      <c r="V279" s="402"/>
      <c r="W279" s="402"/>
      <c r="X279" s="402"/>
      <c r="Y279" s="402"/>
      <c r="Z279" s="402"/>
    </row>
    <row r="280" ht="18.0" customHeight="1">
      <c r="A280" s="402"/>
      <c r="B280" s="402"/>
      <c r="C280" s="402"/>
      <c r="D280" s="402"/>
      <c r="E280" s="402"/>
      <c r="F280" s="402"/>
      <c r="G280" s="402"/>
      <c r="H280" s="402"/>
      <c r="I280" s="402"/>
      <c r="J280" s="402"/>
      <c r="K280" s="402"/>
      <c r="L280" s="402"/>
      <c r="M280" s="402"/>
      <c r="N280" s="402"/>
      <c r="O280" s="402"/>
      <c r="P280" s="402"/>
      <c r="Q280" s="402"/>
      <c r="R280" s="402"/>
      <c r="S280" s="402"/>
      <c r="T280" s="402"/>
      <c r="U280" s="402"/>
      <c r="V280" s="402"/>
      <c r="W280" s="402"/>
      <c r="X280" s="402"/>
      <c r="Y280" s="402"/>
      <c r="Z280" s="402"/>
    </row>
    <row r="281" ht="18.0" customHeight="1">
      <c r="A281" s="402"/>
      <c r="B281" s="402"/>
      <c r="C281" s="402"/>
      <c r="D281" s="402"/>
      <c r="E281" s="402"/>
      <c r="F281" s="402"/>
      <c r="G281" s="402"/>
      <c r="H281" s="402"/>
      <c r="I281" s="402"/>
      <c r="J281" s="402"/>
      <c r="K281" s="402"/>
      <c r="L281" s="402"/>
      <c r="M281" s="402"/>
      <c r="N281" s="402"/>
      <c r="O281" s="402"/>
      <c r="P281" s="402"/>
      <c r="Q281" s="402"/>
      <c r="R281" s="402"/>
      <c r="S281" s="402"/>
      <c r="T281" s="402"/>
      <c r="U281" s="402"/>
      <c r="V281" s="402"/>
      <c r="W281" s="402"/>
      <c r="X281" s="402"/>
      <c r="Y281" s="402"/>
      <c r="Z281" s="402"/>
    </row>
    <row r="282" ht="18.0" customHeight="1">
      <c r="A282" s="402"/>
      <c r="B282" s="402"/>
      <c r="C282" s="402"/>
      <c r="D282" s="402"/>
      <c r="E282" s="402"/>
      <c r="F282" s="402"/>
      <c r="G282" s="402"/>
      <c r="H282" s="402"/>
      <c r="I282" s="402"/>
      <c r="J282" s="402"/>
      <c r="K282" s="402"/>
      <c r="L282" s="402"/>
      <c r="M282" s="402"/>
      <c r="N282" s="402"/>
      <c r="O282" s="402"/>
      <c r="P282" s="402"/>
      <c r="Q282" s="402"/>
      <c r="R282" s="402"/>
      <c r="S282" s="402"/>
      <c r="T282" s="402"/>
      <c r="U282" s="402"/>
      <c r="V282" s="402"/>
      <c r="W282" s="402"/>
      <c r="X282" s="402"/>
      <c r="Y282" s="402"/>
      <c r="Z282" s="402"/>
    </row>
    <row r="283" ht="18.0" customHeight="1">
      <c r="A283" s="402"/>
      <c r="B283" s="402"/>
      <c r="C283" s="402"/>
      <c r="D283" s="402"/>
      <c r="E283" s="402"/>
      <c r="F283" s="402"/>
      <c r="G283" s="402"/>
      <c r="H283" s="402"/>
      <c r="I283" s="402"/>
      <c r="J283" s="402"/>
      <c r="K283" s="402"/>
      <c r="L283" s="402"/>
      <c r="M283" s="402"/>
      <c r="N283" s="402"/>
      <c r="O283" s="402"/>
      <c r="P283" s="40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</row>
    <row r="284" ht="18.0" customHeight="1">
      <c r="A284" s="402"/>
      <c r="B284" s="402"/>
      <c r="C284" s="402"/>
      <c r="D284" s="402"/>
      <c r="E284" s="402"/>
      <c r="F284" s="402"/>
      <c r="G284" s="402"/>
      <c r="H284" s="402"/>
      <c r="I284" s="402"/>
      <c r="J284" s="402"/>
      <c r="K284" s="402"/>
      <c r="L284" s="402"/>
      <c r="M284" s="402"/>
      <c r="N284" s="402"/>
      <c r="O284" s="402"/>
      <c r="P284" s="402"/>
      <c r="Q284" s="402"/>
      <c r="R284" s="402"/>
      <c r="S284" s="402"/>
      <c r="T284" s="402"/>
      <c r="U284" s="402"/>
      <c r="V284" s="402"/>
      <c r="W284" s="402"/>
      <c r="X284" s="402"/>
      <c r="Y284" s="402"/>
      <c r="Z284" s="402"/>
    </row>
    <row r="285" ht="18.0" customHeight="1">
      <c r="A285" s="402"/>
      <c r="B285" s="402"/>
      <c r="C285" s="402"/>
      <c r="D285" s="402"/>
      <c r="E285" s="402"/>
      <c r="F285" s="402"/>
      <c r="G285" s="402"/>
      <c r="H285" s="402"/>
      <c r="I285" s="402"/>
      <c r="J285" s="402"/>
      <c r="K285" s="402"/>
      <c r="L285" s="402"/>
      <c r="M285" s="402"/>
      <c r="N285" s="402"/>
      <c r="O285" s="402"/>
      <c r="P285" s="402"/>
      <c r="Q285" s="402"/>
      <c r="R285" s="402"/>
      <c r="S285" s="402"/>
      <c r="T285" s="402"/>
      <c r="U285" s="402"/>
      <c r="V285" s="402"/>
      <c r="W285" s="402"/>
      <c r="X285" s="402"/>
      <c r="Y285" s="402"/>
      <c r="Z285" s="402"/>
    </row>
    <row r="286" ht="18.0" customHeight="1">
      <c r="A286" s="402"/>
      <c r="B286" s="402"/>
      <c r="C286" s="402"/>
      <c r="D286" s="402"/>
      <c r="E286" s="402"/>
      <c r="F286" s="402"/>
      <c r="G286" s="402"/>
      <c r="H286" s="402"/>
      <c r="I286" s="402"/>
      <c r="J286" s="402"/>
      <c r="K286" s="402"/>
      <c r="L286" s="402"/>
      <c r="M286" s="402"/>
      <c r="N286" s="402"/>
      <c r="O286" s="402"/>
      <c r="P286" s="402"/>
      <c r="Q286" s="402"/>
      <c r="R286" s="402"/>
      <c r="S286" s="402"/>
      <c r="T286" s="402"/>
      <c r="U286" s="402"/>
      <c r="V286" s="402"/>
      <c r="W286" s="402"/>
      <c r="X286" s="402"/>
      <c r="Y286" s="402"/>
      <c r="Z286" s="402"/>
    </row>
    <row r="287" ht="18.0" customHeight="1">
      <c r="A287" s="402"/>
      <c r="B287" s="402"/>
      <c r="C287" s="402"/>
      <c r="D287" s="402"/>
      <c r="E287" s="402"/>
      <c r="F287" s="402"/>
      <c r="G287" s="402"/>
      <c r="H287" s="402"/>
      <c r="I287" s="402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</row>
    <row r="288" ht="18.0" customHeight="1">
      <c r="A288" s="402"/>
      <c r="B288" s="402"/>
      <c r="C288" s="402"/>
      <c r="D288" s="402"/>
      <c r="E288" s="402"/>
      <c r="F288" s="402"/>
      <c r="G288" s="402"/>
      <c r="H288" s="402"/>
      <c r="I288" s="402"/>
      <c r="J288" s="402"/>
      <c r="K288" s="402"/>
      <c r="L288" s="402"/>
      <c r="M288" s="402"/>
      <c r="N288" s="402"/>
      <c r="O288" s="402"/>
      <c r="P288" s="402"/>
      <c r="Q288" s="402"/>
      <c r="R288" s="402"/>
      <c r="S288" s="402"/>
      <c r="T288" s="402"/>
      <c r="U288" s="402"/>
      <c r="V288" s="402"/>
      <c r="W288" s="402"/>
      <c r="X288" s="402"/>
      <c r="Y288" s="402"/>
      <c r="Z288" s="402"/>
    </row>
    <row r="289" ht="18.0" customHeight="1">
      <c r="A289" s="402"/>
      <c r="B289" s="402"/>
      <c r="C289" s="402"/>
      <c r="D289" s="402"/>
      <c r="E289" s="402"/>
      <c r="F289" s="402"/>
      <c r="G289" s="402"/>
      <c r="H289" s="402"/>
      <c r="I289" s="402"/>
      <c r="J289" s="402"/>
      <c r="K289" s="402"/>
      <c r="L289" s="402"/>
      <c r="M289" s="402"/>
      <c r="N289" s="402"/>
      <c r="O289" s="402"/>
      <c r="P289" s="402"/>
      <c r="Q289" s="402"/>
      <c r="R289" s="402"/>
      <c r="S289" s="402"/>
      <c r="T289" s="402"/>
      <c r="U289" s="402"/>
      <c r="V289" s="402"/>
      <c r="W289" s="402"/>
      <c r="X289" s="402"/>
      <c r="Y289" s="402"/>
      <c r="Z289" s="402"/>
    </row>
    <row r="290" ht="18.0" customHeight="1">
      <c r="A290" s="402"/>
      <c r="B290" s="402"/>
      <c r="C290" s="402"/>
      <c r="D290" s="402"/>
      <c r="E290" s="402"/>
      <c r="F290" s="402"/>
      <c r="G290" s="402"/>
      <c r="H290" s="402"/>
      <c r="I290" s="402"/>
      <c r="J290" s="402"/>
      <c r="K290" s="402"/>
      <c r="L290" s="402"/>
      <c r="M290" s="402"/>
      <c r="N290" s="402"/>
      <c r="O290" s="402"/>
      <c r="P290" s="402"/>
      <c r="Q290" s="402"/>
      <c r="R290" s="402"/>
      <c r="S290" s="402"/>
      <c r="T290" s="402"/>
      <c r="U290" s="402"/>
      <c r="V290" s="402"/>
      <c r="W290" s="402"/>
      <c r="X290" s="402"/>
      <c r="Y290" s="402"/>
      <c r="Z290" s="402"/>
    </row>
    <row r="291" ht="18.0" customHeight="1">
      <c r="A291" s="402"/>
      <c r="B291" s="402"/>
      <c r="C291" s="402"/>
      <c r="D291" s="402"/>
      <c r="E291" s="402"/>
      <c r="F291" s="402"/>
      <c r="G291" s="402"/>
      <c r="H291" s="402"/>
      <c r="I291" s="402"/>
      <c r="J291" s="402"/>
      <c r="K291" s="402"/>
      <c r="L291" s="402"/>
      <c r="M291" s="402"/>
      <c r="N291" s="402"/>
      <c r="O291" s="402"/>
      <c r="P291" s="402"/>
      <c r="Q291" s="402"/>
      <c r="R291" s="402"/>
      <c r="S291" s="402"/>
      <c r="T291" s="402"/>
      <c r="U291" s="402"/>
      <c r="V291" s="402"/>
      <c r="W291" s="402"/>
      <c r="X291" s="402"/>
      <c r="Y291" s="402"/>
      <c r="Z291" s="402"/>
    </row>
    <row r="292" ht="18.0" customHeight="1">
      <c r="A292" s="402"/>
      <c r="B292" s="402"/>
      <c r="C292" s="402"/>
      <c r="D292" s="402"/>
      <c r="E292" s="402"/>
      <c r="F292" s="402"/>
      <c r="G292" s="402"/>
      <c r="H292" s="402"/>
      <c r="I292" s="402"/>
      <c r="J292" s="402"/>
      <c r="K292" s="402"/>
      <c r="L292" s="402"/>
      <c r="M292" s="402"/>
      <c r="N292" s="402"/>
      <c r="O292" s="402"/>
      <c r="P292" s="402"/>
      <c r="Q292" s="402"/>
      <c r="R292" s="402"/>
      <c r="S292" s="402"/>
      <c r="T292" s="402"/>
      <c r="U292" s="402"/>
      <c r="V292" s="402"/>
      <c r="W292" s="402"/>
      <c r="X292" s="402"/>
      <c r="Y292" s="402"/>
      <c r="Z292" s="402"/>
    </row>
    <row r="293" ht="18.0" customHeight="1">
      <c r="A293" s="402"/>
      <c r="B293" s="402"/>
      <c r="C293" s="402"/>
      <c r="D293" s="402"/>
      <c r="E293" s="402"/>
      <c r="F293" s="402"/>
      <c r="G293" s="402"/>
      <c r="H293" s="402"/>
      <c r="I293" s="402"/>
      <c r="J293" s="402"/>
      <c r="K293" s="402"/>
      <c r="L293" s="402"/>
      <c r="M293" s="402"/>
      <c r="N293" s="402"/>
      <c r="O293" s="402"/>
      <c r="P293" s="402"/>
      <c r="Q293" s="402"/>
      <c r="R293" s="402"/>
      <c r="S293" s="402"/>
      <c r="T293" s="402"/>
      <c r="U293" s="402"/>
      <c r="V293" s="402"/>
      <c r="W293" s="402"/>
      <c r="X293" s="402"/>
      <c r="Y293" s="402"/>
      <c r="Z293" s="402"/>
    </row>
    <row r="294" ht="18.0" customHeight="1">
      <c r="A294" s="402"/>
      <c r="B294" s="402"/>
      <c r="C294" s="402"/>
      <c r="D294" s="402"/>
      <c r="E294" s="402"/>
      <c r="F294" s="402"/>
      <c r="G294" s="402"/>
      <c r="H294" s="402"/>
      <c r="I294" s="402"/>
      <c r="J294" s="402"/>
      <c r="K294" s="402"/>
      <c r="L294" s="402"/>
      <c r="M294" s="402"/>
      <c r="N294" s="402"/>
      <c r="O294" s="402"/>
      <c r="P294" s="402"/>
      <c r="Q294" s="402"/>
      <c r="R294" s="402"/>
      <c r="S294" s="402"/>
      <c r="T294" s="402"/>
      <c r="U294" s="402"/>
      <c r="V294" s="402"/>
      <c r="W294" s="402"/>
      <c r="X294" s="402"/>
      <c r="Y294" s="402"/>
      <c r="Z294" s="402"/>
    </row>
    <row r="295" ht="18.0" customHeight="1">
      <c r="A295" s="402"/>
      <c r="B295" s="402"/>
      <c r="C295" s="402"/>
      <c r="D295" s="402"/>
      <c r="E295" s="402"/>
      <c r="F295" s="402"/>
      <c r="G295" s="402"/>
      <c r="H295" s="402"/>
      <c r="I295" s="402"/>
      <c r="J295" s="402"/>
      <c r="K295" s="402"/>
      <c r="L295" s="402"/>
      <c r="M295" s="402"/>
      <c r="N295" s="402"/>
      <c r="O295" s="402"/>
      <c r="P295" s="402"/>
      <c r="Q295" s="402"/>
      <c r="R295" s="402"/>
      <c r="S295" s="402"/>
      <c r="T295" s="402"/>
      <c r="U295" s="402"/>
      <c r="V295" s="402"/>
      <c r="W295" s="402"/>
      <c r="X295" s="402"/>
      <c r="Y295" s="402"/>
      <c r="Z295" s="402"/>
    </row>
    <row r="296" ht="18.0" customHeight="1">
      <c r="A296" s="402"/>
      <c r="B296" s="402"/>
      <c r="C296" s="402"/>
      <c r="D296" s="402"/>
      <c r="E296" s="402"/>
      <c r="F296" s="402"/>
      <c r="G296" s="402"/>
      <c r="H296" s="402"/>
      <c r="I296" s="402"/>
      <c r="J296" s="402"/>
      <c r="K296" s="402"/>
      <c r="L296" s="402"/>
      <c r="M296" s="402"/>
      <c r="N296" s="402"/>
      <c r="O296" s="402"/>
      <c r="P296" s="402"/>
      <c r="Q296" s="402"/>
      <c r="R296" s="402"/>
      <c r="S296" s="402"/>
      <c r="T296" s="402"/>
      <c r="U296" s="402"/>
      <c r="V296" s="402"/>
      <c r="W296" s="402"/>
      <c r="X296" s="402"/>
      <c r="Y296" s="402"/>
      <c r="Z296" s="402"/>
    </row>
    <row r="297" ht="18.0" customHeight="1">
      <c r="A297" s="402"/>
      <c r="B297" s="402"/>
      <c r="C297" s="402"/>
      <c r="D297" s="402"/>
      <c r="E297" s="402"/>
      <c r="F297" s="402"/>
      <c r="G297" s="402"/>
      <c r="H297" s="402"/>
      <c r="I297" s="402"/>
      <c r="J297" s="402"/>
      <c r="K297" s="402"/>
      <c r="L297" s="402"/>
      <c r="M297" s="402"/>
      <c r="N297" s="402"/>
      <c r="O297" s="402"/>
      <c r="P297" s="402"/>
      <c r="Q297" s="402"/>
      <c r="R297" s="402"/>
      <c r="S297" s="402"/>
      <c r="T297" s="402"/>
      <c r="U297" s="402"/>
      <c r="V297" s="402"/>
      <c r="W297" s="402"/>
      <c r="X297" s="402"/>
      <c r="Y297" s="402"/>
      <c r="Z297" s="402"/>
    </row>
    <row r="298" ht="18.0" customHeight="1">
      <c r="A298" s="402"/>
      <c r="B298" s="402"/>
      <c r="C298" s="402"/>
      <c r="D298" s="402"/>
      <c r="E298" s="402"/>
      <c r="F298" s="402"/>
      <c r="G298" s="402"/>
      <c r="H298" s="402"/>
      <c r="I298" s="402"/>
      <c r="J298" s="402"/>
      <c r="K298" s="402"/>
      <c r="L298" s="402"/>
      <c r="M298" s="402"/>
      <c r="N298" s="402"/>
      <c r="O298" s="402"/>
      <c r="P298" s="402"/>
      <c r="Q298" s="402"/>
      <c r="R298" s="402"/>
      <c r="S298" s="402"/>
      <c r="T298" s="402"/>
      <c r="U298" s="402"/>
      <c r="V298" s="402"/>
      <c r="W298" s="402"/>
      <c r="X298" s="402"/>
      <c r="Y298" s="402"/>
      <c r="Z298" s="402"/>
    </row>
    <row r="299" ht="18.0" customHeight="1">
      <c r="A299" s="402"/>
      <c r="B299" s="402"/>
      <c r="C299" s="402"/>
      <c r="D299" s="402"/>
      <c r="E299" s="402"/>
      <c r="F299" s="402"/>
      <c r="G299" s="402"/>
      <c r="H299" s="402"/>
      <c r="I299" s="402"/>
      <c r="J299" s="402"/>
      <c r="K299" s="402"/>
      <c r="L299" s="402"/>
      <c r="M299" s="402"/>
      <c r="N299" s="402"/>
      <c r="O299" s="402"/>
      <c r="P299" s="402"/>
      <c r="Q299" s="402"/>
      <c r="R299" s="402"/>
      <c r="S299" s="402"/>
      <c r="T299" s="402"/>
      <c r="U299" s="402"/>
      <c r="V299" s="402"/>
      <c r="W299" s="402"/>
      <c r="X299" s="402"/>
      <c r="Y299" s="402"/>
      <c r="Z299" s="402"/>
    </row>
    <row r="300" ht="18.0" customHeight="1">
      <c r="A300" s="402"/>
      <c r="B300" s="402"/>
      <c r="C300" s="402"/>
      <c r="D300" s="402"/>
      <c r="E300" s="402"/>
      <c r="F300" s="402"/>
      <c r="G300" s="402"/>
      <c r="H300" s="402"/>
      <c r="I300" s="402"/>
      <c r="J300" s="402"/>
      <c r="K300" s="402"/>
      <c r="L300" s="402"/>
      <c r="M300" s="402"/>
      <c r="N300" s="402"/>
      <c r="O300" s="402"/>
      <c r="P300" s="402"/>
      <c r="Q300" s="402"/>
      <c r="R300" s="402"/>
      <c r="S300" s="402"/>
      <c r="T300" s="402"/>
      <c r="U300" s="402"/>
      <c r="V300" s="402"/>
      <c r="W300" s="402"/>
      <c r="X300" s="402"/>
      <c r="Y300" s="402"/>
      <c r="Z300" s="402"/>
    </row>
    <row r="301" ht="18.0" customHeight="1">
      <c r="A301" s="402"/>
      <c r="B301" s="402"/>
      <c r="C301" s="402"/>
      <c r="D301" s="402"/>
      <c r="E301" s="402"/>
      <c r="F301" s="402"/>
      <c r="G301" s="402"/>
      <c r="H301" s="402"/>
      <c r="I301" s="402"/>
      <c r="J301" s="402"/>
      <c r="K301" s="402"/>
      <c r="L301" s="402"/>
      <c r="M301" s="402"/>
      <c r="N301" s="402"/>
      <c r="O301" s="402"/>
      <c r="P301" s="402"/>
      <c r="Q301" s="402"/>
      <c r="R301" s="402"/>
      <c r="S301" s="402"/>
      <c r="T301" s="402"/>
      <c r="U301" s="402"/>
      <c r="V301" s="402"/>
      <c r="W301" s="402"/>
      <c r="X301" s="402"/>
      <c r="Y301" s="402"/>
      <c r="Z301" s="402"/>
    </row>
    <row r="302" ht="18.0" customHeight="1">
      <c r="A302" s="402"/>
      <c r="B302" s="402"/>
      <c r="C302" s="402"/>
      <c r="D302" s="402"/>
      <c r="E302" s="402"/>
      <c r="F302" s="402"/>
      <c r="G302" s="402"/>
      <c r="H302" s="402"/>
      <c r="I302" s="402"/>
      <c r="J302" s="402"/>
      <c r="K302" s="402"/>
      <c r="L302" s="402"/>
      <c r="M302" s="402"/>
      <c r="N302" s="402"/>
      <c r="O302" s="402"/>
      <c r="P302" s="402"/>
      <c r="Q302" s="402"/>
      <c r="R302" s="402"/>
      <c r="S302" s="402"/>
      <c r="T302" s="402"/>
      <c r="U302" s="402"/>
      <c r="V302" s="402"/>
      <c r="W302" s="402"/>
      <c r="X302" s="402"/>
      <c r="Y302" s="402"/>
      <c r="Z302" s="402"/>
    </row>
    <row r="303" ht="18.0" customHeight="1">
      <c r="A303" s="402"/>
      <c r="B303" s="402"/>
      <c r="C303" s="402"/>
      <c r="D303" s="402"/>
      <c r="E303" s="402"/>
      <c r="F303" s="402"/>
      <c r="G303" s="402"/>
      <c r="H303" s="402"/>
      <c r="I303" s="402"/>
      <c r="J303" s="402"/>
      <c r="K303" s="402"/>
      <c r="L303" s="402"/>
      <c r="M303" s="402"/>
      <c r="N303" s="402"/>
      <c r="O303" s="402"/>
      <c r="P303" s="402"/>
      <c r="Q303" s="402"/>
      <c r="R303" s="402"/>
      <c r="S303" s="402"/>
      <c r="T303" s="402"/>
      <c r="U303" s="402"/>
      <c r="V303" s="402"/>
      <c r="W303" s="402"/>
      <c r="X303" s="402"/>
      <c r="Y303" s="402"/>
      <c r="Z303" s="402"/>
    </row>
    <row r="304" ht="18.0" customHeight="1">
      <c r="A304" s="402"/>
      <c r="B304" s="402"/>
      <c r="C304" s="402"/>
      <c r="D304" s="402"/>
      <c r="E304" s="402"/>
      <c r="F304" s="402"/>
      <c r="G304" s="402"/>
      <c r="H304" s="402"/>
      <c r="I304" s="402"/>
      <c r="J304" s="402"/>
      <c r="K304" s="402"/>
      <c r="L304" s="402"/>
      <c r="M304" s="402"/>
      <c r="N304" s="402"/>
      <c r="O304" s="402"/>
      <c r="P304" s="402"/>
      <c r="Q304" s="402"/>
      <c r="R304" s="402"/>
      <c r="S304" s="402"/>
      <c r="T304" s="402"/>
      <c r="U304" s="402"/>
      <c r="V304" s="402"/>
      <c r="W304" s="402"/>
      <c r="X304" s="402"/>
      <c r="Y304" s="402"/>
      <c r="Z304" s="402"/>
    </row>
    <row r="305" ht="18.0" customHeight="1">
      <c r="A305" s="402"/>
      <c r="B305" s="402"/>
      <c r="C305" s="402"/>
      <c r="D305" s="402"/>
      <c r="E305" s="402"/>
      <c r="F305" s="402"/>
      <c r="G305" s="402"/>
      <c r="H305" s="402"/>
      <c r="I305" s="402"/>
      <c r="J305" s="402"/>
      <c r="K305" s="402"/>
      <c r="L305" s="402"/>
      <c r="M305" s="402"/>
      <c r="N305" s="402"/>
      <c r="O305" s="402"/>
      <c r="P305" s="402"/>
      <c r="Q305" s="402"/>
      <c r="R305" s="402"/>
      <c r="S305" s="402"/>
      <c r="T305" s="402"/>
      <c r="U305" s="402"/>
      <c r="V305" s="402"/>
      <c r="W305" s="402"/>
      <c r="X305" s="402"/>
      <c r="Y305" s="402"/>
      <c r="Z305" s="402"/>
    </row>
    <row r="306" ht="18.0" customHeight="1">
      <c r="A306" s="402"/>
      <c r="B306" s="402"/>
      <c r="C306" s="402"/>
      <c r="D306" s="402"/>
      <c r="E306" s="402"/>
      <c r="F306" s="402"/>
      <c r="G306" s="402"/>
      <c r="H306" s="402"/>
      <c r="I306" s="402"/>
      <c r="J306" s="402"/>
      <c r="K306" s="402"/>
      <c r="L306" s="402"/>
      <c r="M306" s="402"/>
      <c r="N306" s="402"/>
      <c r="O306" s="402"/>
      <c r="P306" s="402"/>
      <c r="Q306" s="402"/>
      <c r="R306" s="402"/>
      <c r="S306" s="402"/>
      <c r="T306" s="402"/>
      <c r="U306" s="402"/>
      <c r="V306" s="402"/>
      <c r="W306" s="402"/>
      <c r="X306" s="402"/>
      <c r="Y306" s="402"/>
      <c r="Z306" s="402"/>
    </row>
    <row r="307" ht="18.0" customHeight="1">
      <c r="A307" s="402"/>
      <c r="B307" s="402"/>
      <c r="C307" s="402"/>
      <c r="D307" s="402"/>
      <c r="E307" s="402"/>
      <c r="F307" s="402"/>
      <c r="G307" s="402"/>
      <c r="H307" s="402"/>
      <c r="I307" s="402"/>
      <c r="J307" s="402"/>
      <c r="K307" s="402"/>
      <c r="L307" s="402"/>
      <c r="M307" s="402"/>
      <c r="N307" s="402"/>
      <c r="O307" s="402"/>
      <c r="P307" s="402"/>
      <c r="Q307" s="402"/>
      <c r="R307" s="402"/>
      <c r="S307" s="402"/>
      <c r="T307" s="402"/>
      <c r="U307" s="402"/>
      <c r="V307" s="402"/>
      <c r="W307" s="402"/>
      <c r="X307" s="402"/>
      <c r="Y307" s="402"/>
      <c r="Z307" s="402"/>
    </row>
    <row r="308" ht="18.0" customHeight="1">
      <c r="A308" s="402"/>
      <c r="B308" s="402"/>
      <c r="C308" s="402"/>
      <c r="D308" s="402"/>
      <c r="E308" s="402"/>
      <c r="F308" s="402"/>
      <c r="G308" s="402"/>
      <c r="H308" s="402"/>
      <c r="I308" s="402"/>
      <c r="J308" s="402"/>
      <c r="K308" s="402"/>
      <c r="L308" s="402"/>
      <c r="M308" s="402"/>
      <c r="N308" s="402"/>
      <c r="O308" s="402"/>
      <c r="P308" s="402"/>
      <c r="Q308" s="402"/>
      <c r="R308" s="402"/>
      <c r="S308" s="402"/>
      <c r="T308" s="402"/>
      <c r="U308" s="402"/>
      <c r="V308" s="402"/>
      <c r="W308" s="402"/>
      <c r="X308" s="402"/>
      <c r="Y308" s="402"/>
      <c r="Z308" s="402"/>
    </row>
    <row r="309" ht="18.0" customHeight="1">
      <c r="A309" s="402"/>
      <c r="B309" s="402"/>
      <c r="C309" s="402"/>
      <c r="D309" s="402"/>
      <c r="E309" s="402"/>
      <c r="F309" s="402"/>
      <c r="G309" s="402"/>
      <c r="H309" s="402"/>
      <c r="I309" s="402"/>
      <c r="J309" s="402"/>
      <c r="K309" s="402"/>
      <c r="L309" s="402"/>
      <c r="M309" s="402"/>
      <c r="N309" s="402"/>
      <c r="O309" s="402"/>
      <c r="P309" s="402"/>
      <c r="Q309" s="402"/>
      <c r="R309" s="402"/>
      <c r="S309" s="402"/>
      <c r="T309" s="402"/>
      <c r="U309" s="402"/>
      <c r="V309" s="402"/>
      <c r="W309" s="402"/>
      <c r="X309" s="402"/>
      <c r="Y309" s="402"/>
      <c r="Z309" s="402"/>
    </row>
    <row r="310" ht="18.0" customHeight="1">
      <c r="A310" s="402"/>
      <c r="B310" s="402"/>
      <c r="C310" s="402"/>
      <c r="D310" s="402"/>
      <c r="E310" s="402"/>
      <c r="F310" s="402"/>
      <c r="G310" s="402"/>
      <c r="H310" s="402"/>
      <c r="I310" s="402"/>
      <c r="J310" s="402"/>
      <c r="K310" s="402"/>
      <c r="L310" s="402"/>
      <c r="M310" s="402"/>
      <c r="N310" s="402"/>
      <c r="O310" s="402"/>
      <c r="P310" s="402"/>
      <c r="Q310" s="402"/>
      <c r="R310" s="402"/>
      <c r="S310" s="402"/>
      <c r="T310" s="402"/>
      <c r="U310" s="402"/>
      <c r="V310" s="402"/>
      <c r="W310" s="402"/>
      <c r="X310" s="402"/>
      <c r="Y310" s="402"/>
      <c r="Z310" s="402"/>
    </row>
    <row r="311" ht="18.0" customHeight="1">
      <c r="A311" s="402"/>
      <c r="B311" s="402"/>
      <c r="C311" s="402"/>
      <c r="D311" s="402"/>
      <c r="E311" s="402"/>
      <c r="F311" s="402"/>
      <c r="G311" s="402"/>
      <c r="H311" s="402"/>
      <c r="I311" s="402"/>
      <c r="J311" s="402"/>
      <c r="K311" s="402"/>
      <c r="L311" s="402"/>
      <c r="M311" s="402"/>
      <c r="N311" s="402"/>
      <c r="O311" s="402"/>
      <c r="P311" s="402"/>
      <c r="Q311" s="402"/>
      <c r="R311" s="402"/>
      <c r="S311" s="402"/>
      <c r="T311" s="402"/>
      <c r="U311" s="402"/>
      <c r="V311" s="402"/>
      <c r="W311" s="402"/>
      <c r="X311" s="402"/>
      <c r="Y311" s="402"/>
      <c r="Z311" s="402"/>
    </row>
    <row r="312" ht="18.0" customHeight="1">
      <c r="A312" s="402"/>
      <c r="B312" s="402"/>
      <c r="C312" s="402"/>
      <c r="D312" s="402"/>
      <c r="E312" s="402"/>
      <c r="F312" s="402"/>
      <c r="G312" s="402"/>
      <c r="H312" s="402"/>
      <c r="I312" s="402"/>
      <c r="J312" s="402"/>
      <c r="K312" s="402"/>
      <c r="L312" s="402"/>
      <c r="M312" s="402"/>
      <c r="N312" s="402"/>
      <c r="O312" s="402"/>
      <c r="P312" s="402"/>
      <c r="Q312" s="402"/>
      <c r="R312" s="402"/>
      <c r="S312" s="402"/>
      <c r="T312" s="402"/>
      <c r="U312" s="402"/>
      <c r="V312" s="402"/>
      <c r="W312" s="402"/>
      <c r="X312" s="402"/>
      <c r="Y312" s="402"/>
      <c r="Z312" s="402"/>
    </row>
    <row r="313" ht="18.0" customHeight="1">
      <c r="A313" s="402"/>
      <c r="B313" s="402"/>
      <c r="C313" s="402"/>
      <c r="D313" s="402"/>
      <c r="E313" s="402"/>
      <c r="F313" s="402"/>
      <c r="G313" s="402"/>
      <c r="H313" s="402"/>
      <c r="I313" s="402"/>
      <c r="J313" s="402"/>
      <c r="K313" s="402"/>
      <c r="L313" s="402"/>
      <c r="M313" s="402"/>
      <c r="N313" s="402"/>
      <c r="O313" s="402"/>
      <c r="P313" s="402"/>
      <c r="Q313" s="402"/>
      <c r="R313" s="402"/>
      <c r="S313" s="402"/>
      <c r="T313" s="402"/>
      <c r="U313" s="402"/>
      <c r="V313" s="402"/>
      <c r="W313" s="402"/>
      <c r="X313" s="402"/>
      <c r="Y313" s="402"/>
      <c r="Z313" s="402"/>
    </row>
    <row r="314" ht="18.0" customHeight="1">
      <c r="A314" s="402"/>
      <c r="B314" s="402"/>
      <c r="C314" s="402"/>
      <c r="D314" s="402"/>
      <c r="E314" s="402"/>
      <c r="F314" s="402"/>
      <c r="G314" s="402"/>
      <c r="H314" s="402"/>
      <c r="I314" s="402"/>
      <c r="J314" s="402"/>
      <c r="K314" s="402"/>
      <c r="L314" s="402"/>
      <c r="M314" s="402"/>
      <c r="N314" s="402"/>
      <c r="O314" s="402"/>
      <c r="P314" s="402"/>
      <c r="Q314" s="402"/>
      <c r="R314" s="402"/>
      <c r="S314" s="402"/>
      <c r="T314" s="402"/>
      <c r="U314" s="402"/>
      <c r="V314" s="402"/>
      <c r="W314" s="402"/>
      <c r="X314" s="402"/>
      <c r="Y314" s="402"/>
      <c r="Z314" s="402"/>
    </row>
    <row r="315" ht="18.0" customHeight="1">
      <c r="A315" s="402"/>
      <c r="B315" s="402"/>
      <c r="C315" s="402"/>
      <c r="D315" s="402"/>
      <c r="E315" s="402"/>
      <c r="F315" s="402"/>
      <c r="G315" s="402"/>
      <c r="H315" s="402"/>
      <c r="I315" s="402"/>
      <c r="J315" s="402"/>
      <c r="K315" s="402"/>
      <c r="L315" s="402"/>
      <c r="M315" s="402"/>
      <c r="N315" s="402"/>
      <c r="O315" s="402"/>
      <c r="P315" s="402"/>
      <c r="Q315" s="402"/>
      <c r="R315" s="402"/>
      <c r="S315" s="402"/>
      <c r="T315" s="402"/>
      <c r="U315" s="402"/>
      <c r="V315" s="402"/>
      <c r="W315" s="402"/>
      <c r="X315" s="402"/>
      <c r="Y315" s="402"/>
      <c r="Z315" s="402"/>
    </row>
    <row r="316" ht="18.0" customHeight="1">
      <c r="A316" s="402"/>
      <c r="B316" s="402"/>
      <c r="C316" s="402"/>
      <c r="D316" s="402"/>
      <c r="E316" s="402"/>
      <c r="F316" s="402"/>
      <c r="G316" s="402"/>
      <c r="H316" s="402"/>
      <c r="I316" s="402"/>
      <c r="J316" s="402"/>
      <c r="K316" s="402"/>
      <c r="L316" s="402"/>
      <c r="M316" s="402"/>
      <c r="N316" s="402"/>
      <c r="O316" s="402"/>
      <c r="P316" s="402"/>
      <c r="Q316" s="402"/>
      <c r="R316" s="402"/>
      <c r="S316" s="402"/>
      <c r="T316" s="402"/>
      <c r="U316" s="402"/>
      <c r="V316" s="402"/>
      <c r="W316" s="402"/>
      <c r="X316" s="402"/>
      <c r="Y316" s="402"/>
      <c r="Z316" s="402"/>
    </row>
    <row r="317" ht="18.0" customHeight="1">
      <c r="A317" s="402"/>
      <c r="B317" s="402"/>
      <c r="C317" s="402"/>
      <c r="D317" s="402"/>
      <c r="E317" s="402"/>
      <c r="F317" s="402"/>
      <c r="G317" s="402"/>
      <c r="H317" s="402"/>
      <c r="I317" s="402"/>
      <c r="J317" s="402"/>
      <c r="K317" s="402"/>
      <c r="L317" s="402"/>
      <c r="M317" s="402"/>
      <c r="N317" s="402"/>
      <c r="O317" s="402"/>
      <c r="P317" s="402"/>
      <c r="Q317" s="402"/>
      <c r="R317" s="402"/>
      <c r="S317" s="402"/>
      <c r="T317" s="402"/>
      <c r="U317" s="402"/>
      <c r="V317" s="402"/>
      <c r="W317" s="402"/>
      <c r="X317" s="402"/>
      <c r="Y317" s="402"/>
      <c r="Z317" s="402"/>
    </row>
    <row r="318" ht="18.0" customHeight="1">
      <c r="A318" s="402"/>
      <c r="B318" s="402"/>
      <c r="C318" s="402"/>
      <c r="D318" s="402"/>
      <c r="E318" s="402"/>
      <c r="F318" s="402"/>
      <c r="G318" s="402"/>
      <c r="H318" s="402"/>
      <c r="I318" s="402"/>
      <c r="J318" s="402"/>
      <c r="K318" s="402"/>
      <c r="L318" s="402"/>
      <c r="M318" s="402"/>
      <c r="N318" s="402"/>
      <c r="O318" s="402"/>
      <c r="P318" s="402"/>
      <c r="Q318" s="402"/>
      <c r="R318" s="402"/>
      <c r="S318" s="402"/>
      <c r="T318" s="402"/>
      <c r="U318" s="402"/>
      <c r="V318" s="402"/>
      <c r="W318" s="402"/>
      <c r="X318" s="402"/>
      <c r="Y318" s="402"/>
      <c r="Z318" s="402"/>
    </row>
    <row r="319" ht="18.0" customHeight="1">
      <c r="A319" s="402"/>
      <c r="B319" s="402"/>
      <c r="C319" s="402"/>
      <c r="D319" s="402"/>
      <c r="E319" s="402"/>
      <c r="F319" s="402"/>
      <c r="G319" s="402"/>
      <c r="H319" s="402"/>
      <c r="I319" s="402"/>
      <c r="J319" s="402"/>
      <c r="K319" s="402"/>
      <c r="L319" s="402"/>
      <c r="M319" s="402"/>
      <c r="N319" s="402"/>
      <c r="O319" s="402"/>
      <c r="P319" s="402"/>
      <c r="Q319" s="402"/>
      <c r="R319" s="402"/>
      <c r="S319" s="402"/>
      <c r="T319" s="402"/>
      <c r="U319" s="402"/>
      <c r="V319" s="402"/>
      <c r="W319" s="402"/>
      <c r="X319" s="402"/>
      <c r="Y319" s="402"/>
      <c r="Z319" s="402"/>
    </row>
    <row r="320" ht="18.0" customHeight="1">
      <c r="A320" s="402"/>
      <c r="B320" s="402"/>
      <c r="C320" s="402"/>
      <c r="D320" s="402"/>
      <c r="E320" s="402"/>
      <c r="F320" s="402"/>
      <c r="G320" s="402"/>
      <c r="H320" s="402"/>
      <c r="I320" s="402"/>
      <c r="J320" s="402"/>
      <c r="K320" s="402"/>
      <c r="L320" s="402"/>
      <c r="M320" s="402"/>
      <c r="N320" s="402"/>
      <c r="O320" s="402"/>
      <c r="P320" s="402"/>
      <c r="Q320" s="402"/>
      <c r="R320" s="402"/>
      <c r="S320" s="402"/>
      <c r="T320" s="402"/>
      <c r="U320" s="402"/>
      <c r="V320" s="402"/>
      <c r="W320" s="402"/>
      <c r="X320" s="402"/>
      <c r="Y320" s="402"/>
      <c r="Z320" s="402"/>
    </row>
    <row r="321" ht="18.0" customHeight="1">
      <c r="A321" s="402"/>
      <c r="B321" s="402"/>
      <c r="C321" s="402"/>
      <c r="D321" s="402"/>
      <c r="E321" s="402"/>
      <c r="F321" s="402"/>
      <c r="G321" s="402"/>
      <c r="H321" s="402"/>
      <c r="I321" s="402"/>
      <c r="J321" s="402"/>
      <c r="K321" s="402"/>
      <c r="L321" s="402"/>
      <c r="M321" s="402"/>
      <c r="N321" s="402"/>
      <c r="O321" s="402"/>
      <c r="P321" s="402"/>
      <c r="Q321" s="402"/>
      <c r="R321" s="402"/>
      <c r="S321" s="402"/>
      <c r="T321" s="402"/>
      <c r="U321" s="402"/>
      <c r="V321" s="402"/>
      <c r="W321" s="402"/>
      <c r="X321" s="402"/>
      <c r="Y321" s="402"/>
      <c r="Z321" s="402"/>
    </row>
    <row r="322" ht="18.0" customHeight="1">
      <c r="A322" s="402"/>
      <c r="B322" s="402"/>
      <c r="C322" s="402"/>
      <c r="D322" s="402"/>
      <c r="E322" s="402"/>
      <c r="F322" s="402"/>
      <c r="G322" s="402"/>
      <c r="H322" s="402"/>
      <c r="I322" s="402"/>
      <c r="J322" s="402"/>
      <c r="K322" s="402"/>
      <c r="L322" s="402"/>
      <c r="M322" s="402"/>
      <c r="N322" s="402"/>
      <c r="O322" s="402"/>
      <c r="P322" s="402"/>
      <c r="Q322" s="402"/>
      <c r="R322" s="402"/>
      <c r="S322" s="402"/>
      <c r="T322" s="402"/>
      <c r="U322" s="402"/>
      <c r="V322" s="402"/>
      <c r="W322" s="402"/>
      <c r="X322" s="402"/>
      <c r="Y322" s="402"/>
      <c r="Z322" s="402"/>
    </row>
    <row r="323" ht="18.0" customHeight="1">
      <c r="A323" s="402"/>
      <c r="B323" s="402"/>
      <c r="C323" s="402"/>
      <c r="D323" s="402"/>
      <c r="E323" s="402"/>
      <c r="F323" s="402"/>
      <c r="G323" s="402"/>
      <c r="H323" s="402"/>
      <c r="I323" s="402"/>
      <c r="J323" s="402"/>
      <c r="K323" s="402"/>
      <c r="L323" s="402"/>
      <c r="M323" s="402"/>
      <c r="N323" s="402"/>
      <c r="O323" s="402"/>
      <c r="P323" s="402"/>
      <c r="Q323" s="402"/>
      <c r="R323" s="402"/>
      <c r="S323" s="402"/>
      <c r="T323" s="402"/>
      <c r="U323" s="402"/>
      <c r="V323" s="402"/>
      <c r="W323" s="402"/>
      <c r="X323" s="402"/>
      <c r="Y323" s="402"/>
      <c r="Z323" s="402"/>
    </row>
    <row r="324" ht="18.0" customHeight="1">
      <c r="A324" s="402"/>
      <c r="B324" s="402"/>
      <c r="C324" s="402"/>
      <c r="D324" s="402"/>
      <c r="E324" s="402"/>
      <c r="F324" s="402"/>
      <c r="G324" s="402"/>
      <c r="H324" s="402"/>
      <c r="I324" s="402"/>
      <c r="J324" s="402"/>
      <c r="K324" s="402"/>
      <c r="L324" s="402"/>
      <c r="M324" s="402"/>
      <c r="N324" s="402"/>
      <c r="O324" s="402"/>
      <c r="P324" s="402"/>
      <c r="Q324" s="402"/>
      <c r="R324" s="402"/>
      <c r="S324" s="402"/>
      <c r="T324" s="402"/>
      <c r="U324" s="402"/>
      <c r="V324" s="402"/>
      <c r="W324" s="402"/>
      <c r="X324" s="402"/>
      <c r="Y324" s="402"/>
      <c r="Z324" s="402"/>
    </row>
    <row r="325" ht="18.0" customHeight="1">
      <c r="A325" s="402"/>
      <c r="B325" s="402"/>
      <c r="C325" s="402"/>
      <c r="D325" s="402"/>
      <c r="E325" s="402"/>
      <c r="F325" s="402"/>
      <c r="G325" s="402"/>
      <c r="H325" s="402"/>
      <c r="I325" s="402"/>
      <c r="J325" s="402"/>
      <c r="K325" s="402"/>
      <c r="L325" s="402"/>
      <c r="M325" s="402"/>
      <c r="N325" s="402"/>
      <c r="O325" s="402"/>
      <c r="P325" s="402"/>
      <c r="Q325" s="402"/>
      <c r="R325" s="402"/>
      <c r="S325" s="402"/>
      <c r="T325" s="402"/>
      <c r="U325" s="402"/>
      <c r="V325" s="402"/>
      <c r="W325" s="402"/>
      <c r="X325" s="402"/>
      <c r="Y325" s="402"/>
      <c r="Z325" s="402"/>
    </row>
    <row r="326" ht="18.0" customHeight="1">
      <c r="A326" s="402"/>
      <c r="B326" s="402"/>
      <c r="C326" s="402"/>
      <c r="D326" s="402"/>
      <c r="E326" s="402"/>
      <c r="F326" s="402"/>
      <c r="G326" s="402"/>
      <c r="H326" s="402"/>
      <c r="I326" s="402"/>
      <c r="J326" s="402"/>
      <c r="K326" s="402"/>
      <c r="L326" s="402"/>
      <c r="M326" s="402"/>
      <c r="N326" s="402"/>
      <c r="O326" s="402"/>
      <c r="P326" s="402"/>
      <c r="Q326" s="402"/>
      <c r="R326" s="402"/>
      <c r="S326" s="402"/>
      <c r="T326" s="402"/>
      <c r="U326" s="402"/>
      <c r="V326" s="402"/>
      <c r="W326" s="402"/>
      <c r="X326" s="402"/>
      <c r="Y326" s="402"/>
      <c r="Z326" s="402"/>
    </row>
    <row r="327" ht="18.0" customHeight="1">
      <c r="A327" s="402"/>
      <c r="B327" s="402"/>
      <c r="C327" s="402"/>
      <c r="D327" s="402"/>
      <c r="E327" s="402"/>
      <c r="F327" s="402"/>
      <c r="G327" s="402"/>
      <c r="H327" s="402"/>
      <c r="I327" s="402"/>
      <c r="J327" s="402"/>
      <c r="K327" s="402"/>
      <c r="L327" s="402"/>
      <c r="M327" s="402"/>
      <c r="N327" s="402"/>
      <c r="O327" s="402"/>
      <c r="P327" s="402"/>
      <c r="Q327" s="402"/>
      <c r="R327" s="402"/>
      <c r="S327" s="402"/>
      <c r="T327" s="402"/>
      <c r="U327" s="402"/>
      <c r="V327" s="402"/>
      <c r="W327" s="402"/>
      <c r="X327" s="402"/>
      <c r="Y327" s="402"/>
      <c r="Z327" s="402"/>
    </row>
    <row r="328" ht="18.0" customHeight="1">
      <c r="A328" s="402"/>
      <c r="B328" s="402"/>
      <c r="C328" s="402"/>
      <c r="D328" s="402"/>
      <c r="E328" s="402"/>
      <c r="F328" s="402"/>
      <c r="G328" s="402"/>
      <c r="H328" s="402"/>
      <c r="I328" s="402"/>
      <c r="J328" s="402"/>
      <c r="K328" s="402"/>
      <c r="L328" s="402"/>
      <c r="M328" s="402"/>
      <c r="N328" s="402"/>
      <c r="O328" s="402"/>
      <c r="P328" s="402"/>
      <c r="Q328" s="402"/>
      <c r="R328" s="402"/>
      <c r="S328" s="402"/>
      <c r="T328" s="402"/>
      <c r="U328" s="402"/>
      <c r="V328" s="402"/>
      <c r="W328" s="402"/>
      <c r="X328" s="402"/>
      <c r="Y328" s="402"/>
      <c r="Z328" s="402"/>
    </row>
    <row r="329" ht="18.0" customHeight="1">
      <c r="A329" s="402"/>
      <c r="B329" s="402"/>
      <c r="C329" s="402"/>
      <c r="D329" s="402"/>
      <c r="E329" s="402"/>
      <c r="F329" s="402"/>
      <c r="G329" s="402"/>
      <c r="H329" s="402"/>
      <c r="I329" s="402"/>
      <c r="J329" s="402"/>
      <c r="K329" s="402"/>
      <c r="L329" s="402"/>
      <c r="M329" s="402"/>
      <c r="N329" s="402"/>
      <c r="O329" s="402"/>
      <c r="P329" s="402"/>
      <c r="Q329" s="402"/>
      <c r="R329" s="402"/>
      <c r="S329" s="402"/>
      <c r="T329" s="402"/>
      <c r="U329" s="402"/>
      <c r="V329" s="402"/>
      <c r="W329" s="402"/>
      <c r="X329" s="402"/>
      <c r="Y329" s="402"/>
      <c r="Z329" s="402"/>
    </row>
    <row r="330" ht="18.0" customHeight="1">
      <c r="A330" s="402"/>
      <c r="B330" s="402"/>
      <c r="C330" s="402"/>
      <c r="D330" s="402"/>
      <c r="E330" s="402"/>
      <c r="F330" s="402"/>
      <c r="G330" s="402"/>
      <c r="H330" s="402"/>
      <c r="I330" s="402"/>
      <c r="J330" s="402"/>
      <c r="K330" s="402"/>
      <c r="L330" s="402"/>
      <c r="M330" s="402"/>
      <c r="N330" s="402"/>
      <c r="O330" s="402"/>
      <c r="P330" s="402"/>
      <c r="Q330" s="402"/>
      <c r="R330" s="402"/>
      <c r="S330" s="402"/>
      <c r="T330" s="402"/>
      <c r="U330" s="402"/>
      <c r="V330" s="402"/>
      <c r="W330" s="402"/>
      <c r="X330" s="402"/>
      <c r="Y330" s="402"/>
      <c r="Z330" s="402"/>
    </row>
    <row r="331" ht="18.0" customHeight="1">
      <c r="A331" s="402"/>
      <c r="B331" s="402"/>
      <c r="C331" s="402"/>
      <c r="D331" s="402"/>
      <c r="E331" s="402"/>
      <c r="F331" s="402"/>
      <c r="G331" s="402"/>
      <c r="H331" s="402"/>
      <c r="I331" s="402"/>
      <c r="J331" s="402"/>
      <c r="K331" s="402"/>
      <c r="L331" s="402"/>
      <c r="M331" s="402"/>
      <c r="N331" s="402"/>
      <c r="O331" s="402"/>
      <c r="P331" s="402"/>
      <c r="Q331" s="402"/>
      <c r="R331" s="402"/>
      <c r="S331" s="402"/>
      <c r="T331" s="402"/>
      <c r="U331" s="402"/>
      <c r="V331" s="402"/>
      <c r="W331" s="402"/>
      <c r="X331" s="402"/>
      <c r="Y331" s="402"/>
      <c r="Z331" s="402"/>
    </row>
    <row r="332" ht="18.0" customHeight="1">
      <c r="A332" s="402"/>
      <c r="B332" s="402"/>
      <c r="C332" s="402"/>
      <c r="D332" s="402"/>
      <c r="E332" s="402"/>
      <c r="F332" s="402"/>
      <c r="G332" s="402"/>
      <c r="H332" s="402"/>
      <c r="I332" s="402"/>
      <c r="J332" s="402"/>
      <c r="K332" s="402"/>
      <c r="L332" s="402"/>
      <c r="M332" s="402"/>
      <c r="N332" s="402"/>
      <c r="O332" s="402"/>
      <c r="P332" s="402"/>
      <c r="Q332" s="402"/>
      <c r="R332" s="402"/>
      <c r="S332" s="402"/>
      <c r="T332" s="402"/>
      <c r="U332" s="402"/>
      <c r="V332" s="402"/>
      <c r="W332" s="402"/>
      <c r="X332" s="402"/>
      <c r="Y332" s="402"/>
      <c r="Z332" s="402"/>
    </row>
    <row r="333" ht="18.0" customHeight="1">
      <c r="A333" s="402"/>
      <c r="B333" s="402"/>
      <c r="C333" s="402"/>
      <c r="D333" s="402"/>
      <c r="E333" s="402"/>
      <c r="F333" s="402"/>
      <c r="G333" s="402"/>
      <c r="H333" s="402"/>
      <c r="I333" s="402"/>
      <c r="J333" s="402"/>
      <c r="K333" s="402"/>
      <c r="L333" s="402"/>
      <c r="M333" s="402"/>
      <c r="N333" s="402"/>
      <c r="O333" s="402"/>
      <c r="P333" s="402"/>
      <c r="Q333" s="402"/>
      <c r="R333" s="402"/>
      <c r="S333" s="402"/>
      <c r="T333" s="402"/>
      <c r="U333" s="402"/>
      <c r="V333" s="402"/>
      <c r="W333" s="402"/>
      <c r="X333" s="402"/>
      <c r="Y333" s="402"/>
      <c r="Z333" s="402"/>
    </row>
    <row r="334" ht="18.0" customHeight="1">
      <c r="A334" s="402"/>
      <c r="B334" s="402"/>
      <c r="C334" s="402"/>
      <c r="D334" s="402"/>
      <c r="E334" s="402"/>
      <c r="F334" s="402"/>
      <c r="G334" s="402"/>
      <c r="H334" s="402"/>
      <c r="I334" s="402"/>
      <c r="J334" s="402"/>
      <c r="K334" s="402"/>
      <c r="L334" s="402"/>
      <c r="M334" s="402"/>
      <c r="N334" s="402"/>
      <c r="O334" s="402"/>
      <c r="P334" s="402"/>
      <c r="Q334" s="402"/>
      <c r="R334" s="402"/>
      <c r="S334" s="402"/>
      <c r="T334" s="402"/>
      <c r="U334" s="402"/>
      <c r="V334" s="402"/>
      <c r="W334" s="402"/>
      <c r="X334" s="402"/>
      <c r="Y334" s="402"/>
      <c r="Z334" s="402"/>
    </row>
    <row r="335" ht="18.0" customHeight="1">
      <c r="A335" s="402"/>
      <c r="B335" s="402"/>
      <c r="C335" s="402"/>
      <c r="D335" s="402"/>
      <c r="E335" s="402"/>
      <c r="F335" s="402"/>
      <c r="G335" s="402"/>
      <c r="H335" s="402"/>
      <c r="I335" s="402"/>
      <c r="J335" s="402"/>
      <c r="K335" s="402"/>
      <c r="L335" s="402"/>
      <c r="M335" s="402"/>
      <c r="N335" s="402"/>
      <c r="O335" s="402"/>
      <c r="P335" s="402"/>
      <c r="Q335" s="402"/>
      <c r="R335" s="402"/>
      <c r="S335" s="402"/>
      <c r="T335" s="402"/>
      <c r="U335" s="402"/>
      <c r="V335" s="402"/>
      <c r="W335" s="402"/>
      <c r="X335" s="402"/>
      <c r="Y335" s="402"/>
      <c r="Z335" s="402"/>
    </row>
    <row r="336" ht="18.0" customHeight="1">
      <c r="A336" s="402"/>
      <c r="B336" s="402"/>
      <c r="C336" s="402"/>
      <c r="D336" s="402"/>
      <c r="E336" s="402"/>
      <c r="F336" s="402"/>
      <c r="G336" s="402"/>
      <c r="H336" s="402"/>
      <c r="I336" s="402"/>
      <c r="J336" s="402"/>
      <c r="K336" s="402"/>
      <c r="L336" s="402"/>
      <c r="M336" s="402"/>
      <c r="N336" s="402"/>
      <c r="O336" s="402"/>
      <c r="P336" s="402"/>
      <c r="Q336" s="402"/>
      <c r="R336" s="402"/>
      <c r="S336" s="402"/>
      <c r="T336" s="402"/>
      <c r="U336" s="402"/>
      <c r="V336" s="402"/>
      <c r="W336" s="402"/>
      <c r="X336" s="402"/>
      <c r="Y336" s="402"/>
      <c r="Z336" s="402"/>
    </row>
    <row r="337" ht="18.0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  <c r="N337" s="402"/>
      <c r="O337" s="402"/>
      <c r="P337" s="402"/>
      <c r="Q337" s="402"/>
      <c r="R337" s="402"/>
      <c r="S337" s="402"/>
      <c r="T337" s="402"/>
      <c r="U337" s="402"/>
      <c r="V337" s="402"/>
      <c r="W337" s="402"/>
      <c r="X337" s="402"/>
      <c r="Y337" s="402"/>
      <c r="Z337" s="402"/>
    </row>
    <row r="338" ht="18.0" customHeight="1">
      <c r="A338" s="402"/>
      <c r="B338" s="402"/>
      <c r="C338" s="402"/>
      <c r="D338" s="402"/>
      <c r="E338" s="402"/>
      <c r="F338" s="402"/>
      <c r="G338" s="402"/>
      <c r="H338" s="402"/>
      <c r="I338" s="402"/>
      <c r="J338" s="402"/>
      <c r="K338" s="402"/>
      <c r="L338" s="402"/>
      <c r="M338" s="402"/>
      <c r="N338" s="402"/>
      <c r="O338" s="402"/>
      <c r="P338" s="402"/>
      <c r="Q338" s="402"/>
      <c r="R338" s="402"/>
      <c r="S338" s="402"/>
      <c r="T338" s="402"/>
      <c r="U338" s="402"/>
      <c r="V338" s="402"/>
      <c r="W338" s="402"/>
      <c r="X338" s="402"/>
      <c r="Y338" s="402"/>
      <c r="Z338" s="402"/>
    </row>
    <row r="339" ht="18.0" customHeight="1">
      <c r="A339" s="402"/>
      <c r="B339" s="402"/>
      <c r="C339" s="402"/>
      <c r="D339" s="402"/>
      <c r="E339" s="402"/>
      <c r="F339" s="402"/>
      <c r="G339" s="402"/>
      <c r="H339" s="402"/>
      <c r="I339" s="402"/>
      <c r="J339" s="402"/>
      <c r="K339" s="402"/>
      <c r="L339" s="402"/>
      <c r="M339" s="402"/>
      <c r="N339" s="402"/>
      <c r="O339" s="402"/>
      <c r="P339" s="402"/>
      <c r="Q339" s="402"/>
      <c r="R339" s="402"/>
      <c r="S339" s="402"/>
      <c r="T339" s="402"/>
      <c r="U339" s="402"/>
      <c r="V339" s="402"/>
      <c r="W339" s="402"/>
      <c r="X339" s="402"/>
      <c r="Y339" s="402"/>
      <c r="Z339" s="402"/>
    </row>
    <row r="340" ht="18.0" customHeight="1">
      <c r="A340" s="402"/>
      <c r="B340" s="402"/>
      <c r="C340" s="402"/>
      <c r="D340" s="402"/>
      <c r="E340" s="402"/>
      <c r="F340" s="402"/>
      <c r="G340" s="402"/>
      <c r="H340" s="402"/>
      <c r="I340" s="402"/>
      <c r="J340" s="402"/>
      <c r="K340" s="402"/>
      <c r="L340" s="402"/>
      <c r="M340" s="402"/>
      <c r="N340" s="402"/>
      <c r="O340" s="402"/>
      <c r="P340" s="402"/>
      <c r="Q340" s="402"/>
      <c r="R340" s="402"/>
      <c r="S340" s="402"/>
      <c r="T340" s="402"/>
      <c r="U340" s="402"/>
      <c r="V340" s="402"/>
      <c r="W340" s="402"/>
      <c r="X340" s="402"/>
      <c r="Y340" s="402"/>
      <c r="Z340" s="402"/>
    </row>
    <row r="341" ht="18.0" customHeight="1">
      <c r="A341" s="402"/>
      <c r="B341" s="402"/>
      <c r="C341" s="402"/>
      <c r="D341" s="402"/>
      <c r="E341" s="402"/>
      <c r="F341" s="402"/>
      <c r="G341" s="402"/>
      <c r="H341" s="402"/>
      <c r="I341" s="402"/>
      <c r="J341" s="402"/>
      <c r="K341" s="402"/>
      <c r="L341" s="402"/>
      <c r="M341" s="402"/>
      <c r="N341" s="402"/>
      <c r="O341" s="402"/>
      <c r="P341" s="402"/>
      <c r="Q341" s="402"/>
      <c r="R341" s="402"/>
      <c r="S341" s="402"/>
      <c r="T341" s="402"/>
      <c r="U341" s="402"/>
      <c r="V341" s="402"/>
      <c r="W341" s="402"/>
      <c r="X341" s="402"/>
      <c r="Y341" s="402"/>
      <c r="Z341" s="402"/>
    </row>
    <row r="342" ht="18.0" customHeight="1">
      <c r="A342" s="402"/>
      <c r="B342" s="402"/>
      <c r="C342" s="402"/>
      <c r="D342" s="402"/>
      <c r="E342" s="402"/>
      <c r="F342" s="402"/>
      <c r="G342" s="402"/>
      <c r="H342" s="402"/>
      <c r="I342" s="402"/>
      <c r="J342" s="402"/>
      <c r="K342" s="402"/>
      <c r="L342" s="402"/>
      <c r="M342" s="402"/>
      <c r="N342" s="402"/>
      <c r="O342" s="402"/>
      <c r="P342" s="402"/>
      <c r="Q342" s="402"/>
      <c r="R342" s="402"/>
      <c r="S342" s="402"/>
      <c r="T342" s="402"/>
      <c r="U342" s="402"/>
      <c r="V342" s="402"/>
      <c r="W342" s="402"/>
      <c r="X342" s="402"/>
      <c r="Y342" s="402"/>
      <c r="Z342" s="402"/>
    </row>
    <row r="343" ht="18.0" customHeight="1">
      <c r="A343" s="402"/>
      <c r="B343" s="402"/>
      <c r="C343" s="402"/>
      <c r="D343" s="402"/>
      <c r="E343" s="402"/>
      <c r="F343" s="402"/>
      <c r="G343" s="402"/>
      <c r="H343" s="402"/>
      <c r="I343" s="402"/>
      <c r="J343" s="402"/>
      <c r="K343" s="402"/>
      <c r="L343" s="402"/>
      <c r="M343" s="402"/>
      <c r="N343" s="402"/>
      <c r="O343" s="402"/>
      <c r="P343" s="402"/>
      <c r="Q343" s="402"/>
      <c r="R343" s="402"/>
      <c r="S343" s="402"/>
      <c r="T343" s="402"/>
      <c r="U343" s="402"/>
      <c r="V343" s="402"/>
      <c r="W343" s="402"/>
      <c r="X343" s="402"/>
      <c r="Y343" s="402"/>
      <c r="Z343" s="402"/>
    </row>
    <row r="344" ht="18.0" customHeight="1">
      <c r="A344" s="402"/>
      <c r="B344" s="402"/>
      <c r="C344" s="402"/>
      <c r="D344" s="402"/>
      <c r="E344" s="402"/>
      <c r="F344" s="402"/>
      <c r="G344" s="402"/>
      <c r="H344" s="402"/>
      <c r="I344" s="402"/>
      <c r="J344" s="402"/>
      <c r="K344" s="402"/>
      <c r="L344" s="402"/>
      <c r="M344" s="402"/>
      <c r="N344" s="402"/>
      <c r="O344" s="402"/>
      <c r="P344" s="402"/>
      <c r="Q344" s="402"/>
      <c r="R344" s="402"/>
      <c r="S344" s="402"/>
      <c r="T344" s="402"/>
      <c r="U344" s="402"/>
      <c r="V344" s="402"/>
      <c r="W344" s="402"/>
      <c r="X344" s="402"/>
      <c r="Y344" s="402"/>
      <c r="Z344" s="402"/>
    </row>
    <row r="345" ht="18.0" customHeight="1">
      <c r="A345" s="402"/>
      <c r="B345" s="402"/>
      <c r="C345" s="402"/>
      <c r="D345" s="402"/>
      <c r="E345" s="402"/>
      <c r="F345" s="402"/>
      <c r="G345" s="402"/>
      <c r="H345" s="402"/>
      <c r="I345" s="402"/>
      <c r="J345" s="402"/>
      <c r="K345" s="402"/>
      <c r="L345" s="402"/>
      <c r="M345" s="402"/>
      <c r="N345" s="402"/>
      <c r="O345" s="402"/>
      <c r="P345" s="402"/>
      <c r="Q345" s="402"/>
      <c r="R345" s="402"/>
      <c r="S345" s="402"/>
      <c r="T345" s="402"/>
      <c r="U345" s="402"/>
      <c r="V345" s="402"/>
      <c r="W345" s="402"/>
      <c r="X345" s="402"/>
      <c r="Y345" s="402"/>
      <c r="Z345" s="402"/>
    </row>
    <row r="346" ht="18.0" customHeight="1">
      <c r="A346" s="402"/>
      <c r="B346" s="402"/>
      <c r="C346" s="402"/>
      <c r="D346" s="402"/>
      <c r="E346" s="402"/>
      <c r="F346" s="402"/>
      <c r="G346" s="402"/>
      <c r="H346" s="402"/>
      <c r="I346" s="402"/>
      <c r="J346" s="402"/>
      <c r="K346" s="402"/>
      <c r="L346" s="402"/>
      <c r="M346" s="402"/>
      <c r="N346" s="402"/>
      <c r="O346" s="402"/>
      <c r="P346" s="402"/>
      <c r="Q346" s="402"/>
      <c r="R346" s="402"/>
      <c r="S346" s="402"/>
      <c r="T346" s="402"/>
      <c r="U346" s="402"/>
      <c r="V346" s="402"/>
      <c r="W346" s="402"/>
      <c r="X346" s="402"/>
      <c r="Y346" s="402"/>
      <c r="Z346" s="402"/>
    </row>
    <row r="347" ht="18.0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  <c r="N347" s="402"/>
      <c r="O347" s="402"/>
      <c r="P347" s="402"/>
      <c r="Q347" s="402"/>
      <c r="R347" s="402"/>
      <c r="S347" s="402"/>
      <c r="T347" s="402"/>
      <c r="U347" s="402"/>
      <c r="V347" s="402"/>
      <c r="W347" s="402"/>
      <c r="X347" s="402"/>
      <c r="Y347" s="402"/>
      <c r="Z347" s="402"/>
    </row>
    <row r="348" ht="18.0" customHeight="1">
      <c r="A348" s="402"/>
      <c r="B348" s="402"/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402"/>
      <c r="Z348" s="402"/>
    </row>
    <row r="349" ht="18.0" customHeight="1">
      <c r="A349" s="402"/>
      <c r="B349" s="402"/>
      <c r="C349" s="402"/>
      <c r="D349" s="402"/>
      <c r="E349" s="402"/>
      <c r="F349" s="402"/>
      <c r="G349" s="402"/>
      <c r="H349" s="402"/>
      <c r="I349" s="402"/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402"/>
      <c r="Z349" s="402"/>
    </row>
    <row r="350" ht="18.0" customHeight="1">
      <c r="A350" s="402"/>
      <c r="B350" s="402"/>
      <c r="C350" s="402"/>
      <c r="D350" s="402"/>
      <c r="E350" s="402"/>
      <c r="F350" s="402"/>
      <c r="G350" s="402"/>
      <c r="H350" s="402"/>
      <c r="I350" s="402"/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402"/>
      <c r="Z350" s="402"/>
    </row>
    <row r="351" ht="18.0" customHeight="1">
      <c r="A351" s="402"/>
      <c r="B351" s="402"/>
      <c r="C351" s="402"/>
      <c r="D351" s="402"/>
      <c r="E351" s="402"/>
      <c r="F351" s="402"/>
      <c r="G351" s="402"/>
      <c r="H351" s="402"/>
      <c r="I351" s="402"/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402"/>
      <c r="Z351" s="402"/>
    </row>
    <row r="352" ht="18.0" customHeight="1">
      <c r="A352" s="402"/>
      <c r="B352" s="402"/>
      <c r="C352" s="402"/>
      <c r="D352" s="402"/>
      <c r="E352" s="402"/>
      <c r="F352" s="402"/>
      <c r="G352" s="402"/>
      <c r="H352" s="402"/>
      <c r="I352" s="402"/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402"/>
      <c r="Z352" s="402"/>
    </row>
    <row r="353" ht="18.0" customHeight="1">
      <c r="A353" s="402"/>
      <c r="B353" s="402"/>
      <c r="C353" s="402"/>
      <c r="D353" s="402"/>
      <c r="E353" s="402"/>
      <c r="F353" s="402"/>
      <c r="G353" s="402"/>
      <c r="H353" s="402"/>
      <c r="I353" s="402"/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402"/>
      <c r="Z353" s="402"/>
    </row>
    <row r="354" ht="18.0" customHeight="1">
      <c r="A354" s="402"/>
      <c r="B354" s="402"/>
      <c r="C354" s="402"/>
      <c r="D354" s="402"/>
      <c r="E354" s="402"/>
      <c r="F354" s="402"/>
      <c r="G354" s="402"/>
      <c r="H354" s="402"/>
      <c r="I354" s="402"/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402"/>
      <c r="Z354" s="402"/>
    </row>
    <row r="355" ht="18.0" customHeight="1">
      <c r="A355" s="402"/>
      <c r="B355" s="402"/>
      <c r="C355" s="402"/>
      <c r="D355" s="402"/>
      <c r="E355" s="402"/>
      <c r="F355" s="402"/>
      <c r="G355" s="402"/>
      <c r="H355" s="402"/>
      <c r="I355" s="402"/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402"/>
      <c r="Z355" s="402"/>
    </row>
    <row r="356" ht="18.0" customHeight="1">
      <c r="A356" s="402"/>
      <c r="B356" s="402"/>
      <c r="C356" s="402"/>
      <c r="D356" s="402"/>
      <c r="E356" s="402"/>
      <c r="F356" s="402"/>
      <c r="G356" s="402"/>
      <c r="H356" s="402"/>
      <c r="I356" s="402"/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402"/>
      <c r="Z356" s="402"/>
    </row>
    <row r="357" ht="18.0" customHeight="1">
      <c r="A357" s="402"/>
      <c r="B357" s="402"/>
      <c r="C357" s="402"/>
      <c r="D357" s="402"/>
      <c r="E357" s="402"/>
      <c r="F357" s="402"/>
      <c r="G357" s="402"/>
      <c r="H357" s="402"/>
      <c r="I357" s="402"/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402"/>
      <c r="Z357" s="402"/>
    </row>
    <row r="358" ht="18.0" customHeight="1">
      <c r="A358" s="402"/>
      <c r="B358" s="402"/>
      <c r="C358" s="402"/>
      <c r="D358" s="402"/>
      <c r="E358" s="402"/>
      <c r="F358" s="402"/>
      <c r="G358" s="402"/>
      <c r="H358" s="402"/>
      <c r="I358" s="402"/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402"/>
      <c r="Z358" s="402"/>
    </row>
    <row r="359" ht="18.0" customHeight="1">
      <c r="A359" s="402"/>
      <c r="B359" s="402"/>
      <c r="C359" s="402"/>
      <c r="D359" s="402"/>
      <c r="E359" s="402"/>
      <c r="F359" s="402"/>
      <c r="G359" s="402"/>
      <c r="H359" s="402"/>
      <c r="I359" s="402"/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402"/>
      <c r="Z359" s="402"/>
    </row>
    <row r="360" ht="18.0" customHeight="1">
      <c r="A360" s="402"/>
      <c r="B360" s="402"/>
      <c r="C360" s="402"/>
      <c r="D360" s="402"/>
      <c r="E360" s="402"/>
      <c r="F360" s="402"/>
      <c r="G360" s="402"/>
      <c r="H360" s="402"/>
      <c r="I360" s="402"/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402"/>
      <c r="Z360" s="402"/>
    </row>
    <row r="361" ht="18.0" customHeight="1">
      <c r="A361" s="402"/>
      <c r="B361" s="402"/>
      <c r="C361" s="402"/>
      <c r="D361" s="402"/>
      <c r="E361" s="402"/>
      <c r="F361" s="402"/>
      <c r="G361" s="402"/>
      <c r="H361" s="402"/>
      <c r="I361" s="402"/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402"/>
      <c r="Z361" s="402"/>
    </row>
    <row r="362" ht="18.0" customHeight="1">
      <c r="A362" s="402"/>
      <c r="B362" s="402"/>
      <c r="C362" s="402"/>
      <c r="D362" s="402"/>
      <c r="E362" s="402"/>
      <c r="F362" s="402"/>
      <c r="G362" s="402"/>
      <c r="H362" s="402"/>
      <c r="I362" s="402"/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402"/>
      <c r="Z362" s="402"/>
    </row>
    <row r="363" ht="18.0" customHeight="1">
      <c r="A363" s="402"/>
      <c r="B363" s="402"/>
      <c r="C363" s="402"/>
      <c r="D363" s="402"/>
      <c r="E363" s="402"/>
      <c r="F363" s="402"/>
      <c r="G363" s="402"/>
      <c r="H363" s="402"/>
      <c r="I363" s="402"/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402"/>
      <c r="Z363" s="402"/>
    </row>
    <row r="364" ht="18.0" customHeight="1">
      <c r="A364" s="402"/>
      <c r="B364" s="402"/>
      <c r="C364" s="402"/>
      <c r="D364" s="402"/>
      <c r="E364" s="402"/>
      <c r="F364" s="402"/>
      <c r="G364" s="402"/>
      <c r="H364" s="402"/>
      <c r="I364" s="402"/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402"/>
      <c r="Z364" s="402"/>
    </row>
    <row r="365" ht="18.0" customHeight="1">
      <c r="A365" s="402"/>
      <c r="B365" s="402"/>
      <c r="C365" s="402"/>
      <c r="D365" s="402"/>
      <c r="E365" s="402"/>
      <c r="F365" s="402"/>
      <c r="G365" s="402"/>
      <c r="H365" s="402"/>
      <c r="I365" s="402"/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402"/>
      <c r="Z365" s="402"/>
    </row>
    <row r="366" ht="18.0" customHeight="1">
      <c r="A366" s="402"/>
      <c r="B366" s="402"/>
      <c r="C366" s="402"/>
      <c r="D366" s="402"/>
      <c r="E366" s="402"/>
      <c r="F366" s="402"/>
      <c r="G366" s="402"/>
      <c r="H366" s="402"/>
      <c r="I366" s="402"/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402"/>
      <c r="Z366" s="402"/>
    </row>
    <row r="367" ht="18.0" customHeight="1">
      <c r="A367" s="402"/>
      <c r="B367" s="402"/>
      <c r="C367" s="402"/>
      <c r="D367" s="402"/>
      <c r="E367" s="402"/>
      <c r="F367" s="402"/>
      <c r="G367" s="402"/>
      <c r="H367" s="402"/>
      <c r="I367" s="402"/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402"/>
      <c r="Z367" s="402"/>
    </row>
    <row r="368" ht="18.0" customHeight="1">
      <c r="A368" s="402"/>
      <c r="B368" s="402"/>
      <c r="C368" s="402"/>
      <c r="D368" s="402"/>
      <c r="E368" s="402"/>
      <c r="F368" s="402"/>
      <c r="G368" s="402"/>
      <c r="H368" s="402"/>
      <c r="I368" s="402"/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402"/>
      <c r="Z368" s="402"/>
    </row>
    <row r="369" ht="18.0" customHeight="1">
      <c r="A369" s="402"/>
      <c r="B369" s="402"/>
      <c r="C369" s="402"/>
      <c r="D369" s="402"/>
      <c r="E369" s="402"/>
      <c r="F369" s="402"/>
      <c r="G369" s="402"/>
      <c r="H369" s="402"/>
      <c r="I369" s="402"/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402"/>
      <c r="Z369" s="402"/>
    </row>
    <row r="370" ht="18.0" customHeight="1">
      <c r="A370" s="402"/>
      <c r="B370" s="402"/>
      <c r="C370" s="402"/>
      <c r="D370" s="402"/>
      <c r="E370" s="402"/>
      <c r="F370" s="402"/>
      <c r="G370" s="402"/>
      <c r="H370" s="402"/>
      <c r="I370" s="402"/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402"/>
      <c r="Z370" s="402"/>
    </row>
    <row r="371" ht="18.0" customHeight="1">
      <c r="A371" s="402"/>
      <c r="B371" s="402"/>
      <c r="C371" s="402"/>
      <c r="D371" s="402"/>
      <c r="E371" s="402"/>
      <c r="F371" s="402"/>
      <c r="G371" s="402"/>
      <c r="H371" s="402"/>
      <c r="I371" s="402"/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402"/>
      <c r="Z371" s="402"/>
    </row>
    <row r="372" ht="18.0" customHeight="1">
      <c r="A372" s="402"/>
      <c r="B372" s="402"/>
      <c r="C372" s="402"/>
      <c r="D372" s="402"/>
      <c r="E372" s="402"/>
      <c r="F372" s="402"/>
      <c r="G372" s="402"/>
      <c r="H372" s="402"/>
      <c r="I372" s="402"/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402"/>
      <c r="Z372" s="402"/>
    </row>
    <row r="373" ht="18.0" customHeight="1">
      <c r="A373" s="402"/>
      <c r="B373" s="402"/>
      <c r="C373" s="402"/>
      <c r="D373" s="402"/>
      <c r="E373" s="402"/>
      <c r="F373" s="402"/>
      <c r="G373" s="402"/>
      <c r="H373" s="402"/>
      <c r="I373" s="402"/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402"/>
      <c r="Z373" s="402"/>
    </row>
    <row r="374" ht="18.0" customHeight="1">
      <c r="A374" s="402"/>
      <c r="B374" s="402"/>
      <c r="C374" s="402"/>
      <c r="D374" s="402"/>
      <c r="E374" s="402"/>
      <c r="F374" s="402"/>
      <c r="G374" s="402"/>
      <c r="H374" s="402"/>
      <c r="I374" s="402"/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402"/>
      <c r="Z374" s="402"/>
    </row>
    <row r="375" ht="18.0" customHeight="1">
      <c r="A375" s="402"/>
      <c r="B375" s="402"/>
      <c r="C375" s="402"/>
      <c r="D375" s="402"/>
      <c r="E375" s="402"/>
      <c r="F375" s="402"/>
      <c r="G375" s="402"/>
      <c r="H375" s="402"/>
      <c r="I375" s="402"/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402"/>
      <c r="Z375" s="402"/>
    </row>
    <row r="376" ht="18.0" customHeight="1">
      <c r="A376" s="402"/>
      <c r="B376" s="402"/>
      <c r="C376" s="402"/>
      <c r="D376" s="402"/>
      <c r="E376" s="402"/>
      <c r="F376" s="402"/>
      <c r="G376" s="402"/>
      <c r="H376" s="402"/>
      <c r="I376" s="402"/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402"/>
      <c r="Z376" s="402"/>
    </row>
    <row r="377" ht="18.0" customHeight="1">
      <c r="A377" s="402"/>
      <c r="B377" s="402"/>
      <c r="C377" s="402"/>
      <c r="D377" s="402"/>
      <c r="E377" s="402"/>
      <c r="F377" s="402"/>
      <c r="G377" s="402"/>
      <c r="H377" s="402"/>
      <c r="I377" s="402"/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402"/>
      <c r="Z377" s="402"/>
    </row>
    <row r="378" ht="18.0" customHeight="1">
      <c r="A378" s="402"/>
      <c r="B378" s="402"/>
      <c r="C378" s="402"/>
      <c r="D378" s="402"/>
      <c r="E378" s="402"/>
      <c r="F378" s="402"/>
      <c r="G378" s="402"/>
      <c r="H378" s="402"/>
      <c r="I378" s="402"/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402"/>
      <c r="Z378" s="402"/>
    </row>
    <row r="379" ht="18.0" customHeight="1">
      <c r="A379" s="402"/>
      <c r="B379" s="402"/>
      <c r="C379" s="402"/>
      <c r="D379" s="402"/>
      <c r="E379" s="402"/>
      <c r="F379" s="402"/>
      <c r="G379" s="402"/>
      <c r="H379" s="402"/>
      <c r="I379" s="402"/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402"/>
      <c r="Z379" s="402"/>
    </row>
    <row r="380" ht="18.0" customHeight="1">
      <c r="A380" s="402"/>
      <c r="B380" s="402"/>
      <c r="C380" s="402"/>
      <c r="D380" s="402"/>
      <c r="E380" s="402"/>
      <c r="F380" s="402"/>
      <c r="G380" s="402"/>
      <c r="H380" s="402"/>
      <c r="I380" s="402"/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402"/>
      <c r="Z380" s="402"/>
    </row>
    <row r="381" ht="18.0" customHeight="1">
      <c r="A381" s="402"/>
      <c r="B381" s="402"/>
      <c r="C381" s="402"/>
      <c r="D381" s="402"/>
      <c r="E381" s="402"/>
      <c r="F381" s="402"/>
      <c r="G381" s="402"/>
      <c r="H381" s="402"/>
      <c r="I381" s="402"/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402"/>
      <c r="Z381" s="402"/>
    </row>
    <row r="382" ht="18.0" customHeight="1">
      <c r="A382" s="402"/>
      <c r="B382" s="402"/>
      <c r="C382" s="402"/>
      <c r="D382" s="402"/>
      <c r="E382" s="402"/>
      <c r="F382" s="402"/>
      <c r="G382" s="402"/>
      <c r="H382" s="402"/>
      <c r="I382" s="402"/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402"/>
      <c r="Z382" s="402"/>
    </row>
    <row r="383" ht="18.0" customHeight="1">
      <c r="A383" s="402"/>
      <c r="B383" s="402"/>
      <c r="C383" s="402"/>
      <c r="D383" s="402"/>
      <c r="E383" s="402"/>
      <c r="F383" s="402"/>
      <c r="G383" s="402"/>
      <c r="H383" s="402"/>
      <c r="I383" s="402"/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402"/>
      <c r="Z383" s="402"/>
    </row>
    <row r="384" ht="18.0" customHeight="1">
      <c r="A384" s="402"/>
      <c r="B384" s="402"/>
      <c r="C384" s="402"/>
      <c r="D384" s="402"/>
      <c r="E384" s="402"/>
      <c r="F384" s="402"/>
      <c r="G384" s="402"/>
      <c r="H384" s="402"/>
      <c r="I384" s="402"/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402"/>
      <c r="Z384" s="402"/>
    </row>
    <row r="385" ht="18.0" customHeight="1">
      <c r="A385" s="402"/>
      <c r="B385" s="402"/>
      <c r="C385" s="402"/>
      <c r="D385" s="402"/>
      <c r="E385" s="402"/>
      <c r="F385" s="402"/>
      <c r="G385" s="402"/>
      <c r="H385" s="402"/>
      <c r="I385" s="402"/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402"/>
      <c r="Z385" s="402"/>
    </row>
    <row r="386" ht="18.0" customHeight="1">
      <c r="A386" s="402"/>
      <c r="B386" s="402"/>
      <c r="C386" s="402"/>
      <c r="D386" s="402"/>
      <c r="E386" s="402"/>
      <c r="F386" s="402"/>
      <c r="G386" s="402"/>
      <c r="H386" s="402"/>
      <c r="I386" s="402"/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402"/>
      <c r="Z386" s="402"/>
    </row>
    <row r="387" ht="18.0" customHeight="1">
      <c r="A387" s="402"/>
      <c r="B387" s="402"/>
      <c r="C387" s="402"/>
      <c r="D387" s="402"/>
      <c r="E387" s="402"/>
      <c r="F387" s="402"/>
      <c r="G387" s="402"/>
      <c r="H387" s="402"/>
      <c r="I387" s="402"/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402"/>
      <c r="Z387" s="402"/>
    </row>
    <row r="388" ht="18.0" customHeight="1">
      <c r="A388" s="402"/>
      <c r="B388" s="402"/>
      <c r="C388" s="402"/>
      <c r="D388" s="402"/>
      <c r="E388" s="402"/>
      <c r="F388" s="402"/>
      <c r="G388" s="402"/>
      <c r="H388" s="402"/>
      <c r="I388" s="402"/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</row>
    <row r="389" ht="18.0" customHeight="1">
      <c r="A389" s="402"/>
      <c r="B389" s="402"/>
      <c r="C389" s="402"/>
      <c r="D389" s="402"/>
      <c r="E389" s="402"/>
      <c r="F389" s="402"/>
      <c r="G389" s="402"/>
      <c r="H389" s="402"/>
      <c r="I389" s="402"/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402"/>
      <c r="Z389" s="402"/>
    </row>
    <row r="390" ht="18.0" customHeight="1">
      <c r="A390" s="402"/>
      <c r="B390" s="402"/>
      <c r="C390" s="402"/>
      <c r="D390" s="402"/>
      <c r="E390" s="402"/>
      <c r="F390" s="402"/>
      <c r="G390" s="402"/>
      <c r="H390" s="402"/>
      <c r="I390" s="402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</row>
    <row r="391" ht="18.0" customHeight="1">
      <c r="A391" s="402"/>
      <c r="B391" s="402"/>
      <c r="C391" s="402"/>
      <c r="D391" s="402"/>
      <c r="E391" s="402"/>
      <c r="F391" s="402"/>
      <c r="G391" s="402"/>
      <c r="H391" s="402"/>
      <c r="I391" s="402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</row>
    <row r="392" ht="18.0" customHeight="1">
      <c r="A392" s="402"/>
      <c r="B392" s="402"/>
      <c r="C392" s="402"/>
      <c r="D392" s="402"/>
      <c r="E392" s="402"/>
      <c r="F392" s="402"/>
      <c r="G392" s="402"/>
      <c r="H392" s="402"/>
      <c r="I392" s="402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</row>
    <row r="393" ht="18.0" customHeight="1">
      <c r="A393" s="402"/>
      <c r="B393" s="402"/>
      <c r="C393" s="402"/>
      <c r="D393" s="402"/>
      <c r="E393" s="402"/>
      <c r="F393" s="402"/>
      <c r="G393" s="402"/>
      <c r="H393" s="402"/>
      <c r="I393" s="402"/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402"/>
      <c r="Z393" s="402"/>
    </row>
    <row r="394" ht="18.0" customHeight="1">
      <c r="A394" s="402"/>
      <c r="B394" s="402"/>
      <c r="C394" s="402"/>
      <c r="D394" s="402"/>
      <c r="E394" s="402"/>
      <c r="F394" s="402"/>
      <c r="G394" s="402"/>
      <c r="H394" s="402"/>
      <c r="I394" s="402"/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</row>
    <row r="395" ht="18.0" customHeight="1">
      <c r="A395" s="402"/>
      <c r="B395" s="402"/>
      <c r="C395" s="402"/>
      <c r="D395" s="402"/>
      <c r="E395" s="402"/>
      <c r="F395" s="402"/>
      <c r="G395" s="402"/>
      <c r="H395" s="402"/>
      <c r="I395" s="402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</row>
    <row r="396" ht="18.0" customHeight="1">
      <c r="A396" s="402"/>
      <c r="B396" s="402"/>
      <c r="C396" s="402"/>
      <c r="D396" s="402"/>
      <c r="E396" s="402"/>
      <c r="F396" s="402"/>
      <c r="G396" s="402"/>
      <c r="H396" s="402"/>
      <c r="I396" s="402"/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</row>
    <row r="397" ht="18.0" customHeight="1">
      <c r="A397" s="402"/>
      <c r="B397" s="402"/>
      <c r="C397" s="402"/>
      <c r="D397" s="402"/>
      <c r="E397" s="402"/>
      <c r="F397" s="402"/>
      <c r="G397" s="402"/>
      <c r="H397" s="402"/>
      <c r="I397" s="402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</row>
    <row r="398" ht="18.0" customHeight="1">
      <c r="A398" s="402"/>
      <c r="B398" s="402"/>
      <c r="C398" s="402"/>
      <c r="D398" s="402"/>
      <c r="E398" s="402"/>
      <c r="F398" s="402"/>
      <c r="G398" s="402"/>
      <c r="H398" s="402"/>
      <c r="I398" s="402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</row>
    <row r="399" ht="18.0" customHeight="1">
      <c r="A399" s="402"/>
      <c r="B399" s="402"/>
      <c r="C399" s="402"/>
      <c r="D399" s="402"/>
      <c r="E399" s="402"/>
      <c r="F399" s="402"/>
      <c r="G399" s="402"/>
      <c r="H399" s="402"/>
      <c r="I399" s="402"/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402"/>
      <c r="Z399" s="402"/>
    </row>
    <row r="400" ht="18.0" customHeight="1">
      <c r="A400" s="402"/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</row>
    <row r="401" ht="18.0" customHeight="1">
      <c r="A401" s="402"/>
      <c r="B401" s="402"/>
      <c r="C401" s="402"/>
      <c r="D401" s="402"/>
      <c r="E401" s="402"/>
      <c r="F401" s="402"/>
      <c r="G401" s="402"/>
      <c r="H401" s="402"/>
      <c r="I401" s="402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</row>
    <row r="402" ht="18.0" customHeight="1">
      <c r="A402" s="402"/>
      <c r="B402" s="402"/>
      <c r="C402" s="402"/>
      <c r="D402" s="402"/>
      <c r="E402" s="402"/>
      <c r="F402" s="402"/>
      <c r="G402" s="402"/>
      <c r="H402" s="402"/>
      <c r="I402" s="402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</row>
    <row r="403" ht="18.0" customHeight="1">
      <c r="A403" s="402"/>
      <c r="B403" s="402"/>
      <c r="C403" s="402"/>
      <c r="D403" s="402"/>
      <c r="E403" s="402"/>
      <c r="F403" s="402"/>
      <c r="G403" s="402"/>
      <c r="H403" s="402"/>
      <c r="I403" s="402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</row>
    <row r="404" ht="18.0" customHeight="1">
      <c r="A404" s="402"/>
      <c r="B404" s="402"/>
      <c r="C404" s="402"/>
      <c r="D404" s="402"/>
      <c r="E404" s="402"/>
      <c r="F404" s="402"/>
      <c r="G404" s="402"/>
      <c r="H404" s="402"/>
      <c r="I404" s="402"/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402"/>
      <c r="Z404" s="402"/>
    </row>
    <row r="405" ht="18.0" customHeight="1">
      <c r="A405" s="402"/>
      <c r="B405" s="402"/>
      <c r="C405" s="402"/>
      <c r="D405" s="402"/>
      <c r="E405" s="402"/>
      <c r="F405" s="402"/>
      <c r="G405" s="402"/>
      <c r="H405" s="402"/>
      <c r="I405" s="402"/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402"/>
      <c r="Z405" s="402"/>
    </row>
    <row r="406" ht="18.0" customHeight="1">
      <c r="A406" s="402"/>
      <c r="B406" s="402"/>
      <c r="C406" s="402"/>
      <c r="D406" s="402"/>
      <c r="E406" s="402"/>
      <c r="F406" s="402"/>
      <c r="G406" s="402"/>
      <c r="H406" s="402"/>
      <c r="I406" s="402"/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402"/>
      <c r="Z406" s="402"/>
    </row>
    <row r="407" ht="18.0" customHeight="1">
      <c r="A407" s="402"/>
      <c r="B407" s="402"/>
      <c r="C407" s="402"/>
      <c r="D407" s="402"/>
      <c r="E407" s="402"/>
      <c r="F407" s="402"/>
      <c r="G407" s="402"/>
      <c r="H407" s="402"/>
      <c r="I407" s="402"/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402"/>
      <c r="Z407" s="402"/>
    </row>
    <row r="408" ht="18.0" customHeight="1">
      <c r="A408" s="402"/>
      <c r="B408" s="402"/>
      <c r="C408" s="402"/>
      <c r="D408" s="402"/>
      <c r="E408" s="402"/>
      <c r="F408" s="402"/>
      <c r="G408" s="402"/>
      <c r="H408" s="402"/>
      <c r="I408" s="402"/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402"/>
      <c r="Z408" s="402"/>
    </row>
    <row r="409" ht="18.0" customHeight="1">
      <c r="A409" s="402"/>
      <c r="B409" s="402"/>
      <c r="C409" s="402"/>
      <c r="D409" s="402"/>
      <c r="E409" s="402"/>
      <c r="F409" s="402"/>
      <c r="G409" s="402"/>
      <c r="H409" s="402"/>
      <c r="I409" s="402"/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402"/>
      <c r="Z409" s="402"/>
    </row>
    <row r="410" ht="18.0" customHeight="1">
      <c r="A410" s="402"/>
      <c r="B410" s="402"/>
      <c r="C410" s="402"/>
      <c r="D410" s="402"/>
      <c r="E410" s="402"/>
      <c r="F410" s="402"/>
      <c r="G410" s="402"/>
      <c r="H410" s="402"/>
      <c r="I410" s="402"/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402"/>
      <c r="Z410" s="402"/>
    </row>
    <row r="411" ht="18.0" customHeight="1">
      <c r="A411" s="402"/>
      <c r="B411" s="402"/>
      <c r="C411" s="402"/>
      <c r="D411" s="402"/>
      <c r="E411" s="402"/>
      <c r="F411" s="402"/>
      <c r="G411" s="402"/>
      <c r="H411" s="402"/>
      <c r="I411" s="402"/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402"/>
      <c r="Z411" s="402"/>
    </row>
    <row r="412" ht="18.0" customHeight="1">
      <c r="A412" s="402"/>
      <c r="B412" s="402"/>
      <c r="C412" s="402"/>
      <c r="D412" s="402"/>
      <c r="E412" s="402"/>
      <c r="F412" s="402"/>
      <c r="G412" s="402"/>
      <c r="H412" s="402"/>
      <c r="I412" s="402"/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402"/>
      <c r="Z412" s="402"/>
    </row>
    <row r="413" ht="18.0" customHeight="1">
      <c r="A413" s="402"/>
      <c r="B413" s="402"/>
      <c r="C413" s="402"/>
      <c r="D413" s="402"/>
      <c r="E413" s="402"/>
      <c r="F413" s="402"/>
      <c r="G413" s="402"/>
      <c r="H413" s="402"/>
      <c r="I413" s="402"/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402"/>
      <c r="Z413" s="402"/>
    </row>
    <row r="414" ht="18.0" customHeight="1">
      <c r="A414" s="402"/>
      <c r="B414" s="402"/>
      <c r="C414" s="402"/>
      <c r="D414" s="402"/>
      <c r="E414" s="402"/>
      <c r="F414" s="402"/>
      <c r="G414" s="402"/>
      <c r="H414" s="402"/>
      <c r="I414" s="402"/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402"/>
      <c r="Z414" s="402"/>
    </row>
    <row r="415" ht="18.0" customHeight="1">
      <c r="A415" s="402"/>
      <c r="B415" s="402"/>
      <c r="C415" s="402"/>
      <c r="D415" s="402"/>
      <c r="E415" s="402"/>
      <c r="F415" s="402"/>
      <c r="G415" s="402"/>
      <c r="H415" s="402"/>
      <c r="I415" s="402"/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402"/>
      <c r="Z415" s="402"/>
    </row>
    <row r="416" ht="18.0" customHeight="1">
      <c r="A416" s="402"/>
      <c r="B416" s="402"/>
      <c r="C416" s="402"/>
      <c r="D416" s="402"/>
      <c r="E416" s="402"/>
      <c r="F416" s="402"/>
      <c r="G416" s="402"/>
      <c r="H416" s="402"/>
      <c r="I416" s="402"/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402"/>
      <c r="Z416" s="402"/>
    </row>
    <row r="417" ht="18.0" customHeight="1">
      <c r="A417" s="402"/>
      <c r="B417" s="402"/>
      <c r="C417" s="402"/>
      <c r="D417" s="402"/>
      <c r="E417" s="402"/>
      <c r="F417" s="402"/>
      <c r="G417" s="402"/>
      <c r="H417" s="402"/>
      <c r="I417" s="402"/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402"/>
      <c r="Z417" s="402"/>
    </row>
    <row r="418" ht="18.0" customHeight="1">
      <c r="A418" s="402"/>
      <c r="B418" s="402"/>
      <c r="C418" s="402"/>
      <c r="D418" s="402"/>
      <c r="E418" s="402"/>
      <c r="F418" s="402"/>
      <c r="G418" s="402"/>
      <c r="H418" s="402"/>
      <c r="I418" s="402"/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402"/>
      <c r="Z418" s="402"/>
    </row>
    <row r="419" ht="18.0" customHeight="1">
      <c r="A419" s="402"/>
      <c r="B419" s="402"/>
      <c r="C419" s="402"/>
      <c r="D419" s="402"/>
      <c r="E419" s="402"/>
      <c r="F419" s="402"/>
      <c r="G419" s="402"/>
      <c r="H419" s="402"/>
      <c r="I419" s="402"/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402"/>
      <c r="Z419" s="402"/>
    </row>
    <row r="420" ht="18.0" customHeight="1">
      <c r="A420" s="402"/>
      <c r="B420" s="402"/>
      <c r="C420" s="402"/>
      <c r="D420" s="402"/>
      <c r="E420" s="402"/>
      <c r="F420" s="402"/>
      <c r="G420" s="402"/>
      <c r="H420" s="402"/>
      <c r="I420" s="402"/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402"/>
      <c r="Z420" s="402"/>
    </row>
    <row r="421" ht="18.0" customHeight="1">
      <c r="A421" s="402"/>
      <c r="B421" s="402"/>
      <c r="C421" s="402"/>
      <c r="D421" s="402"/>
      <c r="E421" s="402"/>
      <c r="F421" s="402"/>
      <c r="G421" s="402"/>
      <c r="H421" s="402"/>
      <c r="I421" s="402"/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402"/>
      <c r="Z421" s="402"/>
    </row>
    <row r="422" ht="18.0" customHeight="1">
      <c r="A422" s="402"/>
      <c r="B422" s="402"/>
      <c r="C422" s="402"/>
      <c r="D422" s="402"/>
      <c r="E422" s="402"/>
      <c r="F422" s="402"/>
      <c r="G422" s="402"/>
      <c r="H422" s="402"/>
      <c r="I422" s="402"/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402"/>
      <c r="Z422" s="402"/>
    </row>
    <row r="423" ht="18.0" customHeight="1">
      <c r="A423" s="402"/>
      <c r="B423" s="402"/>
      <c r="C423" s="402"/>
      <c r="D423" s="402"/>
      <c r="E423" s="402"/>
      <c r="F423" s="402"/>
      <c r="G423" s="402"/>
      <c r="H423" s="402"/>
      <c r="I423" s="402"/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402"/>
      <c r="Z423" s="402"/>
    </row>
    <row r="424" ht="18.0" customHeight="1">
      <c r="A424" s="402"/>
      <c r="B424" s="402"/>
      <c r="C424" s="402"/>
      <c r="D424" s="402"/>
      <c r="E424" s="402"/>
      <c r="F424" s="402"/>
      <c r="G424" s="402"/>
      <c r="H424" s="402"/>
      <c r="I424" s="402"/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402"/>
      <c r="Z424" s="402"/>
    </row>
    <row r="425" ht="18.0" customHeight="1">
      <c r="A425" s="402"/>
      <c r="B425" s="402"/>
      <c r="C425" s="402"/>
      <c r="D425" s="402"/>
      <c r="E425" s="402"/>
      <c r="F425" s="402"/>
      <c r="G425" s="402"/>
      <c r="H425" s="402"/>
      <c r="I425" s="402"/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402"/>
      <c r="Z425" s="402"/>
    </row>
    <row r="426" ht="18.0" customHeight="1">
      <c r="A426" s="402"/>
      <c r="B426" s="402"/>
      <c r="C426" s="402"/>
      <c r="D426" s="402"/>
      <c r="E426" s="402"/>
      <c r="F426" s="402"/>
      <c r="G426" s="402"/>
      <c r="H426" s="402"/>
      <c r="I426" s="402"/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402"/>
      <c r="Z426" s="402"/>
    </row>
    <row r="427" ht="18.0" customHeight="1">
      <c r="A427" s="402"/>
      <c r="B427" s="402"/>
      <c r="C427" s="402"/>
      <c r="D427" s="402"/>
      <c r="E427" s="402"/>
      <c r="F427" s="402"/>
      <c r="G427" s="402"/>
      <c r="H427" s="402"/>
      <c r="I427" s="402"/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402"/>
      <c r="Z427" s="402"/>
    </row>
    <row r="428" ht="18.0" customHeight="1">
      <c r="A428" s="402"/>
      <c r="B428" s="402"/>
      <c r="C428" s="402"/>
      <c r="D428" s="402"/>
      <c r="E428" s="402"/>
      <c r="F428" s="402"/>
      <c r="G428" s="402"/>
      <c r="H428" s="402"/>
      <c r="I428" s="402"/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402"/>
      <c r="Z428" s="402"/>
    </row>
    <row r="429" ht="18.0" customHeight="1">
      <c r="A429" s="402"/>
      <c r="B429" s="402"/>
      <c r="C429" s="402"/>
      <c r="D429" s="402"/>
      <c r="E429" s="402"/>
      <c r="F429" s="402"/>
      <c r="G429" s="402"/>
      <c r="H429" s="402"/>
      <c r="I429" s="402"/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402"/>
      <c r="Z429" s="402"/>
    </row>
    <row r="430" ht="18.0" customHeight="1">
      <c r="A430" s="402"/>
      <c r="B430" s="402"/>
      <c r="C430" s="402"/>
      <c r="D430" s="402"/>
      <c r="E430" s="402"/>
      <c r="F430" s="402"/>
      <c r="G430" s="402"/>
      <c r="H430" s="402"/>
      <c r="I430" s="402"/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402"/>
      <c r="Z430" s="402"/>
    </row>
    <row r="431" ht="18.0" customHeight="1">
      <c r="A431" s="402"/>
      <c r="B431" s="402"/>
      <c r="C431" s="402"/>
      <c r="D431" s="402"/>
      <c r="E431" s="402"/>
      <c r="F431" s="402"/>
      <c r="G431" s="402"/>
      <c r="H431" s="402"/>
      <c r="I431" s="402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402"/>
      <c r="Z431" s="402"/>
    </row>
    <row r="432" ht="18.0" customHeight="1">
      <c r="A432" s="402"/>
      <c r="B432" s="402"/>
      <c r="C432" s="402"/>
      <c r="D432" s="402"/>
      <c r="E432" s="402"/>
      <c r="F432" s="402"/>
      <c r="G432" s="402"/>
      <c r="H432" s="402"/>
      <c r="I432" s="402"/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402"/>
      <c r="Z432" s="402"/>
    </row>
    <row r="433" ht="18.0" customHeight="1">
      <c r="A433" s="402"/>
      <c r="B433" s="402"/>
      <c r="C433" s="402"/>
      <c r="D433" s="402"/>
      <c r="E433" s="402"/>
      <c r="F433" s="402"/>
      <c r="G433" s="402"/>
      <c r="H433" s="402"/>
      <c r="I433" s="402"/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402"/>
      <c r="Z433" s="402"/>
    </row>
    <row r="434" ht="18.0" customHeight="1">
      <c r="A434" s="402"/>
      <c r="B434" s="402"/>
      <c r="C434" s="402"/>
      <c r="D434" s="402"/>
      <c r="E434" s="402"/>
      <c r="F434" s="402"/>
      <c r="G434" s="402"/>
      <c r="H434" s="402"/>
      <c r="I434" s="402"/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402"/>
      <c r="Z434" s="402"/>
    </row>
    <row r="435" ht="18.0" customHeight="1">
      <c r="A435" s="402"/>
      <c r="B435" s="402"/>
      <c r="C435" s="402"/>
      <c r="D435" s="402"/>
      <c r="E435" s="402"/>
      <c r="F435" s="402"/>
      <c r="G435" s="402"/>
      <c r="H435" s="402"/>
      <c r="I435" s="402"/>
      <c r="J435" s="402"/>
      <c r="K435" s="402"/>
      <c r="L435" s="402"/>
      <c r="M435" s="402"/>
      <c r="N435" s="402"/>
      <c r="O435" s="402"/>
      <c r="P435" s="402"/>
      <c r="Q435" s="402"/>
      <c r="R435" s="402"/>
      <c r="S435" s="402"/>
      <c r="T435" s="402"/>
      <c r="U435" s="402"/>
      <c r="V435" s="402"/>
      <c r="W435" s="402"/>
      <c r="X435" s="402"/>
      <c r="Y435" s="402"/>
      <c r="Z435" s="402"/>
    </row>
    <row r="436" ht="18.0" customHeight="1">
      <c r="A436" s="402"/>
      <c r="B436" s="402"/>
      <c r="C436" s="402"/>
      <c r="D436" s="402"/>
      <c r="E436" s="402"/>
      <c r="F436" s="402"/>
      <c r="G436" s="402"/>
      <c r="H436" s="402"/>
      <c r="I436" s="402"/>
      <c r="J436" s="402"/>
      <c r="K436" s="402"/>
      <c r="L436" s="402"/>
      <c r="M436" s="402"/>
      <c r="N436" s="402"/>
      <c r="O436" s="402"/>
      <c r="P436" s="402"/>
      <c r="Q436" s="402"/>
      <c r="R436" s="402"/>
      <c r="S436" s="402"/>
      <c r="T436" s="402"/>
      <c r="U436" s="402"/>
      <c r="V436" s="402"/>
      <c r="W436" s="402"/>
      <c r="X436" s="402"/>
      <c r="Y436" s="402"/>
      <c r="Z436" s="402"/>
    </row>
    <row r="437" ht="18.0" customHeight="1">
      <c r="A437" s="402"/>
      <c r="B437" s="402"/>
      <c r="C437" s="402"/>
      <c r="D437" s="402"/>
      <c r="E437" s="402"/>
      <c r="F437" s="402"/>
      <c r="G437" s="402"/>
      <c r="H437" s="402"/>
      <c r="I437" s="402"/>
      <c r="J437" s="402"/>
      <c r="K437" s="402"/>
      <c r="L437" s="402"/>
      <c r="M437" s="402"/>
      <c r="N437" s="402"/>
      <c r="O437" s="402"/>
      <c r="P437" s="402"/>
      <c r="Q437" s="402"/>
      <c r="R437" s="402"/>
      <c r="S437" s="402"/>
      <c r="T437" s="402"/>
      <c r="U437" s="402"/>
      <c r="V437" s="402"/>
      <c r="W437" s="402"/>
      <c r="X437" s="402"/>
      <c r="Y437" s="402"/>
      <c r="Z437" s="402"/>
    </row>
    <row r="438" ht="18.0" customHeight="1">
      <c r="A438" s="402"/>
      <c r="B438" s="402"/>
      <c r="C438" s="402"/>
      <c r="D438" s="402"/>
      <c r="E438" s="402"/>
      <c r="F438" s="402"/>
      <c r="G438" s="402"/>
      <c r="H438" s="402"/>
      <c r="I438" s="402"/>
      <c r="J438" s="402"/>
      <c r="K438" s="402"/>
      <c r="L438" s="402"/>
      <c r="M438" s="402"/>
      <c r="N438" s="402"/>
      <c r="O438" s="402"/>
      <c r="P438" s="402"/>
      <c r="Q438" s="402"/>
      <c r="R438" s="402"/>
      <c r="S438" s="402"/>
      <c r="T438" s="402"/>
      <c r="U438" s="402"/>
      <c r="V438" s="402"/>
      <c r="W438" s="402"/>
      <c r="X438" s="402"/>
      <c r="Y438" s="402"/>
      <c r="Z438" s="402"/>
    </row>
    <row r="439" ht="18.0" customHeight="1">
      <c r="A439" s="402"/>
      <c r="B439" s="402"/>
      <c r="C439" s="402"/>
      <c r="D439" s="402"/>
      <c r="E439" s="402"/>
      <c r="F439" s="402"/>
      <c r="G439" s="402"/>
      <c r="H439" s="402"/>
      <c r="I439" s="402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02"/>
      <c r="U439" s="402"/>
      <c r="V439" s="402"/>
      <c r="W439" s="402"/>
      <c r="X439" s="402"/>
      <c r="Y439" s="402"/>
      <c r="Z439" s="402"/>
    </row>
    <row r="440" ht="18.0" customHeight="1">
      <c r="A440" s="402"/>
      <c r="B440" s="402"/>
      <c r="C440" s="402"/>
      <c r="D440" s="402"/>
      <c r="E440" s="402"/>
      <c r="F440" s="402"/>
      <c r="G440" s="402"/>
      <c r="H440" s="402"/>
      <c r="I440" s="402"/>
      <c r="J440" s="402"/>
      <c r="K440" s="402"/>
      <c r="L440" s="402"/>
      <c r="M440" s="402"/>
      <c r="N440" s="402"/>
      <c r="O440" s="402"/>
      <c r="P440" s="402"/>
      <c r="Q440" s="402"/>
      <c r="R440" s="402"/>
      <c r="S440" s="402"/>
      <c r="T440" s="402"/>
      <c r="U440" s="402"/>
      <c r="V440" s="402"/>
      <c r="W440" s="402"/>
      <c r="X440" s="402"/>
      <c r="Y440" s="402"/>
      <c r="Z440" s="402"/>
    </row>
    <row r="441" ht="18.0" customHeight="1">
      <c r="A441" s="402"/>
      <c r="B441" s="402"/>
      <c r="C441" s="402"/>
      <c r="D441" s="402"/>
      <c r="E441" s="402"/>
      <c r="F441" s="402"/>
      <c r="G441" s="402"/>
      <c r="H441" s="402"/>
      <c r="I441" s="402"/>
      <c r="J441" s="402"/>
      <c r="K441" s="402"/>
      <c r="L441" s="402"/>
      <c r="M441" s="402"/>
      <c r="N441" s="402"/>
      <c r="O441" s="402"/>
      <c r="P441" s="402"/>
      <c r="Q441" s="402"/>
      <c r="R441" s="402"/>
      <c r="S441" s="402"/>
      <c r="T441" s="402"/>
      <c r="U441" s="402"/>
      <c r="V441" s="402"/>
      <c r="W441" s="402"/>
      <c r="X441" s="402"/>
      <c r="Y441" s="402"/>
      <c r="Z441" s="402"/>
    </row>
    <row r="442" ht="18.0" customHeight="1">
      <c r="A442" s="402"/>
      <c r="B442" s="402"/>
      <c r="C442" s="402"/>
      <c r="D442" s="402"/>
      <c r="E442" s="402"/>
      <c r="F442" s="402"/>
      <c r="G442" s="402"/>
      <c r="H442" s="402"/>
      <c r="I442" s="402"/>
      <c r="J442" s="402"/>
      <c r="K442" s="402"/>
      <c r="L442" s="402"/>
      <c r="M442" s="402"/>
      <c r="N442" s="402"/>
      <c r="O442" s="402"/>
      <c r="P442" s="402"/>
      <c r="Q442" s="402"/>
      <c r="R442" s="402"/>
      <c r="S442" s="402"/>
      <c r="T442" s="402"/>
      <c r="U442" s="402"/>
      <c r="V442" s="402"/>
      <c r="W442" s="402"/>
      <c r="X442" s="402"/>
      <c r="Y442" s="402"/>
      <c r="Z442" s="402"/>
    </row>
    <row r="443" ht="18.0" customHeight="1">
      <c r="A443" s="402"/>
      <c r="B443" s="402"/>
      <c r="C443" s="402"/>
      <c r="D443" s="402"/>
      <c r="E443" s="402"/>
      <c r="F443" s="402"/>
      <c r="G443" s="402"/>
      <c r="H443" s="402"/>
      <c r="I443" s="402"/>
      <c r="J443" s="402"/>
      <c r="K443" s="402"/>
      <c r="L443" s="402"/>
      <c r="M443" s="402"/>
      <c r="N443" s="402"/>
      <c r="O443" s="402"/>
      <c r="P443" s="402"/>
      <c r="Q443" s="402"/>
      <c r="R443" s="402"/>
      <c r="S443" s="402"/>
      <c r="T443" s="402"/>
      <c r="U443" s="402"/>
      <c r="V443" s="402"/>
      <c r="W443" s="402"/>
      <c r="X443" s="402"/>
      <c r="Y443" s="402"/>
      <c r="Z443" s="402"/>
    </row>
    <row r="444" ht="18.0" customHeight="1">
      <c r="A444" s="402"/>
      <c r="B444" s="402"/>
      <c r="C444" s="402"/>
      <c r="D444" s="402"/>
      <c r="E444" s="402"/>
      <c r="F444" s="402"/>
      <c r="G444" s="402"/>
      <c r="H444" s="402"/>
      <c r="I444" s="402"/>
      <c r="J444" s="402"/>
      <c r="K444" s="402"/>
      <c r="L444" s="402"/>
      <c r="M444" s="402"/>
      <c r="N444" s="402"/>
      <c r="O444" s="402"/>
      <c r="P444" s="402"/>
      <c r="Q444" s="402"/>
      <c r="R444" s="402"/>
      <c r="S444" s="402"/>
      <c r="T444" s="402"/>
      <c r="U444" s="402"/>
      <c r="V444" s="402"/>
      <c r="W444" s="402"/>
      <c r="X444" s="402"/>
      <c r="Y444" s="402"/>
      <c r="Z444" s="402"/>
    </row>
    <row r="445" ht="18.0" customHeight="1">
      <c r="A445" s="402"/>
      <c r="B445" s="402"/>
      <c r="C445" s="402"/>
      <c r="D445" s="402"/>
      <c r="E445" s="402"/>
      <c r="F445" s="402"/>
      <c r="G445" s="402"/>
      <c r="H445" s="402"/>
      <c r="I445" s="402"/>
      <c r="J445" s="402"/>
      <c r="K445" s="402"/>
      <c r="L445" s="402"/>
      <c r="M445" s="402"/>
      <c r="N445" s="402"/>
      <c r="O445" s="402"/>
      <c r="P445" s="402"/>
      <c r="Q445" s="402"/>
      <c r="R445" s="402"/>
      <c r="S445" s="402"/>
      <c r="T445" s="402"/>
      <c r="U445" s="402"/>
      <c r="V445" s="402"/>
      <c r="W445" s="402"/>
      <c r="X445" s="402"/>
      <c r="Y445" s="402"/>
      <c r="Z445" s="402"/>
    </row>
    <row r="446" ht="18.0" customHeight="1">
      <c r="A446" s="402"/>
      <c r="B446" s="402"/>
      <c r="C446" s="402"/>
      <c r="D446" s="402"/>
      <c r="E446" s="402"/>
      <c r="F446" s="402"/>
      <c r="G446" s="402"/>
      <c r="H446" s="402"/>
      <c r="I446" s="402"/>
      <c r="J446" s="402"/>
      <c r="K446" s="402"/>
      <c r="L446" s="402"/>
      <c r="M446" s="402"/>
      <c r="N446" s="402"/>
      <c r="O446" s="402"/>
      <c r="P446" s="402"/>
      <c r="Q446" s="402"/>
      <c r="R446" s="402"/>
      <c r="S446" s="402"/>
      <c r="T446" s="402"/>
      <c r="U446" s="402"/>
      <c r="V446" s="402"/>
      <c r="W446" s="402"/>
      <c r="X446" s="402"/>
      <c r="Y446" s="402"/>
      <c r="Z446" s="402"/>
    </row>
    <row r="447" ht="18.0" customHeight="1">
      <c r="A447" s="402"/>
      <c r="B447" s="402"/>
      <c r="C447" s="402"/>
      <c r="D447" s="402"/>
      <c r="E447" s="402"/>
      <c r="F447" s="402"/>
      <c r="G447" s="402"/>
      <c r="H447" s="402"/>
      <c r="I447" s="402"/>
      <c r="J447" s="402"/>
      <c r="K447" s="402"/>
      <c r="L447" s="402"/>
      <c r="M447" s="402"/>
      <c r="N447" s="402"/>
      <c r="O447" s="402"/>
      <c r="P447" s="402"/>
      <c r="Q447" s="402"/>
      <c r="R447" s="402"/>
      <c r="S447" s="402"/>
      <c r="T447" s="402"/>
      <c r="U447" s="402"/>
      <c r="V447" s="402"/>
      <c r="W447" s="402"/>
      <c r="X447" s="402"/>
      <c r="Y447" s="402"/>
      <c r="Z447" s="402"/>
    </row>
    <row r="448" ht="18.0" customHeight="1">
      <c r="A448" s="402"/>
      <c r="B448" s="402"/>
      <c r="C448" s="402"/>
      <c r="D448" s="402"/>
      <c r="E448" s="402"/>
      <c r="F448" s="402"/>
      <c r="G448" s="402"/>
      <c r="H448" s="402"/>
      <c r="I448" s="402"/>
      <c r="J448" s="402"/>
      <c r="K448" s="402"/>
      <c r="L448" s="402"/>
      <c r="M448" s="402"/>
      <c r="N448" s="402"/>
      <c r="O448" s="402"/>
      <c r="P448" s="402"/>
      <c r="Q448" s="402"/>
      <c r="R448" s="402"/>
      <c r="S448" s="402"/>
      <c r="T448" s="402"/>
      <c r="U448" s="402"/>
      <c r="V448" s="402"/>
      <c r="W448" s="402"/>
      <c r="X448" s="402"/>
      <c r="Y448" s="402"/>
      <c r="Z448" s="402"/>
    </row>
    <row r="449" ht="18.0" customHeight="1">
      <c r="A449" s="402"/>
      <c r="B449" s="402"/>
      <c r="C449" s="402"/>
      <c r="D449" s="402"/>
      <c r="E449" s="402"/>
      <c r="F449" s="402"/>
      <c r="G449" s="402"/>
      <c r="H449" s="402"/>
      <c r="I449" s="402"/>
      <c r="J449" s="402"/>
      <c r="K449" s="402"/>
      <c r="L449" s="402"/>
      <c r="M449" s="402"/>
      <c r="N449" s="402"/>
      <c r="O449" s="402"/>
      <c r="P449" s="402"/>
      <c r="Q449" s="402"/>
      <c r="R449" s="402"/>
      <c r="S449" s="402"/>
      <c r="T449" s="402"/>
      <c r="U449" s="402"/>
      <c r="V449" s="402"/>
      <c r="W449" s="402"/>
      <c r="X449" s="402"/>
      <c r="Y449" s="402"/>
      <c r="Z449" s="402"/>
    </row>
    <row r="450" ht="18.0" customHeight="1">
      <c r="A450" s="402"/>
      <c r="B450" s="402"/>
      <c r="C450" s="402"/>
      <c r="D450" s="402"/>
      <c r="E450" s="402"/>
      <c r="F450" s="402"/>
      <c r="G450" s="402"/>
      <c r="H450" s="402"/>
      <c r="I450" s="402"/>
      <c r="J450" s="402"/>
      <c r="K450" s="402"/>
      <c r="L450" s="402"/>
      <c r="M450" s="402"/>
      <c r="N450" s="402"/>
      <c r="O450" s="402"/>
      <c r="P450" s="402"/>
      <c r="Q450" s="402"/>
      <c r="R450" s="402"/>
      <c r="S450" s="402"/>
      <c r="T450" s="402"/>
      <c r="U450" s="402"/>
      <c r="V450" s="402"/>
      <c r="W450" s="402"/>
      <c r="X450" s="402"/>
      <c r="Y450" s="402"/>
      <c r="Z450" s="402"/>
    </row>
    <row r="451" ht="18.0" customHeight="1">
      <c r="A451" s="402"/>
      <c r="B451" s="402"/>
      <c r="C451" s="402"/>
      <c r="D451" s="402"/>
      <c r="E451" s="402"/>
      <c r="F451" s="402"/>
      <c r="G451" s="402"/>
      <c r="H451" s="402"/>
      <c r="I451" s="402"/>
      <c r="J451" s="402"/>
      <c r="K451" s="402"/>
      <c r="L451" s="402"/>
      <c r="M451" s="402"/>
      <c r="N451" s="402"/>
      <c r="O451" s="402"/>
      <c r="P451" s="402"/>
      <c r="Q451" s="402"/>
      <c r="R451" s="402"/>
      <c r="S451" s="402"/>
      <c r="T451" s="402"/>
      <c r="U451" s="402"/>
      <c r="V451" s="402"/>
      <c r="W451" s="402"/>
      <c r="X451" s="402"/>
      <c r="Y451" s="402"/>
      <c r="Z451" s="402"/>
    </row>
    <row r="452" ht="18.0" customHeight="1">
      <c r="A452" s="402"/>
      <c r="B452" s="402"/>
      <c r="C452" s="402"/>
      <c r="D452" s="402"/>
      <c r="E452" s="402"/>
      <c r="F452" s="402"/>
      <c r="G452" s="402"/>
      <c r="H452" s="402"/>
      <c r="I452" s="402"/>
      <c r="J452" s="402"/>
      <c r="K452" s="402"/>
      <c r="L452" s="402"/>
      <c r="M452" s="402"/>
      <c r="N452" s="402"/>
      <c r="O452" s="402"/>
      <c r="P452" s="402"/>
      <c r="Q452" s="402"/>
      <c r="R452" s="402"/>
      <c r="S452" s="402"/>
      <c r="T452" s="402"/>
      <c r="U452" s="402"/>
      <c r="V452" s="402"/>
      <c r="W452" s="402"/>
      <c r="X452" s="402"/>
      <c r="Y452" s="402"/>
      <c r="Z452" s="402"/>
    </row>
    <row r="453" ht="18.0" customHeight="1">
      <c r="A453" s="402"/>
      <c r="B453" s="402"/>
      <c r="C453" s="402"/>
      <c r="D453" s="402"/>
      <c r="E453" s="402"/>
      <c r="F453" s="402"/>
      <c r="G453" s="402"/>
      <c r="H453" s="402"/>
      <c r="I453" s="402"/>
      <c r="J453" s="402"/>
      <c r="K453" s="402"/>
      <c r="L453" s="402"/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</row>
    <row r="454" ht="18.0" customHeight="1">
      <c r="A454" s="402"/>
      <c r="B454" s="402"/>
      <c r="C454" s="402"/>
      <c r="D454" s="402"/>
      <c r="E454" s="402"/>
      <c r="F454" s="402"/>
      <c r="G454" s="402"/>
      <c r="H454" s="402"/>
      <c r="I454" s="402"/>
      <c r="J454" s="402"/>
      <c r="K454" s="402"/>
      <c r="L454" s="402"/>
      <c r="M454" s="402"/>
      <c r="N454" s="402"/>
      <c r="O454" s="402"/>
      <c r="P454" s="402"/>
      <c r="Q454" s="402"/>
      <c r="R454" s="402"/>
      <c r="S454" s="402"/>
      <c r="T454" s="402"/>
      <c r="U454" s="402"/>
      <c r="V454" s="402"/>
      <c r="W454" s="402"/>
      <c r="X454" s="402"/>
      <c r="Y454" s="402"/>
      <c r="Z454" s="402"/>
    </row>
    <row r="455" ht="18.0" customHeight="1">
      <c r="A455" s="402"/>
      <c r="B455" s="402"/>
      <c r="C455" s="402"/>
      <c r="D455" s="402"/>
      <c r="E455" s="402"/>
      <c r="F455" s="402"/>
      <c r="G455" s="402"/>
      <c r="H455" s="402"/>
      <c r="I455" s="402"/>
      <c r="J455" s="402"/>
      <c r="K455" s="402"/>
      <c r="L455" s="402"/>
      <c r="M455" s="402"/>
      <c r="N455" s="402"/>
      <c r="O455" s="402"/>
      <c r="P455" s="402"/>
      <c r="Q455" s="402"/>
      <c r="R455" s="402"/>
      <c r="S455" s="402"/>
      <c r="T455" s="402"/>
      <c r="U455" s="402"/>
      <c r="V455" s="402"/>
      <c r="W455" s="402"/>
      <c r="X455" s="402"/>
      <c r="Y455" s="402"/>
      <c r="Z455" s="402"/>
    </row>
    <row r="456" ht="18.0" customHeight="1">
      <c r="A456" s="402"/>
      <c r="B456" s="402"/>
      <c r="C456" s="402"/>
      <c r="D456" s="402"/>
      <c r="E456" s="402"/>
      <c r="F456" s="402"/>
      <c r="G456" s="402"/>
      <c r="H456" s="402"/>
      <c r="I456" s="402"/>
      <c r="J456" s="402"/>
      <c r="K456" s="402"/>
      <c r="L456" s="402"/>
      <c r="M456" s="402"/>
      <c r="N456" s="402"/>
      <c r="O456" s="402"/>
      <c r="P456" s="402"/>
      <c r="Q456" s="402"/>
      <c r="R456" s="402"/>
      <c r="S456" s="402"/>
      <c r="T456" s="402"/>
      <c r="U456" s="402"/>
      <c r="V456" s="402"/>
      <c r="W456" s="402"/>
      <c r="X456" s="402"/>
      <c r="Y456" s="402"/>
      <c r="Z456" s="402"/>
    </row>
    <row r="457" ht="18.0" customHeight="1">
      <c r="A457" s="402"/>
      <c r="B457" s="402"/>
      <c r="C457" s="402"/>
      <c r="D457" s="402"/>
      <c r="E457" s="402"/>
      <c r="F457" s="402"/>
      <c r="G457" s="402"/>
      <c r="H457" s="402"/>
      <c r="I457" s="402"/>
      <c r="J457" s="402"/>
      <c r="K457" s="402"/>
      <c r="L457" s="402"/>
      <c r="M457" s="402"/>
      <c r="N457" s="402"/>
      <c r="O457" s="402"/>
      <c r="P457" s="402"/>
      <c r="Q457" s="402"/>
      <c r="R457" s="402"/>
      <c r="S457" s="402"/>
      <c r="T457" s="402"/>
      <c r="U457" s="402"/>
      <c r="V457" s="402"/>
      <c r="W457" s="402"/>
      <c r="X457" s="402"/>
      <c r="Y457" s="402"/>
      <c r="Z457" s="402"/>
    </row>
    <row r="458" ht="18.0" customHeight="1">
      <c r="A458" s="402"/>
      <c r="B458" s="402"/>
      <c r="C458" s="402"/>
      <c r="D458" s="402"/>
      <c r="E458" s="402"/>
      <c r="F458" s="402"/>
      <c r="G458" s="402"/>
      <c r="H458" s="402"/>
      <c r="I458" s="402"/>
      <c r="J458" s="402"/>
      <c r="K458" s="402"/>
      <c r="L458" s="402"/>
      <c r="M458" s="402"/>
      <c r="N458" s="402"/>
      <c r="O458" s="402"/>
      <c r="P458" s="402"/>
      <c r="Q458" s="402"/>
      <c r="R458" s="402"/>
      <c r="S458" s="402"/>
      <c r="T458" s="402"/>
      <c r="U458" s="402"/>
      <c r="V458" s="402"/>
      <c r="W458" s="402"/>
      <c r="X458" s="402"/>
      <c r="Y458" s="402"/>
      <c r="Z458" s="402"/>
    </row>
    <row r="459" ht="18.0" customHeight="1">
      <c r="A459" s="402"/>
      <c r="B459" s="402"/>
      <c r="C459" s="402"/>
      <c r="D459" s="402"/>
      <c r="E459" s="402"/>
      <c r="F459" s="402"/>
      <c r="G459" s="402"/>
      <c r="H459" s="402"/>
      <c r="I459" s="402"/>
      <c r="J459" s="402"/>
      <c r="K459" s="402"/>
      <c r="L459" s="402"/>
      <c r="M459" s="402"/>
      <c r="N459" s="402"/>
      <c r="O459" s="402"/>
      <c r="P459" s="402"/>
      <c r="Q459" s="402"/>
      <c r="R459" s="402"/>
      <c r="S459" s="402"/>
      <c r="T459" s="402"/>
      <c r="U459" s="402"/>
      <c r="V459" s="402"/>
      <c r="W459" s="402"/>
      <c r="X459" s="402"/>
      <c r="Y459" s="402"/>
      <c r="Z459" s="402"/>
    </row>
    <row r="460" ht="18.0" customHeight="1">
      <c r="A460" s="402"/>
      <c r="B460" s="402"/>
      <c r="C460" s="402"/>
      <c r="D460" s="402"/>
      <c r="E460" s="402"/>
      <c r="F460" s="402"/>
      <c r="G460" s="402"/>
      <c r="H460" s="402"/>
      <c r="I460" s="402"/>
      <c r="J460" s="402"/>
      <c r="K460" s="402"/>
      <c r="L460" s="402"/>
      <c r="M460" s="402"/>
      <c r="N460" s="402"/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2"/>
    </row>
    <row r="461" ht="18.0" customHeight="1">
      <c r="A461" s="402"/>
      <c r="B461" s="402"/>
      <c r="C461" s="402"/>
      <c r="D461" s="402"/>
      <c r="E461" s="402"/>
      <c r="F461" s="402"/>
      <c r="G461" s="402"/>
      <c r="H461" s="402"/>
      <c r="I461" s="402"/>
      <c r="J461" s="402"/>
      <c r="K461" s="402"/>
      <c r="L461" s="402"/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</row>
    <row r="462" ht="18.0" customHeight="1">
      <c r="A462" s="402"/>
      <c r="B462" s="402"/>
      <c r="C462" s="402"/>
      <c r="D462" s="402"/>
      <c r="E462" s="402"/>
      <c r="F462" s="402"/>
      <c r="G462" s="402"/>
      <c r="H462" s="402"/>
      <c r="I462" s="402"/>
      <c r="J462" s="402"/>
      <c r="K462" s="402"/>
      <c r="L462" s="402"/>
      <c r="M462" s="402"/>
      <c r="N462" s="402"/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2"/>
    </row>
    <row r="463" ht="18.0" customHeight="1">
      <c r="A463" s="402"/>
      <c r="B463" s="402"/>
      <c r="C463" s="402"/>
      <c r="D463" s="402"/>
      <c r="E463" s="402"/>
      <c r="F463" s="402"/>
      <c r="G463" s="402"/>
      <c r="H463" s="402"/>
      <c r="I463" s="402"/>
      <c r="J463" s="402"/>
      <c r="K463" s="402"/>
      <c r="L463" s="402"/>
      <c r="M463" s="402"/>
      <c r="N463" s="402"/>
      <c r="O463" s="402"/>
      <c r="P463" s="402"/>
      <c r="Q463" s="402"/>
      <c r="R463" s="402"/>
      <c r="S463" s="402"/>
      <c r="T463" s="402"/>
      <c r="U463" s="402"/>
      <c r="V463" s="402"/>
      <c r="W463" s="402"/>
      <c r="X463" s="402"/>
      <c r="Y463" s="402"/>
      <c r="Z463" s="402"/>
    </row>
    <row r="464" ht="18.0" customHeight="1">
      <c r="A464" s="402"/>
      <c r="B464" s="402"/>
      <c r="C464" s="402"/>
      <c r="D464" s="402"/>
      <c r="E464" s="402"/>
      <c r="F464" s="402"/>
      <c r="G464" s="402"/>
      <c r="H464" s="402"/>
      <c r="I464" s="402"/>
      <c r="J464" s="402"/>
      <c r="K464" s="402"/>
      <c r="L464" s="402"/>
      <c r="M464" s="402"/>
      <c r="N464" s="402"/>
      <c r="O464" s="402"/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</row>
    <row r="465" ht="18.0" customHeight="1">
      <c r="A465" s="402"/>
      <c r="B465" s="402"/>
      <c r="C465" s="402"/>
      <c r="D465" s="402"/>
      <c r="E465" s="402"/>
      <c r="F465" s="402"/>
      <c r="G465" s="402"/>
      <c r="H465" s="402"/>
      <c r="I465" s="402"/>
      <c r="J465" s="402"/>
      <c r="K465" s="402"/>
      <c r="L465" s="402"/>
      <c r="M465" s="402"/>
      <c r="N465" s="402"/>
      <c r="O465" s="402"/>
      <c r="P465" s="402"/>
      <c r="Q465" s="402"/>
      <c r="R465" s="402"/>
      <c r="S465" s="402"/>
      <c r="T465" s="402"/>
      <c r="U465" s="402"/>
      <c r="V465" s="402"/>
      <c r="W465" s="402"/>
      <c r="X465" s="402"/>
      <c r="Y465" s="402"/>
      <c r="Z465" s="402"/>
    </row>
    <row r="466" ht="18.0" customHeight="1">
      <c r="A466" s="402"/>
      <c r="B466" s="402"/>
      <c r="C466" s="402"/>
      <c r="D466" s="402"/>
      <c r="E466" s="402"/>
      <c r="F466" s="402"/>
      <c r="G466" s="402"/>
      <c r="H466" s="402"/>
      <c r="I466" s="402"/>
      <c r="J466" s="402"/>
      <c r="K466" s="402"/>
      <c r="L466" s="402"/>
      <c r="M466" s="402"/>
      <c r="N466" s="402"/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2"/>
    </row>
    <row r="467" ht="18.0" customHeight="1">
      <c r="A467" s="402"/>
      <c r="B467" s="402"/>
      <c r="C467" s="402"/>
      <c r="D467" s="402"/>
      <c r="E467" s="402"/>
      <c r="F467" s="402"/>
      <c r="G467" s="402"/>
      <c r="H467" s="402"/>
      <c r="I467" s="402"/>
      <c r="J467" s="402"/>
      <c r="K467" s="402"/>
      <c r="L467" s="402"/>
      <c r="M467" s="402"/>
      <c r="N467" s="402"/>
      <c r="O467" s="402"/>
      <c r="P467" s="402"/>
      <c r="Q467" s="402"/>
      <c r="R467" s="402"/>
      <c r="S467" s="402"/>
      <c r="T467" s="402"/>
      <c r="U467" s="402"/>
      <c r="V467" s="402"/>
      <c r="W467" s="402"/>
      <c r="X467" s="402"/>
      <c r="Y467" s="402"/>
      <c r="Z467" s="402"/>
    </row>
    <row r="468" ht="18.0" customHeight="1">
      <c r="A468" s="402"/>
      <c r="B468" s="402"/>
      <c r="C468" s="402"/>
      <c r="D468" s="402"/>
      <c r="E468" s="402"/>
      <c r="F468" s="402"/>
      <c r="G468" s="402"/>
      <c r="H468" s="402"/>
      <c r="I468" s="402"/>
      <c r="J468" s="402"/>
      <c r="K468" s="402"/>
      <c r="L468" s="402"/>
      <c r="M468" s="402"/>
      <c r="N468" s="402"/>
      <c r="O468" s="402"/>
      <c r="P468" s="402"/>
      <c r="Q468" s="402"/>
      <c r="R468" s="402"/>
      <c r="S468" s="402"/>
      <c r="T468" s="402"/>
      <c r="U468" s="402"/>
      <c r="V468" s="402"/>
      <c r="W468" s="402"/>
      <c r="X468" s="402"/>
      <c r="Y468" s="402"/>
      <c r="Z468" s="402"/>
    </row>
    <row r="469" ht="18.0" customHeight="1">
      <c r="A469" s="402"/>
      <c r="B469" s="402"/>
      <c r="C469" s="402"/>
      <c r="D469" s="402"/>
      <c r="E469" s="402"/>
      <c r="F469" s="402"/>
      <c r="G469" s="402"/>
      <c r="H469" s="402"/>
      <c r="I469" s="402"/>
      <c r="J469" s="402"/>
      <c r="K469" s="402"/>
      <c r="L469" s="402"/>
      <c r="M469" s="402"/>
      <c r="N469" s="402"/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2"/>
    </row>
    <row r="470" ht="18.0" customHeight="1">
      <c r="A470" s="402"/>
      <c r="B470" s="402"/>
      <c r="C470" s="402"/>
      <c r="D470" s="402"/>
      <c r="E470" s="402"/>
      <c r="F470" s="402"/>
      <c r="G470" s="402"/>
      <c r="H470" s="402"/>
      <c r="I470" s="402"/>
      <c r="J470" s="402"/>
      <c r="K470" s="402"/>
      <c r="L470" s="402"/>
      <c r="M470" s="402"/>
      <c r="N470" s="402"/>
      <c r="O470" s="402"/>
      <c r="P470" s="402"/>
      <c r="Q470" s="402"/>
      <c r="R470" s="402"/>
      <c r="S470" s="402"/>
      <c r="T470" s="402"/>
      <c r="U470" s="402"/>
      <c r="V470" s="402"/>
      <c r="W470" s="402"/>
      <c r="X470" s="402"/>
      <c r="Y470" s="402"/>
      <c r="Z470" s="402"/>
    </row>
    <row r="471" ht="18.0" customHeight="1">
      <c r="A471" s="402"/>
      <c r="B471" s="402"/>
      <c r="C471" s="402"/>
      <c r="D471" s="402"/>
      <c r="E471" s="402"/>
      <c r="F471" s="402"/>
      <c r="G471" s="402"/>
      <c r="H471" s="402"/>
      <c r="I471" s="402"/>
      <c r="J471" s="402"/>
      <c r="K471" s="402"/>
      <c r="L471" s="402"/>
      <c r="M471" s="402"/>
      <c r="N471" s="402"/>
      <c r="O471" s="402"/>
      <c r="P471" s="402"/>
      <c r="Q471" s="402"/>
      <c r="R471" s="402"/>
      <c r="S471" s="402"/>
      <c r="T471" s="402"/>
      <c r="U471" s="402"/>
      <c r="V471" s="402"/>
      <c r="W471" s="402"/>
      <c r="X471" s="402"/>
      <c r="Y471" s="402"/>
      <c r="Z471" s="402"/>
    </row>
    <row r="472" ht="18.0" customHeight="1">
      <c r="A472" s="402"/>
      <c r="B472" s="402"/>
      <c r="C472" s="402"/>
      <c r="D472" s="402"/>
      <c r="E472" s="402"/>
      <c r="F472" s="402"/>
      <c r="G472" s="402"/>
      <c r="H472" s="402"/>
      <c r="I472" s="402"/>
      <c r="J472" s="402"/>
      <c r="K472" s="402"/>
      <c r="L472" s="402"/>
      <c r="M472" s="402"/>
      <c r="N472" s="402"/>
      <c r="O472" s="402"/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</row>
    <row r="473" ht="18.0" customHeight="1">
      <c r="A473" s="402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402"/>
      <c r="M473" s="402"/>
      <c r="N473" s="402"/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2"/>
    </row>
    <row r="474" ht="18.0" customHeight="1">
      <c r="A474" s="402"/>
      <c r="B474" s="402"/>
      <c r="C474" s="402"/>
      <c r="D474" s="402"/>
      <c r="E474" s="402"/>
      <c r="F474" s="402"/>
      <c r="G474" s="402"/>
      <c r="H474" s="402"/>
      <c r="I474" s="402"/>
      <c r="J474" s="402"/>
      <c r="K474" s="402"/>
      <c r="L474" s="402"/>
      <c r="M474" s="402"/>
      <c r="N474" s="402"/>
      <c r="O474" s="402"/>
      <c r="P474" s="402"/>
      <c r="Q474" s="402"/>
      <c r="R474" s="402"/>
      <c r="S474" s="402"/>
      <c r="T474" s="402"/>
      <c r="U474" s="402"/>
      <c r="V474" s="402"/>
      <c r="W474" s="402"/>
      <c r="X474" s="402"/>
      <c r="Y474" s="402"/>
      <c r="Z474" s="402"/>
    </row>
    <row r="475" ht="18.0" customHeight="1">
      <c r="A475" s="402"/>
      <c r="B475" s="402"/>
      <c r="C475" s="402"/>
      <c r="D475" s="402"/>
      <c r="E475" s="402"/>
      <c r="F475" s="402"/>
      <c r="G475" s="402"/>
      <c r="H475" s="402"/>
      <c r="I475" s="402"/>
      <c r="J475" s="402"/>
      <c r="K475" s="402"/>
      <c r="L475" s="402"/>
      <c r="M475" s="402"/>
      <c r="N475" s="402"/>
      <c r="O475" s="402"/>
      <c r="P475" s="402"/>
      <c r="Q475" s="402"/>
      <c r="R475" s="402"/>
      <c r="S475" s="402"/>
      <c r="T475" s="402"/>
      <c r="U475" s="402"/>
      <c r="V475" s="402"/>
      <c r="W475" s="402"/>
      <c r="X475" s="402"/>
      <c r="Y475" s="402"/>
      <c r="Z475" s="402"/>
    </row>
    <row r="476" ht="18.0" customHeight="1">
      <c r="A476" s="402"/>
      <c r="B476" s="402"/>
      <c r="C476" s="402"/>
      <c r="D476" s="402"/>
      <c r="E476" s="402"/>
      <c r="F476" s="402"/>
      <c r="G476" s="402"/>
      <c r="H476" s="402"/>
      <c r="I476" s="402"/>
      <c r="J476" s="402"/>
      <c r="K476" s="402"/>
      <c r="L476" s="402"/>
      <c r="M476" s="402"/>
      <c r="N476" s="402"/>
      <c r="O476" s="402"/>
      <c r="P476" s="402"/>
      <c r="Q476" s="402"/>
      <c r="R476" s="402"/>
      <c r="S476" s="402"/>
      <c r="T476" s="402"/>
      <c r="U476" s="402"/>
      <c r="V476" s="402"/>
      <c r="W476" s="402"/>
      <c r="X476" s="402"/>
      <c r="Y476" s="402"/>
      <c r="Z476" s="402"/>
    </row>
    <row r="477" ht="18.0" customHeight="1">
      <c r="A477" s="402"/>
      <c r="B477" s="402"/>
      <c r="C477" s="402"/>
      <c r="D477" s="402"/>
      <c r="E477" s="402"/>
      <c r="F477" s="402"/>
      <c r="G477" s="402"/>
      <c r="H477" s="402"/>
      <c r="I477" s="402"/>
      <c r="J477" s="402"/>
      <c r="K477" s="402"/>
      <c r="L477" s="402"/>
      <c r="M477" s="402"/>
      <c r="N477" s="402"/>
      <c r="O477" s="402"/>
      <c r="P477" s="402"/>
      <c r="Q477" s="402"/>
      <c r="R477" s="402"/>
      <c r="S477" s="402"/>
      <c r="T477" s="402"/>
      <c r="U477" s="402"/>
      <c r="V477" s="402"/>
      <c r="W477" s="402"/>
      <c r="X477" s="402"/>
      <c r="Y477" s="402"/>
      <c r="Z477" s="402"/>
    </row>
    <row r="478" ht="18.0" customHeight="1">
      <c r="A478" s="402"/>
      <c r="B478" s="402"/>
      <c r="C478" s="402"/>
      <c r="D478" s="402"/>
      <c r="E478" s="402"/>
      <c r="F478" s="402"/>
      <c r="G478" s="402"/>
      <c r="H478" s="402"/>
      <c r="I478" s="402"/>
      <c r="J478" s="402"/>
      <c r="K478" s="402"/>
      <c r="L478" s="402"/>
      <c r="M478" s="402"/>
      <c r="N478" s="402"/>
      <c r="O478" s="402"/>
      <c r="P478" s="402"/>
      <c r="Q478" s="402"/>
      <c r="R478" s="402"/>
      <c r="S478" s="402"/>
      <c r="T478" s="402"/>
      <c r="U478" s="402"/>
      <c r="V478" s="402"/>
      <c r="W478" s="402"/>
      <c r="X478" s="402"/>
      <c r="Y478" s="402"/>
      <c r="Z478" s="402"/>
    </row>
    <row r="479" ht="18.0" customHeight="1">
      <c r="A479" s="402"/>
      <c r="B479" s="402"/>
      <c r="C479" s="402"/>
      <c r="D479" s="402"/>
      <c r="E479" s="402"/>
      <c r="F479" s="402"/>
      <c r="G479" s="402"/>
      <c r="H479" s="402"/>
      <c r="I479" s="402"/>
      <c r="J479" s="402"/>
      <c r="K479" s="402"/>
      <c r="L479" s="402"/>
      <c r="M479" s="402"/>
      <c r="N479" s="402"/>
      <c r="O479" s="402"/>
      <c r="P479" s="402"/>
      <c r="Q479" s="402"/>
      <c r="R479" s="402"/>
      <c r="S479" s="402"/>
      <c r="T479" s="402"/>
      <c r="U479" s="402"/>
      <c r="V479" s="402"/>
      <c r="W479" s="402"/>
      <c r="X479" s="402"/>
      <c r="Y479" s="402"/>
      <c r="Z479" s="402"/>
    </row>
    <row r="480" ht="18.0" customHeight="1">
      <c r="A480" s="402"/>
      <c r="B480" s="402"/>
      <c r="C480" s="402"/>
      <c r="D480" s="402"/>
      <c r="E480" s="402"/>
      <c r="F480" s="402"/>
      <c r="G480" s="402"/>
      <c r="H480" s="402"/>
      <c r="I480" s="402"/>
      <c r="J480" s="402"/>
      <c r="K480" s="402"/>
      <c r="L480" s="402"/>
      <c r="M480" s="402"/>
      <c r="N480" s="402"/>
      <c r="O480" s="402"/>
      <c r="P480" s="402"/>
      <c r="Q480" s="402"/>
      <c r="R480" s="402"/>
      <c r="S480" s="402"/>
      <c r="T480" s="402"/>
      <c r="U480" s="402"/>
      <c r="V480" s="402"/>
      <c r="W480" s="402"/>
      <c r="X480" s="402"/>
      <c r="Y480" s="402"/>
      <c r="Z480" s="402"/>
    </row>
    <row r="481" ht="18.0" customHeight="1">
      <c r="A481" s="402"/>
      <c r="B481" s="402"/>
      <c r="C481" s="402"/>
      <c r="D481" s="402"/>
      <c r="E481" s="402"/>
      <c r="F481" s="402"/>
      <c r="G481" s="402"/>
      <c r="H481" s="402"/>
      <c r="I481" s="402"/>
      <c r="J481" s="402"/>
      <c r="K481" s="402"/>
      <c r="L481" s="402"/>
      <c r="M481" s="402"/>
      <c r="N481" s="402"/>
      <c r="O481" s="402"/>
      <c r="P481" s="402"/>
      <c r="Q481" s="402"/>
      <c r="R481" s="402"/>
      <c r="S481" s="402"/>
      <c r="T481" s="402"/>
      <c r="U481" s="402"/>
      <c r="V481" s="402"/>
      <c r="W481" s="402"/>
      <c r="X481" s="402"/>
      <c r="Y481" s="402"/>
      <c r="Z481" s="402"/>
    </row>
    <row r="482" ht="18.0" customHeight="1">
      <c r="A482" s="402"/>
      <c r="B482" s="402"/>
      <c r="C482" s="402"/>
      <c r="D482" s="402"/>
      <c r="E482" s="402"/>
      <c r="F482" s="402"/>
      <c r="G482" s="402"/>
      <c r="H482" s="402"/>
      <c r="I482" s="402"/>
      <c r="J482" s="402"/>
      <c r="K482" s="402"/>
      <c r="L482" s="402"/>
      <c r="M482" s="402"/>
      <c r="N482" s="402"/>
      <c r="O482" s="402"/>
      <c r="P482" s="402"/>
      <c r="Q482" s="402"/>
      <c r="R482" s="402"/>
      <c r="S482" s="402"/>
      <c r="T482" s="402"/>
      <c r="U482" s="402"/>
      <c r="V482" s="402"/>
      <c r="W482" s="402"/>
      <c r="X482" s="402"/>
      <c r="Y482" s="402"/>
      <c r="Z482" s="402"/>
    </row>
    <row r="483" ht="18.0" customHeight="1">
      <c r="A483" s="402"/>
      <c r="B483" s="402"/>
      <c r="C483" s="402"/>
      <c r="D483" s="402"/>
      <c r="E483" s="402"/>
      <c r="F483" s="402"/>
      <c r="G483" s="402"/>
      <c r="H483" s="402"/>
      <c r="I483" s="402"/>
      <c r="J483" s="402"/>
      <c r="K483" s="402"/>
      <c r="L483" s="402"/>
      <c r="M483" s="402"/>
      <c r="N483" s="402"/>
      <c r="O483" s="402"/>
      <c r="P483" s="402"/>
      <c r="Q483" s="402"/>
      <c r="R483" s="402"/>
      <c r="S483" s="402"/>
      <c r="T483" s="402"/>
      <c r="U483" s="402"/>
      <c r="V483" s="402"/>
      <c r="W483" s="402"/>
      <c r="X483" s="402"/>
      <c r="Y483" s="402"/>
      <c r="Z483" s="402"/>
    </row>
    <row r="484" ht="18.0" customHeight="1">
      <c r="A484" s="402"/>
      <c r="B484" s="402"/>
      <c r="C484" s="402"/>
      <c r="D484" s="402"/>
      <c r="E484" s="402"/>
      <c r="F484" s="402"/>
      <c r="G484" s="402"/>
      <c r="H484" s="402"/>
      <c r="I484" s="402"/>
      <c r="J484" s="402"/>
      <c r="K484" s="402"/>
      <c r="L484" s="402"/>
      <c r="M484" s="402"/>
      <c r="N484" s="402"/>
      <c r="O484" s="402"/>
      <c r="P484" s="402"/>
      <c r="Q484" s="402"/>
      <c r="R484" s="402"/>
      <c r="S484" s="402"/>
      <c r="T484" s="402"/>
      <c r="U484" s="402"/>
      <c r="V484" s="402"/>
      <c r="W484" s="402"/>
      <c r="X484" s="402"/>
      <c r="Y484" s="402"/>
      <c r="Z484" s="402"/>
    </row>
    <row r="485" ht="18.0" customHeight="1">
      <c r="A485" s="402"/>
      <c r="B485" s="402"/>
      <c r="C485" s="402"/>
      <c r="D485" s="402"/>
      <c r="E485" s="402"/>
      <c r="F485" s="402"/>
      <c r="G485" s="402"/>
      <c r="H485" s="402"/>
      <c r="I485" s="402"/>
      <c r="J485" s="402"/>
      <c r="K485" s="402"/>
      <c r="L485" s="402"/>
      <c r="M485" s="402"/>
      <c r="N485" s="402"/>
      <c r="O485" s="402"/>
      <c r="P485" s="402"/>
      <c r="Q485" s="402"/>
      <c r="R485" s="402"/>
      <c r="S485" s="402"/>
      <c r="T485" s="402"/>
      <c r="U485" s="402"/>
      <c r="V485" s="402"/>
      <c r="W485" s="402"/>
      <c r="X485" s="402"/>
      <c r="Y485" s="402"/>
      <c r="Z485" s="402"/>
    </row>
    <row r="486" ht="18.0" customHeight="1">
      <c r="A486" s="402"/>
      <c r="B486" s="402"/>
      <c r="C486" s="402"/>
      <c r="D486" s="402"/>
      <c r="E486" s="402"/>
      <c r="F486" s="402"/>
      <c r="G486" s="402"/>
      <c r="H486" s="402"/>
      <c r="I486" s="402"/>
      <c r="J486" s="402"/>
      <c r="K486" s="402"/>
      <c r="L486" s="402"/>
      <c r="M486" s="402"/>
      <c r="N486" s="402"/>
      <c r="O486" s="402"/>
      <c r="P486" s="402"/>
      <c r="Q486" s="402"/>
      <c r="R486" s="402"/>
      <c r="S486" s="402"/>
      <c r="T486" s="402"/>
      <c r="U486" s="402"/>
      <c r="V486" s="402"/>
      <c r="W486" s="402"/>
      <c r="X486" s="402"/>
      <c r="Y486" s="402"/>
      <c r="Z486" s="402"/>
    </row>
    <row r="487" ht="18.0" customHeight="1">
      <c r="A487" s="402"/>
      <c r="B487" s="402"/>
      <c r="C487" s="402"/>
      <c r="D487" s="402"/>
      <c r="E487" s="402"/>
      <c r="F487" s="402"/>
      <c r="G487" s="402"/>
      <c r="H487" s="402"/>
      <c r="I487" s="402"/>
      <c r="J487" s="402"/>
      <c r="K487" s="402"/>
      <c r="L487" s="402"/>
      <c r="M487" s="402"/>
      <c r="N487" s="402"/>
      <c r="O487" s="402"/>
      <c r="P487" s="402"/>
      <c r="Q487" s="402"/>
      <c r="R487" s="402"/>
      <c r="S487" s="402"/>
      <c r="T487" s="402"/>
      <c r="U487" s="402"/>
      <c r="V487" s="402"/>
      <c r="W487" s="402"/>
      <c r="X487" s="402"/>
      <c r="Y487" s="402"/>
      <c r="Z487" s="402"/>
    </row>
    <row r="488" ht="18.0" customHeight="1">
      <c r="A488" s="402"/>
      <c r="B488" s="402"/>
      <c r="C488" s="402"/>
      <c r="D488" s="402"/>
      <c r="E488" s="402"/>
      <c r="F488" s="402"/>
      <c r="G488" s="402"/>
      <c r="H488" s="402"/>
      <c r="I488" s="402"/>
      <c r="J488" s="402"/>
      <c r="K488" s="402"/>
      <c r="L488" s="402"/>
      <c r="M488" s="402"/>
      <c r="N488" s="402"/>
      <c r="O488" s="402"/>
      <c r="P488" s="402"/>
      <c r="Q488" s="402"/>
      <c r="R488" s="402"/>
      <c r="S488" s="402"/>
      <c r="T488" s="402"/>
      <c r="U488" s="402"/>
      <c r="V488" s="402"/>
      <c r="W488" s="402"/>
      <c r="X488" s="402"/>
      <c r="Y488" s="402"/>
      <c r="Z488" s="402"/>
    </row>
    <row r="489" ht="18.0" customHeight="1">
      <c r="A489" s="402"/>
      <c r="B489" s="402"/>
      <c r="C489" s="402"/>
      <c r="D489" s="402"/>
      <c r="E489" s="402"/>
      <c r="F489" s="402"/>
      <c r="G489" s="402"/>
      <c r="H489" s="402"/>
      <c r="I489" s="402"/>
      <c r="J489" s="402"/>
      <c r="K489" s="402"/>
      <c r="L489" s="402"/>
      <c r="M489" s="402"/>
      <c r="N489" s="402"/>
      <c r="O489" s="402"/>
      <c r="P489" s="402"/>
      <c r="Q489" s="402"/>
      <c r="R489" s="402"/>
      <c r="S489" s="402"/>
      <c r="T489" s="402"/>
      <c r="U489" s="402"/>
      <c r="V489" s="402"/>
      <c r="W489" s="402"/>
      <c r="X489" s="402"/>
      <c r="Y489" s="402"/>
      <c r="Z489" s="402"/>
    </row>
    <row r="490" ht="18.0" customHeight="1">
      <c r="A490" s="402"/>
      <c r="B490" s="402"/>
      <c r="C490" s="402"/>
      <c r="D490" s="402"/>
      <c r="E490" s="402"/>
      <c r="F490" s="402"/>
      <c r="G490" s="402"/>
      <c r="H490" s="402"/>
      <c r="I490" s="402"/>
      <c r="J490" s="402"/>
      <c r="K490" s="402"/>
      <c r="L490" s="402"/>
      <c r="M490" s="402"/>
      <c r="N490" s="402"/>
      <c r="O490" s="402"/>
      <c r="P490" s="402"/>
      <c r="Q490" s="402"/>
      <c r="R490" s="402"/>
      <c r="S490" s="402"/>
      <c r="T490" s="402"/>
      <c r="U490" s="402"/>
      <c r="V490" s="402"/>
      <c r="W490" s="402"/>
      <c r="X490" s="402"/>
      <c r="Y490" s="402"/>
      <c r="Z490" s="402"/>
    </row>
    <row r="491" ht="18.0" customHeight="1">
      <c r="A491" s="402"/>
      <c r="B491" s="402"/>
      <c r="C491" s="402"/>
      <c r="D491" s="402"/>
      <c r="E491" s="402"/>
      <c r="F491" s="402"/>
      <c r="G491" s="402"/>
      <c r="H491" s="402"/>
      <c r="I491" s="402"/>
      <c r="J491" s="402"/>
      <c r="K491" s="402"/>
      <c r="L491" s="402"/>
      <c r="M491" s="402"/>
      <c r="N491" s="402"/>
      <c r="O491" s="402"/>
      <c r="P491" s="402"/>
      <c r="Q491" s="402"/>
      <c r="R491" s="402"/>
      <c r="S491" s="402"/>
      <c r="T491" s="402"/>
      <c r="U491" s="402"/>
      <c r="V491" s="402"/>
      <c r="W491" s="402"/>
      <c r="X491" s="402"/>
      <c r="Y491" s="402"/>
      <c r="Z491" s="402"/>
    </row>
    <row r="492" ht="18.0" customHeight="1">
      <c r="A492" s="402"/>
      <c r="B492" s="402"/>
      <c r="C492" s="402"/>
      <c r="D492" s="402"/>
      <c r="E492" s="402"/>
      <c r="F492" s="402"/>
      <c r="G492" s="402"/>
      <c r="H492" s="402"/>
      <c r="I492" s="402"/>
      <c r="J492" s="402"/>
      <c r="K492" s="402"/>
      <c r="L492" s="402"/>
      <c r="M492" s="402"/>
      <c r="N492" s="402"/>
      <c r="O492" s="402"/>
      <c r="P492" s="402"/>
      <c r="Q492" s="402"/>
      <c r="R492" s="402"/>
      <c r="S492" s="402"/>
      <c r="T492" s="402"/>
      <c r="U492" s="402"/>
      <c r="V492" s="402"/>
      <c r="W492" s="402"/>
      <c r="X492" s="402"/>
      <c r="Y492" s="402"/>
      <c r="Z492" s="402"/>
    </row>
    <row r="493" ht="18.0" customHeight="1">
      <c r="A493" s="402"/>
      <c r="B493" s="402"/>
      <c r="C493" s="402"/>
      <c r="D493" s="402"/>
      <c r="E493" s="402"/>
      <c r="F493" s="402"/>
      <c r="G493" s="402"/>
      <c r="H493" s="402"/>
      <c r="I493" s="402"/>
      <c r="J493" s="402"/>
      <c r="K493" s="402"/>
      <c r="L493" s="402"/>
      <c r="M493" s="402"/>
      <c r="N493" s="402"/>
      <c r="O493" s="402"/>
      <c r="P493" s="402"/>
      <c r="Q493" s="402"/>
      <c r="R493" s="402"/>
      <c r="S493" s="402"/>
      <c r="T493" s="402"/>
      <c r="U493" s="402"/>
      <c r="V493" s="402"/>
      <c r="W493" s="402"/>
      <c r="X493" s="402"/>
      <c r="Y493" s="402"/>
      <c r="Z493" s="402"/>
    </row>
    <row r="494" ht="18.0" customHeight="1">
      <c r="A494" s="402"/>
      <c r="B494" s="402"/>
      <c r="C494" s="402"/>
      <c r="D494" s="402"/>
      <c r="E494" s="402"/>
      <c r="F494" s="402"/>
      <c r="G494" s="402"/>
      <c r="H494" s="402"/>
      <c r="I494" s="402"/>
      <c r="J494" s="402"/>
      <c r="K494" s="402"/>
      <c r="L494" s="402"/>
      <c r="M494" s="402"/>
      <c r="N494" s="402"/>
      <c r="O494" s="402"/>
      <c r="P494" s="402"/>
      <c r="Q494" s="402"/>
      <c r="R494" s="402"/>
      <c r="S494" s="402"/>
      <c r="T494" s="402"/>
      <c r="U494" s="402"/>
      <c r="V494" s="402"/>
      <c r="W494" s="402"/>
      <c r="X494" s="402"/>
      <c r="Y494" s="402"/>
      <c r="Z494" s="402"/>
    </row>
    <row r="495" ht="18.0" customHeight="1">
      <c r="A495" s="402"/>
      <c r="B495" s="402"/>
      <c r="C495" s="402"/>
      <c r="D495" s="402"/>
      <c r="E495" s="402"/>
      <c r="F495" s="402"/>
      <c r="G495" s="402"/>
      <c r="H495" s="402"/>
      <c r="I495" s="402"/>
      <c r="J495" s="402"/>
      <c r="K495" s="402"/>
      <c r="L495" s="402"/>
      <c r="M495" s="402"/>
      <c r="N495" s="402"/>
      <c r="O495" s="402"/>
      <c r="P495" s="402"/>
      <c r="Q495" s="402"/>
      <c r="R495" s="402"/>
      <c r="S495" s="402"/>
      <c r="T495" s="402"/>
      <c r="U495" s="402"/>
      <c r="V495" s="402"/>
      <c r="W495" s="402"/>
      <c r="X495" s="402"/>
      <c r="Y495" s="402"/>
      <c r="Z495" s="402"/>
    </row>
    <row r="496" ht="18.0" customHeight="1">
      <c r="A496" s="402"/>
      <c r="B496" s="402"/>
      <c r="C496" s="402"/>
      <c r="D496" s="402"/>
      <c r="E496" s="402"/>
      <c r="F496" s="402"/>
      <c r="G496" s="402"/>
      <c r="H496" s="402"/>
      <c r="I496" s="402"/>
      <c r="J496" s="402"/>
      <c r="K496" s="402"/>
      <c r="L496" s="402"/>
      <c r="M496" s="402"/>
      <c r="N496" s="402"/>
      <c r="O496" s="402"/>
      <c r="P496" s="402"/>
      <c r="Q496" s="402"/>
      <c r="R496" s="402"/>
      <c r="S496" s="402"/>
      <c r="T496" s="402"/>
      <c r="U496" s="402"/>
      <c r="V496" s="402"/>
      <c r="W496" s="402"/>
      <c r="X496" s="402"/>
      <c r="Y496" s="402"/>
      <c r="Z496" s="402"/>
    </row>
    <row r="497" ht="18.0" customHeight="1">
      <c r="A497" s="402"/>
      <c r="B497" s="402"/>
      <c r="C497" s="402"/>
      <c r="D497" s="402"/>
      <c r="E497" s="402"/>
      <c r="F497" s="402"/>
      <c r="G497" s="402"/>
      <c r="H497" s="402"/>
      <c r="I497" s="402"/>
      <c r="J497" s="402"/>
      <c r="K497" s="402"/>
      <c r="L497" s="402"/>
      <c r="M497" s="402"/>
      <c r="N497" s="402"/>
      <c r="O497" s="402"/>
      <c r="P497" s="402"/>
      <c r="Q497" s="402"/>
      <c r="R497" s="402"/>
      <c r="S497" s="402"/>
      <c r="T497" s="402"/>
      <c r="U497" s="402"/>
      <c r="V497" s="402"/>
      <c r="W497" s="402"/>
      <c r="X497" s="402"/>
      <c r="Y497" s="402"/>
      <c r="Z497" s="402"/>
    </row>
    <row r="498" ht="18.0" customHeight="1">
      <c r="A498" s="402"/>
      <c r="B498" s="402"/>
      <c r="C498" s="402"/>
      <c r="D498" s="402"/>
      <c r="E498" s="402"/>
      <c r="F498" s="402"/>
      <c r="G498" s="402"/>
      <c r="H498" s="402"/>
      <c r="I498" s="402"/>
      <c r="J498" s="402"/>
      <c r="K498" s="402"/>
      <c r="L498" s="402"/>
      <c r="M498" s="402"/>
      <c r="N498" s="402"/>
      <c r="O498" s="402"/>
      <c r="P498" s="402"/>
      <c r="Q498" s="402"/>
      <c r="R498" s="402"/>
      <c r="S498" s="402"/>
      <c r="T498" s="402"/>
      <c r="U498" s="402"/>
      <c r="V498" s="402"/>
      <c r="W498" s="402"/>
      <c r="X498" s="402"/>
      <c r="Y498" s="402"/>
      <c r="Z498" s="402"/>
    </row>
    <row r="499" ht="18.0" customHeight="1">
      <c r="A499" s="402"/>
      <c r="B499" s="402"/>
      <c r="C499" s="402"/>
      <c r="D499" s="402"/>
      <c r="E499" s="402"/>
      <c r="F499" s="402"/>
      <c r="G499" s="402"/>
      <c r="H499" s="402"/>
      <c r="I499" s="402"/>
      <c r="J499" s="402"/>
      <c r="K499" s="402"/>
      <c r="L499" s="402"/>
      <c r="M499" s="402"/>
      <c r="N499" s="402"/>
      <c r="O499" s="402"/>
      <c r="P499" s="402"/>
      <c r="Q499" s="402"/>
      <c r="R499" s="402"/>
      <c r="S499" s="402"/>
      <c r="T499" s="402"/>
      <c r="U499" s="402"/>
      <c r="V499" s="402"/>
      <c r="W499" s="402"/>
      <c r="X499" s="402"/>
      <c r="Y499" s="402"/>
      <c r="Z499" s="402"/>
    </row>
    <row r="500" ht="18.0" customHeight="1">
      <c r="A500" s="402"/>
      <c r="B500" s="402"/>
      <c r="C500" s="402"/>
      <c r="D500" s="402"/>
      <c r="E500" s="402"/>
      <c r="F500" s="402"/>
      <c r="G500" s="402"/>
      <c r="H500" s="402"/>
      <c r="I500" s="402"/>
      <c r="J500" s="402"/>
      <c r="K500" s="402"/>
      <c r="L500" s="402"/>
      <c r="M500" s="402"/>
      <c r="N500" s="402"/>
      <c r="O500" s="402"/>
      <c r="P500" s="402"/>
      <c r="Q500" s="402"/>
      <c r="R500" s="402"/>
      <c r="S500" s="402"/>
      <c r="T500" s="402"/>
      <c r="U500" s="402"/>
      <c r="V500" s="402"/>
      <c r="W500" s="402"/>
      <c r="X500" s="402"/>
      <c r="Y500" s="402"/>
      <c r="Z500" s="402"/>
    </row>
    <row r="501" ht="18.0" customHeight="1">
      <c r="A501" s="402"/>
      <c r="B501" s="402"/>
      <c r="C501" s="402"/>
      <c r="D501" s="402"/>
      <c r="E501" s="402"/>
      <c r="F501" s="402"/>
      <c r="G501" s="402"/>
      <c r="H501" s="402"/>
      <c r="I501" s="402"/>
      <c r="J501" s="402"/>
      <c r="K501" s="402"/>
      <c r="L501" s="402"/>
      <c r="M501" s="402"/>
      <c r="N501" s="402"/>
      <c r="O501" s="402"/>
      <c r="P501" s="402"/>
      <c r="Q501" s="402"/>
      <c r="R501" s="402"/>
      <c r="S501" s="402"/>
      <c r="T501" s="402"/>
      <c r="U501" s="402"/>
      <c r="V501" s="402"/>
      <c r="W501" s="402"/>
      <c r="X501" s="402"/>
      <c r="Y501" s="402"/>
      <c r="Z501" s="402"/>
    </row>
    <row r="502" ht="18.0" customHeight="1">
      <c r="A502" s="402"/>
      <c r="B502" s="402"/>
      <c r="C502" s="402"/>
      <c r="D502" s="402"/>
      <c r="E502" s="402"/>
      <c r="F502" s="402"/>
      <c r="G502" s="402"/>
      <c r="H502" s="402"/>
      <c r="I502" s="402"/>
      <c r="J502" s="402"/>
      <c r="K502" s="402"/>
      <c r="L502" s="402"/>
      <c r="M502" s="402"/>
      <c r="N502" s="402"/>
      <c r="O502" s="402"/>
      <c r="P502" s="402"/>
      <c r="Q502" s="402"/>
      <c r="R502" s="402"/>
      <c r="S502" s="402"/>
      <c r="T502" s="402"/>
      <c r="U502" s="402"/>
      <c r="V502" s="402"/>
      <c r="W502" s="402"/>
      <c r="X502" s="402"/>
      <c r="Y502" s="402"/>
      <c r="Z502" s="402"/>
    </row>
    <row r="503" ht="18.0" customHeight="1">
      <c r="A503" s="402"/>
      <c r="B503" s="402"/>
      <c r="C503" s="402"/>
      <c r="D503" s="402"/>
      <c r="E503" s="402"/>
      <c r="F503" s="402"/>
      <c r="G503" s="402"/>
      <c r="H503" s="402"/>
      <c r="I503" s="402"/>
      <c r="J503" s="402"/>
      <c r="K503" s="402"/>
      <c r="L503" s="402"/>
      <c r="M503" s="402"/>
      <c r="N503" s="402"/>
      <c r="O503" s="402"/>
      <c r="P503" s="402"/>
      <c r="Q503" s="402"/>
      <c r="R503" s="402"/>
      <c r="S503" s="402"/>
      <c r="T503" s="402"/>
      <c r="U503" s="402"/>
      <c r="V503" s="402"/>
      <c r="W503" s="402"/>
      <c r="X503" s="402"/>
      <c r="Y503" s="402"/>
      <c r="Z503" s="402"/>
    </row>
    <row r="504" ht="18.0" customHeight="1">
      <c r="A504" s="402"/>
      <c r="B504" s="402"/>
      <c r="C504" s="402"/>
      <c r="D504" s="402"/>
      <c r="E504" s="402"/>
      <c r="F504" s="402"/>
      <c r="G504" s="402"/>
      <c r="H504" s="402"/>
      <c r="I504" s="402"/>
      <c r="J504" s="402"/>
      <c r="K504" s="402"/>
      <c r="L504" s="402"/>
      <c r="M504" s="402"/>
      <c r="N504" s="402"/>
      <c r="O504" s="402"/>
      <c r="P504" s="402"/>
      <c r="Q504" s="402"/>
      <c r="R504" s="402"/>
      <c r="S504" s="402"/>
      <c r="T504" s="402"/>
      <c r="U504" s="402"/>
      <c r="V504" s="402"/>
      <c r="W504" s="402"/>
      <c r="X504" s="402"/>
      <c r="Y504" s="402"/>
      <c r="Z504" s="402"/>
    </row>
    <row r="505" ht="18.0" customHeight="1">
      <c r="A505" s="402"/>
      <c r="B505" s="402"/>
      <c r="C505" s="402"/>
      <c r="D505" s="402"/>
      <c r="E505" s="402"/>
      <c r="F505" s="402"/>
      <c r="G505" s="402"/>
      <c r="H505" s="402"/>
      <c r="I505" s="402"/>
      <c r="J505" s="402"/>
      <c r="K505" s="402"/>
      <c r="L505" s="402"/>
      <c r="M505" s="402"/>
      <c r="N505" s="402"/>
      <c r="O505" s="402"/>
      <c r="P505" s="402"/>
      <c r="Q505" s="402"/>
      <c r="R505" s="402"/>
      <c r="S505" s="402"/>
      <c r="T505" s="402"/>
      <c r="U505" s="402"/>
      <c r="V505" s="402"/>
      <c r="W505" s="402"/>
      <c r="X505" s="402"/>
      <c r="Y505" s="402"/>
      <c r="Z505" s="402"/>
    </row>
    <row r="506" ht="18.0" customHeight="1">
      <c r="A506" s="402"/>
      <c r="B506" s="402"/>
      <c r="C506" s="402"/>
      <c r="D506" s="402"/>
      <c r="E506" s="402"/>
      <c r="F506" s="402"/>
      <c r="G506" s="402"/>
      <c r="H506" s="402"/>
      <c r="I506" s="402"/>
      <c r="J506" s="402"/>
      <c r="K506" s="402"/>
      <c r="L506" s="402"/>
      <c r="M506" s="402"/>
      <c r="N506" s="402"/>
      <c r="O506" s="402"/>
      <c r="P506" s="402"/>
      <c r="Q506" s="402"/>
      <c r="R506" s="402"/>
      <c r="S506" s="402"/>
      <c r="T506" s="402"/>
      <c r="U506" s="402"/>
      <c r="V506" s="402"/>
      <c r="W506" s="402"/>
      <c r="X506" s="402"/>
      <c r="Y506" s="402"/>
      <c r="Z506" s="402"/>
    </row>
    <row r="507" ht="18.0" customHeight="1">
      <c r="A507" s="402"/>
      <c r="B507" s="402"/>
      <c r="C507" s="402"/>
      <c r="D507" s="402"/>
      <c r="E507" s="402"/>
      <c r="F507" s="402"/>
      <c r="G507" s="402"/>
      <c r="H507" s="402"/>
      <c r="I507" s="402"/>
      <c r="J507" s="402"/>
      <c r="K507" s="402"/>
      <c r="L507" s="402"/>
      <c r="M507" s="402"/>
      <c r="N507" s="402"/>
      <c r="O507" s="402"/>
      <c r="P507" s="402"/>
      <c r="Q507" s="402"/>
      <c r="R507" s="402"/>
      <c r="S507" s="402"/>
      <c r="T507" s="402"/>
      <c r="U507" s="402"/>
      <c r="V507" s="402"/>
      <c r="W507" s="402"/>
      <c r="X507" s="402"/>
      <c r="Y507" s="402"/>
      <c r="Z507" s="402"/>
    </row>
    <row r="508" ht="18.0" customHeight="1">
      <c r="A508" s="402"/>
      <c r="B508" s="402"/>
      <c r="C508" s="402"/>
      <c r="D508" s="402"/>
      <c r="E508" s="402"/>
      <c r="F508" s="402"/>
      <c r="G508" s="402"/>
      <c r="H508" s="402"/>
      <c r="I508" s="402"/>
      <c r="J508" s="402"/>
      <c r="K508" s="402"/>
      <c r="L508" s="402"/>
      <c r="M508" s="402"/>
      <c r="N508" s="402"/>
      <c r="O508" s="402"/>
      <c r="P508" s="402"/>
      <c r="Q508" s="402"/>
      <c r="R508" s="402"/>
      <c r="S508" s="402"/>
      <c r="T508" s="402"/>
      <c r="U508" s="402"/>
      <c r="V508" s="402"/>
      <c r="W508" s="402"/>
      <c r="X508" s="402"/>
      <c r="Y508" s="402"/>
      <c r="Z508" s="402"/>
    </row>
    <row r="509" ht="18.0" customHeight="1">
      <c r="A509" s="402"/>
      <c r="B509" s="402"/>
      <c r="C509" s="402"/>
      <c r="D509" s="402"/>
      <c r="E509" s="402"/>
      <c r="F509" s="402"/>
      <c r="G509" s="402"/>
      <c r="H509" s="402"/>
      <c r="I509" s="402"/>
      <c r="J509" s="402"/>
      <c r="K509" s="402"/>
      <c r="L509" s="402"/>
      <c r="M509" s="402"/>
      <c r="N509" s="402"/>
      <c r="O509" s="402"/>
      <c r="P509" s="402"/>
      <c r="Q509" s="402"/>
      <c r="R509" s="402"/>
      <c r="S509" s="402"/>
      <c r="T509" s="402"/>
      <c r="U509" s="402"/>
      <c r="V509" s="402"/>
      <c r="W509" s="402"/>
      <c r="X509" s="402"/>
      <c r="Y509" s="402"/>
      <c r="Z509" s="402"/>
    </row>
    <row r="510" ht="18.0" customHeight="1">
      <c r="A510" s="402"/>
      <c r="B510" s="402"/>
      <c r="C510" s="402"/>
      <c r="D510" s="402"/>
      <c r="E510" s="402"/>
      <c r="F510" s="402"/>
      <c r="G510" s="402"/>
      <c r="H510" s="402"/>
      <c r="I510" s="402"/>
      <c r="J510" s="402"/>
      <c r="K510" s="402"/>
      <c r="L510" s="402"/>
      <c r="M510" s="402"/>
      <c r="N510" s="402"/>
      <c r="O510" s="402"/>
      <c r="P510" s="402"/>
      <c r="Q510" s="402"/>
      <c r="R510" s="402"/>
      <c r="S510" s="402"/>
      <c r="T510" s="402"/>
      <c r="U510" s="402"/>
      <c r="V510" s="402"/>
      <c r="W510" s="402"/>
      <c r="X510" s="402"/>
      <c r="Y510" s="402"/>
      <c r="Z510" s="402"/>
    </row>
    <row r="511" ht="18.0" customHeight="1">
      <c r="A511" s="402"/>
      <c r="B511" s="402"/>
      <c r="C511" s="402"/>
      <c r="D511" s="402"/>
      <c r="E511" s="402"/>
      <c r="F511" s="402"/>
      <c r="G511" s="402"/>
      <c r="H511" s="402"/>
      <c r="I511" s="402"/>
      <c r="J511" s="402"/>
      <c r="K511" s="402"/>
      <c r="L511" s="402"/>
      <c r="M511" s="402"/>
      <c r="N511" s="402"/>
      <c r="O511" s="402"/>
      <c r="P511" s="402"/>
      <c r="Q511" s="402"/>
      <c r="R511" s="402"/>
      <c r="S511" s="402"/>
      <c r="T511" s="402"/>
      <c r="U511" s="402"/>
      <c r="V511" s="402"/>
      <c r="W511" s="402"/>
      <c r="X511" s="402"/>
      <c r="Y511" s="402"/>
      <c r="Z511" s="402"/>
    </row>
    <row r="512" ht="18.0" customHeight="1">
      <c r="A512" s="402"/>
      <c r="B512" s="402"/>
      <c r="C512" s="402"/>
      <c r="D512" s="402"/>
      <c r="E512" s="402"/>
      <c r="F512" s="402"/>
      <c r="G512" s="402"/>
      <c r="H512" s="402"/>
      <c r="I512" s="402"/>
      <c r="J512" s="402"/>
      <c r="K512" s="402"/>
      <c r="L512" s="402"/>
      <c r="M512" s="402"/>
      <c r="N512" s="402"/>
      <c r="O512" s="402"/>
      <c r="P512" s="402"/>
      <c r="Q512" s="402"/>
      <c r="R512" s="402"/>
      <c r="S512" s="402"/>
      <c r="T512" s="402"/>
      <c r="U512" s="402"/>
      <c r="V512" s="402"/>
      <c r="W512" s="402"/>
      <c r="X512" s="402"/>
      <c r="Y512" s="402"/>
      <c r="Z512" s="402"/>
    </row>
    <row r="513" ht="18.0" customHeight="1">
      <c r="A513" s="402"/>
      <c r="B513" s="402"/>
      <c r="C513" s="402"/>
      <c r="D513" s="402"/>
      <c r="E513" s="402"/>
      <c r="F513" s="402"/>
      <c r="G513" s="402"/>
      <c r="H513" s="402"/>
      <c r="I513" s="402"/>
      <c r="J513" s="402"/>
      <c r="K513" s="402"/>
      <c r="L513" s="402"/>
      <c r="M513" s="402"/>
      <c r="N513" s="402"/>
      <c r="O513" s="402"/>
      <c r="P513" s="402"/>
      <c r="Q513" s="402"/>
      <c r="R513" s="402"/>
      <c r="S513" s="402"/>
      <c r="T513" s="402"/>
      <c r="U513" s="402"/>
      <c r="V513" s="402"/>
      <c r="W513" s="402"/>
      <c r="X513" s="402"/>
      <c r="Y513" s="402"/>
      <c r="Z513" s="402"/>
    </row>
    <row r="514" ht="18.0" customHeight="1">
      <c r="A514" s="402"/>
      <c r="B514" s="402"/>
      <c r="C514" s="402"/>
      <c r="D514" s="402"/>
      <c r="E514" s="402"/>
      <c r="F514" s="402"/>
      <c r="G514" s="402"/>
      <c r="H514" s="402"/>
      <c r="I514" s="402"/>
      <c r="J514" s="402"/>
      <c r="K514" s="402"/>
      <c r="L514" s="402"/>
      <c r="M514" s="402"/>
      <c r="N514" s="402"/>
      <c r="O514" s="402"/>
      <c r="P514" s="402"/>
      <c r="Q514" s="402"/>
      <c r="R514" s="402"/>
      <c r="S514" s="402"/>
      <c r="T514" s="402"/>
      <c r="U514" s="402"/>
      <c r="V514" s="402"/>
      <c r="W514" s="402"/>
      <c r="X514" s="402"/>
      <c r="Y514" s="402"/>
      <c r="Z514" s="402"/>
    </row>
    <row r="515" ht="18.0" customHeight="1">
      <c r="A515" s="402"/>
      <c r="B515" s="402"/>
      <c r="C515" s="402"/>
      <c r="D515" s="402"/>
      <c r="E515" s="402"/>
      <c r="F515" s="402"/>
      <c r="G515" s="402"/>
      <c r="H515" s="402"/>
      <c r="I515" s="402"/>
      <c r="J515" s="402"/>
      <c r="K515" s="402"/>
      <c r="L515" s="402"/>
      <c r="M515" s="402"/>
      <c r="N515" s="402"/>
      <c r="O515" s="402"/>
      <c r="P515" s="402"/>
      <c r="Q515" s="402"/>
      <c r="R515" s="402"/>
      <c r="S515" s="402"/>
      <c r="T515" s="402"/>
      <c r="U515" s="402"/>
      <c r="V515" s="402"/>
      <c r="W515" s="402"/>
      <c r="X515" s="402"/>
      <c r="Y515" s="402"/>
      <c r="Z515" s="402"/>
    </row>
    <row r="516" ht="18.0" customHeight="1">
      <c r="A516" s="402"/>
      <c r="B516" s="402"/>
      <c r="C516" s="402"/>
      <c r="D516" s="402"/>
      <c r="E516" s="402"/>
      <c r="F516" s="402"/>
      <c r="G516" s="402"/>
      <c r="H516" s="402"/>
      <c r="I516" s="402"/>
      <c r="J516" s="402"/>
      <c r="K516" s="402"/>
      <c r="L516" s="402"/>
      <c r="M516" s="402"/>
      <c r="N516" s="402"/>
      <c r="O516" s="402"/>
      <c r="P516" s="402"/>
      <c r="Q516" s="402"/>
      <c r="R516" s="402"/>
      <c r="S516" s="402"/>
      <c r="T516" s="402"/>
      <c r="U516" s="402"/>
      <c r="V516" s="402"/>
      <c r="W516" s="402"/>
      <c r="X516" s="402"/>
      <c r="Y516" s="402"/>
      <c r="Z516" s="402"/>
    </row>
    <row r="517" ht="18.0" customHeight="1">
      <c r="A517" s="402"/>
      <c r="B517" s="402"/>
      <c r="C517" s="402"/>
      <c r="D517" s="402"/>
      <c r="E517" s="402"/>
      <c r="F517" s="402"/>
      <c r="G517" s="402"/>
      <c r="H517" s="402"/>
      <c r="I517" s="402"/>
      <c r="J517" s="402"/>
      <c r="K517" s="402"/>
      <c r="L517" s="402"/>
      <c r="M517" s="402"/>
      <c r="N517" s="402"/>
      <c r="O517" s="402"/>
      <c r="P517" s="402"/>
      <c r="Q517" s="402"/>
      <c r="R517" s="402"/>
      <c r="S517" s="402"/>
      <c r="T517" s="402"/>
      <c r="U517" s="402"/>
      <c r="V517" s="402"/>
      <c r="W517" s="402"/>
      <c r="X517" s="402"/>
      <c r="Y517" s="402"/>
      <c r="Z517" s="402"/>
    </row>
    <row r="518" ht="18.0" customHeight="1">
      <c r="A518" s="402"/>
      <c r="B518" s="402"/>
      <c r="C518" s="402"/>
      <c r="D518" s="402"/>
      <c r="E518" s="402"/>
      <c r="F518" s="402"/>
      <c r="G518" s="402"/>
      <c r="H518" s="402"/>
      <c r="I518" s="402"/>
      <c r="J518" s="402"/>
      <c r="K518" s="402"/>
      <c r="L518" s="402"/>
      <c r="M518" s="402"/>
      <c r="N518" s="402"/>
      <c r="O518" s="402"/>
      <c r="P518" s="402"/>
      <c r="Q518" s="402"/>
      <c r="R518" s="402"/>
      <c r="S518" s="402"/>
      <c r="T518" s="402"/>
      <c r="U518" s="402"/>
      <c r="V518" s="402"/>
      <c r="W518" s="402"/>
      <c r="X518" s="402"/>
      <c r="Y518" s="402"/>
      <c r="Z518" s="402"/>
    </row>
    <row r="519" ht="18.0" customHeight="1">
      <c r="A519" s="402"/>
      <c r="B519" s="402"/>
      <c r="C519" s="402"/>
      <c r="D519" s="402"/>
      <c r="E519" s="402"/>
      <c r="F519" s="402"/>
      <c r="G519" s="402"/>
      <c r="H519" s="402"/>
      <c r="I519" s="402"/>
      <c r="J519" s="402"/>
      <c r="K519" s="402"/>
      <c r="L519" s="402"/>
      <c r="M519" s="402"/>
      <c r="N519" s="402"/>
      <c r="O519" s="402"/>
      <c r="P519" s="402"/>
      <c r="Q519" s="402"/>
      <c r="R519" s="402"/>
      <c r="S519" s="402"/>
      <c r="T519" s="402"/>
      <c r="U519" s="402"/>
      <c r="V519" s="402"/>
      <c r="W519" s="402"/>
      <c r="X519" s="402"/>
      <c r="Y519" s="402"/>
      <c r="Z519" s="402"/>
    </row>
    <row r="520" ht="18.0" customHeight="1">
      <c r="A520" s="402"/>
      <c r="B520" s="402"/>
      <c r="C520" s="402"/>
      <c r="D520" s="402"/>
      <c r="E520" s="402"/>
      <c r="F520" s="402"/>
      <c r="G520" s="402"/>
      <c r="H520" s="402"/>
      <c r="I520" s="402"/>
      <c r="J520" s="402"/>
      <c r="K520" s="402"/>
      <c r="L520" s="402"/>
      <c r="M520" s="402"/>
      <c r="N520" s="402"/>
      <c r="O520" s="402"/>
      <c r="P520" s="402"/>
      <c r="Q520" s="402"/>
      <c r="R520" s="402"/>
      <c r="S520" s="402"/>
      <c r="T520" s="402"/>
      <c r="U520" s="402"/>
      <c r="V520" s="402"/>
      <c r="W520" s="402"/>
      <c r="X520" s="402"/>
      <c r="Y520" s="402"/>
      <c r="Z520" s="402"/>
    </row>
    <row r="521" ht="18.0" customHeight="1">
      <c r="A521" s="402"/>
      <c r="B521" s="402"/>
      <c r="C521" s="402"/>
      <c r="D521" s="402"/>
      <c r="E521" s="402"/>
      <c r="F521" s="402"/>
      <c r="G521" s="402"/>
      <c r="H521" s="402"/>
      <c r="I521" s="402"/>
      <c r="J521" s="402"/>
      <c r="K521" s="402"/>
      <c r="L521" s="402"/>
      <c r="M521" s="402"/>
      <c r="N521" s="402"/>
      <c r="O521" s="402"/>
      <c r="P521" s="402"/>
      <c r="Q521" s="402"/>
      <c r="R521" s="402"/>
      <c r="S521" s="402"/>
      <c r="T521" s="402"/>
      <c r="U521" s="402"/>
      <c r="V521" s="402"/>
      <c r="W521" s="402"/>
      <c r="X521" s="402"/>
      <c r="Y521" s="402"/>
      <c r="Z521" s="402"/>
    </row>
    <row r="522" ht="18.0" customHeight="1">
      <c r="A522" s="402"/>
      <c r="B522" s="402"/>
      <c r="C522" s="402"/>
      <c r="D522" s="402"/>
      <c r="E522" s="402"/>
      <c r="F522" s="402"/>
      <c r="G522" s="402"/>
      <c r="H522" s="402"/>
      <c r="I522" s="402"/>
      <c r="J522" s="402"/>
      <c r="K522" s="402"/>
      <c r="L522" s="402"/>
      <c r="M522" s="402"/>
      <c r="N522" s="402"/>
      <c r="O522" s="402"/>
      <c r="P522" s="402"/>
      <c r="Q522" s="402"/>
      <c r="R522" s="402"/>
      <c r="S522" s="402"/>
      <c r="T522" s="402"/>
      <c r="U522" s="402"/>
      <c r="V522" s="402"/>
      <c r="W522" s="402"/>
      <c r="X522" s="402"/>
      <c r="Y522" s="402"/>
      <c r="Z522" s="402"/>
    </row>
    <row r="523" ht="18.0" customHeight="1">
      <c r="A523" s="402"/>
      <c r="B523" s="402"/>
      <c r="C523" s="402"/>
      <c r="D523" s="402"/>
      <c r="E523" s="402"/>
      <c r="F523" s="402"/>
      <c r="G523" s="402"/>
      <c r="H523" s="402"/>
      <c r="I523" s="402"/>
      <c r="J523" s="402"/>
      <c r="K523" s="402"/>
      <c r="L523" s="402"/>
      <c r="M523" s="402"/>
      <c r="N523" s="402"/>
      <c r="O523" s="402"/>
      <c r="P523" s="402"/>
      <c r="Q523" s="402"/>
      <c r="R523" s="402"/>
      <c r="S523" s="402"/>
      <c r="T523" s="402"/>
      <c r="U523" s="402"/>
      <c r="V523" s="402"/>
      <c r="W523" s="402"/>
      <c r="X523" s="402"/>
      <c r="Y523" s="402"/>
      <c r="Z523" s="402"/>
    </row>
    <row r="524" ht="18.0" customHeight="1">
      <c r="A524" s="402"/>
      <c r="B524" s="402"/>
      <c r="C524" s="402"/>
      <c r="D524" s="402"/>
      <c r="E524" s="402"/>
      <c r="F524" s="402"/>
      <c r="G524" s="402"/>
      <c r="H524" s="402"/>
      <c r="I524" s="402"/>
      <c r="J524" s="402"/>
      <c r="K524" s="402"/>
      <c r="L524" s="402"/>
      <c r="M524" s="402"/>
      <c r="N524" s="402"/>
      <c r="O524" s="402"/>
      <c r="P524" s="402"/>
      <c r="Q524" s="402"/>
      <c r="R524" s="402"/>
      <c r="S524" s="402"/>
      <c r="T524" s="402"/>
      <c r="U524" s="402"/>
      <c r="V524" s="402"/>
      <c r="W524" s="402"/>
      <c r="X524" s="402"/>
      <c r="Y524" s="402"/>
      <c r="Z524" s="402"/>
    </row>
    <row r="525" ht="18.0" customHeight="1">
      <c r="A525" s="402"/>
      <c r="B525" s="402"/>
      <c r="C525" s="402"/>
      <c r="D525" s="402"/>
      <c r="E525" s="402"/>
      <c r="F525" s="402"/>
      <c r="G525" s="402"/>
      <c r="H525" s="402"/>
      <c r="I525" s="402"/>
      <c r="J525" s="402"/>
      <c r="K525" s="402"/>
      <c r="L525" s="402"/>
      <c r="M525" s="402"/>
      <c r="N525" s="402"/>
      <c r="O525" s="402"/>
      <c r="P525" s="402"/>
      <c r="Q525" s="402"/>
      <c r="R525" s="402"/>
      <c r="S525" s="402"/>
      <c r="T525" s="402"/>
      <c r="U525" s="402"/>
      <c r="V525" s="402"/>
      <c r="W525" s="402"/>
      <c r="X525" s="402"/>
      <c r="Y525" s="402"/>
      <c r="Z525" s="402"/>
    </row>
    <row r="526" ht="18.0" customHeight="1">
      <c r="A526" s="402"/>
      <c r="B526" s="402"/>
      <c r="C526" s="402"/>
      <c r="D526" s="402"/>
      <c r="E526" s="402"/>
      <c r="F526" s="402"/>
      <c r="G526" s="402"/>
      <c r="H526" s="402"/>
      <c r="I526" s="402"/>
      <c r="J526" s="402"/>
      <c r="K526" s="402"/>
      <c r="L526" s="402"/>
      <c r="M526" s="402"/>
      <c r="N526" s="402"/>
      <c r="O526" s="402"/>
      <c r="P526" s="402"/>
      <c r="Q526" s="402"/>
      <c r="R526" s="402"/>
      <c r="S526" s="402"/>
      <c r="T526" s="402"/>
      <c r="U526" s="402"/>
      <c r="V526" s="402"/>
      <c r="W526" s="402"/>
      <c r="X526" s="402"/>
      <c r="Y526" s="402"/>
      <c r="Z526" s="402"/>
    </row>
    <row r="527" ht="18.0" customHeight="1">
      <c r="A527" s="402"/>
      <c r="B527" s="402"/>
      <c r="C527" s="402"/>
      <c r="D527" s="402"/>
      <c r="E527" s="402"/>
      <c r="F527" s="402"/>
      <c r="G527" s="402"/>
      <c r="H527" s="402"/>
      <c r="I527" s="402"/>
      <c r="J527" s="402"/>
      <c r="K527" s="402"/>
      <c r="L527" s="402"/>
      <c r="M527" s="402"/>
      <c r="N527" s="402"/>
      <c r="O527" s="402"/>
      <c r="P527" s="402"/>
      <c r="Q527" s="402"/>
      <c r="R527" s="402"/>
      <c r="S527" s="402"/>
      <c r="T527" s="402"/>
      <c r="U527" s="402"/>
      <c r="V527" s="402"/>
      <c r="W527" s="402"/>
      <c r="X527" s="402"/>
      <c r="Y527" s="402"/>
      <c r="Z527" s="402"/>
    </row>
    <row r="528" ht="18.0" customHeight="1">
      <c r="A528" s="402"/>
      <c r="B528" s="402"/>
      <c r="C528" s="402"/>
      <c r="D528" s="402"/>
      <c r="E528" s="402"/>
      <c r="F528" s="402"/>
      <c r="G528" s="402"/>
      <c r="H528" s="402"/>
      <c r="I528" s="402"/>
      <c r="J528" s="402"/>
      <c r="K528" s="402"/>
      <c r="L528" s="402"/>
      <c r="M528" s="402"/>
      <c r="N528" s="402"/>
      <c r="O528" s="402"/>
      <c r="P528" s="402"/>
      <c r="Q528" s="402"/>
      <c r="R528" s="402"/>
      <c r="S528" s="402"/>
      <c r="T528" s="402"/>
      <c r="U528" s="402"/>
      <c r="V528" s="402"/>
      <c r="W528" s="402"/>
      <c r="X528" s="402"/>
      <c r="Y528" s="402"/>
      <c r="Z528" s="402"/>
    </row>
    <row r="529" ht="18.0" customHeight="1">
      <c r="A529" s="402"/>
      <c r="B529" s="402"/>
      <c r="C529" s="402"/>
      <c r="D529" s="402"/>
      <c r="E529" s="402"/>
      <c r="F529" s="402"/>
      <c r="G529" s="402"/>
      <c r="H529" s="402"/>
      <c r="I529" s="402"/>
      <c r="J529" s="402"/>
      <c r="K529" s="402"/>
      <c r="L529" s="402"/>
      <c r="M529" s="402"/>
      <c r="N529" s="402"/>
      <c r="O529" s="402"/>
      <c r="P529" s="402"/>
      <c r="Q529" s="402"/>
      <c r="R529" s="402"/>
      <c r="S529" s="402"/>
      <c r="T529" s="402"/>
      <c r="U529" s="402"/>
      <c r="V529" s="402"/>
      <c r="W529" s="402"/>
      <c r="X529" s="402"/>
      <c r="Y529" s="402"/>
      <c r="Z529" s="402"/>
    </row>
    <row r="530" ht="18.0" customHeight="1">
      <c r="A530" s="402"/>
      <c r="B530" s="402"/>
      <c r="C530" s="402"/>
      <c r="D530" s="402"/>
      <c r="E530" s="402"/>
      <c r="F530" s="402"/>
      <c r="G530" s="402"/>
      <c r="H530" s="402"/>
      <c r="I530" s="402"/>
      <c r="J530" s="402"/>
      <c r="K530" s="402"/>
      <c r="L530" s="402"/>
      <c r="M530" s="402"/>
      <c r="N530" s="402"/>
      <c r="O530" s="402"/>
      <c r="P530" s="402"/>
      <c r="Q530" s="402"/>
      <c r="R530" s="402"/>
      <c r="S530" s="402"/>
      <c r="T530" s="402"/>
      <c r="U530" s="402"/>
      <c r="V530" s="402"/>
      <c r="W530" s="402"/>
      <c r="X530" s="402"/>
      <c r="Y530" s="402"/>
      <c r="Z530" s="402"/>
    </row>
    <row r="531" ht="18.0" customHeight="1">
      <c r="A531" s="402"/>
      <c r="B531" s="402"/>
      <c r="C531" s="402"/>
      <c r="D531" s="402"/>
      <c r="E531" s="402"/>
      <c r="F531" s="402"/>
      <c r="G531" s="402"/>
      <c r="H531" s="402"/>
      <c r="I531" s="402"/>
      <c r="J531" s="402"/>
      <c r="K531" s="402"/>
      <c r="L531" s="402"/>
      <c r="M531" s="402"/>
      <c r="N531" s="402"/>
      <c r="O531" s="402"/>
      <c r="P531" s="402"/>
      <c r="Q531" s="402"/>
      <c r="R531" s="402"/>
      <c r="S531" s="402"/>
      <c r="T531" s="402"/>
      <c r="U531" s="402"/>
      <c r="V531" s="402"/>
      <c r="W531" s="402"/>
      <c r="X531" s="402"/>
      <c r="Y531" s="402"/>
      <c r="Z531" s="402"/>
    </row>
    <row r="532" ht="18.0" customHeight="1">
      <c r="A532" s="402"/>
      <c r="B532" s="402"/>
      <c r="C532" s="402"/>
      <c r="D532" s="402"/>
      <c r="E532" s="402"/>
      <c r="F532" s="402"/>
      <c r="G532" s="402"/>
      <c r="H532" s="402"/>
      <c r="I532" s="402"/>
      <c r="J532" s="402"/>
      <c r="K532" s="402"/>
      <c r="L532" s="402"/>
      <c r="M532" s="402"/>
      <c r="N532" s="402"/>
      <c r="O532" s="402"/>
      <c r="P532" s="402"/>
      <c r="Q532" s="402"/>
      <c r="R532" s="402"/>
      <c r="S532" s="402"/>
      <c r="T532" s="402"/>
      <c r="U532" s="402"/>
      <c r="V532" s="402"/>
      <c r="W532" s="402"/>
      <c r="X532" s="402"/>
      <c r="Y532" s="402"/>
      <c r="Z532" s="402"/>
    </row>
    <row r="533" ht="18.0" customHeight="1">
      <c r="A533" s="402"/>
      <c r="B533" s="402"/>
      <c r="C533" s="402"/>
      <c r="D533" s="402"/>
      <c r="E533" s="402"/>
      <c r="F533" s="402"/>
      <c r="G533" s="402"/>
      <c r="H533" s="402"/>
      <c r="I533" s="402"/>
      <c r="J533" s="402"/>
      <c r="K533" s="402"/>
      <c r="L533" s="402"/>
      <c r="M533" s="402"/>
      <c r="N533" s="402"/>
      <c r="O533" s="402"/>
      <c r="P533" s="402"/>
      <c r="Q533" s="402"/>
      <c r="R533" s="402"/>
      <c r="S533" s="402"/>
      <c r="T533" s="402"/>
      <c r="U533" s="402"/>
      <c r="V533" s="402"/>
      <c r="W533" s="402"/>
      <c r="X533" s="402"/>
      <c r="Y533" s="402"/>
      <c r="Z533" s="402"/>
    </row>
    <row r="534" ht="18.0" customHeight="1">
      <c r="A534" s="402"/>
      <c r="B534" s="402"/>
      <c r="C534" s="402"/>
      <c r="D534" s="402"/>
      <c r="E534" s="402"/>
      <c r="F534" s="402"/>
      <c r="G534" s="402"/>
      <c r="H534" s="402"/>
      <c r="I534" s="402"/>
      <c r="J534" s="402"/>
      <c r="K534" s="402"/>
      <c r="L534" s="402"/>
      <c r="M534" s="402"/>
      <c r="N534" s="402"/>
      <c r="O534" s="402"/>
      <c r="P534" s="402"/>
      <c r="Q534" s="402"/>
      <c r="R534" s="402"/>
      <c r="S534" s="402"/>
      <c r="T534" s="402"/>
      <c r="U534" s="402"/>
      <c r="V534" s="402"/>
      <c r="W534" s="402"/>
      <c r="X534" s="402"/>
      <c r="Y534" s="402"/>
      <c r="Z534" s="402"/>
    </row>
    <row r="535" ht="18.0" customHeight="1">
      <c r="A535" s="402"/>
      <c r="B535" s="402"/>
      <c r="C535" s="402"/>
      <c r="D535" s="402"/>
      <c r="E535" s="402"/>
      <c r="F535" s="402"/>
      <c r="G535" s="402"/>
      <c r="H535" s="402"/>
      <c r="I535" s="402"/>
      <c r="J535" s="402"/>
      <c r="K535" s="402"/>
      <c r="L535" s="402"/>
      <c r="M535" s="402"/>
      <c r="N535" s="402"/>
      <c r="O535" s="402"/>
      <c r="P535" s="402"/>
      <c r="Q535" s="402"/>
      <c r="R535" s="402"/>
      <c r="S535" s="402"/>
      <c r="T535" s="402"/>
      <c r="U535" s="402"/>
      <c r="V535" s="402"/>
      <c r="W535" s="402"/>
      <c r="X535" s="402"/>
      <c r="Y535" s="402"/>
      <c r="Z535" s="402"/>
    </row>
    <row r="536" ht="18.0" customHeight="1">
      <c r="A536" s="402"/>
      <c r="B536" s="402"/>
      <c r="C536" s="402"/>
      <c r="D536" s="402"/>
      <c r="E536" s="402"/>
      <c r="F536" s="402"/>
      <c r="G536" s="402"/>
      <c r="H536" s="402"/>
      <c r="I536" s="402"/>
      <c r="J536" s="402"/>
      <c r="K536" s="402"/>
      <c r="L536" s="402"/>
      <c r="M536" s="402"/>
      <c r="N536" s="402"/>
      <c r="O536" s="402"/>
      <c r="P536" s="402"/>
      <c r="Q536" s="402"/>
      <c r="R536" s="402"/>
      <c r="S536" s="402"/>
      <c r="T536" s="402"/>
      <c r="U536" s="402"/>
      <c r="V536" s="402"/>
      <c r="W536" s="402"/>
      <c r="X536" s="402"/>
      <c r="Y536" s="402"/>
      <c r="Z536" s="402"/>
    </row>
    <row r="537" ht="18.0" customHeight="1">
      <c r="A537" s="402"/>
      <c r="B537" s="402"/>
      <c r="C537" s="402"/>
      <c r="D537" s="402"/>
      <c r="E537" s="402"/>
      <c r="F537" s="402"/>
      <c r="G537" s="402"/>
      <c r="H537" s="402"/>
      <c r="I537" s="402"/>
      <c r="J537" s="402"/>
      <c r="K537" s="402"/>
      <c r="L537" s="402"/>
      <c r="M537" s="402"/>
      <c r="N537" s="402"/>
      <c r="O537" s="402"/>
      <c r="P537" s="402"/>
      <c r="Q537" s="402"/>
      <c r="R537" s="402"/>
      <c r="S537" s="402"/>
      <c r="T537" s="402"/>
      <c r="U537" s="402"/>
      <c r="V537" s="402"/>
      <c r="W537" s="402"/>
      <c r="X537" s="402"/>
      <c r="Y537" s="402"/>
      <c r="Z537" s="402"/>
    </row>
    <row r="538" ht="18.0" customHeight="1">
      <c r="A538" s="402"/>
      <c r="B538" s="402"/>
      <c r="C538" s="402"/>
      <c r="D538" s="402"/>
      <c r="E538" s="402"/>
      <c r="F538" s="402"/>
      <c r="G538" s="402"/>
      <c r="H538" s="402"/>
      <c r="I538" s="402"/>
      <c r="J538" s="402"/>
      <c r="K538" s="402"/>
      <c r="L538" s="402"/>
      <c r="M538" s="402"/>
      <c r="N538" s="402"/>
      <c r="O538" s="402"/>
      <c r="P538" s="402"/>
      <c r="Q538" s="402"/>
      <c r="R538" s="402"/>
      <c r="S538" s="402"/>
      <c r="T538" s="402"/>
      <c r="U538" s="402"/>
      <c r="V538" s="402"/>
      <c r="W538" s="402"/>
      <c r="X538" s="402"/>
      <c r="Y538" s="402"/>
      <c r="Z538" s="402"/>
    </row>
    <row r="539" ht="18.0" customHeight="1">
      <c r="A539" s="402"/>
      <c r="B539" s="402"/>
      <c r="C539" s="402"/>
      <c r="D539" s="402"/>
      <c r="E539" s="402"/>
      <c r="F539" s="402"/>
      <c r="G539" s="402"/>
      <c r="H539" s="402"/>
      <c r="I539" s="402"/>
      <c r="J539" s="402"/>
      <c r="K539" s="402"/>
      <c r="L539" s="402"/>
      <c r="M539" s="402"/>
      <c r="N539" s="402"/>
      <c r="O539" s="402"/>
      <c r="P539" s="402"/>
      <c r="Q539" s="402"/>
      <c r="R539" s="402"/>
      <c r="S539" s="402"/>
      <c r="T539" s="402"/>
      <c r="U539" s="402"/>
      <c r="V539" s="402"/>
      <c r="W539" s="402"/>
      <c r="X539" s="402"/>
      <c r="Y539" s="402"/>
      <c r="Z539" s="402"/>
    </row>
    <row r="540" ht="18.0" customHeight="1">
      <c r="A540" s="402"/>
      <c r="B540" s="402"/>
      <c r="C540" s="402"/>
      <c r="D540" s="402"/>
      <c r="E540" s="402"/>
      <c r="F540" s="402"/>
      <c r="G540" s="402"/>
      <c r="H540" s="402"/>
      <c r="I540" s="402"/>
      <c r="J540" s="402"/>
      <c r="K540" s="402"/>
      <c r="L540" s="402"/>
      <c r="M540" s="402"/>
      <c r="N540" s="402"/>
      <c r="O540" s="402"/>
      <c r="P540" s="402"/>
      <c r="Q540" s="402"/>
      <c r="R540" s="402"/>
      <c r="S540" s="402"/>
      <c r="T540" s="402"/>
      <c r="U540" s="402"/>
      <c r="V540" s="402"/>
      <c r="W540" s="402"/>
      <c r="X540" s="402"/>
      <c r="Y540" s="402"/>
      <c r="Z540" s="402"/>
    </row>
    <row r="541" ht="18.0" customHeight="1">
      <c r="A541" s="402"/>
      <c r="B541" s="402"/>
      <c r="C541" s="402"/>
      <c r="D541" s="402"/>
      <c r="E541" s="402"/>
      <c r="F541" s="402"/>
      <c r="G541" s="402"/>
      <c r="H541" s="402"/>
      <c r="I541" s="402"/>
      <c r="J541" s="402"/>
      <c r="K541" s="402"/>
      <c r="L541" s="402"/>
      <c r="M541" s="402"/>
      <c r="N541" s="402"/>
      <c r="O541" s="402"/>
      <c r="P541" s="402"/>
      <c r="Q541" s="402"/>
      <c r="R541" s="402"/>
      <c r="S541" s="402"/>
      <c r="T541" s="402"/>
      <c r="U541" s="402"/>
      <c r="V541" s="402"/>
      <c r="W541" s="402"/>
      <c r="X541" s="402"/>
      <c r="Y541" s="402"/>
      <c r="Z541" s="402"/>
    </row>
    <row r="542" ht="18.0" customHeight="1">
      <c r="A542" s="402"/>
      <c r="B542" s="402"/>
      <c r="C542" s="402"/>
      <c r="D542" s="402"/>
      <c r="E542" s="402"/>
      <c r="F542" s="402"/>
      <c r="G542" s="402"/>
      <c r="H542" s="402"/>
      <c r="I542" s="402"/>
      <c r="J542" s="402"/>
      <c r="K542" s="402"/>
      <c r="L542" s="402"/>
      <c r="M542" s="402"/>
      <c r="N542" s="402"/>
      <c r="O542" s="402"/>
      <c r="P542" s="402"/>
      <c r="Q542" s="402"/>
      <c r="R542" s="402"/>
      <c r="S542" s="402"/>
      <c r="T542" s="402"/>
      <c r="U542" s="402"/>
      <c r="V542" s="402"/>
      <c r="W542" s="402"/>
      <c r="X542" s="402"/>
      <c r="Y542" s="402"/>
      <c r="Z542" s="402"/>
    </row>
    <row r="543" ht="18.0" customHeight="1">
      <c r="A543" s="402"/>
      <c r="B543" s="402"/>
      <c r="C543" s="402"/>
      <c r="D543" s="402"/>
      <c r="E543" s="402"/>
      <c r="F543" s="402"/>
      <c r="G543" s="402"/>
      <c r="H543" s="402"/>
      <c r="I543" s="402"/>
      <c r="J543" s="402"/>
      <c r="K543" s="402"/>
      <c r="L543" s="402"/>
      <c r="M543" s="402"/>
      <c r="N543" s="402"/>
      <c r="O543" s="402"/>
      <c r="P543" s="402"/>
      <c r="Q543" s="402"/>
      <c r="R543" s="402"/>
      <c r="S543" s="402"/>
      <c r="T543" s="402"/>
      <c r="U543" s="402"/>
      <c r="V543" s="402"/>
      <c r="W543" s="402"/>
      <c r="X543" s="402"/>
      <c r="Y543" s="402"/>
      <c r="Z543" s="402"/>
    </row>
    <row r="544" ht="18.0" customHeight="1">
      <c r="A544" s="402"/>
      <c r="B544" s="402"/>
      <c r="C544" s="402"/>
      <c r="D544" s="402"/>
      <c r="E544" s="402"/>
      <c r="F544" s="402"/>
      <c r="G544" s="402"/>
      <c r="H544" s="402"/>
      <c r="I544" s="402"/>
      <c r="J544" s="402"/>
      <c r="K544" s="402"/>
      <c r="L544" s="402"/>
      <c r="M544" s="402"/>
      <c r="N544" s="402"/>
      <c r="O544" s="402"/>
      <c r="P544" s="402"/>
      <c r="Q544" s="402"/>
      <c r="R544" s="402"/>
      <c r="S544" s="402"/>
      <c r="T544" s="402"/>
      <c r="U544" s="402"/>
      <c r="V544" s="402"/>
      <c r="W544" s="402"/>
      <c r="X544" s="402"/>
      <c r="Y544" s="402"/>
      <c r="Z544" s="402"/>
    </row>
    <row r="545" ht="18.0" customHeight="1">
      <c r="A545" s="402"/>
      <c r="B545" s="402"/>
      <c r="C545" s="402"/>
      <c r="D545" s="402"/>
      <c r="E545" s="402"/>
      <c r="F545" s="402"/>
      <c r="G545" s="402"/>
      <c r="H545" s="402"/>
      <c r="I545" s="402"/>
      <c r="J545" s="402"/>
      <c r="K545" s="402"/>
      <c r="L545" s="402"/>
      <c r="M545" s="402"/>
      <c r="N545" s="402"/>
      <c r="O545" s="402"/>
      <c r="P545" s="402"/>
      <c r="Q545" s="402"/>
      <c r="R545" s="402"/>
      <c r="S545" s="402"/>
      <c r="T545" s="402"/>
      <c r="U545" s="402"/>
      <c r="V545" s="402"/>
      <c r="W545" s="402"/>
      <c r="X545" s="402"/>
      <c r="Y545" s="402"/>
      <c r="Z545" s="402"/>
    </row>
    <row r="546" ht="18.0" customHeight="1">
      <c r="A546" s="402"/>
      <c r="B546" s="402"/>
      <c r="C546" s="402"/>
      <c r="D546" s="402"/>
      <c r="E546" s="402"/>
      <c r="F546" s="402"/>
      <c r="G546" s="402"/>
      <c r="H546" s="402"/>
      <c r="I546" s="402"/>
      <c r="J546" s="402"/>
      <c r="K546" s="402"/>
      <c r="L546" s="402"/>
      <c r="M546" s="402"/>
      <c r="N546" s="402"/>
      <c r="O546" s="402"/>
      <c r="P546" s="402"/>
      <c r="Q546" s="402"/>
      <c r="R546" s="402"/>
      <c r="S546" s="402"/>
      <c r="T546" s="402"/>
      <c r="U546" s="402"/>
      <c r="V546" s="402"/>
      <c r="W546" s="402"/>
      <c r="X546" s="402"/>
      <c r="Y546" s="402"/>
      <c r="Z546" s="402"/>
    </row>
    <row r="547" ht="18.0" customHeight="1">
      <c r="A547" s="402"/>
      <c r="B547" s="402"/>
      <c r="C547" s="402"/>
      <c r="D547" s="402"/>
      <c r="E547" s="402"/>
      <c r="F547" s="402"/>
      <c r="G547" s="402"/>
      <c r="H547" s="402"/>
      <c r="I547" s="402"/>
      <c r="J547" s="402"/>
      <c r="K547" s="402"/>
      <c r="L547" s="402"/>
      <c r="M547" s="402"/>
      <c r="N547" s="402"/>
      <c r="O547" s="402"/>
      <c r="P547" s="402"/>
      <c r="Q547" s="402"/>
      <c r="R547" s="402"/>
      <c r="S547" s="402"/>
      <c r="T547" s="402"/>
      <c r="U547" s="402"/>
      <c r="V547" s="402"/>
      <c r="W547" s="402"/>
      <c r="X547" s="402"/>
      <c r="Y547" s="402"/>
      <c r="Z547" s="402"/>
    </row>
    <row r="548" ht="18.0" customHeight="1">
      <c r="A548" s="402"/>
      <c r="B548" s="402"/>
      <c r="C548" s="402"/>
      <c r="D548" s="402"/>
      <c r="E548" s="402"/>
      <c r="F548" s="402"/>
      <c r="G548" s="402"/>
      <c r="H548" s="402"/>
      <c r="I548" s="402"/>
      <c r="J548" s="402"/>
      <c r="K548" s="402"/>
      <c r="L548" s="402"/>
      <c r="M548" s="402"/>
      <c r="N548" s="402"/>
      <c r="O548" s="402"/>
      <c r="P548" s="402"/>
      <c r="Q548" s="402"/>
      <c r="R548" s="402"/>
      <c r="S548" s="402"/>
      <c r="T548" s="402"/>
      <c r="U548" s="402"/>
      <c r="V548" s="402"/>
      <c r="W548" s="402"/>
      <c r="X548" s="402"/>
      <c r="Y548" s="402"/>
      <c r="Z548" s="402"/>
    </row>
    <row r="549" ht="18.0" customHeight="1">
      <c r="A549" s="402"/>
      <c r="B549" s="402"/>
      <c r="C549" s="402"/>
      <c r="D549" s="402"/>
      <c r="E549" s="402"/>
      <c r="F549" s="402"/>
      <c r="G549" s="402"/>
      <c r="H549" s="402"/>
      <c r="I549" s="402"/>
      <c r="J549" s="402"/>
      <c r="K549" s="402"/>
      <c r="L549" s="402"/>
      <c r="M549" s="402"/>
      <c r="N549" s="402"/>
      <c r="O549" s="402"/>
      <c r="P549" s="402"/>
      <c r="Q549" s="402"/>
      <c r="R549" s="402"/>
      <c r="S549" s="402"/>
      <c r="T549" s="402"/>
      <c r="U549" s="402"/>
      <c r="V549" s="402"/>
      <c r="W549" s="402"/>
      <c r="X549" s="402"/>
      <c r="Y549" s="402"/>
      <c r="Z549" s="402"/>
    </row>
    <row r="550" ht="18.0" customHeight="1">
      <c r="A550" s="402"/>
      <c r="B550" s="402"/>
      <c r="C550" s="402"/>
      <c r="D550" s="402"/>
      <c r="E550" s="402"/>
      <c r="F550" s="402"/>
      <c r="G550" s="402"/>
      <c r="H550" s="402"/>
      <c r="I550" s="402"/>
      <c r="J550" s="402"/>
      <c r="K550" s="402"/>
      <c r="L550" s="402"/>
      <c r="M550" s="402"/>
      <c r="N550" s="402"/>
      <c r="O550" s="402"/>
      <c r="P550" s="402"/>
      <c r="Q550" s="402"/>
      <c r="R550" s="402"/>
      <c r="S550" s="402"/>
      <c r="T550" s="402"/>
      <c r="U550" s="402"/>
      <c r="V550" s="402"/>
      <c r="W550" s="402"/>
      <c r="X550" s="402"/>
      <c r="Y550" s="402"/>
      <c r="Z550" s="402"/>
    </row>
    <row r="551" ht="18.0" customHeight="1">
      <c r="A551" s="402"/>
      <c r="B551" s="402"/>
      <c r="C551" s="402"/>
      <c r="D551" s="402"/>
      <c r="E551" s="402"/>
      <c r="F551" s="402"/>
      <c r="G551" s="402"/>
      <c r="H551" s="402"/>
      <c r="I551" s="402"/>
      <c r="J551" s="402"/>
      <c r="K551" s="402"/>
      <c r="L551" s="402"/>
      <c r="M551" s="402"/>
      <c r="N551" s="402"/>
      <c r="O551" s="402"/>
      <c r="P551" s="402"/>
      <c r="Q551" s="402"/>
      <c r="R551" s="402"/>
      <c r="S551" s="402"/>
      <c r="T551" s="402"/>
      <c r="U551" s="402"/>
      <c r="V551" s="402"/>
      <c r="W551" s="402"/>
      <c r="X551" s="402"/>
      <c r="Y551" s="402"/>
      <c r="Z551" s="402"/>
    </row>
    <row r="552" ht="18.0" customHeight="1">
      <c r="A552" s="402"/>
      <c r="B552" s="402"/>
      <c r="C552" s="402"/>
      <c r="D552" s="402"/>
      <c r="E552" s="402"/>
      <c r="F552" s="402"/>
      <c r="G552" s="402"/>
      <c r="H552" s="402"/>
      <c r="I552" s="402"/>
      <c r="J552" s="402"/>
      <c r="K552" s="402"/>
      <c r="L552" s="402"/>
      <c r="M552" s="402"/>
      <c r="N552" s="402"/>
      <c r="O552" s="402"/>
      <c r="P552" s="402"/>
      <c r="Q552" s="402"/>
      <c r="R552" s="402"/>
      <c r="S552" s="402"/>
      <c r="T552" s="402"/>
      <c r="U552" s="402"/>
      <c r="V552" s="402"/>
      <c r="W552" s="402"/>
      <c r="X552" s="402"/>
      <c r="Y552" s="402"/>
      <c r="Z552" s="402"/>
    </row>
    <row r="553" ht="18.0" customHeight="1">
      <c r="A553" s="402"/>
      <c r="B553" s="402"/>
      <c r="C553" s="402"/>
      <c r="D553" s="402"/>
      <c r="E553" s="402"/>
      <c r="F553" s="402"/>
      <c r="G553" s="402"/>
      <c r="H553" s="402"/>
      <c r="I553" s="402"/>
      <c r="J553" s="402"/>
      <c r="K553" s="402"/>
      <c r="L553" s="402"/>
      <c r="M553" s="402"/>
      <c r="N553" s="402"/>
      <c r="O553" s="402"/>
      <c r="P553" s="402"/>
      <c r="Q553" s="402"/>
      <c r="R553" s="402"/>
      <c r="S553" s="402"/>
      <c r="T553" s="402"/>
      <c r="U553" s="402"/>
      <c r="V553" s="402"/>
      <c r="W553" s="402"/>
      <c r="X553" s="402"/>
      <c r="Y553" s="402"/>
      <c r="Z553" s="402"/>
    </row>
    <row r="554" ht="18.0" customHeight="1">
      <c r="A554" s="402"/>
      <c r="B554" s="402"/>
      <c r="C554" s="402"/>
      <c r="D554" s="402"/>
      <c r="E554" s="402"/>
      <c r="F554" s="402"/>
      <c r="G554" s="402"/>
      <c r="H554" s="402"/>
      <c r="I554" s="402"/>
      <c r="J554" s="402"/>
      <c r="K554" s="402"/>
      <c r="L554" s="402"/>
      <c r="M554" s="402"/>
      <c r="N554" s="402"/>
      <c r="O554" s="402"/>
      <c r="P554" s="402"/>
      <c r="Q554" s="402"/>
      <c r="R554" s="402"/>
      <c r="S554" s="402"/>
      <c r="T554" s="402"/>
      <c r="U554" s="402"/>
      <c r="V554" s="402"/>
      <c r="W554" s="402"/>
      <c r="X554" s="402"/>
      <c r="Y554" s="402"/>
      <c r="Z554" s="402"/>
    </row>
    <row r="555" ht="18.0" customHeight="1">
      <c r="A555" s="402"/>
      <c r="B555" s="402"/>
      <c r="C555" s="402"/>
      <c r="D555" s="402"/>
      <c r="E555" s="402"/>
      <c r="F555" s="402"/>
      <c r="G555" s="402"/>
      <c r="H555" s="402"/>
      <c r="I555" s="402"/>
      <c r="J555" s="402"/>
      <c r="K555" s="402"/>
      <c r="L555" s="402"/>
      <c r="M555" s="402"/>
      <c r="N555" s="402"/>
      <c r="O555" s="402"/>
      <c r="P555" s="402"/>
      <c r="Q555" s="402"/>
      <c r="R555" s="402"/>
      <c r="S555" s="402"/>
      <c r="T555" s="402"/>
      <c r="U555" s="402"/>
      <c r="V555" s="402"/>
      <c r="W555" s="402"/>
      <c r="X555" s="402"/>
      <c r="Y555" s="402"/>
      <c r="Z555" s="402"/>
    </row>
    <row r="556" ht="18.0" customHeight="1">
      <c r="A556" s="402"/>
      <c r="B556" s="402"/>
      <c r="C556" s="402"/>
      <c r="D556" s="402"/>
      <c r="E556" s="402"/>
      <c r="F556" s="402"/>
      <c r="G556" s="402"/>
      <c r="H556" s="402"/>
      <c r="I556" s="402"/>
      <c r="J556" s="402"/>
      <c r="K556" s="402"/>
      <c r="L556" s="402"/>
      <c r="M556" s="402"/>
      <c r="N556" s="402"/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</row>
    <row r="557" ht="18.0" customHeight="1">
      <c r="A557" s="402"/>
      <c r="B557" s="402"/>
      <c r="C557" s="402"/>
      <c r="D557" s="402"/>
      <c r="E557" s="402"/>
      <c r="F557" s="402"/>
      <c r="G557" s="402"/>
      <c r="H557" s="402"/>
      <c r="I557" s="402"/>
      <c r="J557" s="402"/>
      <c r="K557" s="402"/>
      <c r="L557" s="402"/>
      <c r="M557" s="402"/>
      <c r="N557" s="402"/>
      <c r="O557" s="402"/>
      <c r="P557" s="402"/>
      <c r="Q557" s="402"/>
      <c r="R557" s="402"/>
      <c r="S557" s="402"/>
      <c r="T557" s="402"/>
      <c r="U557" s="402"/>
      <c r="V557" s="402"/>
      <c r="W557" s="402"/>
      <c r="X557" s="402"/>
      <c r="Y557" s="402"/>
      <c r="Z557" s="402"/>
    </row>
    <row r="558" ht="18.0" customHeight="1">
      <c r="A558" s="402"/>
      <c r="B558" s="402"/>
      <c r="C558" s="402"/>
      <c r="D558" s="402"/>
      <c r="E558" s="402"/>
      <c r="F558" s="402"/>
      <c r="G558" s="402"/>
      <c r="H558" s="402"/>
      <c r="I558" s="402"/>
      <c r="J558" s="402"/>
      <c r="K558" s="402"/>
      <c r="L558" s="402"/>
      <c r="M558" s="402"/>
      <c r="N558" s="402"/>
      <c r="O558" s="402"/>
      <c r="P558" s="402"/>
      <c r="Q558" s="402"/>
      <c r="R558" s="402"/>
      <c r="S558" s="402"/>
      <c r="T558" s="402"/>
      <c r="U558" s="402"/>
      <c r="V558" s="402"/>
      <c r="W558" s="402"/>
      <c r="X558" s="402"/>
      <c r="Y558" s="402"/>
      <c r="Z558" s="402"/>
    </row>
    <row r="559" ht="18.0" customHeight="1">
      <c r="A559" s="402"/>
      <c r="B559" s="402"/>
      <c r="C559" s="402"/>
      <c r="D559" s="402"/>
      <c r="E559" s="402"/>
      <c r="F559" s="402"/>
      <c r="G559" s="402"/>
      <c r="H559" s="402"/>
      <c r="I559" s="402"/>
      <c r="J559" s="402"/>
      <c r="K559" s="402"/>
      <c r="L559" s="402"/>
      <c r="M559" s="402"/>
      <c r="N559" s="402"/>
      <c r="O559" s="402"/>
      <c r="P559" s="402"/>
      <c r="Q559" s="402"/>
      <c r="R559" s="402"/>
      <c r="S559" s="402"/>
      <c r="T559" s="402"/>
      <c r="U559" s="402"/>
      <c r="V559" s="402"/>
      <c r="W559" s="402"/>
      <c r="X559" s="402"/>
      <c r="Y559" s="402"/>
      <c r="Z559" s="402"/>
    </row>
    <row r="560" ht="18.0" customHeight="1">
      <c r="A560" s="402"/>
      <c r="B560" s="402"/>
      <c r="C560" s="402"/>
      <c r="D560" s="402"/>
      <c r="E560" s="402"/>
      <c r="F560" s="402"/>
      <c r="G560" s="402"/>
      <c r="H560" s="402"/>
      <c r="I560" s="402"/>
      <c r="J560" s="402"/>
      <c r="K560" s="402"/>
      <c r="L560" s="402"/>
      <c r="M560" s="402"/>
      <c r="N560" s="402"/>
      <c r="O560" s="402"/>
      <c r="P560" s="402"/>
      <c r="Q560" s="402"/>
      <c r="R560" s="402"/>
      <c r="S560" s="402"/>
      <c r="T560" s="402"/>
      <c r="U560" s="402"/>
      <c r="V560" s="402"/>
      <c r="W560" s="402"/>
      <c r="X560" s="402"/>
      <c r="Y560" s="402"/>
      <c r="Z560" s="402"/>
    </row>
    <row r="561" ht="18.0" customHeight="1">
      <c r="A561" s="402"/>
      <c r="B561" s="402"/>
      <c r="C561" s="402"/>
      <c r="D561" s="402"/>
      <c r="E561" s="402"/>
      <c r="F561" s="402"/>
      <c r="G561" s="402"/>
      <c r="H561" s="402"/>
      <c r="I561" s="402"/>
      <c r="J561" s="402"/>
      <c r="K561" s="402"/>
      <c r="L561" s="402"/>
      <c r="M561" s="402"/>
      <c r="N561" s="402"/>
      <c r="O561" s="402"/>
      <c r="P561" s="402"/>
      <c r="Q561" s="402"/>
      <c r="R561" s="402"/>
      <c r="S561" s="402"/>
      <c r="T561" s="402"/>
      <c r="U561" s="402"/>
      <c r="V561" s="402"/>
      <c r="W561" s="402"/>
      <c r="X561" s="402"/>
      <c r="Y561" s="402"/>
      <c r="Z561" s="402"/>
    </row>
    <row r="562" ht="18.0" customHeight="1">
      <c r="A562" s="402"/>
      <c r="B562" s="402"/>
      <c r="C562" s="402"/>
      <c r="D562" s="402"/>
      <c r="E562" s="402"/>
      <c r="F562" s="402"/>
      <c r="G562" s="402"/>
      <c r="H562" s="402"/>
      <c r="I562" s="402"/>
      <c r="J562" s="402"/>
      <c r="K562" s="402"/>
      <c r="L562" s="402"/>
      <c r="M562" s="402"/>
      <c r="N562" s="402"/>
      <c r="O562" s="402"/>
      <c r="P562" s="402"/>
      <c r="Q562" s="402"/>
      <c r="R562" s="402"/>
      <c r="S562" s="402"/>
      <c r="T562" s="402"/>
      <c r="U562" s="402"/>
      <c r="V562" s="402"/>
      <c r="W562" s="402"/>
      <c r="X562" s="402"/>
      <c r="Y562" s="402"/>
      <c r="Z562" s="402"/>
    </row>
    <row r="563" ht="18.0" customHeight="1">
      <c r="A563" s="402"/>
      <c r="B563" s="402"/>
      <c r="C563" s="402"/>
      <c r="D563" s="402"/>
      <c r="E563" s="402"/>
      <c r="F563" s="402"/>
      <c r="G563" s="402"/>
      <c r="H563" s="402"/>
      <c r="I563" s="402"/>
      <c r="J563" s="402"/>
      <c r="K563" s="402"/>
      <c r="L563" s="402"/>
      <c r="M563" s="402"/>
      <c r="N563" s="402"/>
      <c r="O563" s="402"/>
      <c r="P563" s="402"/>
      <c r="Q563" s="402"/>
      <c r="R563" s="402"/>
      <c r="S563" s="402"/>
      <c r="T563" s="402"/>
      <c r="U563" s="402"/>
      <c r="V563" s="402"/>
      <c r="W563" s="402"/>
      <c r="X563" s="402"/>
      <c r="Y563" s="402"/>
      <c r="Z563" s="402"/>
    </row>
    <row r="564" ht="18.0" customHeight="1">
      <c r="A564" s="402"/>
      <c r="B564" s="402"/>
      <c r="C564" s="402"/>
      <c r="D564" s="402"/>
      <c r="E564" s="402"/>
      <c r="F564" s="402"/>
      <c r="G564" s="402"/>
      <c r="H564" s="402"/>
      <c r="I564" s="402"/>
      <c r="J564" s="402"/>
      <c r="K564" s="402"/>
      <c r="L564" s="402"/>
      <c r="M564" s="402"/>
      <c r="N564" s="402"/>
      <c r="O564" s="402"/>
      <c r="P564" s="402"/>
      <c r="Q564" s="402"/>
      <c r="R564" s="402"/>
      <c r="S564" s="402"/>
      <c r="T564" s="402"/>
      <c r="U564" s="402"/>
      <c r="V564" s="402"/>
      <c r="W564" s="402"/>
      <c r="X564" s="402"/>
      <c r="Y564" s="402"/>
      <c r="Z564" s="402"/>
    </row>
    <row r="565" ht="18.0" customHeight="1">
      <c r="A565" s="402"/>
      <c r="B565" s="402"/>
      <c r="C565" s="402"/>
      <c r="D565" s="402"/>
      <c r="E565" s="402"/>
      <c r="F565" s="402"/>
      <c r="G565" s="402"/>
      <c r="H565" s="402"/>
      <c r="I565" s="402"/>
      <c r="J565" s="402"/>
      <c r="K565" s="402"/>
      <c r="L565" s="402"/>
      <c r="M565" s="402"/>
      <c r="N565" s="402"/>
      <c r="O565" s="402"/>
      <c r="P565" s="402"/>
      <c r="Q565" s="402"/>
      <c r="R565" s="402"/>
      <c r="S565" s="402"/>
      <c r="T565" s="402"/>
      <c r="U565" s="402"/>
      <c r="V565" s="402"/>
      <c r="W565" s="402"/>
      <c r="X565" s="402"/>
      <c r="Y565" s="402"/>
      <c r="Z565" s="402"/>
    </row>
    <row r="566" ht="18.0" customHeight="1">
      <c r="A566" s="402"/>
      <c r="B566" s="402"/>
      <c r="C566" s="402"/>
      <c r="D566" s="402"/>
      <c r="E566" s="402"/>
      <c r="F566" s="402"/>
      <c r="G566" s="402"/>
      <c r="H566" s="402"/>
      <c r="I566" s="402"/>
      <c r="J566" s="402"/>
      <c r="K566" s="402"/>
      <c r="L566" s="402"/>
      <c r="M566" s="402"/>
      <c r="N566" s="402"/>
      <c r="O566" s="402"/>
      <c r="P566" s="402"/>
      <c r="Q566" s="402"/>
      <c r="R566" s="402"/>
      <c r="S566" s="402"/>
      <c r="T566" s="402"/>
      <c r="U566" s="402"/>
      <c r="V566" s="402"/>
      <c r="W566" s="402"/>
      <c r="X566" s="402"/>
      <c r="Y566" s="402"/>
      <c r="Z566" s="402"/>
    </row>
    <row r="567" ht="18.0" customHeight="1">
      <c r="A567" s="402"/>
      <c r="B567" s="402"/>
      <c r="C567" s="402"/>
      <c r="D567" s="402"/>
      <c r="E567" s="402"/>
      <c r="F567" s="402"/>
      <c r="G567" s="402"/>
      <c r="H567" s="402"/>
      <c r="I567" s="402"/>
      <c r="J567" s="402"/>
      <c r="K567" s="402"/>
      <c r="L567" s="402"/>
      <c r="M567" s="402"/>
      <c r="N567" s="402"/>
      <c r="O567" s="402"/>
      <c r="P567" s="402"/>
      <c r="Q567" s="402"/>
      <c r="R567" s="402"/>
      <c r="S567" s="402"/>
      <c r="T567" s="402"/>
      <c r="U567" s="402"/>
      <c r="V567" s="402"/>
      <c r="W567" s="402"/>
      <c r="X567" s="402"/>
      <c r="Y567" s="402"/>
      <c r="Z567" s="402"/>
    </row>
    <row r="568" ht="18.0" customHeight="1">
      <c r="A568" s="402"/>
      <c r="B568" s="402"/>
      <c r="C568" s="402"/>
      <c r="D568" s="402"/>
      <c r="E568" s="402"/>
      <c r="F568" s="402"/>
      <c r="G568" s="402"/>
      <c r="H568" s="402"/>
      <c r="I568" s="402"/>
      <c r="J568" s="402"/>
      <c r="K568" s="402"/>
      <c r="L568" s="402"/>
      <c r="M568" s="402"/>
      <c r="N568" s="402"/>
      <c r="O568" s="402"/>
      <c r="P568" s="402"/>
      <c r="Q568" s="402"/>
      <c r="R568" s="402"/>
      <c r="S568" s="402"/>
      <c r="T568" s="402"/>
      <c r="U568" s="402"/>
      <c r="V568" s="402"/>
      <c r="W568" s="402"/>
      <c r="X568" s="402"/>
      <c r="Y568" s="402"/>
      <c r="Z568" s="402"/>
    </row>
    <row r="569" ht="18.0" customHeight="1">
      <c r="A569" s="402"/>
      <c r="B569" s="402"/>
      <c r="C569" s="402"/>
      <c r="D569" s="402"/>
      <c r="E569" s="402"/>
      <c r="F569" s="402"/>
      <c r="G569" s="402"/>
      <c r="H569" s="402"/>
      <c r="I569" s="402"/>
      <c r="J569" s="402"/>
      <c r="K569" s="402"/>
      <c r="L569" s="402"/>
      <c r="M569" s="402"/>
      <c r="N569" s="402"/>
      <c r="O569" s="402"/>
      <c r="P569" s="402"/>
      <c r="Q569" s="402"/>
      <c r="R569" s="402"/>
      <c r="S569" s="402"/>
      <c r="T569" s="402"/>
      <c r="U569" s="402"/>
      <c r="V569" s="402"/>
      <c r="W569" s="402"/>
      <c r="X569" s="402"/>
      <c r="Y569" s="402"/>
      <c r="Z569" s="402"/>
    </row>
    <row r="570" ht="18.0" customHeight="1">
      <c r="A570" s="402"/>
      <c r="B570" s="402"/>
      <c r="C570" s="402"/>
      <c r="D570" s="402"/>
      <c r="E570" s="402"/>
      <c r="F570" s="402"/>
      <c r="G570" s="402"/>
      <c r="H570" s="402"/>
      <c r="I570" s="402"/>
      <c r="J570" s="402"/>
      <c r="K570" s="402"/>
      <c r="L570" s="402"/>
      <c r="M570" s="402"/>
      <c r="N570" s="402"/>
      <c r="O570" s="402"/>
      <c r="P570" s="402"/>
      <c r="Q570" s="402"/>
      <c r="R570" s="402"/>
      <c r="S570" s="402"/>
      <c r="T570" s="402"/>
      <c r="U570" s="402"/>
      <c r="V570" s="402"/>
      <c r="W570" s="402"/>
      <c r="X570" s="402"/>
      <c r="Y570" s="402"/>
      <c r="Z570" s="402"/>
    </row>
    <row r="571" ht="18.0" customHeight="1">
      <c r="A571" s="402"/>
      <c r="B571" s="402"/>
      <c r="C571" s="402"/>
      <c r="D571" s="402"/>
      <c r="E571" s="402"/>
      <c r="F571" s="402"/>
      <c r="G571" s="402"/>
      <c r="H571" s="402"/>
      <c r="I571" s="402"/>
      <c r="J571" s="402"/>
      <c r="K571" s="402"/>
      <c r="L571" s="402"/>
      <c r="M571" s="402"/>
      <c r="N571" s="402"/>
      <c r="O571" s="402"/>
      <c r="P571" s="402"/>
      <c r="Q571" s="402"/>
      <c r="R571" s="402"/>
      <c r="S571" s="402"/>
      <c r="T571" s="402"/>
      <c r="U571" s="402"/>
      <c r="V571" s="402"/>
      <c r="W571" s="402"/>
      <c r="X571" s="402"/>
      <c r="Y571" s="402"/>
      <c r="Z571" s="402"/>
    </row>
    <row r="572" ht="18.0" customHeight="1">
      <c r="A572" s="402"/>
      <c r="B572" s="402"/>
      <c r="C572" s="402"/>
      <c r="D572" s="402"/>
      <c r="E572" s="402"/>
      <c r="F572" s="402"/>
      <c r="G572" s="402"/>
      <c r="H572" s="402"/>
      <c r="I572" s="402"/>
      <c r="J572" s="402"/>
      <c r="K572" s="402"/>
      <c r="L572" s="402"/>
      <c r="M572" s="402"/>
      <c r="N572" s="402"/>
      <c r="O572" s="402"/>
      <c r="P572" s="402"/>
      <c r="Q572" s="402"/>
      <c r="R572" s="402"/>
      <c r="S572" s="402"/>
      <c r="T572" s="402"/>
      <c r="U572" s="402"/>
      <c r="V572" s="402"/>
      <c r="W572" s="402"/>
      <c r="X572" s="402"/>
      <c r="Y572" s="402"/>
      <c r="Z572" s="402"/>
    </row>
    <row r="573" ht="18.0" customHeight="1">
      <c r="A573" s="402"/>
      <c r="B573" s="402"/>
      <c r="C573" s="402"/>
      <c r="D573" s="402"/>
      <c r="E573" s="402"/>
      <c r="F573" s="402"/>
      <c r="G573" s="402"/>
      <c r="H573" s="402"/>
      <c r="I573" s="402"/>
      <c r="J573" s="402"/>
      <c r="K573" s="402"/>
      <c r="L573" s="402"/>
      <c r="M573" s="402"/>
      <c r="N573" s="402"/>
      <c r="O573" s="402"/>
      <c r="P573" s="402"/>
      <c r="Q573" s="402"/>
      <c r="R573" s="402"/>
      <c r="S573" s="402"/>
      <c r="T573" s="402"/>
      <c r="U573" s="402"/>
      <c r="V573" s="402"/>
      <c r="W573" s="402"/>
      <c r="X573" s="402"/>
      <c r="Y573" s="402"/>
      <c r="Z573" s="402"/>
    </row>
    <row r="574" ht="18.0" customHeight="1">
      <c r="A574" s="402"/>
      <c r="B574" s="402"/>
      <c r="C574" s="402"/>
      <c r="D574" s="402"/>
      <c r="E574" s="402"/>
      <c r="F574" s="402"/>
      <c r="G574" s="402"/>
      <c r="H574" s="402"/>
      <c r="I574" s="402"/>
      <c r="J574" s="402"/>
      <c r="K574" s="402"/>
      <c r="L574" s="402"/>
      <c r="M574" s="402"/>
      <c r="N574" s="402"/>
      <c r="O574" s="402"/>
      <c r="P574" s="402"/>
      <c r="Q574" s="402"/>
      <c r="R574" s="402"/>
      <c r="S574" s="402"/>
      <c r="T574" s="402"/>
      <c r="U574" s="402"/>
      <c r="V574" s="402"/>
      <c r="W574" s="402"/>
      <c r="X574" s="402"/>
      <c r="Y574" s="402"/>
      <c r="Z574" s="402"/>
    </row>
    <row r="575" ht="18.0" customHeight="1">
      <c r="A575" s="402"/>
      <c r="B575" s="402"/>
      <c r="C575" s="402"/>
      <c r="D575" s="402"/>
      <c r="E575" s="402"/>
      <c r="F575" s="402"/>
      <c r="G575" s="402"/>
      <c r="H575" s="402"/>
      <c r="I575" s="402"/>
      <c r="J575" s="402"/>
      <c r="K575" s="402"/>
      <c r="L575" s="402"/>
      <c r="M575" s="402"/>
      <c r="N575" s="402"/>
      <c r="O575" s="402"/>
      <c r="P575" s="402"/>
      <c r="Q575" s="402"/>
      <c r="R575" s="402"/>
      <c r="S575" s="402"/>
      <c r="T575" s="402"/>
      <c r="U575" s="402"/>
      <c r="V575" s="402"/>
      <c r="W575" s="402"/>
      <c r="X575" s="402"/>
      <c r="Y575" s="402"/>
      <c r="Z575" s="402"/>
    </row>
    <row r="576" ht="18.0" customHeight="1">
      <c r="A576" s="402"/>
      <c r="B576" s="402"/>
      <c r="C576" s="402"/>
      <c r="D576" s="402"/>
      <c r="E576" s="402"/>
      <c r="F576" s="402"/>
      <c r="G576" s="402"/>
      <c r="H576" s="402"/>
      <c r="I576" s="402"/>
      <c r="J576" s="402"/>
      <c r="K576" s="402"/>
      <c r="L576" s="402"/>
      <c r="M576" s="402"/>
      <c r="N576" s="402"/>
      <c r="O576" s="402"/>
      <c r="P576" s="402"/>
      <c r="Q576" s="402"/>
      <c r="R576" s="402"/>
      <c r="S576" s="402"/>
      <c r="T576" s="402"/>
      <c r="U576" s="402"/>
      <c r="V576" s="402"/>
      <c r="W576" s="402"/>
      <c r="X576" s="402"/>
      <c r="Y576" s="402"/>
      <c r="Z576" s="402"/>
    </row>
    <row r="577" ht="18.0" customHeight="1">
      <c r="A577" s="402"/>
      <c r="B577" s="402"/>
      <c r="C577" s="402"/>
      <c r="D577" s="402"/>
      <c r="E577" s="402"/>
      <c r="F577" s="402"/>
      <c r="G577" s="402"/>
      <c r="H577" s="402"/>
      <c r="I577" s="402"/>
      <c r="J577" s="402"/>
      <c r="K577" s="402"/>
      <c r="L577" s="402"/>
      <c r="M577" s="402"/>
      <c r="N577" s="402"/>
      <c r="O577" s="402"/>
      <c r="P577" s="402"/>
      <c r="Q577" s="402"/>
      <c r="R577" s="402"/>
      <c r="S577" s="402"/>
      <c r="T577" s="402"/>
      <c r="U577" s="402"/>
      <c r="V577" s="402"/>
      <c r="W577" s="402"/>
      <c r="X577" s="402"/>
      <c r="Y577" s="402"/>
      <c r="Z577" s="402"/>
    </row>
    <row r="578" ht="18.0" customHeight="1">
      <c r="A578" s="402"/>
      <c r="B578" s="402"/>
      <c r="C578" s="402"/>
      <c r="D578" s="402"/>
      <c r="E578" s="402"/>
      <c r="F578" s="402"/>
      <c r="G578" s="402"/>
      <c r="H578" s="402"/>
      <c r="I578" s="402"/>
      <c r="J578" s="402"/>
      <c r="K578" s="402"/>
      <c r="L578" s="402"/>
      <c r="M578" s="402"/>
      <c r="N578" s="402"/>
      <c r="O578" s="402"/>
      <c r="P578" s="402"/>
      <c r="Q578" s="402"/>
      <c r="R578" s="402"/>
      <c r="S578" s="402"/>
      <c r="T578" s="402"/>
      <c r="U578" s="402"/>
      <c r="V578" s="402"/>
      <c r="W578" s="402"/>
      <c r="X578" s="402"/>
      <c r="Y578" s="402"/>
      <c r="Z578" s="402"/>
    </row>
    <row r="579" ht="18.0" customHeight="1">
      <c r="A579" s="402"/>
      <c r="B579" s="402"/>
      <c r="C579" s="402"/>
      <c r="D579" s="402"/>
      <c r="E579" s="402"/>
      <c r="F579" s="402"/>
      <c r="G579" s="402"/>
      <c r="H579" s="402"/>
      <c r="I579" s="402"/>
      <c r="J579" s="402"/>
      <c r="K579" s="402"/>
      <c r="L579" s="402"/>
      <c r="M579" s="402"/>
      <c r="N579" s="402"/>
      <c r="O579" s="402"/>
      <c r="P579" s="402"/>
      <c r="Q579" s="402"/>
      <c r="R579" s="402"/>
      <c r="S579" s="402"/>
      <c r="T579" s="402"/>
      <c r="U579" s="402"/>
      <c r="V579" s="402"/>
      <c r="W579" s="402"/>
      <c r="X579" s="402"/>
      <c r="Y579" s="402"/>
      <c r="Z579" s="402"/>
    </row>
    <row r="580" ht="18.0" customHeight="1">
      <c r="A580" s="402"/>
      <c r="B580" s="402"/>
      <c r="C580" s="402"/>
      <c r="D580" s="402"/>
      <c r="E580" s="402"/>
      <c r="F580" s="402"/>
      <c r="G580" s="402"/>
      <c r="H580" s="402"/>
      <c r="I580" s="402"/>
      <c r="J580" s="402"/>
      <c r="K580" s="402"/>
      <c r="L580" s="402"/>
      <c r="M580" s="402"/>
      <c r="N580" s="402"/>
      <c r="O580" s="402"/>
      <c r="P580" s="402"/>
      <c r="Q580" s="402"/>
      <c r="R580" s="402"/>
      <c r="S580" s="402"/>
      <c r="T580" s="402"/>
      <c r="U580" s="402"/>
      <c r="V580" s="402"/>
      <c r="W580" s="402"/>
      <c r="X580" s="402"/>
      <c r="Y580" s="402"/>
      <c r="Z580" s="402"/>
    </row>
    <row r="581" ht="18.0" customHeight="1">
      <c r="A581" s="402"/>
      <c r="B581" s="402"/>
      <c r="C581" s="402"/>
      <c r="D581" s="402"/>
      <c r="E581" s="402"/>
      <c r="F581" s="402"/>
      <c r="G581" s="402"/>
      <c r="H581" s="402"/>
      <c r="I581" s="402"/>
      <c r="J581" s="402"/>
      <c r="K581" s="402"/>
      <c r="L581" s="402"/>
      <c r="M581" s="402"/>
      <c r="N581" s="402"/>
      <c r="O581" s="402"/>
      <c r="P581" s="402"/>
      <c r="Q581" s="402"/>
      <c r="R581" s="402"/>
      <c r="S581" s="402"/>
      <c r="T581" s="402"/>
      <c r="U581" s="402"/>
      <c r="V581" s="402"/>
      <c r="W581" s="402"/>
      <c r="X581" s="402"/>
      <c r="Y581" s="402"/>
      <c r="Z581" s="402"/>
    </row>
    <row r="582" ht="18.0" customHeight="1">
      <c r="A582" s="402"/>
      <c r="B582" s="402"/>
      <c r="C582" s="402"/>
      <c r="D582" s="402"/>
      <c r="E582" s="402"/>
      <c r="F582" s="402"/>
      <c r="G582" s="402"/>
      <c r="H582" s="402"/>
      <c r="I582" s="402"/>
      <c r="J582" s="402"/>
      <c r="K582" s="402"/>
      <c r="L582" s="402"/>
      <c r="M582" s="402"/>
      <c r="N582" s="402"/>
      <c r="O582" s="402"/>
      <c r="P582" s="402"/>
      <c r="Q582" s="402"/>
      <c r="R582" s="402"/>
      <c r="S582" s="402"/>
      <c r="T582" s="402"/>
      <c r="U582" s="402"/>
      <c r="V582" s="402"/>
      <c r="W582" s="402"/>
      <c r="X582" s="402"/>
      <c r="Y582" s="402"/>
      <c r="Z582" s="402"/>
    </row>
    <row r="583" ht="18.0" customHeight="1">
      <c r="A583" s="402"/>
      <c r="B583" s="402"/>
      <c r="C583" s="402"/>
      <c r="D583" s="402"/>
      <c r="E583" s="402"/>
      <c r="F583" s="402"/>
      <c r="G583" s="402"/>
      <c r="H583" s="402"/>
      <c r="I583" s="402"/>
      <c r="J583" s="402"/>
      <c r="K583" s="402"/>
      <c r="L583" s="402"/>
      <c r="M583" s="402"/>
      <c r="N583" s="402"/>
      <c r="O583" s="402"/>
      <c r="P583" s="402"/>
      <c r="Q583" s="402"/>
      <c r="R583" s="402"/>
      <c r="S583" s="402"/>
      <c r="T583" s="402"/>
      <c r="U583" s="402"/>
      <c r="V583" s="402"/>
      <c r="W583" s="402"/>
      <c r="X583" s="402"/>
      <c r="Y583" s="402"/>
      <c r="Z583" s="402"/>
    </row>
    <row r="584" ht="18.0" customHeight="1">
      <c r="A584" s="402"/>
      <c r="B584" s="402"/>
      <c r="C584" s="402"/>
      <c r="D584" s="402"/>
      <c r="E584" s="402"/>
      <c r="F584" s="402"/>
      <c r="G584" s="402"/>
      <c r="H584" s="402"/>
      <c r="I584" s="402"/>
      <c r="J584" s="402"/>
      <c r="K584" s="402"/>
      <c r="L584" s="402"/>
      <c r="M584" s="402"/>
      <c r="N584" s="402"/>
      <c r="O584" s="402"/>
      <c r="P584" s="402"/>
      <c r="Q584" s="402"/>
      <c r="R584" s="402"/>
      <c r="S584" s="402"/>
      <c r="T584" s="402"/>
      <c r="U584" s="402"/>
      <c r="V584" s="402"/>
      <c r="W584" s="402"/>
      <c r="X584" s="402"/>
      <c r="Y584" s="402"/>
      <c r="Z584" s="402"/>
    </row>
    <row r="585" ht="18.0" customHeight="1">
      <c r="A585" s="402"/>
      <c r="B585" s="402"/>
      <c r="C585" s="402"/>
      <c r="D585" s="402"/>
      <c r="E585" s="402"/>
      <c r="F585" s="402"/>
      <c r="G585" s="402"/>
      <c r="H585" s="402"/>
      <c r="I585" s="402"/>
      <c r="J585" s="402"/>
      <c r="K585" s="402"/>
      <c r="L585" s="402"/>
      <c r="M585" s="402"/>
      <c r="N585" s="402"/>
      <c r="O585" s="402"/>
      <c r="P585" s="402"/>
      <c r="Q585" s="402"/>
      <c r="R585" s="402"/>
      <c r="S585" s="402"/>
      <c r="T585" s="402"/>
      <c r="U585" s="402"/>
      <c r="V585" s="402"/>
      <c r="W585" s="402"/>
      <c r="X585" s="402"/>
      <c r="Y585" s="402"/>
      <c r="Z585" s="402"/>
    </row>
    <row r="586" ht="18.0" customHeight="1">
      <c r="A586" s="402"/>
      <c r="B586" s="402"/>
      <c r="C586" s="402"/>
      <c r="D586" s="402"/>
      <c r="E586" s="402"/>
      <c r="F586" s="402"/>
      <c r="G586" s="402"/>
      <c r="H586" s="402"/>
      <c r="I586" s="402"/>
      <c r="J586" s="402"/>
      <c r="K586" s="402"/>
      <c r="L586" s="402"/>
      <c r="M586" s="402"/>
      <c r="N586" s="402"/>
      <c r="O586" s="402"/>
      <c r="P586" s="402"/>
      <c r="Q586" s="402"/>
      <c r="R586" s="402"/>
      <c r="S586" s="402"/>
      <c r="T586" s="402"/>
      <c r="U586" s="402"/>
      <c r="V586" s="402"/>
      <c r="W586" s="402"/>
      <c r="X586" s="402"/>
      <c r="Y586" s="402"/>
      <c r="Z586" s="402"/>
    </row>
    <row r="587" ht="18.0" customHeight="1">
      <c r="A587" s="402"/>
      <c r="B587" s="402"/>
      <c r="C587" s="402"/>
      <c r="D587" s="402"/>
      <c r="E587" s="402"/>
      <c r="F587" s="402"/>
      <c r="G587" s="402"/>
      <c r="H587" s="402"/>
      <c r="I587" s="402"/>
      <c r="J587" s="402"/>
      <c r="K587" s="402"/>
      <c r="L587" s="402"/>
      <c r="M587" s="402"/>
      <c r="N587" s="402"/>
      <c r="O587" s="402"/>
      <c r="P587" s="402"/>
      <c r="Q587" s="402"/>
      <c r="R587" s="402"/>
      <c r="S587" s="402"/>
      <c r="T587" s="402"/>
      <c r="U587" s="402"/>
      <c r="V587" s="402"/>
      <c r="W587" s="402"/>
      <c r="X587" s="402"/>
      <c r="Y587" s="402"/>
      <c r="Z587" s="402"/>
    </row>
    <row r="588" ht="18.0" customHeight="1">
      <c r="A588" s="402"/>
      <c r="B588" s="402"/>
      <c r="C588" s="402"/>
      <c r="D588" s="402"/>
      <c r="E588" s="402"/>
      <c r="F588" s="402"/>
      <c r="G588" s="402"/>
      <c r="H588" s="402"/>
      <c r="I588" s="402"/>
      <c r="J588" s="402"/>
      <c r="K588" s="402"/>
      <c r="L588" s="402"/>
      <c r="M588" s="402"/>
      <c r="N588" s="402"/>
      <c r="O588" s="402"/>
      <c r="P588" s="402"/>
      <c r="Q588" s="402"/>
      <c r="R588" s="402"/>
      <c r="S588" s="402"/>
      <c r="T588" s="402"/>
      <c r="U588" s="402"/>
      <c r="V588" s="402"/>
      <c r="W588" s="402"/>
      <c r="X588" s="402"/>
      <c r="Y588" s="402"/>
      <c r="Z588" s="402"/>
    </row>
    <row r="589" ht="18.0" customHeight="1">
      <c r="A589" s="402"/>
      <c r="B589" s="402"/>
      <c r="C589" s="402"/>
      <c r="D589" s="402"/>
      <c r="E589" s="402"/>
      <c r="F589" s="402"/>
      <c r="G589" s="402"/>
      <c r="H589" s="402"/>
      <c r="I589" s="402"/>
      <c r="J589" s="402"/>
      <c r="K589" s="402"/>
      <c r="L589" s="402"/>
      <c r="M589" s="402"/>
      <c r="N589" s="402"/>
      <c r="O589" s="402"/>
      <c r="P589" s="402"/>
      <c r="Q589" s="402"/>
      <c r="R589" s="402"/>
      <c r="S589" s="402"/>
      <c r="T589" s="402"/>
      <c r="U589" s="402"/>
      <c r="V589" s="402"/>
      <c r="W589" s="402"/>
      <c r="X589" s="402"/>
      <c r="Y589" s="402"/>
      <c r="Z589" s="402"/>
    </row>
    <row r="590" ht="18.0" customHeight="1">
      <c r="A590" s="402"/>
      <c r="B590" s="402"/>
      <c r="C590" s="402"/>
      <c r="D590" s="402"/>
      <c r="E590" s="402"/>
      <c r="F590" s="402"/>
      <c r="G590" s="402"/>
      <c r="H590" s="402"/>
      <c r="I590" s="402"/>
      <c r="J590" s="402"/>
      <c r="K590" s="402"/>
      <c r="L590" s="402"/>
      <c r="M590" s="402"/>
      <c r="N590" s="402"/>
      <c r="O590" s="402"/>
      <c r="P590" s="402"/>
      <c r="Q590" s="402"/>
      <c r="R590" s="402"/>
      <c r="S590" s="402"/>
      <c r="T590" s="402"/>
      <c r="U590" s="402"/>
      <c r="V590" s="402"/>
      <c r="W590" s="402"/>
      <c r="X590" s="402"/>
      <c r="Y590" s="402"/>
      <c r="Z590" s="402"/>
    </row>
    <row r="591" ht="18.0" customHeight="1">
      <c r="A591" s="402"/>
      <c r="B591" s="402"/>
      <c r="C591" s="402"/>
      <c r="D591" s="402"/>
      <c r="E591" s="402"/>
      <c r="F591" s="402"/>
      <c r="G591" s="402"/>
      <c r="H591" s="402"/>
      <c r="I591" s="402"/>
      <c r="J591" s="402"/>
      <c r="K591" s="402"/>
      <c r="L591" s="402"/>
      <c r="M591" s="402"/>
      <c r="N591" s="402"/>
      <c r="O591" s="402"/>
      <c r="P591" s="402"/>
      <c r="Q591" s="402"/>
      <c r="R591" s="402"/>
      <c r="S591" s="402"/>
      <c r="T591" s="402"/>
      <c r="U591" s="402"/>
      <c r="V591" s="402"/>
      <c r="W591" s="402"/>
      <c r="X591" s="402"/>
      <c r="Y591" s="402"/>
      <c r="Z591" s="402"/>
    </row>
    <row r="592" ht="18.0" customHeight="1">
      <c r="A592" s="402"/>
      <c r="B592" s="402"/>
      <c r="C592" s="402"/>
      <c r="D592" s="402"/>
      <c r="E592" s="402"/>
      <c r="F592" s="402"/>
      <c r="G592" s="402"/>
      <c r="H592" s="402"/>
      <c r="I592" s="402"/>
      <c r="J592" s="402"/>
      <c r="K592" s="402"/>
      <c r="L592" s="402"/>
      <c r="M592" s="402"/>
      <c r="N592" s="402"/>
      <c r="O592" s="402"/>
      <c r="P592" s="402"/>
      <c r="Q592" s="402"/>
      <c r="R592" s="402"/>
      <c r="S592" s="402"/>
      <c r="T592" s="402"/>
      <c r="U592" s="402"/>
      <c r="V592" s="402"/>
      <c r="W592" s="402"/>
      <c r="X592" s="402"/>
      <c r="Y592" s="402"/>
      <c r="Z592" s="402"/>
    </row>
    <row r="593" ht="18.0" customHeight="1">
      <c r="A593" s="402"/>
      <c r="B593" s="402"/>
      <c r="C593" s="402"/>
      <c r="D593" s="402"/>
      <c r="E593" s="402"/>
      <c r="F593" s="402"/>
      <c r="G593" s="402"/>
      <c r="H593" s="402"/>
      <c r="I593" s="402"/>
      <c r="J593" s="402"/>
      <c r="K593" s="402"/>
      <c r="L593" s="402"/>
      <c r="M593" s="402"/>
      <c r="N593" s="402"/>
      <c r="O593" s="402"/>
      <c r="P593" s="402"/>
      <c r="Q593" s="402"/>
      <c r="R593" s="402"/>
      <c r="S593" s="402"/>
      <c r="T593" s="402"/>
      <c r="U593" s="402"/>
      <c r="V593" s="402"/>
      <c r="W593" s="402"/>
      <c r="X593" s="402"/>
      <c r="Y593" s="402"/>
      <c r="Z593" s="402"/>
    </row>
    <row r="594" ht="18.0" customHeight="1">
      <c r="A594" s="402"/>
      <c r="B594" s="402"/>
      <c r="C594" s="402"/>
      <c r="D594" s="402"/>
      <c r="E594" s="402"/>
      <c r="F594" s="402"/>
      <c r="G594" s="402"/>
      <c r="H594" s="402"/>
      <c r="I594" s="402"/>
      <c r="J594" s="402"/>
      <c r="K594" s="402"/>
      <c r="L594" s="402"/>
      <c r="M594" s="402"/>
      <c r="N594" s="402"/>
      <c r="O594" s="402"/>
      <c r="P594" s="402"/>
      <c r="Q594" s="402"/>
      <c r="R594" s="402"/>
      <c r="S594" s="402"/>
      <c r="T594" s="402"/>
      <c r="U594" s="402"/>
      <c r="V594" s="402"/>
      <c r="W594" s="402"/>
      <c r="X594" s="402"/>
      <c r="Y594" s="402"/>
      <c r="Z594" s="402"/>
    </row>
    <row r="595" ht="18.0" customHeight="1">
      <c r="A595" s="402"/>
      <c r="B595" s="402"/>
      <c r="C595" s="402"/>
      <c r="D595" s="402"/>
      <c r="E595" s="402"/>
      <c r="F595" s="402"/>
      <c r="G595" s="402"/>
      <c r="H595" s="402"/>
      <c r="I595" s="402"/>
      <c r="J595" s="402"/>
      <c r="K595" s="402"/>
      <c r="L595" s="402"/>
      <c r="M595" s="402"/>
      <c r="N595" s="402"/>
      <c r="O595" s="402"/>
      <c r="P595" s="402"/>
      <c r="Q595" s="402"/>
      <c r="R595" s="402"/>
      <c r="S595" s="402"/>
      <c r="T595" s="402"/>
      <c r="U595" s="402"/>
      <c r="V595" s="402"/>
      <c r="W595" s="402"/>
      <c r="X595" s="402"/>
      <c r="Y595" s="402"/>
      <c r="Z595" s="402"/>
    </row>
    <row r="596" ht="18.0" customHeight="1">
      <c r="A596" s="402"/>
      <c r="B596" s="402"/>
      <c r="C596" s="402"/>
      <c r="D596" s="402"/>
      <c r="E596" s="402"/>
      <c r="F596" s="402"/>
      <c r="G596" s="402"/>
      <c r="H596" s="402"/>
      <c r="I596" s="402"/>
      <c r="J596" s="402"/>
      <c r="K596" s="402"/>
      <c r="L596" s="402"/>
      <c r="M596" s="402"/>
      <c r="N596" s="402"/>
      <c r="O596" s="402"/>
      <c r="P596" s="402"/>
      <c r="Q596" s="402"/>
      <c r="R596" s="402"/>
      <c r="S596" s="402"/>
      <c r="T596" s="402"/>
      <c r="U596" s="402"/>
      <c r="V596" s="402"/>
      <c r="W596" s="402"/>
      <c r="X596" s="402"/>
      <c r="Y596" s="402"/>
      <c r="Z596" s="402"/>
    </row>
    <row r="597" ht="18.0" customHeight="1">
      <c r="A597" s="402"/>
      <c r="B597" s="402"/>
      <c r="C597" s="402"/>
      <c r="D597" s="402"/>
      <c r="E597" s="402"/>
      <c r="F597" s="402"/>
      <c r="G597" s="402"/>
      <c r="H597" s="402"/>
      <c r="I597" s="402"/>
      <c r="J597" s="402"/>
      <c r="K597" s="402"/>
      <c r="L597" s="402"/>
      <c r="M597" s="402"/>
      <c r="N597" s="402"/>
      <c r="O597" s="402"/>
      <c r="P597" s="402"/>
      <c r="Q597" s="402"/>
      <c r="R597" s="402"/>
      <c r="S597" s="402"/>
      <c r="T597" s="402"/>
      <c r="U597" s="402"/>
      <c r="V597" s="402"/>
      <c r="W597" s="402"/>
      <c r="X597" s="402"/>
      <c r="Y597" s="402"/>
      <c r="Z597" s="402"/>
    </row>
    <row r="598" ht="18.0" customHeight="1">
      <c r="A598" s="402"/>
      <c r="B598" s="402"/>
      <c r="C598" s="402"/>
      <c r="D598" s="402"/>
      <c r="E598" s="402"/>
      <c r="F598" s="402"/>
      <c r="G598" s="402"/>
      <c r="H598" s="402"/>
      <c r="I598" s="402"/>
      <c r="J598" s="402"/>
      <c r="K598" s="402"/>
      <c r="L598" s="402"/>
      <c r="M598" s="402"/>
      <c r="N598" s="402"/>
      <c r="O598" s="402"/>
      <c r="P598" s="402"/>
      <c r="Q598" s="402"/>
      <c r="R598" s="402"/>
      <c r="S598" s="402"/>
      <c r="T598" s="402"/>
      <c r="U598" s="402"/>
      <c r="V598" s="402"/>
      <c r="W598" s="402"/>
      <c r="X598" s="402"/>
      <c r="Y598" s="402"/>
      <c r="Z598" s="402"/>
    </row>
    <row r="599" ht="18.0" customHeight="1">
      <c r="A599" s="402"/>
      <c r="B599" s="402"/>
      <c r="C599" s="402"/>
      <c r="D599" s="402"/>
      <c r="E599" s="402"/>
      <c r="F599" s="402"/>
      <c r="G599" s="402"/>
      <c r="H599" s="402"/>
      <c r="I599" s="402"/>
      <c r="J599" s="402"/>
      <c r="K599" s="402"/>
      <c r="L599" s="402"/>
      <c r="M599" s="402"/>
      <c r="N599" s="402"/>
      <c r="O599" s="402"/>
      <c r="P599" s="402"/>
      <c r="Q599" s="402"/>
      <c r="R599" s="402"/>
      <c r="S599" s="402"/>
      <c r="T599" s="402"/>
      <c r="U599" s="402"/>
      <c r="V599" s="402"/>
      <c r="W599" s="402"/>
      <c r="X599" s="402"/>
      <c r="Y599" s="402"/>
      <c r="Z599" s="402"/>
    </row>
    <row r="600" ht="18.0" customHeight="1">
      <c r="A600" s="402"/>
      <c r="B600" s="402"/>
      <c r="C600" s="402"/>
      <c r="D600" s="402"/>
      <c r="E600" s="402"/>
      <c r="F600" s="402"/>
      <c r="G600" s="402"/>
      <c r="H600" s="402"/>
      <c r="I600" s="402"/>
      <c r="J600" s="402"/>
      <c r="K600" s="402"/>
      <c r="L600" s="402"/>
      <c r="M600" s="402"/>
      <c r="N600" s="402"/>
      <c r="O600" s="402"/>
      <c r="P600" s="402"/>
      <c r="Q600" s="402"/>
      <c r="R600" s="402"/>
      <c r="S600" s="402"/>
      <c r="T600" s="402"/>
      <c r="U600" s="402"/>
      <c r="V600" s="402"/>
      <c r="W600" s="402"/>
      <c r="X600" s="402"/>
      <c r="Y600" s="402"/>
      <c r="Z600" s="402"/>
    </row>
    <row r="601" ht="18.0" customHeight="1">
      <c r="A601" s="402"/>
      <c r="B601" s="402"/>
      <c r="C601" s="402"/>
      <c r="D601" s="402"/>
      <c r="E601" s="402"/>
      <c r="F601" s="402"/>
      <c r="G601" s="402"/>
      <c r="H601" s="402"/>
      <c r="I601" s="402"/>
      <c r="J601" s="402"/>
      <c r="K601" s="402"/>
      <c r="L601" s="402"/>
      <c r="M601" s="402"/>
      <c r="N601" s="402"/>
      <c r="O601" s="402"/>
      <c r="P601" s="402"/>
      <c r="Q601" s="402"/>
      <c r="R601" s="402"/>
      <c r="S601" s="402"/>
      <c r="T601" s="402"/>
      <c r="U601" s="402"/>
      <c r="V601" s="402"/>
      <c r="W601" s="402"/>
      <c r="X601" s="402"/>
      <c r="Y601" s="402"/>
      <c r="Z601" s="402"/>
    </row>
    <row r="602" ht="18.0" customHeight="1">
      <c r="A602" s="402"/>
      <c r="B602" s="402"/>
      <c r="C602" s="402"/>
      <c r="D602" s="402"/>
      <c r="E602" s="402"/>
      <c r="F602" s="402"/>
      <c r="G602" s="402"/>
      <c r="H602" s="402"/>
      <c r="I602" s="402"/>
      <c r="J602" s="402"/>
      <c r="K602" s="402"/>
      <c r="L602" s="402"/>
      <c r="M602" s="402"/>
      <c r="N602" s="402"/>
      <c r="O602" s="402"/>
      <c r="P602" s="402"/>
      <c r="Q602" s="402"/>
      <c r="R602" s="402"/>
      <c r="S602" s="402"/>
      <c r="T602" s="402"/>
      <c r="U602" s="402"/>
      <c r="V602" s="402"/>
      <c r="W602" s="402"/>
      <c r="X602" s="402"/>
      <c r="Y602" s="402"/>
      <c r="Z602" s="402"/>
    </row>
    <row r="603" ht="18.0" customHeight="1">
      <c r="A603" s="402"/>
      <c r="B603" s="402"/>
      <c r="C603" s="402"/>
      <c r="D603" s="402"/>
      <c r="E603" s="402"/>
      <c r="F603" s="402"/>
      <c r="G603" s="402"/>
      <c r="H603" s="402"/>
      <c r="I603" s="402"/>
      <c r="J603" s="402"/>
      <c r="K603" s="402"/>
      <c r="L603" s="402"/>
      <c r="M603" s="402"/>
      <c r="N603" s="402"/>
      <c r="O603" s="402"/>
      <c r="P603" s="402"/>
      <c r="Q603" s="402"/>
      <c r="R603" s="402"/>
      <c r="S603" s="402"/>
      <c r="T603" s="402"/>
      <c r="U603" s="402"/>
      <c r="V603" s="402"/>
      <c r="W603" s="402"/>
      <c r="X603" s="402"/>
      <c r="Y603" s="402"/>
      <c r="Z603" s="402"/>
    </row>
    <row r="604" ht="18.0" customHeight="1">
      <c r="A604" s="402"/>
      <c r="B604" s="402"/>
      <c r="C604" s="402"/>
      <c r="D604" s="402"/>
      <c r="E604" s="402"/>
      <c r="F604" s="402"/>
      <c r="G604" s="402"/>
      <c r="H604" s="402"/>
      <c r="I604" s="402"/>
      <c r="J604" s="402"/>
      <c r="K604" s="402"/>
      <c r="L604" s="402"/>
      <c r="M604" s="402"/>
      <c r="N604" s="402"/>
      <c r="O604" s="402"/>
      <c r="P604" s="402"/>
      <c r="Q604" s="402"/>
      <c r="R604" s="402"/>
      <c r="S604" s="402"/>
      <c r="T604" s="402"/>
      <c r="U604" s="402"/>
      <c r="V604" s="402"/>
      <c r="W604" s="402"/>
      <c r="X604" s="402"/>
      <c r="Y604" s="402"/>
      <c r="Z604" s="402"/>
    </row>
    <row r="605" ht="18.0" customHeight="1">
      <c r="A605" s="402"/>
      <c r="B605" s="402"/>
      <c r="C605" s="402"/>
      <c r="D605" s="402"/>
      <c r="E605" s="402"/>
      <c r="F605" s="402"/>
      <c r="G605" s="402"/>
      <c r="H605" s="402"/>
      <c r="I605" s="402"/>
      <c r="J605" s="402"/>
      <c r="K605" s="402"/>
      <c r="L605" s="402"/>
      <c r="M605" s="402"/>
      <c r="N605" s="402"/>
      <c r="O605" s="402"/>
      <c r="P605" s="402"/>
      <c r="Q605" s="402"/>
      <c r="R605" s="402"/>
      <c r="S605" s="402"/>
      <c r="T605" s="402"/>
      <c r="U605" s="402"/>
      <c r="V605" s="402"/>
      <c r="W605" s="402"/>
      <c r="X605" s="402"/>
      <c r="Y605" s="402"/>
      <c r="Z605" s="402"/>
    </row>
    <row r="606" ht="18.0" customHeight="1">
      <c r="A606" s="402"/>
      <c r="B606" s="402"/>
      <c r="C606" s="402"/>
      <c r="D606" s="402"/>
      <c r="E606" s="402"/>
      <c r="F606" s="402"/>
      <c r="G606" s="402"/>
      <c r="H606" s="402"/>
      <c r="I606" s="402"/>
      <c r="J606" s="402"/>
      <c r="K606" s="402"/>
      <c r="L606" s="402"/>
      <c r="M606" s="402"/>
      <c r="N606" s="402"/>
      <c r="O606" s="402"/>
      <c r="P606" s="402"/>
      <c r="Q606" s="402"/>
      <c r="R606" s="402"/>
      <c r="S606" s="402"/>
      <c r="T606" s="402"/>
      <c r="U606" s="402"/>
      <c r="V606" s="402"/>
      <c r="W606" s="402"/>
      <c r="X606" s="402"/>
      <c r="Y606" s="402"/>
      <c r="Z606" s="402"/>
    </row>
    <row r="607" ht="18.0" customHeight="1">
      <c r="A607" s="402"/>
      <c r="B607" s="402"/>
      <c r="C607" s="402"/>
      <c r="D607" s="402"/>
      <c r="E607" s="402"/>
      <c r="F607" s="402"/>
      <c r="G607" s="402"/>
      <c r="H607" s="402"/>
      <c r="I607" s="402"/>
      <c r="J607" s="402"/>
      <c r="K607" s="402"/>
      <c r="L607" s="402"/>
      <c r="M607" s="402"/>
      <c r="N607" s="402"/>
      <c r="O607" s="402"/>
      <c r="P607" s="402"/>
      <c r="Q607" s="402"/>
      <c r="R607" s="402"/>
      <c r="S607" s="402"/>
      <c r="T607" s="402"/>
      <c r="U607" s="402"/>
      <c r="V607" s="402"/>
      <c r="W607" s="402"/>
      <c r="X607" s="402"/>
      <c r="Y607" s="402"/>
      <c r="Z607" s="402"/>
    </row>
    <row r="608" ht="18.0" customHeight="1">
      <c r="A608" s="402"/>
      <c r="B608" s="402"/>
      <c r="C608" s="402"/>
      <c r="D608" s="402"/>
      <c r="E608" s="402"/>
      <c r="F608" s="402"/>
      <c r="G608" s="402"/>
      <c r="H608" s="402"/>
      <c r="I608" s="402"/>
      <c r="J608" s="402"/>
      <c r="K608" s="402"/>
      <c r="L608" s="402"/>
      <c r="M608" s="402"/>
      <c r="N608" s="402"/>
      <c r="O608" s="402"/>
      <c r="P608" s="402"/>
      <c r="Q608" s="402"/>
      <c r="R608" s="402"/>
      <c r="S608" s="402"/>
      <c r="T608" s="402"/>
      <c r="U608" s="402"/>
      <c r="V608" s="402"/>
      <c r="W608" s="402"/>
      <c r="X608" s="402"/>
      <c r="Y608" s="402"/>
      <c r="Z608" s="402"/>
    </row>
    <row r="609" ht="18.0" customHeight="1">
      <c r="A609" s="402"/>
      <c r="B609" s="402"/>
      <c r="C609" s="402"/>
      <c r="D609" s="402"/>
      <c r="E609" s="402"/>
      <c r="F609" s="402"/>
      <c r="G609" s="402"/>
      <c r="H609" s="402"/>
      <c r="I609" s="402"/>
      <c r="J609" s="402"/>
      <c r="K609" s="402"/>
      <c r="L609" s="402"/>
      <c r="M609" s="402"/>
      <c r="N609" s="402"/>
      <c r="O609" s="402"/>
      <c r="P609" s="402"/>
      <c r="Q609" s="402"/>
      <c r="R609" s="402"/>
      <c r="S609" s="402"/>
      <c r="T609" s="402"/>
      <c r="U609" s="402"/>
      <c r="V609" s="402"/>
      <c r="W609" s="402"/>
      <c r="X609" s="402"/>
      <c r="Y609" s="402"/>
      <c r="Z609" s="402"/>
    </row>
    <row r="610" ht="18.0" customHeight="1">
      <c r="A610" s="402"/>
      <c r="B610" s="402"/>
      <c r="C610" s="402"/>
      <c r="D610" s="402"/>
      <c r="E610" s="402"/>
      <c r="F610" s="402"/>
      <c r="G610" s="402"/>
      <c r="H610" s="402"/>
      <c r="I610" s="402"/>
      <c r="J610" s="402"/>
      <c r="K610" s="402"/>
      <c r="L610" s="402"/>
      <c r="M610" s="402"/>
      <c r="N610" s="402"/>
      <c r="O610" s="402"/>
      <c r="P610" s="402"/>
      <c r="Q610" s="402"/>
      <c r="R610" s="402"/>
      <c r="S610" s="402"/>
      <c r="T610" s="402"/>
      <c r="U610" s="402"/>
      <c r="V610" s="402"/>
      <c r="W610" s="402"/>
      <c r="X610" s="402"/>
      <c r="Y610" s="402"/>
      <c r="Z610" s="402"/>
    </row>
    <row r="611" ht="18.0" customHeight="1">
      <c r="A611" s="402"/>
      <c r="B611" s="402"/>
      <c r="C611" s="402"/>
      <c r="D611" s="402"/>
      <c r="E611" s="402"/>
      <c r="F611" s="402"/>
      <c r="G611" s="402"/>
      <c r="H611" s="402"/>
      <c r="I611" s="402"/>
      <c r="J611" s="402"/>
      <c r="K611" s="402"/>
      <c r="L611" s="402"/>
      <c r="M611" s="402"/>
      <c r="N611" s="402"/>
      <c r="O611" s="402"/>
      <c r="P611" s="402"/>
      <c r="Q611" s="402"/>
      <c r="R611" s="402"/>
      <c r="S611" s="402"/>
      <c r="T611" s="402"/>
      <c r="U611" s="402"/>
      <c r="V611" s="402"/>
      <c r="W611" s="402"/>
      <c r="X611" s="402"/>
      <c r="Y611" s="402"/>
      <c r="Z611" s="402"/>
    </row>
    <row r="612" ht="18.0" customHeight="1">
      <c r="A612" s="402"/>
      <c r="B612" s="402"/>
      <c r="C612" s="402"/>
      <c r="D612" s="402"/>
      <c r="E612" s="402"/>
      <c r="F612" s="402"/>
      <c r="G612" s="402"/>
      <c r="H612" s="402"/>
      <c r="I612" s="402"/>
      <c r="J612" s="402"/>
      <c r="K612" s="402"/>
      <c r="L612" s="402"/>
      <c r="M612" s="402"/>
      <c r="N612" s="402"/>
      <c r="O612" s="402"/>
      <c r="P612" s="402"/>
      <c r="Q612" s="402"/>
      <c r="R612" s="402"/>
      <c r="S612" s="402"/>
      <c r="T612" s="402"/>
      <c r="U612" s="402"/>
      <c r="V612" s="402"/>
      <c r="W612" s="402"/>
      <c r="X612" s="402"/>
      <c r="Y612" s="402"/>
      <c r="Z612" s="402"/>
    </row>
    <row r="613" ht="18.0" customHeight="1">
      <c r="A613" s="402"/>
      <c r="B613" s="402"/>
      <c r="C613" s="402"/>
      <c r="D613" s="402"/>
      <c r="E613" s="402"/>
      <c r="F613" s="402"/>
      <c r="G613" s="402"/>
      <c r="H613" s="402"/>
      <c r="I613" s="402"/>
      <c r="J613" s="402"/>
      <c r="K613" s="402"/>
      <c r="L613" s="402"/>
      <c r="M613" s="402"/>
      <c r="N613" s="402"/>
      <c r="O613" s="402"/>
      <c r="P613" s="402"/>
      <c r="Q613" s="402"/>
      <c r="R613" s="402"/>
      <c r="S613" s="402"/>
      <c r="T613" s="402"/>
      <c r="U613" s="402"/>
      <c r="V613" s="402"/>
      <c r="W613" s="402"/>
      <c r="X613" s="402"/>
      <c r="Y613" s="402"/>
      <c r="Z613" s="402"/>
    </row>
    <row r="614" ht="18.0" customHeight="1">
      <c r="A614" s="402"/>
      <c r="B614" s="402"/>
      <c r="C614" s="402"/>
      <c r="D614" s="402"/>
      <c r="E614" s="402"/>
      <c r="F614" s="402"/>
      <c r="G614" s="402"/>
      <c r="H614" s="402"/>
      <c r="I614" s="402"/>
      <c r="J614" s="402"/>
      <c r="K614" s="402"/>
      <c r="L614" s="402"/>
      <c r="M614" s="402"/>
      <c r="N614" s="402"/>
      <c r="O614" s="402"/>
      <c r="P614" s="402"/>
      <c r="Q614" s="402"/>
      <c r="R614" s="402"/>
      <c r="S614" s="402"/>
      <c r="T614" s="402"/>
      <c r="U614" s="402"/>
      <c r="V614" s="402"/>
      <c r="W614" s="402"/>
      <c r="X614" s="402"/>
      <c r="Y614" s="402"/>
      <c r="Z614" s="402"/>
    </row>
    <row r="615" ht="18.0" customHeight="1">
      <c r="A615" s="402"/>
      <c r="B615" s="402"/>
      <c r="C615" s="402"/>
      <c r="D615" s="402"/>
      <c r="E615" s="402"/>
      <c r="F615" s="402"/>
      <c r="G615" s="402"/>
      <c r="H615" s="402"/>
      <c r="I615" s="402"/>
      <c r="J615" s="402"/>
      <c r="K615" s="402"/>
      <c r="L615" s="402"/>
      <c r="M615" s="402"/>
      <c r="N615" s="402"/>
      <c r="O615" s="402"/>
      <c r="P615" s="402"/>
      <c r="Q615" s="402"/>
      <c r="R615" s="402"/>
      <c r="S615" s="402"/>
      <c r="T615" s="402"/>
      <c r="U615" s="402"/>
      <c r="V615" s="402"/>
      <c r="W615" s="402"/>
      <c r="X615" s="402"/>
      <c r="Y615" s="402"/>
      <c r="Z615" s="402"/>
    </row>
    <row r="616" ht="18.0" customHeight="1">
      <c r="A616" s="402"/>
      <c r="B616" s="402"/>
      <c r="C616" s="402"/>
      <c r="D616" s="402"/>
      <c r="E616" s="402"/>
      <c r="F616" s="402"/>
      <c r="G616" s="402"/>
      <c r="H616" s="402"/>
      <c r="I616" s="402"/>
      <c r="J616" s="402"/>
      <c r="K616" s="402"/>
      <c r="L616" s="402"/>
      <c r="M616" s="402"/>
      <c r="N616" s="402"/>
      <c r="O616" s="402"/>
      <c r="P616" s="402"/>
      <c r="Q616" s="402"/>
      <c r="R616" s="402"/>
      <c r="S616" s="402"/>
      <c r="T616" s="402"/>
      <c r="U616" s="402"/>
      <c r="V616" s="402"/>
      <c r="W616" s="402"/>
      <c r="X616" s="402"/>
      <c r="Y616" s="402"/>
      <c r="Z616" s="402"/>
    </row>
    <row r="617" ht="18.0" customHeight="1">
      <c r="A617" s="402"/>
      <c r="B617" s="402"/>
      <c r="C617" s="402"/>
      <c r="D617" s="402"/>
      <c r="E617" s="402"/>
      <c r="F617" s="402"/>
      <c r="G617" s="402"/>
      <c r="H617" s="402"/>
      <c r="I617" s="402"/>
      <c r="J617" s="402"/>
      <c r="K617" s="402"/>
      <c r="L617" s="402"/>
      <c r="M617" s="402"/>
      <c r="N617" s="402"/>
      <c r="O617" s="402"/>
      <c r="P617" s="402"/>
      <c r="Q617" s="402"/>
      <c r="R617" s="402"/>
      <c r="S617" s="402"/>
      <c r="T617" s="402"/>
      <c r="U617" s="402"/>
      <c r="V617" s="402"/>
      <c r="W617" s="402"/>
      <c r="X617" s="402"/>
      <c r="Y617" s="402"/>
      <c r="Z617" s="402"/>
    </row>
    <row r="618" ht="18.0" customHeight="1">
      <c r="A618" s="402"/>
      <c r="B618" s="402"/>
      <c r="C618" s="402"/>
      <c r="D618" s="402"/>
      <c r="E618" s="402"/>
      <c r="F618" s="402"/>
      <c r="G618" s="402"/>
      <c r="H618" s="402"/>
      <c r="I618" s="402"/>
      <c r="J618" s="402"/>
      <c r="K618" s="402"/>
      <c r="L618" s="402"/>
      <c r="M618" s="402"/>
      <c r="N618" s="402"/>
      <c r="O618" s="402"/>
      <c r="P618" s="402"/>
      <c r="Q618" s="402"/>
      <c r="R618" s="402"/>
      <c r="S618" s="402"/>
      <c r="T618" s="402"/>
      <c r="U618" s="402"/>
      <c r="V618" s="402"/>
      <c r="W618" s="402"/>
      <c r="X618" s="402"/>
      <c r="Y618" s="402"/>
      <c r="Z618" s="402"/>
    </row>
    <row r="619" ht="18.0" customHeight="1">
      <c r="A619" s="402"/>
      <c r="B619" s="402"/>
      <c r="C619" s="402"/>
      <c r="D619" s="402"/>
      <c r="E619" s="402"/>
      <c r="F619" s="402"/>
      <c r="G619" s="402"/>
      <c r="H619" s="402"/>
      <c r="I619" s="402"/>
      <c r="J619" s="402"/>
      <c r="K619" s="402"/>
      <c r="L619" s="402"/>
      <c r="M619" s="402"/>
      <c r="N619" s="402"/>
      <c r="O619" s="402"/>
      <c r="P619" s="402"/>
      <c r="Q619" s="402"/>
      <c r="R619" s="402"/>
      <c r="S619" s="402"/>
      <c r="T619" s="402"/>
      <c r="U619" s="402"/>
      <c r="V619" s="402"/>
      <c r="W619" s="402"/>
      <c r="X619" s="402"/>
      <c r="Y619" s="402"/>
      <c r="Z619" s="402"/>
    </row>
    <row r="620" ht="18.0" customHeight="1">
      <c r="A620" s="402"/>
      <c r="B620" s="402"/>
      <c r="C620" s="402"/>
      <c r="D620" s="402"/>
      <c r="E620" s="402"/>
      <c r="F620" s="402"/>
      <c r="G620" s="402"/>
      <c r="H620" s="402"/>
      <c r="I620" s="402"/>
      <c r="J620" s="402"/>
      <c r="K620" s="402"/>
      <c r="L620" s="402"/>
      <c r="M620" s="402"/>
      <c r="N620" s="402"/>
      <c r="O620" s="402"/>
      <c r="P620" s="402"/>
      <c r="Q620" s="402"/>
      <c r="R620" s="402"/>
      <c r="S620" s="402"/>
      <c r="T620" s="402"/>
      <c r="U620" s="402"/>
      <c r="V620" s="402"/>
      <c r="W620" s="402"/>
      <c r="X620" s="402"/>
      <c r="Y620" s="402"/>
      <c r="Z620" s="402"/>
    </row>
    <row r="621" ht="18.0" customHeight="1">
      <c r="A621" s="402"/>
      <c r="B621" s="402"/>
      <c r="C621" s="402"/>
      <c r="D621" s="402"/>
      <c r="E621" s="402"/>
      <c r="F621" s="402"/>
      <c r="G621" s="402"/>
      <c r="H621" s="402"/>
      <c r="I621" s="402"/>
      <c r="J621" s="402"/>
      <c r="K621" s="402"/>
      <c r="L621" s="402"/>
      <c r="M621" s="402"/>
      <c r="N621" s="402"/>
      <c r="O621" s="402"/>
      <c r="P621" s="402"/>
      <c r="Q621" s="402"/>
      <c r="R621" s="402"/>
      <c r="S621" s="402"/>
      <c r="T621" s="402"/>
      <c r="U621" s="402"/>
      <c r="V621" s="402"/>
      <c r="W621" s="402"/>
      <c r="X621" s="402"/>
      <c r="Y621" s="402"/>
      <c r="Z621" s="402"/>
    </row>
    <row r="622" ht="18.0" customHeight="1">
      <c r="A622" s="402"/>
      <c r="B622" s="402"/>
      <c r="C622" s="402"/>
      <c r="D622" s="402"/>
      <c r="E622" s="402"/>
      <c r="F622" s="402"/>
      <c r="G622" s="402"/>
      <c r="H622" s="402"/>
      <c r="I622" s="402"/>
      <c r="J622" s="402"/>
      <c r="K622" s="402"/>
      <c r="L622" s="402"/>
      <c r="M622" s="402"/>
      <c r="N622" s="402"/>
      <c r="O622" s="402"/>
      <c r="P622" s="402"/>
      <c r="Q622" s="402"/>
      <c r="R622" s="402"/>
      <c r="S622" s="402"/>
      <c r="T622" s="402"/>
      <c r="U622" s="402"/>
      <c r="V622" s="402"/>
      <c r="W622" s="402"/>
      <c r="X622" s="402"/>
      <c r="Y622" s="402"/>
      <c r="Z622" s="402"/>
    </row>
    <row r="623" ht="18.0" customHeight="1">
      <c r="A623" s="402"/>
      <c r="B623" s="402"/>
      <c r="C623" s="402"/>
      <c r="D623" s="402"/>
      <c r="E623" s="402"/>
      <c r="F623" s="402"/>
      <c r="G623" s="402"/>
      <c r="H623" s="402"/>
      <c r="I623" s="402"/>
      <c r="J623" s="402"/>
      <c r="K623" s="402"/>
      <c r="L623" s="402"/>
      <c r="M623" s="402"/>
      <c r="N623" s="402"/>
      <c r="O623" s="402"/>
      <c r="P623" s="402"/>
      <c r="Q623" s="402"/>
      <c r="R623" s="402"/>
      <c r="S623" s="402"/>
      <c r="T623" s="402"/>
      <c r="U623" s="402"/>
      <c r="V623" s="402"/>
      <c r="W623" s="402"/>
      <c r="X623" s="402"/>
      <c r="Y623" s="402"/>
      <c r="Z623" s="402"/>
    </row>
    <row r="624" ht="18.0" customHeight="1">
      <c r="A624" s="402"/>
      <c r="B624" s="402"/>
      <c r="C624" s="402"/>
      <c r="D624" s="402"/>
      <c r="E624" s="402"/>
      <c r="F624" s="402"/>
      <c r="G624" s="402"/>
      <c r="H624" s="402"/>
      <c r="I624" s="402"/>
      <c r="J624" s="402"/>
      <c r="K624" s="402"/>
      <c r="L624" s="402"/>
      <c r="M624" s="402"/>
      <c r="N624" s="402"/>
      <c r="O624" s="402"/>
      <c r="P624" s="402"/>
      <c r="Q624" s="402"/>
      <c r="R624" s="402"/>
      <c r="S624" s="402"/>
      <c r="T624" s="402"/>
      <c r="U624" s="402"/>
      <c r="V624" s="402"/>
      <c r="W624" s="402"/>
      <c r="X624" s="402"/>
      <c r="Y624" s="402"/>
      <c r="Z624" s="402"/>
    </row>
    <row r="625" ht="18.0" customHeight="1">
      <c r="A625" s="402"/>
      <c r="B625" s="402"/>
      <c r="C625" s="402"/>
      <c r="D625" s="402"/>
      <c r="E625" s="402"/>
      <c r="F625" s="402"/>
      <c r="G625" s="402"/>
      <c r="H625" s="402"/>
      <c r="I625" s="402"/>
      <c r="J625" s="402"/>
      <c r="K625" s="402"/>
      <c r="L625" s="402"/>
      <c r="M625" s="402"/>
      <c r="N625" s="402"/>
      <c r="O625" s="402"/>
      <c r="P625" s="402"/>
      <c r="Q625" s="402"/>
      <c r="R625" s="402"/>
      <c r="S625" s="402"/>
      <c r="T625" s="402"/>
      <c r="U625" s="402"/>
      <c r="V625" s="402"/>
      <c r="W625" s="402"/>
      <c r="X625" s="402"/>
      <c r="Y625" s="402"/>
      <c r="Z625" s="402"/>
    </row>
    <row r="626" ht="18.0" customHeight="1">
      <c r="A626" s="402"/>
      <c r="B626" s="402"/>
      <c r="C626" s="402"/>
      <c r="D626" s="402"/>
      <c r="E626" s="402"/>
      <c r="F626" s="402"/>
      <c r="G626" s="402"/>
      <c r="H626" s="402"/>
      <c r="I626" s="402"/>
      <c r="J626" s="402"/>
      <c r="K626" s="402"/>
      <c r="L626" s="402"/>
      <c r="M626" s="402"/>
      <c r="N626" s="402"/>
      <c r="O626" s="402"/>
      <c r="P626" s="402"/>
      <c r="Q626" s="402"/>
      <c r="R626" s="402"/>
      <c r="S626" s="402"/>
      <c r="T626" s="402"/>
      <c r="U626" s="402"/>
      <c r="V626" s="402"/>
      <c r="W626" s="402"/>
      <c r="X626" s="402"/>
      <c r="Y626" s="402"/>
      <c r="Z626" s="402"/>
    </row>
    <row r="627" ht="18.0" customHeight="1">
      <c r="A627" s="402"/>
      <c r="B627" s="402"/>
      <c r="C627" s="402"/>
      <c r="D627" s="402"/>
      <c r="E627" s="402"/>
      <c r="F627" s="402"/>
      <c r="G627" s="402"/>
      <c r="H627" s="402"/>
      <c r="I627" s="402"/>
      <c r="J627" s="402"/>
      <c r="K627" s="402"/>
      <c r="L627" s="402"/>
      <c r="M627" s="402"/>
      <c r="N627" s="402"/>
      <c r="O627" s="402"/>
      <c r="P627" s="402"/>
      <c r="Q627" s="402"/>
      <c r="R627" s="402"/>
      <c r="S627" s="402"/>
      <c r="T627" s="402"/>
      <c r="U627" s="402"/>
      <c r="V627" s="402"/>
      <c r="W627" s="402"/>
      <c r="X627" s="402"/>
      <c r="Y627" s="402"/>
      <c r="Z627" s="402"/>
    </row>
    <row r="628" ht="18.0" customHeight="1">
      <c r="A628" s="402"/>
      <c r="B628" s="402"/>
      <c r="C628" s="402"/>
      <c r="D628" s="402"/>
      <c r="E628" s="402"/>
      <c r="F628" s="402"/>
      <c r="G628" s="402"/>
      <c r="H628" s="402"/>
      <c r="I628" s="402"/>
      <c r="J628" s="402"/>
      <c r="K628" s="402"/>
      <c r="L628" s="402"/>
      <c r="M628" s="402"/>
      <c r="N628" s="402"/>
      <c r="O628" s="402"/>
      <c r="P628" s="402"/>
      <c r="Q628" s="402"/>
      <c r="R628" s="402"/>
      <c r="S628" s="402"/>
      <c r="T628" s="402"/>
      <c r="U628" s="402"/>
      <c r="V628" s="402"/>
      <c r="W628" s="402"/>
      <c r="X628" s="402"/>
      <c r="Y628" s="402"/>
      <c r="Z628" s="402"/>
    </row>
    <row r="629" ht="18.0" customHeight="1">
      <c r="A629" s="402"/>
      <c r="B629" s="402"/>
      <c r="C629" s="402"/>
      <c r="D629" s="402"/>
      <c r="E629" s="402"/>
      <c r="F629" s="402"/>
      <c r="G629" s="402"/>
      <c r="H629" s="402"/>
      <c r="I629" s="402"/>
      <c r="J629" s="402"/>
      <c r="K629" s="402"/>
      <c r="L629" s="402"/>
      <c r="M629" s="402"/>
      <c r="N629" s="402"/>
      <c r="O629" s="402"/>
      <c r="P629" s="402"/>
      <c r="Q629" s="402"/>
      <c r="R629" s="402"/>
      <c r="S629" s="402"/>
      <c r="T629" s="402"/>
      <c r="U629" s="402"/>
      <c r="V629" s="402"/>
      <c r="W629" s="402"/>
      <c r="X629" s="402"/>
      <c r="Y629" s="402"/>
      <c r="Z629" s="402"/>
    </row>
    <row r="630" ht="18.0" customHeight="1">
      <c r="A630" s="402"/>
      <c r="B630" s="402"/>
      <c r="C630" s="402"/>
      <c r="D630" s="402"/>
      <c r="E630" s="402"/>
      <c r="F630" s="402"/>
      <c r="G630" s="402"/>
      <c r="H630" s="402"/>
      <c r="I630" s="402"/>
      <c r="J630" s="402"/>
      <c r="K630" s="402"/>
      <c r="L630" s="402"/>
      <c r="M630" s="402"/>
      <c r="N630" s="402"/>
      <c r="O630" s="402"/>
      <c r="P630" s="402"/>
      <c r="Q630" s="402"/>
      <c r="R630" s="402"/>
      <c r="S630" s="402"/>
      <c r="T630" s="402"/>
      <c r="U630" s="402"/>
      <c r="V630" s="402"/>
      <c r="W630" s="402"/>
      <c r="X630" s="402"/>
      <c r="Y630" s="402"/>
      <c r="Z630" s="402"/>
    </row>
    <row r="631" ht="18.0" customHeight="1">
      <c r="A631" s="402"/>
      <c r="B631" s="402"/>
      <c r="C631" s="402"/>
      <c r="D631" s="402"/>
      <c r="E631" s="402"/>
      <c r="F631" s="402"/>
      <c r="G631" s="402"/>
      <c r="H631" s="402"/>
      <c r="I631" s="402"/>
      <c r="J631" s="402"/>
      <c r="K631" s="402"/>
      <c r="L631" s="402"/>
      <c r="M631" s="402"/>
      <c r="N631" s="402"/>
      <c r="O631" s="402"/>
      <c r="P631" s="402"/>
      <c r="Q631" s="402"/>
      <c r="R631" s="402"/>
      <c r="S631" s="402"/>
      <c r="T631" s="402"/>
      <c r="U631" s="402"/>
      <c r="V631" s="402"/>
      <c r="W631" s="402"/>
      <c r="X631" s="402"/>
      <c r="Y631" s="402"/>
      <c r="Z631" s="402"/>
    </row>
    <row r="632" ht="18.0" customHeight="1">
      <c r="A632" s="402"/>
      <c r="B632" s="402"/>
      <c r="C632" s="402"/>
      <c r="D632" s="402"/>
      <c r="E632" s="402"/>
      <c r="F632" s="402"/>
      <c r="G632" s="402"/>
      <c r="H632" s="402"/>
      <c r="I632" s="402"/>
      <c r="J632" s="402"/>
      <c r="K632" s="402"/>
      <c r="L632" s="402"/>
      <c r="M632" s="402"/>
      <c r="N632" s="402"/>
      <c r="O632" s="402"/>
      <c r="P632" s="402"/>
      <c r="Q632" s="402"/>
      <c r="R632" s="402"/>
      <c r="S632" s="402"/>
      <c r="T632" s="402"/>
      <c r="U632" s="402"/>
      <c r="V632" s="402"/>
      <c r="W632" s="402"/>
      <c r="X632" s="402"/>
      <c r="Y632" s="402"/>
      <c r="Z632" s="402"/>
    </row>
    <row r="633" ht="18.0" customHeight="1">
      <c r="A633" s="402"/>
      <c r="B633" s="402"/>
      <c r="C633" s="402"/>
      <c r="D633" s="402"/>
      <c r="E633" s="402"/>
      <c r="F633" s="402"/>
      <c r="G633" s="402"/>
      <c r="H633" s="402"/>
      <c r="I633" s="402"/>
      <c r="J633" s="402"/>
      <c r="K633" s="402"/>
      <c r="L633" s="402"/>
      <c r="M633" s="402"/>
      <c r="N633" s="402"/>
      <c r="O633" s="402"/>
      <c r="P633" s="402"/>
      <c r="Q633" s="402"/>
      <c r="R633" s="402"/>
      <c r="S633" s="402"/>
      <c r="T633" s="402"/>
      <c r="U633" s="402"/>
      <c r="V633" s="402"/>
      <c r="W633" s="402"/>
      <c r="X633" s="402"/>
      <c r="Y633" s="402"/>
      <c r="Z633" s="402"/>
    </row>
    <row r="634" ht="18.0" customHeight="1">
      <c r="A634" s="402"/>
      <c r="B634" s="402"/>
      <c r="C634" s="402"/>
      <c r="D634" s="402"/>
      <c r="E634" s="402"/>
      <c r="F634" s="402"/>
      <c r="G634" s="402"/>
      <c r="H634" s="402"/>
      <c r="I634" s="402"/>
      <c r="J634" s="402"/>
      <c r="K634" s="402"/>
      <c r="L634" s="402"/>
      <c r="M634" s="402"/>
      <c r="N634" s="402"/>
      <c r="O634" s="402"/>
      <c r="P634" s="402"/>
      <c r="Q634" s="402"/>
      <c r="R634" s="402"/>
      <c r="S634" s="402"/>
      <c r="T634" s="402"/>
      <c r="U634" s="402"/>
      <c r="V634" s="402"/>
      <c r="W634" s="402"/>
      <c r="X634" s="402"/>
      <c r="Y634" s="402"/>
      <c r="Z634" s="402"/>
    </row>
    <row r="635" ht="18.0" customHeight="1">
      <c r="A635" s="402"/>
      <c r="B635" s="402"/>
      <c r="C635" s="402"/>
      <c r="D635" s="402"/>
      <c r="E635" s="402"/>
      <c r="F635" s="402"/>
      <c r="G635" s="402"/>
      <c r="H635" s="402"/>
      <c r="I635" s="402"/>
      <c r="J635" s="402"/>
      <c r="K635" s="402"/>
      <c r="L635" s="402"/>
      <c r="M635" s="402"/>
      <c r="N635" s="402"/>
      <c r="O635" s="402"/>
      <c r="P635" s="402"/>
      <c r="Q635" s="402"/>
      <c r="R635" s="402"/>
      <c r="S635" s="402"/>
      <c r="T635" s="402"/>
      <c r="U635" s="402"/>
      <c r="V635" s="402"/>
      <c r="W635" s="402"/>
      <c r="X635" s="402"/>
      <c r="Y635" s="402"/>
      <c r="Z635" s="402"/>
    </row>
    <row r="636" ht="18.0" customHeight="1">
      <c r="A636" s="402"/>
      <c r="B636" s="402"/>
      <c r="C636" s="402"/>
      <c r="D636" s="402"/>
      <c r="E636" s="402"/>
      <c r="F636" s="402"/>
      <c r="G636" s="402"/>
      <c r="H636" s="402"/>
      <c r="I636" s="402"/>
      <c r="J636" s="402"/>
      <c r="K636" s="402"/>
      <c r="L636" s="402"/>
      <c r="M636" s="402"/>
      <c r="N636" s="402"/>
      <c r="O636" s="402"/>
      <c r="P636" s="402"/>
      <c r="Q636" s="402"/>
      <c r="R636" s="402"/>
      <c r="S636" s="402"/>
      <c r="T636" s="402"/>
      <c r="U636" s="402"/>
      <c r="V636" s="402"/>
      <c r="W636" s="402"/>
      <c r="X636" s="402"/>
      <c r="Y636" s="402"/>
      <c r="Z636" s="402"/>
    </row>
    <row r="637" ht="18.0" customHeight="1">
      <c r="A637" s="402"/>
      <c r="B637" s="402"/>
      <c r="C637" s="402"/>
      <c r="D637" s="402"/>
      <c r="E637" s="402"/>
      <c r="F637" s="402"/>
      <c r="G637" s="402"/>
      <c r="H637" s="402"/>
      <c r="I637" s="402"/>
      <c r="J637" s="402"/>
      <c r="K637" s="402"/>
      <c r="L637" s="402"/>
      <c r="M637" s="402"/>
      <c r="N637" s="402"/>
      <c r="O637" s="402"/>
      <c r="P637" s="402"/>
      <c r="Q637" s="402"/>
      <c r="R637" s="402"/>
      <c r="S637" s="402"/>
      <c r="T637" s="402"/>
      <c r="U637" s="402"/>
      <c r="V637" s="402"/>
      <c r="W637" s="402"/>
      <c r="X637" s="402"/>
      <c r="Y637" s="402"/>
      <c r="Z637" s="402"/>
    </row>
    <row r="638" ht="18.0" customHeight="1">
      <c r="A638" s="402"/>
      <c r="B638" s="402"/>
      <c r="C638" s="402"/>
      <c r="D638" s="402"/>
      <c r="E638" s="402"/>
      <c r="F638" s="402"/>
      <c r="G638" s="402"/>
      <c r="H638" s="402"/>
      <c r="I638" s="402"/>
      <c r="J638" s="402"/>
      <c r="K638" s="402"/>
      <c r="L638" s="402"/>
      <c r="M638" s="402"/>
      <c r="N638" s="402"/>
      <c r="O638" s="402"/>
      <c r="P638" s="402"/>
      <c r="Q638" s="402"/>
      <c r="R638" s="402"/>
      <c r="S638" s="402"/>
      <c r="T638" s="402"/>
      <c r="U638" s="402"/>
      <c r="V638" s="402"/>
      <c r="W638" s="402"/>
      <c r="X638" s="402"/>
      <c r="Y638" s="402"/>
      <c r="Z638" s="402"/>
    </row>
    <row r="639" ht="18.0" customHeight="1">
      <c r="A639" s="402"/>
      <c r="B639" s="402"/>
      <c r="C639" s="402"/>
      <c r="D639" s="402"/>
      <c r="E639" s="402"/>
      <c r="F639" s="402"/>
      <c r="G639" s="402"/>
      <c r="H639" s="402"/>
      <c r="I639" s="402"/>
      <c r="J639" s="402"/>
      <c r="K639" s="402"/>
      <c r="L639" s="402"/>
      <c r="M639" s="402"/>
      <c r="N639" s="402"/>
      <c r="O639" s="402"/>
      <c r="P639" s="402"/>
      <c r="Q639" s="402"/>
      <c r="R639" s="402"/>
      <c r="S639" s="402"/>
      <c r="T639" s="402"/>
      <c r="U639" s="402"/>
      <c r="V639" s="402"/>
      <c r="W639" s="402"/>
      <c r="X639" s="402"/>
      <c r="Y639" s="402"/>
      <c r="Z639" s="402"/>
    </row>
    <row r="640" ht="18.0" customHeight="1">
      <c r="A640" s="402"/>
      <c r="B640" s="402"/>
      <c r="C640" s="402"/>
      <c r="D640" s="402"/>
      <c r="E640" s="402"/>
      <c r="F640" s="402"/>
      <c r="G640" s="402"/>
      <c r="H640" s="402"/>
      <c r="I640" s="402"/>
      <c r="J640" s="402"/>
      <c r="K640" s="402"/>
      <c r="L640" s="402"/>
      <c r="M640" s="402"/>
      <c r="N640" s="402"/>
      <c r="O640" s="402"/>
      <c r="P640" s="402"/>
      <c r="Q640" s="402"/>
      <c r="R640" s="402"/>
      <c r="S640" s="402"/>
      <c r="T640" s="402"/>
      <c r="U640" s="402"/>
      <c r="V640" s="402"/>
      <c r="W640" s="402"/>
      <c r="X640" s="402"/>
      <c r="Y640" s="402"/>
      <c r="Z640" s="402"/>
    </row>
    <row r="641" ht="18.0" customHeight="1">
      <c r="A641" s="402"/>
      <c r="B641" s="402"/>
      <c r="C641" s="402"/>
      <c r="D641" s="402"/>
      <c r="E641" s="402"/>
      <c r="F641" s="402"/>
      <c r="G641" s="402"/>
      <c r="H641" s="402"/>
      <c r="I641" s="402"/>
      <c r="J641" s="402"/>
      <c r="K641" s="402"/>
      <c r="L641" s="402"/>
      <c r="M641" s="402"/>
      <c r="N641" s="402"/>
      <c r="O641" s="402"/>
      <c r="P641" s="402"/>
      <c r="Q641" s="402"/>
      <c r="R641" s="402"/>
      <c r="S641" s="402"/>
      <c r="T641" s="402"/>
      <c r="U641" s="402"/>
      <c r="V641" s="402"/>
      <c r="W641" s="402"/>
      <c r="X641" s="402"/>
      <c r="Y641" s="402"/>
      <c r="Z641" s="402"/>
    </row>
    <row r="642" ht="18.0" customHeight="1">
      <c r="A642" s="402"/>
      <c r="B642" s="402"/>
      <c r="C642" s="402"/>
      <c r="D642" s="402"/>
      <c r="E642" s="402"/>
      <c r="F642" s="402"/>
      <c r="G642" s="402"/>
      <c r="H642" s="402"/>
      <c r="I642" s="402"/>
      <c r="J642" s="402"/>
      <c r="K642" s="402"/>
      <c r="L642" s="402"/>
      <c r="M642" s="402"/>
      <c r="N642" s="402"/>
      <c r="O642" s="402"/>
      <c r="P642" s="402"/>
      <c r="Q642" s="402"/>
      <c r="R642" s="402"/>
      <c r="S642" s="402"/>
      <c r="T642" s="402"/>
      <c r="U642" s="402"/>
      <c r="V642" s="402"/>
      <c r="W642" s="402"/>
      <c r="X642" s="402"/>
      <c r="Y642" s="402"/>
      <c r="Z642" s="402"/>
    </row>
    <row r="643" ht="18.0" customHeight="1">
      <c r="A643" s="402"/>
      <c r="B643" s="402"/>
      <c r="C643" s="402"/>
      <c r="D643" s="402"/>
      <c r="E643" s="402"/>
      <c r="F643" s="402"/>
      <c r="G643" s="402"/>
      <c r="H643" s="402"/>
      <c r="I643" s="402"/>
      <c r="J643" s="402"/>
      <c r="K643" s="402"/>
      <c r="L643" s="402"/>
      <c r="M643" s="402"/>
      <c r="N643" s="402"/>
      <c r="O643" s="402"/>
      <c r="P643" s="402"/>
      <c r="Q643" s="402"/>
      <c r="R643" s="402"/>
      <c r="S643" s="402"/>
      <c r="T643" s="402"/>
      <c r="U643" s="402"/>
      <c r="V643" s="402"/>
      <c r="W643" s="402"/>
      <c r="X643" s="402"/>
      <c r="Y643" s="402"/>
      <c r="Z643" s="402"/>
    </row>
    <row r="644" ht="18.0" customHeight="1">
      <c r="A644" s="402"/>
      <c r="B644" s="402"/>
      <c r="C644" s="402"/>
      <c r="D644" s="402"/>
      <c r="E644" s="402"/>
      <c r="F644" s="402"/>
      <c r="G644" s="402"/>
      <c r="H644" s="402"/>
      <c r="I644" s="402"/>
      <c r="J644" s="402"/>
      <c r="K644" s="402"/>
      <c r="L644" s="402"/>
      <c r="M644" s="402"/>
      <c r="N644" s="402"/>
      <c r="O644" s="402"/>
      <c r="P644" s="402"/>
      <c r="Q644" s="402"/>
      <c r="R644" s="402"/>
      <c r="S644" s="402"/>
      <c r="T644" s="402"/>
      <c r="U644" s="402"/>
      <c r="V644" s="402"/>
      <c r="W644" s="402"/>
      <c r="X644" s="402"/>
      <c r="Y644" s="402"/>
      <c r="Z644" s="402"/>
    </row>
    <row r="645" ht="18.0" customHeight="1">
      <c r="A645" s="402"/>
      <c r="B645" s="402"/>
      <c r="C645" s="402"/>
      <c r="D645" s="402"/>
      <c r="E645" s="402"/>
      <c r="F645" s="402"/>
      <c r="G645" s="402"/>
      <c r="H645" s="402"/>
      <c r="I645" s="402"/>
      <c r="J645" s="402"/>
      <c r="K645" s="402"/>
      <c r="L645" s="402"/>
      <c r="M645" s="402"/>
      <c r="N645" s="402"/>
      <c r="O645" s="402"/>
      <c r="P645" s="402"/>
      <c r="Q645" s="402"/>
      <c r="R645" s="402"/>
      <c r="S645" s="402"/>
      <c r="T645" s="402"/>
      <c r="U645" s="402"/>
      <c r="V645" s="402"/>
      <c r="W645" s="402"/>
      <c r="X645" s="402"/>
      <c r="Y645" s="402"/>
      <c r="Z645" s="402"/>
    </row>
    <row r="646" ht="18.0" customHeight="1">
      <c r="A646" s="402"/>
      <c r="B646" s="402"/>
      <c r="C646" s="402"/>
      <c r="D646" s="402"/>
      <c r="E646" s="402"/>
      <c r="F646" s="402"/>
      <c r="G646" s="402"/>
      <c r="H646" s="402"/>
      <c r="I646" s="402"/>
      <c r="J646" s="402"/>
      <c r="K646" s="402"/>
      <c r="L646" s="402"/>
      <c r="M646" s="402"/>
      <c r="N646" s="402"/>
      <c r="O646" s="402"/>
      <c r="P646" s="402"/>
      <c r="Q646" s="402"/>
      <c r="R646" s="402"/>
      <c r="S646" s="402"/>
      <c r="T646" s="402"/>
      <c r="U646" s="402"/>
      <c r="V646" s="402"/>
      <c r="W646" s="402"/>
      <c r="X646" s="402"/>
      <c r="Y646" s="402"/>
      <c r="Z646" s="402"/>
    </row>
    <row r="647" ht="18.0" customHeight="1">
      <c r="A647" s="402"/>
      <c r="B647" s="402"/>
      <c r="C647" s="402"/>
      <c r="D647" s="402"/>
      <c r="E647" s="402"/>
      <c r="F647" s="402"/>
      <c r="G647" s="402"/>
      <c r="H647" s="402"/>
      <c r="I647" s="402"/>
      <c r="J647" s="402"/>
      <c r="K647" s="402"/>
      <c r="L647" s="402"/>
      <c r="M647" s="402"/>
      <c r="N647" s="402"/>
      <c r="O647" s="402"/>
      <c r="P647" s="402"/>
      <c r="Q647" s="402"/>
      <c r="R647" s="402"/>
      <c r="S647" s="402"/>
      <c r="T647" s="402"/>
      <c r="U647" s="402"/>
      <c r="V647" s="402"/>
      <c r="W647" s="402"/>
      <c r="X647" s="402"/>
      <c r="Y647" s="402"/>
      <c r="Z647" s="402"/>
    </row>
    <row r="648" ht="18.0" customHeight="1">
      <c r="A648" s="402"/>
      <c r="B648" s="402"/>
      <c r="C648" s="402"/>
      <c r="D648" s="402"/>
      <c r="E648" s="402"/>
      <c r="F648" s="402"/>
      <c r="G648" s="402"/>
      <c r="H648" s="402"/>
      <c r="I648" s="402"/>
      <c r="J648" s="402"/>
      <c r="K648" s="402"/>
      <c r="L648" s="402"/>
      <c r="M648" s="402"/>
      <c r="N648" s="402"/>
      <c r="O648" s="402"/>
      <c r="P648" s="402"/>
      <c r="Q648" s="402"/>
      <c r="R648" s="402"/>
      <c r="S648" s="402"/>
      <c r="T648" s="402"/>
      <c r="U648" s="402"/>
      <c r="V648" s="402"/>
      <c r="W648" s="402"/>
      <c r="X648" s="402"/>
      <c r="Y648" s="402"/>
      <c r="Z648" s="402"/>
    </row>
    <row r="649" ht="18.0" customHeight="1">
      <c r="A649" s="402"/>
      <c r="B649" s="402"/>
      <c r="C649" s="402"/>
      <c r="D649" s="402"/>
      <c r="E649" s="402"/>
      <c r="F649" s="402"/>
      <c r="G649" s="402"/>
      <c r="H649" s="402"/>
      <c r="I649" s="402"/>
      <c r="J649" s="402"/>
      <c r="K649" s="402"/>
      <c r="L649" s="402"/>
      <c r="M649" s="402"/>
      <c r="N649" s="402"/>
      <c r="O649" s="402"/>
      <c r="P649" s="402"/>
      <c r="Q649" s="402"/>
      <c r="R649" s="402"/>
      <c r="S649" s="402"/>
      <c r="T649" s="402"/>
      <c r="U649" s="402"/>
      <c r="V649" s="402"/>
      <c r="W649" s="402"/>
      <c r="X649" s="402"/>
      <c r="Y649" s="402"/>
      <c r="Z649" s="402"/>
    </row>
    <row r="650" ht="18.0" customHeight="1">
      <c r="A650" s="402"/>
      <c r="B650" s="402"/>
      <c r="C650" s="402"/>
      <c r="D650" s="402"/>
      <c r="E650" s="402"/>
      <c r="F650" s="402"/>
      <c r="G650" s="402"/>
      <c r="H650" s="402"/>
      <c r="I650" s="402"/>
      <c r="J650" s="402"/>
      <c r="K650" s="402"/>
      <c r="L650" s="402"/>
      <c r="M650" s="402"/>
      <c r="N650" s="402"/>
      <c r="O650" s="402"/>
      <c r="P650" s="402"/>
      <c r="Q650" s="402"/>
      <c r="R650" s="402"/>
      <c r="S650" s="402"/>
      <c r="T650" s="402"/>
      <c r="U650" s="402"/>
      <c r="V650" s="402"/>
      <c r="W650" s="402"/>
      <c r="X650" s="402"/>
      <c r="Y650" s="402"/>
      <c r="Z650" s="402"/>
    </row>
    <row r="651" ht="18.0" customHeight="1">
      <c r="A651" s="402"/>
      <c r="B651" s="402"/>
      <c r="C651" s="402"/>
      <c r="D651" s="402"/>
      <c r="E651" s="402"/>
      <c r="F651" s="402"/>
      <c r="G651" s="402"/>
      <c r="H651" s="402"/>
      <c r="I651" s="402"/>
      <c r="J651" s="402"/>
      <c r="K651" s="402"/>
      <c r="L651" s="402"/>
      <c r="M651" s="402"/>
      <c r="N651" s="402"/>
      <c r="O651" s="402"/>
      <c r="P651" s="402"/>
      <c r="Q651" s="402"/>
      <c r="R651" s="402"/>
      <c r="S651" s="402"/>
      <c r="T651" s="402"/>
      <c r="U651" s="402"/>
      <c r="V651" s="402"/>
      <c r="W651" s="402"/>
      <c r="X651" s="402"/>
      <c r="Y651" s="402"/>
      <c r="Z651" s="402"/>
    </row>
    <row r="652" ht="18.0" customHeight="1">
      <c r="A652" s="402"/>
      <c r="B652" s="402"/>
      <c r="C652" s="402"/>
      <c r="D652" s="402"/>
      <c r="E652" s="402"/>
      <c r="F652" s="402"/>
      <c r="G652" s="402"/>
      <c r="H652" s="402"/>
      <c r="I652" s="402"/>
      <c r="J652" s="402"/>
      <c r="K652" s="402"/>
      <c r="L652" s="402"/>
      <c r="M652" s="402"/>
      <c r="N652" s="402"/>
      <c r="O652" s="402"/>
      <c r="P652" s="402"/>
      <c r="Q652" s="402"/>
      <c r="R652" s="402"/>
      <c r="S652" s="402"/>
      <c r="T652" s="402"/>
      <c r="U652" s="402"/>
      <c r="V652" s="402"/>
      <c r="W652" s="402"/>
      <c r="X652" s="402"/>
      <c r="Y652" s="402"/>
      <c r="Z652" s="402"/>
    </row>
    <row r="653" ht="18.0" customHeight="1">
      <c r="A653" s="402"/>
      <c r="B653" s="402"/>
      <c r="C653" s="402"/>
      <c r="D653" s="402"/>
      <c r="E653" s="402"/>
      <c r="F653" s="402"/>
      <c r="G653" s="402"/>
      <c r="H653" s="402"/>
      <c r="I653" s="402"/>
      <c r="J653" s="402"/>
      <c r="K653" s="402"/>
      <c r="L653" s="402"/>
      <c r="M653" s="402"/>
      <c r="N653" s="402"/>
      <c r="O653" s="402"/>
      <c r="P653" s="402"/>
      <c r="Q653" s="402"/>
      <c r="R653" s="402"/>
      <c r="S653" s="402"/>
      <c r="T653" s="402"/>
      <c r="U653" s="402"/>
      <c r="V653" s="402"/>
      <c r="W653" s="402"/>
      <c r="X653" s="402"/>
      <c r="Y653" s="402"/>
      <c r="Z653" s="402"/>
    </row>
    <row r="654" ht="18.0" customHeight="1">
      <c r="A654" s="402"/>
      <c r="B654" s="402"/>
      <c r="C654" s="402"/>
      <c r="D654" s="402"/>
      <c r="E654" s="402"/>
      <c r="F654" s="402"/>
      <c r="G654" s="402"/>
      <c r="H654" s="402"/>
      <c r="I654" s="402"/>
      <c r="J654" s="402"/>
      <c r="K654" s="402"/>
      <c r="L654" s="402"/>
      <c r="M654" s="402"/>
      <c r="N654" s="402"/>
      <c r="O654" s="402"/>
      <c r="P654" s="402"/>
      <c r="Q654" s="402"/>
      <c r="R654" s="402"/>
      <c r="S654" s="402"/>
      <c r="T654" s="402"/>
      <c r="U654" s="402"/>
      <c r="V654" s="402"/>
      <c r="W654" s="402"/>
      <c r="X654" s="402"/>
      <c r="Y654" s="402"/>
      <c r="Z654" s="402"/>
    </row>
    <row r="655" ht="18.0" customHeight="1">
      <c r="A655" s="402"/>
      <c r="B655" s="402"/>
      <c r="C655" s="402"/>
      <c r="D655" s="402"/>
      <c r="E655" s="402"/>
      <c r="F655" s="402"/>
      <c r="G655" s="402"/>
      <c r="H655" s="402"/>
      <c r="I655" s="402"/>
      <c r="J655" s="402"/>
      <c r="K655" s="402"/>
      <c r="L655" s="402"/>
      <c r="M655" s="402"/>
      <c r="N655" s="402"/>
      <c r="O655" s="402"/>
      <c r="P655" s="402"/>
      <c r="Q655" s="402"/>
      <c r="R655" s="402"/>
      <c r="S655" s="402"/>
      <c r="T655" s="402"/>
      <c r="U655" s="402"/>
      <c r="V655" s="402"/>
      <c r="W655" s="402"/>
      <c r="X655" s="402"/>
      <c r="Y655" s="402"/>
      <c r="Z655" s="402"/>
    </row>
    <row r="656" ht="18.0" customHeight="1">
      <c r="A656" s="402"/>
      <c r="B656" s="402"/>
      <c r="C656" s="402"/>
      <c r="D656" s="402"/>
      <c r="E656" s="402"/>
      <c r="F656" s="402"/>
      <c r="G656" s="402"/>
      <c r="H656" s="402"/>
      <c r="I656" s="402"/>
      <c r="J656" s="402"/>
      <c r="K656" s="402"/>
      <c r="L656" s="402"/>
      <c r="M656" s="402"/>
      <c r="N656" s="402"/>
      <c r="O656" s="402"/>
      <c r="P656" s="402"/>
      <c r="Q656" s="402"/>
      <c r="R656" s="402"/>
      <c r="S656" s="402"/>
      <c r="T656" s="402"/>
      <c r="U656" s="402"/>
      <c r="V656" s="402"/>
      <c r="W656" s="402"/>
      <c r="X656" s="402"/>
      <c r="Y656" s="402"/>
      <c r="Z656" s="402"/>
    </row>
    <row r="657" ht="18.0" customHeight="1">
      <c r="A657" s="402"/>
      <c r="B657" s="402"/>
      <c r="C657" s="402"/>
      <c r="D657" s="402"/>
      <c r="E657" s="402"/>
      <c r="F657" s="402"/>
      <c r="G657" s="402"/>
      <c r="H657" s="402"/>
      <c r="I657" s="402"/>
      <c r="J657" s="402"/>
      <c r="K657" s="402"/>
      <c r="L657" s="402"/>
      <c r="M657" s="402"/>
      <c r="N657" s="402"/>
      <c r="O657" s="402"/>
      <c r="P657" s="402"/>
      <c r="Q657" s="402"/>
      <c r="R657" s="402"/>
      <c r="S657" s="402"/>
      <c r="T657" s="402"/>
      <c r="U657" s="402"/>
      <c r="V657" s="402"/>
      <c r="W657" s="402"/>
      <c r="X657" s="402"/>
      <c r="Y657" s="402"/>
      <c r="Z657" s="402"/>
    </row>
    <row r="658" ht="18.0" customHeight="1">
      <c r="A658" s="402"/>
      <c r="B658" s="402"/>
      <c r="C658" s="402"/>
      <c r="D658" s="402"/>
      <c r="E658" s="402"/>
      <c r="F658" s="402"/>
      <c r="G658" s="402"/>
      <c r="H658" s="402"/>
      <c r="I658" s="402"/>
      <c r="J658" s="402"/>
      <c r="K658" s="402"/>
      <c r="L658" s="402"/>
      <c r="M658" s="402"/>
      <c r="N658" s="402"/>
      <c r="O658" s="402"/>
      <c r="P658" s="402"/>
      <c r="Q658" s="402"/>
      <c r="R658" s="402"/>
      <c r="S658" s="402"/>
      <c r="T658" s="402"/>
      <c r="U658" s="402"/>
      <c r="V658" s="402"/>
      <c r="W658" s="402"/>
      <c r="X658" s="402"/>
      <c r="Y658" s="402"/>
      <c r="Z658" s="402"/>
    </row>
    <row r="659" ht="18.0" customHeight="1">
      <c r="A659" s="402"/>
      <c r="B659" s="402"/>
      <c r="C659" s="402"/>
      <c r="D659" s="402"/>
      <c r="E659" s="402"/>
      <c r="F659" s="402"/>
      <c r="G659" s="402"/>
      <c r="H659" s="402"/>
      <c r="I659" s="402"/>
      <c r="J659" s="402"/>
      <c r="K659" s="402"/>
      <c r="L659" s="402"/>
      <c r="M659" s="402"/>
      <c r="N659" s="402"/>
      <c r="O659" s="402"/>
      <c r="P659" s="402"/>
      <c r="Q659" s="402"/>
      <c r="R659" s="402"/>
      <c r="S659" s="402"/>
      <c r="T659" s="402"/>
      <c r="U659" s="402"/>
      <c r="V659" s="402"/>
      <c r="W659" s="402"/>
      <c r="X659" s="402"/>
      <c r="Y659" s="402"/>
      <c r="Z659" s="402"/>
    </row>
    <row r="660" ht="18.0" customHeight="1">
      <c r="A660" s="402"/>
      <c r="B660" s="402"/>
      <c r="C660" s="402"/>
      <c r="D660" s="402"/>
      <c r="E660" s="402"/>
      <c r="F660" s="402"/>
      <c r="G660" s="402"/>
      <c r="H660" s="402"/>
      <c r="I660" s="402"/>
      <c r="J660" s="402"/>
      <c r="K660" s="402"/>
      <c r="L660" s="402"/>
      <c r="M660" s="402"/>
      <c r="N660" s="402"/>
      <c r="O660" s="402"/>
      <c r="P660" s="402"/>
      <c r="Q660" s="402"/>
      <c r="R660" s="402"/>
      <c r="S660" s="402"/>
      <c r="T660" s="402"/>
      <c r="U660" s="402"/>
      <c r="V660" s="402"/>
      <c r="W660" s="402"/>
      <c r="X660" s="402"/>
      <c r="Y660" s="402"/>
      <c r="Z660" s="402"/>
    </row>
    <row r="661" ht="18.0" customHeight="1">
      <c r="A661" s="402"/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  <c r="M661" s="402"/>
      <c r="N661" s="402"/>
      <c r="O661" s="402"/>
      <c r="P661" s="402"/>
      <c r="Q661" s="402"/>
      <c r="R661" s="402"/>
      <c r="S661" s="402"/>
      <c r="T661" s="402"/>
      <c r="U661" s="402"/>
      <c r="V661" s="402"/>
      <c r="W661" s="402"/>
      <c r="X661" s="402"/>
      <c r="Y661" s="402"/>
      <c r="Z661" s="402"/>
    </row>
    <row r="662" ht="18.0" customHeight="1">
      <c r="A662" s="402"/>
      <c r="B662" s="402"/>
      <c r="C662" s="402"/>
      <c r="D662" s="402"/>
      <c r="E662" s="402"/>
      <c r="F662" s="402"/>
      <c r="G662" s="402"/>
      <c r="H662" s="402"/>
      <c r="I662" s="402"/>
      <c r="J662" s="402"/>
      <c r="K662" s="402"/>
      <c r="L662" s="402"/>
      <c r="M662" s="402"/>
      <c r="N662" s="402"/>
      <c r="O662" s="402"/>
      <c r="P662" s="402"/>
      <c r="Q662" s="402"/>
      <c r="R662" s="402"/>
      <c r="S662" s="402"/>
      <c r="T662" s="402"/>
      <c r="U662" s="402"/>
      <c r="V662" s="402"/>
      <c r="W662" s="402"/>
      <c r="X662" s="402"/>
      <c r="Y662" s="402"/>
      <c r="Z662" s="402"/>
    </row>
    <row r="663" ht="18.0" customHeight="1">
      <c r="A663" s="402"/>
      <c r="B663" s="402"/>
      <c r="C663" s="402"/>
      <c r="D663" s="402"/>
      <c r="E663" s="402"/>
      <c r="F663" s="402"/>
      <c r="G663" s="402"/>
      <c r="H663" s="402"/>
      <c r="I663" s="402"/>
      <c r="J663" s="402"/>
      <c r="K663" s="402"/>
      <c r="L663" s="402"/>
      <c r="M663" s="402"/>
      <c r="N663" s="402"/>
      <c r="O663" s="402"/>
      <c r="P663" s="402"/>
      <c r="Q663" s="402"/>
      <c r="R663" s="402"/>
      <c r="S663" s="402"/>
      <c r="T663" s="402"/>
      <c r="U663" s="402"/>
      <c r="V663" s="402"/>
      <c r="W663" s="402"/>
      <c r="X663" s="402"/>
      <c r="Y663" s="402"/>
      <c r="Z663" s="402"/>
    </row>
    <row r="664" ht="18.0" customHeight="1">
      <c r="A664" s="402"/>
      <c r="B664" s="402"/>
      <c r="C664" s="402"/>
      <c r="D664" s="402"/>
      <c r="E664" s="402"/>
      <c r="F664" s="402"/>
      <c r="G664" s="402"/>
      <c r="H664" s="402"/>
      <c r="I664" s="402"/>
      <c r="J664" s="402"/>
      <c r="K664" s="402"/>
      <c r="L664" s="402"/>
      <c r="M664" s="402"/>
      <c r="N664" s="402"/>
      <c r="O664" s="402"/>
      <c r="P664" s="402"/>
      <c r="Q664" s="402"/>
      <c r="R664" s="402"/>
      <c r="S664" s="402"/>
      <c r="T664" s="402"/>
      <c r="U664" s="402"/>
      <c r="V664" s="402"/>
      <c r="W664" s="402"/>
      <c r="X664" s="402"/>
      <c r="Y664" s="402"/>
      <c r="Z664" s="402"/>
    </row>
    <row r="665" ht="18.0" customHeight="1">
      <c r="A665" s="402"/>
      <c r="B665" s="402"/>
      <c r="C665" s="402"/>
      <c r="D665" s="402"/>
      <c r="E665" s="402"/>
      <c r="F665" s="402"/>
      <c r="G665" s="402"/>
      <c r="H665" s="402"/>
      <c r="I665" s="402"/>
      <c r="J665" s="402"/>
      <c r="K665" s="402"/>
      <c r="L665" s="402"/>
      <c r="M665" s="402"/>
      <c r="N665" s="402"/>
      <c r="O665" s="402"/>
      <c r="P665" s="402"/>
      <c r="Q665" s="402"/>
      <c r="R665" s="402"/>
      <c r="S665" s="402"/>
      <c r="T665" s="402"/>
      <c r="U665" s="402"/>
      <c r="V665" s="402"/>
      <c r="W665" s="402"/>
      <c r="X665" s="402"/>
      <c r="Y665" s="402"/>
      <c r="Z665" s="402"/>
    </row>
    <row r="666" ht="18.0" customHeight="1">
      <c r="A666" s="402"/>
      <c r="B666" s="402"/>
      <c r="C666" s="402"/>
      <c r="D666" s="402"/>
      <c r="E666" s="402"/>
      <c r="F666" s="402"/>
      <c r="G666" s="402"/>
      <c r="H666" s="402"/>
      <c r="I666" s="402"/>
      <c r="J666" s="402"/>
      <c r="K666" s="402"/>
      <c r="L666" s="402"/>
      <c r="M666" s="402"/>
      <c r="N666" s="402"/>
      <c r="O666" s="402"/>
      <c r="P666" s="402"/>
      <c r="Q666" s="402"/>
      <c r="R666" s="402"/>
      <c r="S666" s="402"/>
      <c r="T666" s="402"/>
      <c r="U666" s="402"/>
      <c r="V666" s="402"/>
      <c r="W666" s="402"/>
      <c r="X666" s="402"/>
      <c r="Y666" s="402"/>
      <c r="Z666" s="402"/>
    </row>
    <row r="667" ht="18.0" customHeight="1">
      <c r="A667" s="402"/>
      <c r="B667" s="402"/>
      <c r="C667" s="402"/>
      <c r="D667" s="402"/>
      <c r="E667" s="402"/>
      <c r="F667" s="402"/>
      <c r="G667" s="402"/>
      <c r="H667" s="402"/>
      <c r="I667" s="402"/>
      <c r="J667" s="402"/>
      <c r="K667" s="402"/>
      <c r="L667" s="402"/>
      <c r="M667" s="402"/>
      <c r="N667" s="402"/>
      <c r="O667" s="402"/>
      <c r="P667" s="402"/>
      <c r="Q667" s="402"/>
      <c r="R667" s="402"/>
      <c r="S667" s="402"/>
      <c r="T667" s="402"/>
      <c r="U667" s="402"/>
      <c r="V667" s="402"/>
      <c r="W667" s="402"/>
      <c r="X667" s="402"/>
      <c r="Y667" s="402"/>
      <c r="Z667" s="402"/>
    </row>
    <row r="668" ht="18.0" customHeight="1">
      <c r="A668" s="402"/>
      <c r="B668" s="402"/>
      <c r="C668" s="402"/>
      <c r="D668" s="402"/>
      <c r="E668" s="402"/>
      <c r="F668" s="402"/>
      <c r="G668" s="402"/>
      <c r="H668" s="402"/>
      <c r="I668" s="402"/>
      <c r="J668" s="402"/>
      <c r="K668" s="402"/>
      <c r="L668" s="402"/>
      <c r="M668" s="402"/>
      <c r="N668" s="402"/>
      <c r="O668" s="402"/>
      <c r="P668" s="402"/>
      <c r="Q668" s="402"/>
      <c r="R668" s="402"/>
      <c r="S668" s="402"/>
      <c r="T668" s="402"/>
      <c r="U668" s="402"/>
      <c r="V668" s="402"/>
      <c r="W668" s="402"/>
      <c r="X668" s="402"/>
      <c r="Y668" s="402"/>
      <c r="Z668" s="402"/>
    </row>
    <row r="669" ht="18.0" customHeight="1">
      <c r="A669" s="402"/>
      <c r="B669" s="402"/>
      <c r="C669" s="402"/>
      <c r="D669" s="402"/>
      <c r="E669" s="402"/>
      <c r="F669" s="402"/>
      <c r="G669" s="402"/>
      <c r="H669" s="402"/>
      <c r="I669" s="402"/>
      <c r="J669" s="402"/>
      <c r="K669" s="402"/>
      <c r="L669" s="402"/>
      <c r="M669" s="402"/>
      <c r="N669" s="402"/>
      <c r="O669" s="402"/>
      <c r="P669" s="402"/>
      <c r="Q669" s="402"/>
      <c r="R669" s="402"/>
      <c r="S669" s="402"/>
      <c r="T669" s="402"/>
      <c r="U669" s="402"/>
      <c r="V669" s="402"/>
      <c r="W669" s="402"/>
      <c r="X669" s="402"/>
      <c r="Y669" s="402"/>
      <c r="Z669" s="402"/>
    </row>
    <row r="670" ht="18.0" customHeight="1">
      <c r="A670" s="402"/>
      <c r="B670" s="402"/>
      <c r="C670" s="402"/>
      <c r="D670" s="402"/>
      <c r="E670" s="402"/>
      <c r="F670" s="402"/>
      <c r="G670" s="402"/>
      <c r="H670" s="402"/>
      <c r="I670" s="402"/>
      <c r="J670" s="402"/>
      <c r="K670" s="402"/>
      <c r="L670" s="402"/>
      <c r="M670" s="402"/>
      <c r="N670" s="402"/>
      <c r="O670" s="402"/>
      <c r="P670" s="402"/>
      <c r="Q670" s="402"/>
      <c r="R670" s="402"/>
      <c r="S670" s="402"/>
      <c r="T670" s="402"/>
      <c r="U670" s="402"/>
      <c r="V670" s="402"/>
      <c r="W670" s="402"/>
      <c r="X670" s="402"/>
      <c r="Y670" s="402"/>
      <c r="Z670" s="402"/>
    </row>
    <row r="671" ht="18.0" customHeight="1">
      <c r="A671" s="402"/>
      <c r="B671" s="402"/>
      <c r="C671" s="402"/>
      <c r="D671" s="402"/>
      <c r="E671" s="402"/>
      <c r="F671" s="402"/>
      <c r="G671" s="402"/>
      <c r="H671" s="402"/>
      <c r="I671" s="402"/>
      <c r="J671" s="402"/>
      <c r="K671" s="402"/>
      <c r="L671" s="402"/>
      <c r="M671" s="402"/>
      <c r="N671" s="402"/>
      <c r="O671" s="402"/>
      <c r="P671" s="402"/>
      <c r="Q671" s="402"/>
      <c r="R671" s="402"/>
      <c r="S671" s="402"/>
      <c r="T671" s="402"/>
      <c r="U671" s="402"/>
      <c r="V671" s="402"/>
      <c r="W671" s="402"/>
      <c r="X671" s="402"/>
      <c r="Y671" s="402"/>
      <c r="Z671" s="402"/>
    </row>
    <row r="672" ht="18.0" customHeight="1">
      <c r="A672" s="402"/>
      <c r="B672" s="402"/>
      <c r="C672" s="402"/>
      <c r="D672" s="402"/>
      <c r="E672" s="402"/>
      <c r="F672" s="402"/>
      <c r="G672" s="402"/>
      <c r="H672" s="402"/>
      <c r="I672" s="402"/>
      <c r="J672" s="402"/>
      <c r="K672" s="402"/>
      <c r="L672" s="402"/>
      <c r="M672" s="402"/>
      <c r="N672" s="402"/>
      <c r="O672" s="402"/>
      <c r="P672" s="402"/>
      <c r="Q672" s="402"/>
      <c r="R672" s="402"/>
      <c r="S672" s="402"/>
      <c r="T672" s="402"/>
      <c r="U672" s="402"/>
      <c r="V672" s="402"/>
      <c r="W672" s="402"/>
      <c r="X672" s="402"/>
      <c r="Y672" s="402"/>
      <c r="Z672" s="402"/>
    </row>
    <row r="673" ht="18.0" customHeight="1">
      <c r="A673" s="402"/>
      <c r="B673" s="402"/>
      <c r="C673" s="402"/>
      <c r="D673" s="402"/>
      <c r="E673" s="402"/>
      <c r="F673" s="402"/>
      <c r="G673" s="402"/>
      <c r="H673" s="402"/>
      <c r="I673" s="402"/>
      <c r="J673" s="402"/>
      <c r="K673" s="402"/>
      <c r="L673" s="402"/>
      <c r="M673" s="402"/>
      <c r="N673" s="402"/>
      <c r="O673" s="402"/>
      <c r="P673" s="402"/>
      <c r="Q673" s="402"/>
      <c r="R673" s="402"/>
      <c r="S673" s="402"/>
      <c r="T673" s="402"/>
      <c r="U673" s="402"/>
      <c r="V673" s="402"/>
      <c r="W673" s="402"/>
      <c r="X673" s="402"/>
      <c r="Y673" s="402"/>
      <c r="Z673" s="402"/>
    </row>
    <row r="674" ht="18.0" customHeight="1">
      <c r="A674" s="402"/>
      <c r="B674" s="402"/>
      <c r="C674" s="402"/>
      <c r="D674" s="402"/>
      <c r="E674" s="402"/>
      <c r="F674" s="402"/>
      <c r="G674" s="402"/>
      <c r="H674" s="402"/>
      <c r="I674" s="402"/>
      <c r="J674" s="402"/>
      <c r="K674" s="402"/>
      <c r="L674" s="402"/>
      <c r="M674" s="402"/>
      <c r="N674" s="402"/>
      <c r="O674" s="402"/>
      <c r="P674" s="402"/>
      <c r="Q674" s="402"/>
      <c r="R674" s="402"/>
      <c r="S674" s="402"/>
      <c r="T674" s="402"/>
      <c r="U674" s="402"/>
      <c r="V674" s="402"/>
      <c r="W674" s="402"/>
      <c r="X674" s="402"/>
      <c r="Y674" s="402"/>
      <c r="Z674" s="402"/>
    </row>
    <row r="675" ht="18.0" customHeight="1">
      <c r="A675" s="402"/>
      <c r="B675" s="402"/>
      <c r="C675" s="402"/>
      <c r="D675" s="402"/>
      <c r="E675" s="402"/>
      <c r="F675" s="402"/>
      <c r="G675" s="402"/>
      <c r="H675" s="402"/>
      <c r="I675" s="402"/>
      <c r="J675" s="402"/>
      <c r="K675" s="402"/>
      <c r="L675" s="402"/>
      <c r="M675" s="402"/>
      <c r="N675" s="402"/>
      <c r="O675" s="402"/>
      <c r="P675" s="402"/>
      <c r="Q675" s="402"/>
      <c r="R675" s="402"/>
      <c r="S675" s="402"/>
      <c r="T675" s="402"/>
      <c r="U675" s="402"/>
      <c r="V675" s="402"/>
      <c r="W675" s="402"/>
      <c r="X675" s="402"/>
      <c r="Y675" s="402"/>
      <c r="Z675" s="402"/>
    </row>
    <row r="676" ht="18.0" customHeight="1">
      <c r="A676" s="402"/>
      <c r="B676" s="402"/>
      <c r="C676" s="402"/>
      <c r="D676" s="402"/>
      <c r="E676" s="402"/>
      <c r="F676" s="402"/>
      <c r="G676" s="402"/>
      <c r="H676" s="402"/>
      <c r="I676" s="402"/>
      <c r="J676" s="402"/>
      <c r="K676" s="402"/>
      <c r="L676" s="402"/>
      <c r="M676" s="402"/>
      <c r="N676" s="402"/>
      <c r="O676" s="402"/>
      <c r="P676" s="402"/>
      <c r="Q676" s="402"/>
      <c r="R676" s="402"/>
      <c r="S676" s="402"/>
      <c r="T676" s="402"/>
      <c r="U676" s="402"/>
      <c r="V676" s="402"/>
      <c r="W676" s="402"/>
      <c r="X676" s="402"/>
      <c r="Y676" s="402"/>
      <c r="Z676" s="402"/>
    </row>
    <row r="677" ht="18.0" customHeight="1">
      <c r="A677" s="402"/>
      <c r="B677" s="402"/>
      <c r="C677" s="402"/>
      <c r="D677" s="402"/>
      <c r="E677" s="402"/>
      <c r="F677" s="402"/>
      <c r="G677" s="402"/>
      <c r="H677" s="402"/>
      <c r="I677" s="402"/>
      <c r="J677" s="402"/>
      <c r="K677" s="402"/>
      <c r="L677" s="402"/>
      <c r="M677" s="402"/>
      <c r="N677" s="402"/>
      <c r="O677" s="402"/>
      <c r="P677" s="402"/>
      <c r="Q677" s="402"/>
      <c r="R677" s="402"/>
      <c r="S677" s="402"/>
      <c r="T677" s="402"/>
      <c r="U677" s="402"/>
      <c r="V677" s="402"/>
      <c r="W677" s="402"/>
      <c r="X677" s="402"/>
      <c r="Y677" s="402"/>
      <c r="Z677" s="402"/>
    </row>
    <row r="678" ht="18.0" customHeight="1">
      <c r="A678" s="402"/>
      <c r="B678" s="402"/>
      <c r="C678" s="402"/>
      <c r="D678" s="402"/>
      <c r="E678" s="402"/>
      <c r="F678" s="402"/>
      <c r="G678" s="402"/>
      <c r="H678" s="402"/>
      <c r="I678" s="402"/>
      <c r="J678" s="402"/>
      <c r="K678" s="402"/>
      <c r="L678" s="402"/>
      <c r="M678" s="402"/>
      <c r="N678" s="402"/>
      <c r="O678" s="402"/>
      <c r="P678" s="402"/>
      <c r="Q678" s="402"/>
      <c r="R678" s="402"/>
      <c r="S678" s="402"/>
      <c r="T678" s="402"/>
      <c r="U678" s="402"/>
      <c r="V678" s="402"/>
      <c r="W678" s="402"/>
      <c r="X678" s="402"/>
      <c r="Y678" s="402"/>
      <c r="Z678" s="402"/>
    </row>
    <row r="679" ht="18.0" customHeight="1">
      <c r="A679" s="402"/>
      <c r="B679" s="402"/>
      <c r="C679" s="402"/>
      <c r="D679" s="402"/>
      <c r="E679" s="402"/>
      <c r="F679" s="402"/>
      <c r="G679" s="402"/>
      <c r="H679" s="402"/>
      <c r="I679" s="402"/>
      <c r="J679" s="402"/>
      <c r="K679" s="402"/>
      <c r="L679" s="402"/>
      <c r="M679" s="402"/>
      <c r="N679" s="402"/>
      <c r="O679" s="402"/>
      <c r="P679" s="402"/>
      <c r="Q679" s="402"/>
      <c r="R679" s="402"/>
      <c r="S679" s="402"/>
      <c r="T679" s="402"/>
      <c r="U679" s="402"/>
      <c r="V679" s="402"/>
      <c r="W679" s="402"/>
      <c r="X679" s="402"/>
      <c r="Y679" s="402"/>
      <c r="Z679" s="402"/>
    </row>
    <row r="680" ht="18.0" customHeight="1">
      <c r="A680" s="402"/>
      <c r="B680" s="402"/>
      <c r="C680" s="402"/>
      <c r="D680" s="402"/>
      <c r="E680" s="402"/>
      <c r="F680" s="402"/>
      <c r="G680" s="402"/>
      <c r="H680" s="402"/>
      <c r="I680" s="402"/>
      <c r="J680" s="402"/>
      <c r="K680" s="402"/>
      <c r="L680" s="402"/>
      <c r="M680" s="402"/>
      <c r="N680" s="402"/>
      <c r="O680" s="402"/>
      <c r="P680" s="402"/>
      <c r="Q680" s="402"/>
      <c r="R680" s="402"/>
      <c r="S680" s="402"/>
      <c r="T680" s="402"/>
      <c r="U680" s="402"/>
      <c r="V680" s="402"/>
      <c r="W680" s="402"/>
      <c r="X680" s="402"/>
      <c r="Y680" s="402"/>
      <c r="Z680" s="402"/>
    </row>
    <row r="681" ht="18.0" customHeight="1">
      <c r="A681" s="402"/>
      <c r="B681" s="402"/>
      <c r="C681" s="402"/>
      <c r="D681" s="402"/>
      <c r="E681" s="402"/>
      <c r="F681" s="402"/>
      <c r="G681" s="402"/>
      <c r="H681" s="402"/>
      <c r="I681" s="402"/>
      <c r="J681" s="402"/>
      <c r="K681" s="402"/>
      <c r="L681" s="402"/>
      <c r="M681" s="402"/>
      <c r="N681" s="402"/>
      <c r="O681" s="402"/>
      <c r="P681" s="402"/>
      <c r="Q681" s="402"/>
      <c r="R681" s="402"/>
      <c r="S681" s="402"/>
      <c r="T681" s="402"/>
      <c r="U681" s="402"/>
      <c r="V681" s="402"/>
      <c r="W681" s="402"/>
      <c r="X681" s="402"/>
      <c r="Y681" s="402"/>
      <c r="Z681" s="402"/>
    </row>
    <row r="682" ht="18.0" customHeight="1">
      <c r="A682" s="402"/>
      <c r="B682" s="402"/>
      <c r="C682" s="402"/>
      <c r="D682" s="402"/>
      <c r="E682" s="402"/>
      <c r="F682" s="402"/>
      <c r="G682" s="402"/>
      <c r="H682" s="402"/>
      <c r="I682" s="402"/>
      <c r="J682" s="402"/>
      <c r="K682" s="402"/>
      <c r="L682" s="402"/>
      <c r="M682" s="402"/>
      <c r="N682" s="402"/>
      <c r="O682" s="402"/>
      <c r="P682" s="402"/>
      <c r="Q682" s="402"/>
      <c r="R682" s="402"/>
      <c r="S682" s="402"/>
      <c r="T682" s="402"/>
      <c r="U682" s="402"/>
      <c r="V682" s="402"/>
      <c r="W682" s="402"/>
      <c r="X682" s="402"/>
      <c r="Y682" s="402"/>
      <c r="Z682" s="402"/>
    </row>
    <row r="683" ht="18.0" customHeight="1">
      <c r="A683" s="402"/>
      <c r="B683" s="402"/>
      <c r="C683" s="402"/>
      <c r="D683" s="402"/>
      <c r="E683" s="402"/>
      <c r="F683" s="402"/>
      <c r="G683" s="402"/>
      <c r="H683" s="402"/>
      <c r="I683" s="402"/>
      <c r="J683" s="402"/>
      <c r="K683" s="402"/>
      <c r="L683" s="402"/>
      <c r="M683" s="402"/>
      <c r="N683" s="402"/>
      <c r="O683" s="402"/>
      <c r="P683" s="402"/>
      <c r="Q683" s="402"/>
      <c r="R683" s="402"/>
      <c r="S683" s="402"/>
      <c r="T683" s="402"/>
      <c r="U683" s="402"/>
      <c r="V683" s="402"/>
      <c r="W683" s="402"/>
      <c r="X683" s="402"/>
      <c r="Y683" s="402"/>
      <c r="Z683" s="402"/>
    </row>
    <row r="684" ht="18.0" customHeight="1">
      <c r="A684" s="402"/>
      <c r="B684" s="402"/>
      <c r="C684" s="402"/>
      <c r="D684" s="402"/>
      <c r="E684" s="402"/>
      <c r="F684" s="402"/>
      <c r="G684" s="402"/>
      <c r="H684" s="402"/>
      <c r="I684" s="402"/>
      <c r="J684" s="402"/>
      <c r="K684" s="402"/>
      <c r="L684" s="402"/>
      <c r="M684" s="402"/>
      <c r="N684" s="402"/>
      <c r="O684" s="402"/>
      <c r="P684" s="402"/>
      <c r="Q684" s="402"/>
      <c r="R684" s="402"/>
      <c r="S684" s="402"/>
      <c r="T684" s="402"/>
      <c r="U684" s="402"/>
      <c r="V684" s="402"/>
      <c r="W684" s="402"/>
      <c r="X684" s="402"/>
      <c r="Y684" s="402"/>
      <c r="Z684" s="402"/>
    </row>
    <row r="685" ht="18.0" customHeight="1">
      <c r="A685" s="402"/>
      <c r="B685" s="402"/>
      <c r="C685" s="402"/>
      <c r="D685" s="402"/>
      <c r="E685" s="402"/>
      <c r="F685" s="402"/>
      <c r="G685" s="402"/>
      <c r="H685" s="402"/>
      <c r="I685" s="402"/>
      <c r="J685" s="402"/>
      <c r="K685" s="402"/>
      <c r="L685" s="402"/>
      <c r="M685" s="402"/>
      <c r="N685" s="402"/>
      <c r="O685" s="402"/>
      <c r="P685" s="402"/>
      <c r="Q685" s="402"/>
      <c r="R685" s="402"/>
      <c r="S685" s="402"/>
      <c r="T685" s="402"/>
      <c r="U685" s="402"/>
      <c r="V685" s="402"/>
      <c r="W685" s="402"/>
      <c r="X685" s="402"/>
      <c r="Y685" s="402"/>
      <c r="Z685" s="402"/>
    </row>
    <row r="686" ht="18.0" customHeight="1">
      <c r="A686" s="402"/>
      <c r="B686" s="402"/>
      <c r="C686" s="402"/>
      <c r="D686" s="402"/>
      <c r="E686" s="402"/>
      <c r="F686" s="402"/>
      <c r="G686" s="402"/>
      <c r="H686" s="402"/>
      <c r="I686" s="402"/>
      <c r="J686" s="402"/>
      <c r="K686" s="402"/>
      <c r="L686" s="402"/>
      <c r="M686" s="402"/>
      <c r="N686" s="402"/>
      <c r="O686" s="402"/>
      <c r="P686" s="402"/>
      <c r="Q686" s="402"/>
      <c r="R686" s="402"/>
      <c r="S686" s="402"/>
      <c r="T686" s="402"/>
      <c r="U686" s="402"/>
      <c r="V686" s="402"/>
      <c r="W686" s="402"/>
      <c r="X686" s="402"/>
      <c r="Y686" s="402"/>
      <c r="Z686" s="402"/>
    </row>
    <row r="687" ht="18.0" customHeight="1">
      <c r="A687" s="402"/>
      <c r="B687" s="402"/>
      <c r="C687" s="402"/>
      <c r="D687" s="402"/>
      <c r="E687" s="402"/>
      <c r="F687" s="402"/>
      <c r="G687" s="402"/>
      <c r="H687" s="402"/>
      <c r="I687" s="402"/>
      <c r="J687" s="402"/>
      <c r="K687" s="402"/>
      <c r="L687" s="402"/>
      <c r="M687" s="402"/>
      <c r="N687" s="402"/>
      <c r="O687" s="402"/>
      <c r="P687" s="402"/>
      <c r="Q687" s="402"/>
      <c r="R687" s="402"/>
      <c r="S687" s="402"/>
      <c r="T687" s="402"/>
      <c r="U687" s="402"/>
      <c r="V687" s="402"/>
      <c r="W687" s="402"/>
      <c r="X687" s="402"/>
      <c r="Y687" s="402"/>
      <c r="Z687" s="402"/>
    </row>
    <row r="688" ht="18.0" customHeight="1">
      <c r="A688" s="402"/>
      <c r="B688" s="402"/>
      <c r="C688" s="402"/>
      <c r="D688" s="402"/>
      <c r="E688" s="402"/>
      <c r="F688" s="402"/>
      <c r="G688" s="402"/>
      <c r="H688" s="402"/>
      <c r="I688" s="402"/>
      <c r="J688" s="402"/>
      <c r="K688" s="402"/>
      <c r="L688" s="402"/>
      <c r="M688" s="402"/>
      <c r="N688" s="402"/>
      <c r="O688" s="402"/>
      <c r="P688" s="402"/>
      <c r="Q688" s="402"/>
      <c r="R688" s="402"/>
      <c r="S688" s="402"/>
      <c r="T688" s="402"/>
      <c r="U688" s="402"/>
      <c r="V688" s="402"/>
      <c r="W688" s="402"/>
      <c r="X688" s="402"/>
      <c r="Y688" s="402"/>
      <c r="Z688" s="402"/>
    </row>
    <row r="689" ht="18.0" customHeight="1">
      <c r="A689" s="402"/>
      <c r="B689" s="402"/>
      <c r="C689" s="402"/>
      <c r="D689" s="402"/>
      <c r="E689" s="402"/>
      <c r="F689" s="402"/>
      <c r="G689" s="402"/>
      <c r="H689" s="402"/>
      <c r="I689" s="402"/>
      <c r="J689" s="402"/>
      <c r="K689" s="402"/>
      <c r="L689" s="402"/>
      <c r="M689" s="402"/>
      <c r="N689" s="402"/>
      <c r="O689" s="402"/>
      <c r="P689" s="402"/>
      <c r="Q689" s="402"/>
      <c r="R689" s="402"/>
      <c r="S689" s="402"/>
      <c r="T689" s="402"/>
      <c r="U689" s="402"/>
      <c r="V689" s="402"/>
      <c r="W689" s="402"/>
      <c r="X689" s="402"/>
      <c r="Y689" s="402"/>
      <c r="Z689" s="402"/>
    </row>
    <row r="690" ht="18.0" customHeight="1">
      <c r="A690" s="402"/>
      <c r="B690" s="402"/>
      <c r="C690" s="402"/>
      <c r="D690" s="402"/>
      <c r="E690" s="402"/>
      <c r="F690" s="402"/>
      <c r="G690" s="402"/>
      <c r="H690" s="402"/>
      <c r="I690" s="402"/>
      <c r="J690" s="402"/>
      <c r="K690" s="402"/>
      <c r="L690" s="402"/>
      <c r="M690" s="402"/>
      <c r="N690" s="402"/>
      <c r="O690" s="402"/>
      <c r="P690" s="402"/>
      <c r="Q690" s="402"/>
      <c r="R690" s="402"/>
      <c r="S690" s="402"/>
      <c r="T690" s="402"/>
      <c r="U690" s="402"/>
      <c r="V690" s="402"/>
      <c r="W690" s="402"/>
      <c r="X690" s="402"/>
      <c r="Y690" s="402"/>
      <c r="Z690" s="402"/>
    </row>
    <row r="691" ht="18.0" customHeight="1">
      <c r="A691" s="402"/>
      <c r="B691" s="402"/>
      <c r="C691" s="402"/>
      <c r="D691" s="402"/>
      <c r="E691" s="402"/>
      <c r="F691" s="402"/>
      <c r="G691" s="402"/>
      <c r="H691" s="402"/>
      <c r="I691" s="402"/>
      <c r="J691" s="402"/>
      <c r="K691" s="402"/>
      <c r="L691" s="402"/>
      <c r="M691" s="402"/>
      <c r="N691" s="402"/>
      <c r="O691" s="402"/>
      <c r="P691" s="402"/>
      <c r="Q691" s="402"/>
      <c r="R691" s="402"/>
      <c r="S691" s="402"/>
      <c r="T691" s="402"/>
      <c r="U691" s="402"/>
      <c r="V691" s="402"/>
      <c r="W691" s="402"/>
      <c r="X691" s="402"/>
      <c r="Y691" s="402"/>
      <c r="Z691" s="402"/>
    </row>
    <row r="692" ht="18.0" customHeight="1">
      <c r="A692" s="402"/>
      <c r="B692" s="402"/>
      <c r="C692" s="402"/>
      <c r="D692" s="402"/>
      <c r="E692" s="402"/>
      <c r="F692" s="402"/>
      <c r="G692" s="402"/>
      <c r="H692" s="402"/>
      <c r="I692" s="402"/>
      <c r="J692" s="402"/>
      <c r="K692" s="402"/>
      <c r="L692" s="402"/>
      <c r="M692" s="402"/>
      <c r="N692" s="402"/>
      <c r="O692" s="402"/>
      <c r="P692" s="402"/>
      <c r="Q692" s="402"/>
      <c r="R692" s="402"/>
      <c r="S692" s="402"/>
      <c r="T692" s="402"/>
      <c r="U692" s="402"/>
      <c r="V692" s="402"/>
      <c r="W692" s="402"/>
      <c r="X692" s="402"/>
      <c r="Y692" s="402"/>
      <c r="Z692" s="402"/>
    </row>
    <row r="693" ht="18.0" customHeight="1">
      <c r="A693" s="402"/>
      <c r="B693" s="402"/>
      <c r="C693" s="402"/>
      <c r="D693" s="402"/>
      <c r="E693" s="402"/>
      <c r="F693" s="402"/>
      <c r="G693" s="402"/>
      <c r="H693" s="402"/>
      <c r="I693" s="402"/>
      <c r="J693" s="402"/>
      <c r="K693" s="402"/>
      <c r="L693" s="402"/>
      <c r="M693" s="402"/>
      <c r="N693" s="402"/>
      <c r="O693" s="402"/>
      <c r="P693" s="402"/>
      <c r="Q693" s="402"/>
      <c r="R693" s="402"/>
      <c r="S693" s="402"/>
      <c r="T693" s="402"/>
      <c r="U693" s="402"/>
      <c r="V693" s="402"/>
      <c r="W693" s="402"/>
      <c r="X693" s="402"/>
      <c r="Y693" s="402"/>
      <c r="Z693" s="402"/>
    </row>
    <row r="694" ht="18.0" customHeight="1">
      <c r="A694" s="402"/>
      <c r="B694" s="402"/>
      <c r="C694" s="402"/>
      <c r="D694" s="402"/>
      <c r="E694" s="402"/>
      <c r="F694" s="402"/>
      <c r="G694" s="402"/>
      <c r="H694" s="402"/>
      <c r="I694" s="402"/>
      <c r="J694" s="402"/>
      <c r="K694" s="402"/>
      <c r="L694" s="402"/>
      <c r="M694" s="402"/>
      <c r="N694" s="402"/>
      <c r="O694" s="402"/>
      <c r="P694" s="402"/>
      <c r="Q694" s="402"/>
      <c r="R694" s="402"/>
      <c r="S694" s="402"/>
      <c r="T694" s="402"/>
      <c r="U694" s="402"/>
      <c r="V694" s="402"/>
      <c r="W694" s="402"/>
      <c r="X694" s="402"/>
      <c r="Y694" s="402"/>
      <c r="Z694" s="402"/>
    </row>
    <row r="695" ht="18.0" customHeight="1">
      <c r="A695" s="402"/>
      <c r="B695" s="402"/>
      <c r="C695" s="402"/>
      <c r="D695" s="402"/>
      <c r="E695" s="402"/>
      <c r="F695" s="402"/>
      <c r="G695" s="402"/>
      <c r="H695" s="402"/>
      <c r="I695" s="402"/>
      <c r="J695" s="402"/>
      <c r="K695" s="402"/>
      <c r="L695" s="402"/>
      <c r="M695" s="402"/>
      <c r="N695" s="402"/>
      <c r="O695" s="402"/>
      <c r="P695" s="402"/>
      <c r="Q695" s="402"/>
      <c r="R695" s="402"/>
      <c r="S695" s="402"/>
      <c r="T695" s="402"/>
      <c r="U695" s="402"/>
      <c r="V695" s="402"/>
      <c r="W695" s="402"/>
      <c r="X695" s="402"/>
      <c r="Y695" s="402"/>
      <c r="Z695" s="402"/>
    </row>
    <row r="696" ht="18.0" customHeight="1">
      <c r="A696" s="402"/>
      <c r="B696" s="402"/>
      <c r="C696" s="402"/>
      <c r="D696" s="402"/>
      <c r="E696" s="402"/>
      <c r="F696" s="402"/>
      <c r="G696" s="402"/>
      <c r="H696" s="402"/>
      <c r="I696" s="402"/>
      <c r="J696" s="402"/>
      <c r="K696" s="402"/>
      <c r="L696" s="402"/>
      <c r="M696" s="402"/>
      <c r="N696" s="402"/>
      <c r="O696" s="402"/>
      <c r="P696" s="402"/>
      <c r="Q696" s="402"/>
      <c r="R696" s="402"/>
      <c r="S696" s="402"/>
      <c r="T696" s="402"/>
      <c r="U696" s="402"/>
      <c r="V696" s="402"/>
      <c r="W696" s="402"/>
      <c r="X696" s="402"/>
      <c r="Y696" s="402"/>
      <c r="Z696" s="402"/>
    </row>
    <row r="697" ht="18.0" customHeight="1">
      <c r="A697" s="402"/>
      <c r="B697" s="402"/>
      <c r="C697" s="402"/>
      <c r="D697" s="402"/>
      <c r="E697" s="402"/>
      <c r="F697" s="402"/>
      <c r="G697" s="402"/>
      <c r="H697" s="402"/>
      <c r="I697" s="402"/>
      <c r="J697" s="402"/>
      <c r="K697" s="402"/>
      <c r="L697" s="402"/>
      <c r="M697" s="402"/>
      <c r="N697" s="402"/>
      <c r="O697" s="402"/>
      <c r="P697" s="402"/>
      <c r="Q697" s="402"/>
      <c r="R697" s="402"/>
      <c r="S697" s="402"/>
      <c r="T697" s="402"/>
      <c r="U697" s="402"/>
      <c r="V697" s="402"/>
      <c r="W697" s="402"/>
      <c r="X697" s="402"/>
      <c r="Y697" s="402"/>
      <c r="Z697" s="402"/>
    </row>
    <row r="698" ht="18.0" customHeight="1">
      <c r="A698" s="402"/>
      <c r="B698" s="402"/>
      <c r="C698" s="402"/>
      <c r="D698" s="402"/>
      <c r="E698" s="402"/>
      <c r="F698" s="402"/>
      <c r="G698" s="402"/>
      <c r="H698" s="402"/>
      <c r="I698" s="402"/>
      <c r="J698" s="402"/>
      <c r="K698" s="402"/>
      <c r="L698" s="402"/>
      <c r="M698" s="402"/>
      <c r="N698" s="402"/>
      <c r="O698" s="402"/>
      <c r="P698" s="402"/>
      <c r="Q698" s="402"/>
      <c r="R698" s="402"/>
      <c r="S698" s="402"/>
      <c r="T698" s="402"/>
      <c r="U698" s="402"/>
      <c r="V698" s="402"/>
      <c r="W698" s="402"/>
      <c r="X698" s="402"/>
      <c r="Y698" s="402"/>
      <c r="Z698" s="402"/>
    </row>
    <row r="699" ht="18.0" customHeight="1">
      <c r="A699" s="402"/>
      <c r="B699" s="402"/>
      <c r="C699" s="402"/>
      <c r="D699" s="402"/>
      <c r="E699" s="402"/>
      <c r="F699" s="402"/>
      <c r="G699" s="402"/>
      <c r="H699" s="402"/>
      <c r="I699" s="402"/>
      <c r="J699" s="402"/>
      <c r="K699" s="402"/>
      <c r="L699" s="402"/>
      <c r="M699" s="402"/>
      <c r="N699" s="402"/>
      <c r="O699" s="402"/>
      <c r="P699" s="402"/>
      <c r="Q699" s="402"/>
      <c r="R699" s="402"/>
      <c r="S699" s="402"/>
      <c r="T699" s="402"/>
      <c r="U699" s="402"/>
      <c r="V699" s="402"/>
      <c r="W699" s="402"/>
      <c r="X699" s="402"/>
      <c r="Y699" s="402"/>
      <c r="Z699" s="402"/>
    </row>
    <row r="700" ht="18.0" customHeight="1">
      <c r="A700" s="402"/>
      <c r="B700" s="402"/>
      <c r="C700" s="402"/>
      <c r="D700" s="402"/>
      <c r="E700" s="402"/>
      <c r="F700" s="402"/>
      <c r="G700" s="402"/>
      <c r="H700" s="402"/>
      <c r="I700" s="402"/>
      <c r="J700" s="402"/>
      <c r="K700" s="402"/>
      <c r="L700" s="402"/>
      <c r="M700" s="402"/>
      <c r="N700" s="402"/>
      <c r="O700" s="402"/>
      <c r="P700" s="402"/>
      <c r="Q700" s="402"/>
      <c r="R700" s="402"/>
      <c r="S700" s="402"/>
      <c r="T700" s="402"/>
      <c r="U700" s="402"/>
      <c r="V700" s="402"/>
      <c r="W700" s="402"/>
      <c r="X700" s="402"/>
      <c r="Y700" s="402"/>
      <c r="Z700" s="402"/>
    </row>
    <row r="701" ht="18.0" customHeight="1">
      <c r="A701" s="402"/>
      <c r="B701" s="402"/>
      <c r="C701" s="402"/>
      <c r="D701" s="402"/>
      <c r="E701" s="402"/>
      <c r="F701" s="402"/>
      <c r="G701" s="402"/>
      <c r="H701" s="402"/>
      <c r="I701" s="402"/>
      <c r="J701" s="402"/>
      <c r="K701" s="402"/>
      <c r="L701" s="402"/>
      <c r="M701" s="402"/>
      <c r="N701" s="402"/>
      <c r="O701" s="402"/>
      <c r="P701" s="402"/>
      <c r="Q701" s="402"/>
      <c r="R701" s="402"/>
      <c r="S701" s="402"/>
      <c r="T701" s="402"/>
      <c r="U701" s="402"/>
      <c r="V701" s="402"/>
      <c r="W701" s="402"/>
      <c r="X701" s="402"/>
      <c r="Y701" s="402"/>
      <c r="Z701" s="402"/>
    </row>
    <row r="702" ht="18.0" customHeight="1">
      <c r="A702" s="402"/>
      <c r="B702" s="402"/>
      <c r="C702" s="402"/>
      <c r="D702" s="402"/>
      <c r="E702" s="402"/>
      <c r="F702" s="402"/>
      <c r="G702" s="402"/>
      <c r="H702" s="402"/>
      <c r="I702" s="402"/>
      <c r="J702" s="402"/>
      <c r="K702" s="402"/>
      <c r="L702" s="402"/>
      <c r="M702" s="402"/>
      <c r="N702" s="402"/>
      <c r="O702" s="402"/>
      <c r="P702" s="402"/>
      <c r="Q702" s="402"/>
      <c r="R702" s="402"/>
      <c r="S702" s="402"/>
      <c r="T702" s="402"/>
      <c r="U702" s="402"/>
      <c r="V702" s="402"/>
      <c r="W702" s="402"/>
      <c r="X702" s="402"/>
      <c r="Y702" s="402"/>
      <c r="Z702" s="402"/>
    </row>
    <row r="703" ht="18.0" customHeight="1">
      <c r="A703" s="402"/>
      <c r="B703" s="402"/>
      <c r="C703" s="402"/>
      <c r="D703" s="402"/>
      <c r="E703" s="402"/>
      <c r="F703" s="402"/>
      <c r="G703" s="402"/>
      <c r="H703" s="402"/>
      <c r="I703" s="402"/>
      <c r="J703" s="402"/>
      <c r="K703" s="402"/>
      <c r="L703" s="402"/>
      <c r="M703" s="402"/>
      <c r="N703" s="402"/>
      <c r="O703" s="402"/>
      <c r="P703" s="402"/>
      <c r="Q703" s="402"/>
      <c r="R703" s="402"/>
      <c r="S703" s="402"/>
      <c r="T703" s="402"/>
      <c r="U703" s="402"/>
      <c r="V703" s="402"/>
      <c r="W703" s="402"/>
      <c r="X703" s="402"/>
      <c r="Y703" s="402"/>
      <c r="Z703" s="402"/>
    </row>
    <row r="704" ht="18.0" customHeight="1">
      <c r="A704" s="402"/>
      <c r="B704" s="402"/>
      <c r="C704" s="402"/>
      <c r="D704" s="402"/>
      <c r="E704" s="402"/>
      <c r="F704" s="402"/>
      <c r="G704" s="402"/>
      <c r="H704" s="402"/>
      <c r="I704" s="402"/>
      <c r="J704" s="402"/>
      <c r="K704" s="402"/>
      <c r="L704" s="402"/>
      <c r="M704" s="402"/>
      <c r="N704" s="402"/>
      <c r="O704" s="402"/>
      <c r="P704" s="402"/>
      <c r="Q704" s="402"/>
      <c r="R704" s="402"/>
      <c r="S704" s="402"/>
      <c r="T704" s="402"/>
      <c r="U704" s="402"/>
      <c r="V704" s="402"/>
      <c r="W704" s="402"/>
      <c r="X704" s="402"/>
      <c r="Y704" s="402"/>
      <c r="Z704" s="402"/>
    </row>
    <row r="705" ht="18.0" customHeight="1">
      <c r="A705" s="402"/>
      <c r="B705" s="402"/>
      <c r="C705" s="402"/>
      <c r="D705" s="402"/>
      <c r="E705" s="402"/>
      <c r="F705" s="402"/>
      <c r="G705" s="402"/>
      <c r="H705" s="402"/>
      <c r="I705" s="402"/>
      <c r="J705" s="402"/>
      <c r="K705" s="402"/>
      <c r="L705" s="402"/>
      <c r="M705" s="402"/>
      <c r="N705" s="402"/>
      <c r="O705" s="402"/>
      <c r="P705" s="402"/>
      <c r="Q705" s="402"/>
      <c r="R705" s="402"/>
      <c r="S705" s="402"/>
      <c r="T705" s="402"/>
      <c r="U705" s="402"/>
      <c r="V705" s="402"/>
      <c r="W705" s="402"/>
      <c r="X705" s="402"/>
      <c r="Y705" s="402"/>
      <c r="Z705" s="402"/>
    </row>
    <row r="706" ht="18.0" customHeight="1">
      <c r="A706" s="402"/>
      <c r="B706" s="402"/>
      <c r="C706" s="402"/>
      <c r="D706" s="402"/>
      <c r="E706" s="402"/>
      <c r="F706" s="402"/>
      <c r="G706" s="402"/>
      <c r="H706" s="402"/>
      <c r="I706" s="402"/>
      <c r="J706" s="402"/>
      <c r="K706" s="402"/>
      <c r="L706" s="402"/>
      <c r="M706" s="402"/>
      <c r="N706" s="402"/>
      <c r="O706" s="402"/>
      <c r="P706" s="402"/>
      <c r="Q706" s="402"/>
      <c r="R706" s="402"/>
      <c r="S706" s="402"/>
      <c r="T706" s="402"/>
      <c r="U706" s="402"/>
      <c r="V706" s="402"/>
      <c r="W706" s="402"/>
      <c r="X706" s="402"/>
      <c r="Y706" s="402"/>
      <c r="Z706" s="402"/>
    </row>
    <row r="707" ht="18.0" customHeight="1">
      <c r="A707" s="402"/>
      <c r="B707" s="402"/>
      <c r="C707" s="402"/>
      <c r="D707" s="402"/>
      <c r="E707" s="402"/>
      <c r="F707" s="402"/>
      <c r="G707" s="402"/>
      <c r="H707" s="402"/>
      <c r="I707" s="402"/>
      <c r="J707" s="402"/>
      <c r="K707" s="402"/>
      <c r="L707" s="402"/>
      <c r="M707" s="402"/>
      <c r="N707" s="402"/>
      <c r="O707" s="402"/>
      <c r="P707" s="402"/>
      <c r="Q707" s="402"/>
      <c r="R707" s="402"/>
      <c r="S707" s="402"/>
      <c r="T707" s="402"/>
      <c r="U707" s="402"/>
      <c r="V707" s="402"/>
      <c r="W707" s="402"/>
      <c r="X707" s="402"/>
      <c r="Y707" s="402"/>
      <c r="Z707" s="402"/>
    </row>
    <row r="708" ht="18.0" customHeight="1">
      <c r="A708" s="402"/>
      <c r="B708" s="402"/>
      <c r="C708" s="402"/>
      <c r="D708" s="402"/>
      <c r="E708" s="402"/>
      <c r="F708" s="402"/>
      <c r="G708" s="402"/>
      <c r="H708" s="402"/>
      <c r="I708" s="402"/>
      <c r="J708" s="402"/>
      <c r="K708" s="402"/>
      <c r="L708" s="402"/>
      <c r="M708" s="402"/>
      <c r="N708" s="402"/>
      <c r="O708" s="402"/>
      <c r="P708" s="402"/>
      <c r="Q708" s="402"/>
      <c r="R708" s="402"/>
      <c r="S708" s="402"/>
      <c r="T708" s="402"/>
      <c r="U708" s="402"/>
      <c r="V708" s="402"/>
      <c r="W708" s="402"/>
      <c r="X708" s="402"/>
      <c r="Y708" s="402"/>
      <c r="Z708" s="402"/>
    </row>
    <row r="709" ht="18.0" customHeight="1">
      <c r="A709" s="402"/>
      <c r="B709" s="402"/>
      <c r="C709" s="402"/>
      <c r="D709" s="402"/>
      <c r="E709" s="402"/>
      <c r="F709" s="402"/>
      <c r="G709" s="402"/>
      <c r="H709" s="402"/>
      <c r="I709" s="402"/>
      <c r="J709" s="402"/>
      <c r="K709" s="402"/>
      <c r="L709" s="402"/>
      <c r="M709" s="402"/>
      <c r="N709" s="402"/>
      <c r="O709" s="402"/>
      <c r="P709" s="402"/>
      <c r="Q709" s="402"/>
      <c r="R709" s="402"/>
      <c r="S709" s="402"/>
      <c r="T709" s="402"/>
      <c r="U709" s="402"/>
      <c r="V709" s="402"/>
      <c r="W709" s="402"/>
      <c r="X709" s="402"/>
      <c r="Y709" s="402"/>
      <c r="Z709" s="402"/>
    </row>
    <row r="710" ht="18.0" customHeight="1">
      <c r="A710" s="402"/>
      <c r="B710" s="402"/>
      <c r="C710" s="402"/>
      <c r="D710" s="402"/>
      <c r="E710" s="402"/>
      <c r="F710" s="402"/>
      <c r="G710" s="402"/>
      <c r="H710" s="402"/>
      <c r="I710" s="402"/>
      <c r="J710" s="402"/>
      <c r="K710" s="402"/>
      <c r="L710" s="402"/>
      <c r="M710" s="402"/>
      <c r="N710" s="402"/>
      <c r="O710" s="402"/>
      <c r="P710" s="402"/>
      <c r="Q710" s="402"/>
      <c r="R710" s="402"/>
      <c r="S710" s="402"/>
      <c r="T710" s="402"/>
      <c r="U710" s="402"/>
      <c r="V710" s="402"/>
      <c r="W710" s="402"/>
      <c r="X710" s="402"/>
      <c r="Y710" s="402"/>
      <c r="Z710" s="402"/>
    </row>
    <row r="711" ht="18.0" customHeight="1">
      <c r="A711" s="402"/>
      <c r="B711" s="402"/>
      <c r="C711" s="402"/>
      <c r="D711" s="402"/>
      <c r="E711" s="402"/>
      <c r="F711" s="402"/>
      <c r="G711" s="402"/>
      <c r="H711" s="402"/>
      <c r="I711" s="402"/>
      <c r="J711" s="402"/>
      <c r="K711" s="402"/>
      <c r="L711" s="402"/>
      <c r="M711" s="402"/>
      <c r="N711" s="402"/>
      <c r="O711" s="402"/>
      <c r="P711" s="402"/>
      <c r="Q711" s="402"/>
      <c r="R711" s="402"/>
      <c r="S711" s="402"/>
      <c r="T711" s="402"/>
      <c r="U711" s="402"/>
      <c r="V711" s="402"/>
      <c r="W711" s="402"/>
      <c r="X711" s="402"/>
      <c r="Y711" s="402"/>
      <c r="Z711" s="402"/>
    </row>
    <row r="712" ht="18.0" customHeight="1">
      <c r="A712" s="402"/>
      <c r="B712" s="402"/>
      <c r="C712" s="402"/>
      <c r="D712" s="402"/>
      <c r="E712" s="402"/>
      <c r="F712" s="402"/>
      <c r="G712" s="402"/>
      <c r="H712" s="402"/>
      <c r="I712" s="402"/>
      <c r="J712" s="402"/>
      <c r="K712" s="402"/>
      <c r="L712" s="402"/>
      <c r="M712" s="402"/>
      <c r="N712" s="402"/>
      <c r="O712" s="402"/>
      <c r="P712" s="402"/>
      <c r="Q712" s="402"/>
      <c r="R712" s="402"/>
      <c r="S712" s="402"/>
      <c r="T712" s="402"/>
      <c r="U712" s="402"/>
      <c r="V712" s="402"/>
      <c r="W712" s="402"/>
      <c r="X712" s="402"/>
      <c r="Y712" s="402"/>
      <c r="Z712" s="402"/>
    </row>
    <row r="713" ht="18.0" customHeight="1">
      <c r="A713" s="402"/>
      <c r="B713" s="402"/>
      <c r="C713" s="402"/>
      <c r="D713" s="402"/>
      <c r="E713" s="402"/>
      <c r="F713" s="402"/>
      <c r="G713" s="402"/>
      <c r="H713" s="402"/>
      <c r="I713" s="402"/>
      <c r="J713" s="402"/>
      <c r="K713" s="402"/>
      <c r="L713" s="402"/>
      <c r="M713" s="402"/>
      <c r="N713" s="402"/>
      <c r="O713" s="402"/>
      <c r="P713" s="402"/>
      <c r="Q713" s="402"/>
      <c r="R713" s="402"/>
      <c r="S713" s="402"/>
      <c r="T713" s="402"/>
      <c r="U713" s="402"/>
      <c r="V713" s="402"/>
      <c r="W713" s="402"/>
      <c r="X713" s="402"/>
      <c r="Y713" s="402"/>
      <c r="Z713" s="402"/>
    </row>
    <row r="714" ht="18.0" customHeight="1">
      <c r="A714" s="402"/>
      <c r="B714" s="402"/>
      <c r="C714" s="402"/>
      <c r="D714" s="402"/>
      <c r="E714" s="402"/>
      <c r="F714" s="402"/>
      <c r="G714" s="402"/>
      <c r="H714" s="402"/>
      <c r="I714" s="402"/>
      <c r="J714" s="402"/>
      <c r="K714" s="402"/>
      <c r="L714" s="402"/>
      <c r="M714" s="402"/>
      <c r="N714" s="402"/>
      <c r="O714" s="402"/>
      <c r="P714" s="402"/>
      <c r="Q714" s="402"/>
      <c r="R714" s="402"/>
      <c r="S714" s="402"/>
      <c r="T714" s="402"/>
      <c r="U714" s="402"/>
      <c r="V714" s="402"/>
      <c r="W714" s="402"/>
      <c r="X714" s="402"/>
      <c r="Y714" s="402"/>
      <c r="Z714" s="402"/>
    </row>
    <row r="715" ht="18.0" customHeight="1">
      <c r="A715" s="402"/>
      <c r="B715" s="402"/>
      <c r="C715" s="402"/>
      <c r="D715" s="402"/>
      <c r="E715" s="402"/>
      <c r="F715" s="402"/>
      <c r="G715" s="402"/>
      <c r="H715" s="402"/>
      <c r="I715" s="402"/>
      <c r="J715" s="402"/>
      <c r="K715" s="402"/>
      <c r="L715" s="402"/>
      <c r="M715" s="402"/>
      <c r="N715" s="402"/>
      <c r="O715" s="402"/>
      <c r="P715" s="402"/>
      <c r="Q715" s="402"/>
      <c r="R715" s="402"/>
      <c r="S715" s="402"/>
      <c r="T715" s="402"/>
      <c r="U715" s="402"/>
      <c r="V715" s="402"/>
      <c r="W715" s="402"/>
      <c r="X715" s="402"/>
      <c r="Y715" s="402"/>
      <c r="Z715" s="402"/>
    </row>
    <row r="716" ht="18.0" customHeight="1">
      <c r="A716" s="402"/>
      <c r="B716" s="402"/>
      <c r="C716" s="402"/>
      <c r="D716" s="402"/>
      <c r="E716" s="402"/>
      <c r="F716" s="402"/>
      <c r="G716" s="402"/>
      <c r="H716" s="402"/>
      <c r="I716" s="402"/>
      <c r="J716" s="402"/>
      <c r="K716" s="402"/>
      <c r="L716" s="402"/>
      <c r="M716" s="402"/>
      <c r="N716" s="402"/>
      <c r="O716" s="402"/>
      <c r="P716" s="402"/>
      <c r="Q716" s="402"/>
      <c r="R716" s="402"/>
      <c r="S716" s="402"/>
      <c r="T716" s="402"/>
      <c r="U716" s="402"/>
      <c r="V716" s="402"/>
      <c r="W716" s="402"/>
      <c r="X716" s="402"/>
      <c r="Y716" s="402"/>
      <c r="Z716" s="402"/>
    </row>
    <row r="717" ht="18.0" customHeight="1">
      <c r="A717" s="402"/>
      <c r="B717" s="402"/>
      <c r="C717" s="402"/>
      <c r="D717" s="402"/>
      <c r="E717" s="402"/>
      <c r="F717" s="402"/>
      <c r="G717" s="402"/>
      <c r="H717" s="402"/>
      <c r="I717" s="402"/>
      <c r="J717" s="402"/>
      <c r="K717" s="402"/>
      <c r="L717" s="402"/>
      <c r="M717" s="402"/>
      <c r="N717" s="402"/>
      <c r="O717" s="402"/>
      <c r="P717" s="402"/>
      <c r="Q717" s="402"/>
      <c r="R717" s="402"/>
      <c r="S717" s="402"/>
      <c r="T717" s="402"/>
      <c r="U717" s="402"/>
      <c r="V717" s="402"/>
      <c r="W717" s="402"/>
      <c r="X717" s="402"/>
      <c r="Y717" s="402"/>
      <c r="Z717" s="402"/>
    </row>
    <row r="718" ht="18.0" customHeight="1">
      <c r="A718" s="402"/>
      <c r="B718" s="402"/>
      <c r="C718" s="402"/>
      <c r="D718" s="402"/>
      <c r="E718" s="402"/>
      <c r="F718" s="402"/>
      <c r="G718" s="402"/>
      <c r="H718" s="402"/>
      <c r="I718" s="402"/>
      <c r="J718" s="402"/>
      <c r="K718" s="402"/>
      <c r="L718" s="402"/>
      <c r="M718" s="402"/>
      <c r="N718" s="402"/>
      <c r="O718" s="402"/>
      <c r="P718" s="402"/>
      <c r="Q718" s="402"/>
      <c r="R718" s="402"/>
      <c r="S718" s="402"/>
      <c r="T718" s="402"/>
      <c r="U718" s="402"/>
      <c r="V718" s="402"/>
      <c r="W718" s="402"/>
      <c r="X718" s="402"/>
      <c r="Y718" s="402"/>
      <c r="Z718" s="402"/>
    </row>
    <row r="719" ht="18.0" customHeight="1">
      <c r="A719" s="402"/>
      <c r="B719" s="402"/>
      <c r="C719" s="402"/>
      <c r="D719" s="402"/>
      <c r="E719" s="402"/>
      <c r="F719" s="402"/>
      <c r="G719" s="402"/>
      <c r="H719" s="402"/>
      <c r="I719" s="402"/>
      <c r="J719" s="402"/>
      <c r="K719" s="402"/>
      <c r="L719" s="402"/>
      <c r="M719" s="402"/>
      <c r="N719" s="402"/>
      <c r="O719" s="402"/>
      <c r="P719" s="402"/>
      <c r="Q719" s="402"/>
      <c r="R719" s="402"/>
      <c r="S719" s="402"/>
      <c r="T719" s="402"/>
      <c r="U719" s="402"/>
      <c r="V719" s="402"/>
      <c r="W719" s="402"/>
      <c r="X719" s="402"/>
      <c r="Y719" s="402"/>
      <c r="Z719" s="402"/>
    </row>
    <row r="720" ht="18.0" customHeight="1">
      <c r="A720" s="402"/>
      <c r="B720" s="402"/>
      <c r="C720" s="402"/>
      <c r="D720" s="402"/>
      <c r="E720" s="402"/>
      <c r="F720" s="402"/>
      <c r="G720" s="402"/>
      <c r="H720" s="402"/>
      <c r="I720" s="402"/>
      <c r="J720" s="402"/>
      <c r="K720" s="402"/>
      <c r="L720" s="402"/>
      <c r="M720" s="402"/>
      <c r="N720" s="402"/>
      <c r="O720" s="402"/>
      <c r="P720" s="402"/>
      <c r="Q720" s="402"/>
      <c r="R720" s="402"/>
      <c r="S720" s="402"/>
      <c r="T720" s="402"/>
      <c r="U720" s="402"/>
      <c r="V720" s="402"/>
      <c r="W720" s="402"/>
      <c r="X720" s="402"/>
      <c r="Y720" s="402"/>
      <c r="Z720" s="402"/>
    </row>
    <row r="721" ht="18.0" customHeight="1">
      <c r="A721" s="402"/>
      <c r="B721" s="402"/>
      <c r="C721" s="402"/>
      <c r="D721" s="402"/>
      <c r="E721" s="402"/>
      <c r="F721" s="402"/>
      <c r="G721" s="402"/>
      <c r="H721" s="402"/>
      <c r="I721" s="402"/>
      <c r="J721" s="402"/>
      <c r="K721" s="402"/>
      <c r="L721" s="402"/>
      <c r="M721" s="402"/>
      <c r="N721" s="402"/>
      <c r="O721" s="402"/>
      <c r="P721" s="402"/>
      <c r="Q721" s="402"/>
      <c r="R721" s="402"/>
      <c r="S721" s="402"/>
      <c r="T721" s="402"/>
      <c r="U721" s="402"/>
      <c r="V721" s="402"/>
      <c r="W721" s="402"/>
      <c r="X721" s="402"/>
      <c r="Y721" s="402"/>
      <c r="Z721" s="402"/>
    </row>
    <row r="722" ht="18.0" customHeight="1">
      <c r="A722" s="402"/>
      <c r="B722" s="402"/>
      <c r="C722" s="402"/>
      <c r="D722" s="402"/>
      <c r="E722" s="402"/>
      <c r="F722" s="402"/>
      <c r="G722" s="402"/>
      <c r="H722" s="402"/>
      <c r="I722" s="402"/>
      <c r="J722" s="402"/>
      <c r="K722" s="402"/>
      <c r="L722" s="402"/>
      <c r="M722" s="402"/>
      <c r="N722" s="402"/>
      <c r="O722" s="402"/>
      <c r="P722" s="402"/>
      <c r="Q722" s="402"/>
      <c r="R722" s="402"/>
      <c r="S722" s="402"/>
      <c r="T722" s="402"/>
      <c r="U722" s="402"/>
      <c r="V722" s="402"/>
      <c r="W722" s="402"/>
      <c r="X722" s="402"/>
      <c r="Y722" s="402"/>
      <c r="Z722" s="402"/>
    </row>
    <row r="723" ht="18.0" customHeight="1">
      <c r="A723" s="402"/>
      <c r="B723" s="402"/>
      <c r="C723" s="402"/>
      <c r="D723" s="402"/>
      <c r="E723" s="402"/>
      <c r="F723" s="402"/>
      <c r="G723" s="402"/>
      <c r="H723" s="402"/>
      <c r="I723" s="402"/>
      <c r="J723" s="402"/>
      <c r="K723" s="402"/>
      <c r="L723" s="402"/>
      <c r="M723" s="402"/>
      <c r="N723" s="402"/>
      <c r="O723" s="402"/>
      <c r="P723" s="402"/>
      <c r="Q723" s="402"/>
      <c r="R723" s="402"/>
      <c r="S723" s="402"/>
      <c r="T723" s="402"/>
      <c r="U723" s="402"/>
      <c r="V723" s="402"/>
      <c r="W723" s="402"/>
      <c r="X723" s="402"/>
      <c r="Y723" s="402"/>
      <c r="Z723" s="402"/>
    </row>
    <row r="724" ht="18.0" customHeight="1">
      <c r="A724" s="402"/>
      <c r="B724" s="402"/>
      <c r="C724" s="402"/>
      <c r="D724" s="402"/>
      <c r="E724" s="402"/>
      <c r="F724" s="402"/>
      <c r="G724" s="402"/>
      <c r="H724" s="402"/>
      <c r="I724" s="402"/>
      <c r="J724" s="402"/>
      <c r="K724" s="402"/>
      <c r="L724" s="402"/>
      <c r="M724" s="402"/>
      <c r="N724" s="402"/>
      <c r="O724" s="402"/>
      <c r="P724" s="402"/>
      <c r="Q724" s="402"/>
      <c r="R724" s="402"/>
      <c r="S724" s="402"/>
      <c r="T724" s="402"/>
      <c r="U724" s="402"/>
      <c r="V724" s="402"/>
      <c r="W724" s="402"/>
      <c r="X724" s="402"/>
      <c r="Y724" s="402"/>
      <c r="Z724" s="402"/>
    </row>
    <row r="725" ht="18.0" customHeight="1">
      <c r="A725" s="402"/>
      <c r="B725" s="402"/>
      <c r="C725" s="402"/>
      <c r="D725" s="402"/>
      <c r="E725" s="402"/>
      <c r="F725" s="402"/>
      <c r="G725" s="402"/>
      <c r="H725" s="402"/>
      <c r="I725" s="402"/>
      <c r="J725" s="402"/>
      <c r="K725" s="402"/>
      <c r="L725" s="402"/>
      <c r="M725" s="402"/>
      <c r="N725" s="402"/>
      <c r="O725" s="402"/>
      <c r="P725" s="402"/>
      <c r="Q725" s="402"/>
      <c r="R725" s="402"/>
      <c r="S725" s="402"/>
      <c r="T725" s="402"/>
      <c r="U725" s="402"/>
      <c r="V725" s="402"/>
      <c r="W725" s="402"/>
      <c r="X725" s="402"/>
      <c r="Y725" s="402"/>
      <c r="Z725" s="402"/>
    </row>
    <row r="726" ht="18.0" customHeight="1">
      <c r="A726" s="402"/>
      <c r="B726" s="402"/>
      <c r="C726" s="402"/>
      <c r="D726" s="402"/>
      <c r="E726" s="402"/>
      <c r="F726" s="402"/>
      <c r="G726" s="402"/>
      <c r="H726" s="402"/>
      <c r="I726" s="402"/>
      <c r="J726" s="402"/>
      <c r="K726" s="402"/>
      <c r="L726" s="402"/>
      <c r="M726" s="402"/>
      <c r="N726" s="402"/>
      <c r="O726" s="402"/>
      <c r="P726" s="402"/>
      <c r="Q726" s="402"/>
      <c r="R726" s="402"/>
      <c r="S726" s="402"/>
      <c r="T726" s="402"/>
      <c r="U726" s="402"/>
      <c r="V726" s="402"/>
      <c r="W726" s="402"/>
      <c r="X726" s="402"/>
      <c r="Y726" s="402"/>
      <c r="Z726" s="402"/>
    </row>
    <row r="727" ht="18.0" customHeight="1">
      <c r="A727" s="402"/>
      <c r="B727" s="402"/>
      <c r="C727" s="402"/>
      <c r="D727" s="402"/>
      <c r="E727" s="402"/>
      <c r="F727" s="402"/>
      <c r="G727" s="402"/>
      <c r="H727" s="402"/>
      <c r="I727" s="402"/>
      <c r="J727" s="402"/>
      <c r="K727" s="402"/>
      <c r="L727" s="402"/>
      <c r="M727" s="402"/>
      <c r="N727" s="402"/>
      <c r="O727" s="402"/>
      <c r="P727" s="402"/>
      <c r="Q727" s="402"/>
      <c r="R727" s="402"/>
      <c r="S727" s="402"/>
      <c r="T727" s="402"/>
      <c r="U727" s="402"/>
      <c r="V727" s="402"/>
      <c r="W727" s="402"/>
      <c r="X727" s="402"/>
      <c r="Y727" s="402"/>
      <c r="Z727" s="402"/>
    </row>
    <row r="728" ht="18.0" customHeight="1">
      <c r="A728" s="402"/>
      <c r="B728" s="402"/>
      <c r="C728" s="402"/>
      <c r="D728" s="402"/>
      <c r="E728" s="402"/>
      <c r="F728" s="402"/>
      <c r="G728" s="402"/>
      <c r="H728" s="402"/>
      <c r="I728" s="402"/>
      <c r="J728" s="402"/>
      <c r="K728" s="402"/>
      <c r="L728" s="402"/>
      <c r="M728" s="402"/>
      <c r="N728" s="402"/>
      <c r="O728" s="402"/>
      <c r="P728" s="402"/>
      <c r="Q728" s="402"/>
      <c r="R728" s="402"/>
      <c r="S728" s="402"/>
      <c r="T728" s="402"/>
      <c r="U728" s="402"/>
      <c r="V728" s="402"/>
      <c r="W728" s="402"/>
      <c r="X728" s="402"/>
      <c r="Y728" s="402"/>
      <c r="Z728" s="402"/>
    </row>
    <row r="729" ht="18.0" customHeight="1">
      <c r="A729" s="402"/>
      <c r="B729" s="402"/>
      <c r="C729" s="402"/>
      <c r="D729" s="402"/>
      <c r="E729" s="402"/>
      <c r="F729" s="402"/>
      <c r="G729" s="402"/>
      <c r="H729" s="402"/>
      <c r="I729" s="402"/>
      <c r="J729" s="402"/>
      <c r="K729" s="402"/>
      <c r="L729" s="402"/>
      <c r="M729" s="402"/>
      <c r="N729" s="402"/>
      <c r="O729" s="402"/>
      <c r="P729" s="402"/>
      <c r="Q729" s="402"/>
      <c r="R729" s="402"/>
      <c r="S729" s="402"/>
      <c r="T729" s="402"/>
      <c r="U729" s="402"/>
      <c r="V729" s="402"/>
      <c r="W729" s="402"/>
      <c r="X729" s="402"/>
      <c r="Y729" s="402"/>
      <c r="Z729" s="402"/>
    </row>
    <row r="730" ht="18.0" customHeight="1">
      <c r="A730" s="402"/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  <c r="P730" s="402"/>
      <c r="Q730" s="402"/>
      <c r="R730" s="402"/>
      <c r="S730" s="402"/>
      <c r="T730" s="402"/>
      <c r="U730" s="402"/>
      <c r="V730" s="402"/>
      <c r="W730" s="402"/>
      <c r="X730" s="402"/>
      <c r="Y730" s="402"/>
      <c r="Z730" s="402"/>
    </row>
    <row r="731" ht="18.0" customHeight="1">
      <c r="A731" s="402"/>
      <c r="B731" s="402"/>
      <c r="C731" s="402"/>
      <c r="D731" s="402"/>
      <c r="E731" s="402"/>
      <c r="F731" s="402"/>
      <c r="G731" s="402"/>
      <c r="H731" s="402"/>
      <c r="I731" s="402"/>
      <c r="J731" s="402"/>
      <c r="K731" s="402"/>
      <c r="L731" s="402"/>
      <c r="M731" s="402"/>
      <c r="N731" s="402"/>
      <c r="O731" s="402"/>
      <c r="P731" s="402"/>
      <c r="Q731" s="402"/>
      <c r="R731" s="402"/>
      <c r="S731" s="402"/>
      <c r="T731" s="402"/>
      <c r="U731" s="402"/>
      <c r="V731" s="402"/>
      <c r="W731" s="402"/>
      <c r="X731" s="402"/>
      <c r="Y731" s="402"/>
      <c r="Z731" s="402"/>
    </row>
    <row r="732" ht="18.0" customHeight="1">
      <c r="A732" s="402"/>
      <c r="B732" s="402"/>
      <c r="C732" s="402"/>
      <c r="D732" s="402"/>
      <c r="E732" s="402"/>
      <c r="F732" s="402"/>
      <c r="G732" s="402"/>
      <c r="H732" s="402"/>
      <c r="I732" s="402"/>
      <c r="J732" s="402"/>
      <c r="K732" s="402"/>
      <c r="L732" s="402"/>
      <c r="M732" s="402"/>
      <c r="N732" s="402"/>
      <c r="O732" s="402"/>
      <c r="P732" s="402"/>
      <c r="Q732" s="402"/>
      <c r="R732" s="402"/>
      <c r="S732" s="402"/>
      <c r="T732" s="402"/>
      <c r="U732" s="402"/>
      <c r="V732" s="402"/>
      <c r="W732" s="402"/>
      <c r="X732" s="402"/>
      <c r="Y732" s="402"/>
      <c r="Z732" s="402"/>
    </row>
    <row r="733" ht="18.0" customHeight="1">
      <c r="A733" s="402"/>
      <c r="B733" s="402"/>
      <c r="C733" s="402"/>
      <c r="D733" s="402"/>
      <c r="E733" s="402"/>
      <c r="F733" s="402"/>
      <c r="G733" s="402"/>
      <c r="H733" s="402"/>
      <c r="I733" s="402"/>
      <c r="J733" s="402"/>
      <c r="K733" s="402"/>
      <c r="L733" s="402"/>
      <c r="M733" s="402"/>
      <c r="N733" s="402"/>
      <c r="O733" s="402"/>
      <c r="P733" s="402"/>
      <c r="Q733" s="402"/>
      <c r="R733" s="402"/>
      <c r="S733" s="402"/>
      <c r="T733" s="402"/>
      <c r="U733" s="402"/>
      <c r="V733" s="402"/>
      <c r="W733" s="402"/>
      <c r="X733" s="402"/>
      <c r="Y733" s="402"/>
      <c r="Z733" s="402"/>
    </row>
    <row r="734" ht="18.0" customHeight="1">
      <c r="A734" s="402"/>
      <c r="B734" s="402"/>
      <c r="C734" s="402"/>
      <c r="D734" s="402"/>
      <c r="E734" s="402"/>
      <c r="F734" s="402"/>
      <c r="G734" s="402"/>
      <c r="H734" s="402"/>
      <c r="I734" s="402"/>
      <c r="J734" s="402"/>
      <c r="K734" s="402"/>
      <c r="L734" s="402"/>
      <c r="M734" s="402"/>
      <c r="N734" s="402"/>
      <c r="O734" s="402"/>
      <c r="P734" s="402"/>
      <c r="Q734" s="402"/>
      <c r="R734" s="402"/>
      <c r="S734" s="402"/>
      <c r="T734" s="402"/>
      <c r="U734" s="402"/>
      <c r="V734" s="402"/>
      <c r="W734" s="402"/>
      <c r="X734" s="402"/>
      <c r="Y734" s="402"/>
      <c r="Z734" s="402"/>
    </row>
    <row r="735" ht="18.0" customHeight="1">
      <c r="A735" s="402"/>
      <c r="B735" s="402"/>
      <c r="C735" s="402"/>
      <c r="D735" s="402"/>
      <c r="E735" s="402"/>
      <c r="F735" s="402"/>
      <c r="G735" s="402"/>
      <c r="H735" s="402"/>
      <c r="I735" s="402"/>
      <c r="J735" s="402"/>
      <c r="K735" s="402"/>
      <c r="L735" s="402"/>
      <c r="M735" s="402"/>
      <c r="N735" s="402"/>
      <c r="O735" s="402"/>
      <c r="P735" s="402"/>
      <c r="Q735" s="402"/>
      <c r="R735" s="402"/>
      <c r="S735" s="402"/>
      <c r="T735" s="402"/>
      <c r="U735" s="402"/>
      <c r="V735" s="402"/>
      <c r="W735" s="402"/>
      <c r="X735" s="402"/>
      <c r="Y735" s="402"/>
      <c r="Z735" s="402"/>
    </row>
    <row r="736" ht="18.0" customHeight="1">
      <c r="A736" s="402"/>
      <c r="B736" s="402"/>
      <c r="C736" s="402"/>
      <c r="D736" s="402"/>
      <c r="E736" s="402"/>
      <c r="F736" s="402"/>
      <c r="G736" s="402"/>
      <c r="H736" s="402"/>
      <c r="I736" s="402"/>
      <c r="J736" s="402"/>
      <c r="K736" s="402"/>
      <c r="L736" s="402"/>
      <c r="M736" s="402"/>
      <c r="N736" s="402"/>
      <c r="O736" s="402"/>
      <c r="P736" s="402"/>
      <c r="Q736" s="402"/>
      <c r="R736" s="402"/>
      <c r="S736" s="402"/>
      <c r="T736" s="402"/>
      <c r="U736" s="402"/>
      <c r="V736" s="402"/>
      <c r="W736" s="402"/>
      <c r="X736" s="402"/>
      <c r="Y736" s="402"/>
      <c r="Z736" s="402"/>
    </row>
    <row r="737" ht="18.0" customHeight="1">
      <c r="A737" s="402"/>
      <c r="B737" s="402"/>
      <c r="C737" s="402"/>
      <c r="D737" s="402"/>
      <c r="E737" s="402"/>
      <c r="F737" s="402"/>
      <c r="G737" s="402"/>
      <c r="H737" s="402"/>
      <c r="I737" s="402"/>
      <c r="J737" s="402"/>
      <c r="K737" s="402"/>
      <c r="L737" s="402"/>
      <c r="M737" s="402"/>
      <c r="N737" s="402"/>
      <c r="O737" s="402"/>
      <c r="P737" s="402"/>
      <c r="Q737" s="402"/>
      <c r="R737" s="402"/>
      <c r="S737" s="402"/>
      <c r="T737" s="402"/>
      <c r="U737" s="402"/>
      <c r="V737" s="402"/>
      <c r="W737" s="402"/>
      <c r="X737" s="402"/>
      <c r="Y737" s="402"/>
      <c r="Z737" s="402"/>
    </row>
    <row r="738" ht="18.0" customHeight="1">
      <c r="A738" s="402"/>
      <c r="B738" s="402"/>
      <c r="C738" s="402"/>
      <c r="D738" s="402"/>
      <c r="E738" s="402"/>
      <c r="F738" s="402"/>
      <c r="G738" s="402"/>
      <c r="H738" s="402"/>
      <c r="I738" s="402"/>
      <c r="J738" s="402"/>
      <c r="K738" s="402"/>
      <c r="L738" s="402"/>
      <c r="M738" s="402"/>
      <c r="N738" s="402"/>
      <c r="O738" s="402"/>
      <c r="P738" s="402"/>
      <c r="Q738" s="402"/>
      <c r="R738" s="402"/>
      <c r="S738" s="402"/>
      <c r="T738" s="402"/>
      <c r="U738" s="402"/>
      <c r="V738" s="402"/>
      <c r="W738" s="402"/>
      <c r="X738" s="402"/>
      <c r="Y738" s="402"/>
      <c r="Z738" s="402"/>
    </row>
    <row r="739" ht="18.0" customHeight="1">
      <c r="A739" s="402"/>
      <c r="B739" s="402"/>
      <c r="C739" s="402"/>
      <c r="D739" s="402"/>
      <c r="E739" s="402"/>
      <c r="F739" s="402"/>
      <c r="G739" s="402"/>
      <c r="H739" s="402"/>
      <c r="I739" s="402"/>
      <c r="J739" s="402"/>
      <c r="K739" s="402"/>
      <c r="L739" s="402"/>
      <c r="M739" s="402"/>
      <c r="N739" s="402"/>
      <c r="O739" s="402"/>
      <c r="P739" s="402"/>
      <c r="Q739" s="402"/>
      <c r="R739" s="402"/>
      <c r="S739" s="402"/>
      <c r="T739" s="402"/>
      <c r="U739" s="402"/>
      <c r="V739" s="402"/>
      <c r="W739" s="402"/>
      <c r="X739" s="402"/>
      <c r="Y739" s="402"/>
      <c r="Z739" s="402"/>
    </row>
    <row r="740" ht="18.0" customHeight="1">
      <c r="A740" s="402"/>
      <c r="B740" s="402"/>
      <c r="C740" s="402"/>
      <c r="D740" s="402"/>
      <c r="E740" s="402"/>
      <c r="F740" s="402"/>
      <c r="G740" s="402"/>
      <c r="H740" s="402"/>
      <c r="I740" s="402"/>
      <c r="J740" s="402"/>
      <c r="K740" s="402"/>
      <c r="L740" s="402"/>
      <c r="M740" s="402"/>
      <c r="N740" s="402"/>
      <c r="O740" s="402"/>
      <c r="P740" s="402"/>
      <c r="Q740" s="402"/>
      <c r="R740" s="402"/>
      <c r="S740" s="402"/>
      <c r="T740" s="402"/>
      <c r="U740" s="402"/>
      <c r="V740" s="402"/>
      <c r="W740" s="402"/>
      <c r="X740" s="402"/>
      <c r="Y740" s="402"/>
      <c r="Z740" s="402"/>
    </row>
    <row r="741" ht="18.0" customHeight="1">
      <c r="A741" s="402"/>
      <c r="B741" s="402"/>
      <c r="C741" s="402"/>
      <c r="D741" s="402"/>
      <c r="E741" s="402"/>
      <c r="F741" s="402"/>
      <c r="G741" s="402"/>
      <c r="H741" s="402"/>
      <c r="I741" s="402"/>
      <c r="J741" s="402"/>
      <c r="K741" s="402"/>
      <c r="L741" s="402"/>
      <c r="M741" s="402"/>
      <c r="N741" s="402"/>
      <c r="O741" s="402"/>
      <c r="P741" s="402"/>
      <c r="Q741" s="402"/>
      <c r="R741" s="402"/>
      <c r="S741" s="402"/>
      <c r="T741" s="402"/>
      <c r="U741" s="402"/>
      <c r="V741" s="402"/>
      <c r="W741" s="402"/>
      <c r="X741" s="402"/>
      <c r="Y741" s="402"/>
      <c r="Z741" s="402"/>
    </row>
    <row r="742" ht="18.0" customHeight="1">
      <c r="A742" s="402"/>
      <c r="B742" s="402"/>
      <c r="C742" s="402"/>
      <c r="D742" s="402"/>
      <c r="E742" s="402"/>
      <c r="F742" s="402"/>
      <c r="G742" s="402"/>
      <c r="H742" s="402"/>
      <c r="I742" s="402"/>
      <c r="J742" s="402"/>
      <c r="K742" s="402"/>
      <c r="L742" s="402"/>
      <c r="M742" s="402"/>
      <c r="N742" s="402"/>
      <c r="O742" s="402"/>
      <c r="P742" s="402"/>
      <c r="Q742" s="402"/>
      <c r="R742" s="402"/>
      <c r="S742" s="402"/>
      <c r="T742" s="402"/>
      <c r="U742" s="402"/>
      <c r="V742" s="402"/>
      <c r="W742" s="402"/>
      <c r="X742" s="402"/>
      <c r="Y742" s="402"/>
      <c r="Z742" s="402"/>
    </row>
    <row r="743" ht="18.0" customHeight="1">
      <c r="A743" s="402"/>
      <c r="B743" s="402"/>
      <c r="C743" s="402"/>
      <c r="D743" s="402"/>
      <c r="E743" s="402"/>
      <c r="F743" s="402"/>
      <c r="G743" s="402"/>
      <c r="H743" s="402"/>
      <c r="I743" s="402"/>
      <c r="J743" s="402"/>
      <c r="K743" s="402"/>
      <c r="L743" s="402"/>
      <c r="M743" s="402"/>
      <c r="N743" s="402"/>
      <c r="O743" s="402"/>
      <c r="P743" s="402"/>
      <c r="Q743" s="402"/>
      <c r="R743" s="402"/>
      <c r="S743" s="402"/>
      <c r="T743" s="402"/>
      <c r="U743" s="402"/>
      <c r="V743" s="402"/>
      <c r="W743" s="402"/>
      <c r="X743" s="402"/>
      <c r="Y743" s="402"/>
      <c r="Z743" s="402"/>
    </row>
    <row r="744" ht="18.0" customHeight="1">
      <c r="A744" s="402"/>
      <c r="B744" s="402"/>
      <c r="C744" s="402"/>
      <c r="D744" s="402"/>
      <c r="E744" s="402"/>
      <c r="F744" s="402"/>
      <c r="G744" s="402"/>
      <c r="H744" s="402"/>
      <c r="I744" s="402"/>
      <c r="J744" s="402"/>
      <c r="K744" s="402"/>
      <c r="L744" s="402"/>
      <c r="M744" s="402"/>
      <c r="N744" s="402"/>
      <c r="O744" s="402"/>
      <c r="P744" s="402"/>
      <c r="Q744" s="402"/>
      <c r="R744" s="402"/>
      <c r="S744" s="402"/>
      <c r="T744" s="402"/>
      <c r="U744" s="402"/>
      <c r="V744" s="402"/>
      <c r="W744" s="402"/>
      <c r="X744" s="402"/>
      <c r="Y744" s="402"/>
      <c r="Z744" s="402"/>
    </row>
    <row r="745" ht="18.0" customHeight="1">
      <c r="A745" s="402"/>
      <c r="B745" s="402"/>
      <c r="C745" s="402"/>
      <c r="D745" s="402"/>
      <c r="E745" s="402"/>
      <c r="F745" s="402"/>
      <c r="G745" s="402"/>
      <c r="H745" s="402"/>
      <c r="I745" s="402"/>
      <c r="J745" s="402"/>
      <c r="K745" s="402"/>
      <c r="L745" s="402"/>
      <c r="M745" s="402"/>
      <c r="N745" s="402"/>
      <c r="O745" s="402"/>
      <c r="P745" s="402"/>
      <c r="Q745" s="402"/>
      <c r="R745" s="402"/>
      <c r="S745" s="402"/>
      <c r="T745" s="402"/>
      <c r="U745" s="402"/>
      <c r="V745" s="402"/>
      <c r="W745" s="402"/>
      <c r="X745" s="402"/>
      <c r="Y745" s="402"/>
      <c r="Z745" s="402"/>
    </row>
    <row r="746" ht="18.0" customHeight="1">
      <c r="A746" s="402"/>
      <c r="B746" s="402"/>
      <c r="C746" s="402"/>
      <c r="D746" s="402"/>
      <c r="E746" s="402"/>
      <c r="F746" s="402"/>
      <c r="G746" s="402"/>
      <c r="H746" s="402"/>
      <c r="I746" s="402"/>
      <c r="J746" s="402"/>
      <c r="K746" s="402"/>
      <c r="L746" s="402"/>
      <c r="M746" s="402"/>
      <c r="N746" s="402"/>
      <c r="O746" s="402"/>
      <c r="P746" s="402"/>
      <c r="Q746" s="402"/>
      <c r="R746" s="402"/>
      <c r="S746" s="402"/>
      <c r="T746" s="402"/>
      <c r="U746" s="402"/>
      <c r="V746" s="402"/>
      <c r="W746" s="402"/>
      <c r="X746" s="402"/>
      <c r="Y746" s="402"/>
      <c r="Z746" s="402"/>
    </row>
    <row r="747" ht="18.0" customHeight="1">
      <c r="A747" s="402"/>
      <c r="B747" s="402"/>
      <c r="C747" s="402"/>
      <c r="D747" s="402"/>
      <c r="E747" s="402"/>
      <c r="F747" s="402"/>
      <c r="G747" s="402"/>
      <c r="H747" s="402"/>
      <c r="I747" s="402"/>
      <c r="J747" s="402"/>
      <c r="K747" s="402"/>
      <c r="L747" s="402"/>
      <c r="M747" s="402"/>
      <c r="N747" s="402"/>
      <c r="O747" s="402"/>
      <c r="P747" s="402"/>
      <c r="Q747" s="402"/>
      <c r="R747" s="402"/>
      <c r="S747" s="402"/>
      <c r="T747" s="402"/>
      <c r="U747" s="402"/>
      <c r="V747" s="402"/>
      <c r="W747" s="402"/>
      <c r="X747" s="402"/>
      <c r="Y747" s="402"/>
      <c r="Z747" s="402"/>
    </row>
    <row r="748" ht="18.0" customHeight="1">
      <c r="A748" s="402"/>
      <c r="B748" s="402"/>
      <c r="C748" s="402"/>
      <c r="D748" s="402"/>
      <c r="E748" s="402"/>
      <c r="F748" s="402"/>
      <c r="G748" s="402"/>
      <c r="H748" s="402"/>
      <c r="I748" s="402"/>
      <c r="J748" s="402"/>
      <c r="K748" s="402"/>
      <c r="L748" s="402"/>
      <c r="M748" s="402"/>
      <c r="N748" s="402"/>
      <c r="O748" s="402"/>
      <c r="P748" s="402"/>
      <c r="Q748" s="402"/>
      <c r="R748" s="402"/>
      <c r="S748" s="402"/>
      <c r="T748" s="402"/>
      <c r="U748" s="402"/>
      <c r="V748" s="402"/>
      <c r="W748" s="402"/>
      <c r="X748" s="402"/>
      <c r="Y748" s="402"/>
      <c r="Z748" s="402"/>
    </row>
    <row r="749" ht="18.0" customHeight="1">
      <c r="A749" s="402"/>
      <c r="B749" s="402"/>
      <c r="C749" s="402"/>
      <c r="D749" s="402"/>
      <c r="E749" s="402"/>
      <c r="F749" s="402"/>
      <c r="G749" s="402"/>
      <c r="H749" s="402"/>
      <c r="I749" s="402"/>
      <c r="J749" s="402"/>
      <c r="K749" s="402"/>
      <c r="L749" s="402"/>
      <c r="M749" s="402"/>
      <c r="N749" s="402"/>
      <c r="O749" s="402"/>
      <c r="P749" s="402"/>
      <c r="Q749" s="402"/>
      <c r="R749" s="402"/>
      <c r="S749" s="402"/>
      <c r="T749" s="402"/>
      <c r="U749" s="402"/>
      <c r="V749" s="402"/>
      <c r="W749" s="402"/>
      <c r="X749" s="402"/>
      <c r="Y749" s="402"/>
      <c r="Z749" s="402"/>
    </row>
    <row r="750" ht="18.0" customHeight="1">
      <c r="A750" s="402"/>
      <c r="B750" s="402"/>
      <c r="C750" s="402"/>
      <c r="D750" s="402"/>
      <c r="E750" s="402"/>
      <c r="F750" s="402"/>
      <c r="G750" s="402"/>
      <c r="H750" s="402"/>
      <c r="I750" s="402"/>
      <c r="J750" s="402"/>
      <c r="K750" s="402"/>
      <c r="L750" s="402"/>
      <c r="M750" s="402"/>
      <c r="N750" s="402"/>
      <c r="O750" s="402"/>
      <c r="P750" s="402"/>
      <c r="Q750" s="402"/>
      <c r="R750" s="402"/>
      <c r="S750" s="402"/>
      <c r="T750" s="402"/>
      <c r="U750" s="402"/>
      <c r="V750" s="402"/>
      <c r="W750" s="402"/>
      <c r="X750" s="402"/>
      <c r="Y750" s="402"/>
      <c r="Z750" s="402"/>
    </row>
    <row r="751" ht="18.0" customHeight="1">
      <c r="A751" s="402"/>
      <c r="B751" s="402"/>
      <c r="C751" s="402"/>
      <c r="D751" s="402"/>
      <c r="E751" s="402"/>
      <c r="F751" s="402"/>
      <c r="G751" s="402"/>
      <c r="H751" s="402"/>
      <c r="I751" s="402"/>
      <c r="J751" s="402"/>
      <c r="K751" s="402"/>
      <c r="L751" s="402"/>
      <c r="M751" s="402"/>
      <c r="N751" s="402"/>
      <c r="O751" s="402"/>
      <c r="P751" s="402"/>
      <c r="Q751" s="402"/>
      <c r="R751" s="402"/>
      <c r="S751" s="402"/>
      <c r="T751" s="402"/>
      <c r="U751" s="402"/>
      <c r="V751" s="402"/>
      <c r="W751" s="402"/>
      <c r="X751" s="402"/>
      <c r="Y751" s="402"/>
      <c r="Z751" s="402"/>
    </row>
    <row r="752" ht="18.0" customHeight="1">
      <c r="A752" s="402"/>
      <c r="B752" s="402"/>
      <c r="C752" s="402"/>
      <c r="D752" s="402"/>
      <c r="E752" s="402"/>
      <c r="F752" s="402"/>
      <c r="G752" s="402"/>
      <c r="H752" s="402"/>
      <c r="I752" s="402"/>
      <c r="J752" s="402"/>
      <c r="K752" s="402"/>
      <c r="L752" s="402"/>
      <c r="M752" s="402"/>
      <c r="N752" s="402"/>
      <c r="O752" s="402"/>
      <c r="P752" s="402"/>
      <c r="Q752" s="402"/>
      <c r="R752" s="402"/>
      <c r="S752" s="402"/>
      <c r="T752" s="402"/>
      <c r="U752" s="402"/>
      <c r="V752" s="402"/>
      <c r="W752" s="402"/>
      <c r="X752" s="402"/>
      <c r="Y752" s="402"/>
      <c r="Z752" s="402"/>
    </row>
    <row r="753" ht="18.0" customHeight="1">
      <c r="A753" s="402"/>
      <c r="B753" s="402"/>
      <c r="C753" s="402"/>
      <c r="D753" s="402"/>
      <c r="E753" s="402"/>
      <c r="F753" s="402"/>
      <c r="G753" s="402"/>
      <c r="H753" s="402"/>
      <c r="I753" s="402"/>
      <c r="J753" s="402"/>
      <c r="K753" s="402"/>
      <c r="L753" s="402"/>
      <c r="M753" s="402"/>
      <c r="N753" s="402"/>
      <c r="O753" s="402"/>
      <c r="P753" s="402"/>
      <c r="Q753" s="402"/>
      <c r="R753" s="402"/>
      <c r="S753" s="402"/>
      <c r="T753" s="402"/>
      <c r="U753" s="402"/>
      <c r="V753" s="402"/>
      <c r="W753" s="402"/>
      <c r="X753" s="402"/>
      <c r="Y753" s="402"/>
      <c r="Z753" s="402"/>
    </row>
    <row r="754" ht="18.0" customHeight="1">
      <c r="A754" s="402"/>
      <c r="B754" s="402"/>
      <c r="C754" s="402"/>
      <c r="D754" s="402"/>
      <c r="E754" s="402"/>
      <c r="F754" s="402"/>
      <c r="G754" s="402"/>
      <c r="H754" s="402"/>
      <c r="I754" s="402"/>
      <c r="J754" s="402"/>
      <c r="K754" s="402"/>
      <c r="L754" s="402"/>
      <c r="M754" s="402"/>
      <c r="N754" s="402"/>
      <c r="O754" s="402"/>
      <c r="P754" s="402"/>
      <c r="Q754" s="402"/>
      <c r="R754" s="402"/>
      <c r="S754" s="402"/>
      <c r="T754" s="402"/>
      <c r="U754" s="402"/>
      <c r="V754" s="402"/>
      <c r="W754" s="402"/>
      <c r="X754" s="402"/>
      <c r="Y754" s="402"/>
      <c r="Z754" s="402"/>
    </row>
    <row r="755" ht="18.0" customHeight="1">
      <c r="A755" s="402"/>
      <c r="B755" s="402"/>
      <c r="C755" s="402"/>
      <c r="D755" s="402"/>
      <c r="E755" s="402"/>
      <c r="F755" s="402"/>
      <c r="G755" s="402"/>
      <c r="H755" s="402"/>
      <c r="I755" s="402"/>
      <c r="J755" s="402"/>
      <c r="K755" s="402"/>
      <c r="L755" s="402"/>
      <c r="M755" s="402"/>
      <c r="N755" s="402"/>
      <c r="O755" s="402"/>
      <c r="P755" s="402"/>
      <c r="Q755" s="402"/>
      <c r="R755" s="402"/>
      <c r="S755" s="402"/>
      <c r="T755" s="402"/>
      <c r="U755" s="402"/>
      <c r="V755" s="402"/>
      <c r="W755" s="402"/>
      <c r="X755" s="402"/>
      <c r="Y755" s="402"/>
      <c r="Z755" s="402"/>
    </row>
    <row r="756" ht="18.0" customHeight="1">
      <c r="A756" s="402"/>
      <c r="B756" s="402"/>
      <c r="C756" s="402"/>
      <c r="D756" s="402"/>
      <c r="E756" s="402"/>
      <c r="F756" s="402"/>
      <c r="G756" s="402"/>
      <c r="H756" s="402"/>
      <c r="I756" s="402"/>
      <c r="J756" s="402"/>
      <c r="K756" s="402"/>
      <c r="L756" s="402"/>
      <c r="M756" s="402"/>
      <c r="N756" s="402"/>
      <c r="O756" s="402"/>
      <c r="P756" s="402"/>
      <c r="Q756" s="402"/>
      <c r="R756" s="402"/>
      <c r="S756" s="402"/>
      <c r="T756" s="402"/>
      <c r="U756" s="402"/>
      <c r="V756" s="402"/>
      <c r="W756" s="402"/>
      <c r="X756" s="402"/>
      <c r="Y756" s="402"/>
      <c r="Z756" s="402"/>
    </row>
    <row r="757" ht="18.0" customHeight="1">
      <c r="A757" s="402"/>
      <c r="B757" s="402"/>
      <c r="C757" s="402"/>
      <c r="D757" s="402"/>
      <c r="E757" s="402"/>
      <c r="F757" s="402"/>
      <c r="G757" s="402"/>
      <c r="H757" s="402"/>
      <c r="I757" s="402"/>
      <c r="J757" s="402"/>
      <c r="K757" s="402"/>
      <c r="L757" s="402"/>
      <c r="M757" s="402"/>
      <c r="N757" s="402"/>
      <c r="O757" s="402"/>
      <c r="P757" s="402"/>
      <c r="Q757" s="402"/>
      <c r="R757" s="402"/>
      <c r="S757" s="402"/>
      <c r="T757" s="402"/>
      <c r="U757" s="402"/>
      <c r="V757" s="402"/>
      <c r="W757" s="402"/>
      <c r="X757" s="402"/>
      <c r="Y757" s="402"/>
      <c r="Z757" s="402"/>
    </row>
    <row r="758" ht="18.0" customHeight="1">
      <c r="A758" s="402"/>
      <c r="B758" s="402"/>
      <c r="C758" s="402"/>
      <c r="D758" s="402"/>
      <c r="E758" s="402"/>
      <c r="F758" s="402"/>
      <c r="G758" s="402"/>
      <c r="H758" s="402"/>
      <c r="I758" s="402"/>
      <c r="J758" s="402"/>
      <c r="K758" s="402"/>
      <c r="L758" s="402"/>
      <c r="M758" s="402"/>
      <c r="N758" s="402"/>
      <c r="O758" s="402"/>
      <c r="P758" s="402"/>
      <c r="Q758" s="402"/>
      <c r="R758" s="402"/>
      <c r="S758" s="402"/>
      <c r="T758" s="402"/>
      <c r="U758" s="402"/>
      <c r="V758" s="402"/>
      <c r="W758" s="402"/>
      <c r="X758" s="402"/>
      <c r="Y758" s="402"/>
      <c r="Z758" s="402"/>
    </row>
    <row r="759" ht="18.0" customHeight="1">
      <c r="A759" s="402"/>
      <c r="B759" s="402"/>
      <c r="C759" s="402"/>
      <c r="D759" s="402"/>
      <c r="E759" s="402"/>
      <c r="F759" s="402"/>
      <c r="G759" s="402"/>
      <c r="H759" s="402"/>
      <c r="I759" s="402"/>
      <c r="J759" s="402"/>
      <c r="K759" s="402"/>
      <c r="L759" s="402"/>
      <c r="M759" s="402"/>
      <c r="N759" s="402"/>
      <c r="O759" s="402"/>
      <c r="P759" s="402"/>
      <c r="Q759" s="402"/>
      <c r="R759" s="402"/>
      <c r="S759" s="402"/>
      <c r="T759" s="402"/>
      <c r="U759" s="402"/>
      <c r="V759" s="402"/>
      <c r="W759" s="402"/>
      <c r="X759" s="402"/>
      <c r="Y759" s="402"/>
      <c r="Z759" s="402"/>
    </row>
    <row r="760" ht="18.0" customHeight="1">
      <c r="A760" s="402"/>
      <c r="B760" s="402"/>
      <c r="C760" s="402"/>
      <c r="D760" s="402"/>
      <c r="E760" s="402"/>
      <c r="F760" s="402"/>
      <c r="G760" s="402"/>
      <c r="H760" s="402"/>
      <c r="I760" s="402"/>
      <c r="J760" s="402"/>
      <c r="K760" s="402"/>
      <c r="L760" s="402"/>
      <c r="M760" s="402"/>
      <c r="N760" s="402"/>
      <c r="O760" s="402"/>
      <c r="P760" s="402"/>
      <c r="Q760" s="402"/>
      <c r="R760" s="402"/>
      <c r="S760" s="402"/>
      <c r="T760" s="402"/>
      <c r="U760" s="402"/>
      <c r="V760" s="402"/>
      <c r="W760" s="402"/>
      <c r="X760" s="402"/>
      <c r="Y760" s="402"/>
      <c r="Z760" s="402"/>
    </row>
    <row r="761" ht="18.0" customHeight="1">
      <c r="A761" s="402"/>
      <c r="B761" s="402"/>
      <c r="C761" s="402"/>
      <c r="D761" s="402"/>
      <c r="E761" s="402"/>
      <c r="F761" s="402"/>
      <c r="G761" s="402"/>
      <c r="H761" s="402"/>
      <c r="I761" s="402"/>
      <c r="J761" s="402"/>
      <c r="K761" s="402"/>
      <c r="L761" s="402"/>
      <c r="M761" s="402"/>
      <c r="N761" s="402"/>
      <c r="O761" s="402"/>
      <c r="P761" s="402"/>
      <c r="Q761" s="402"/>
      <c r="R761" s="402"/>
      <c r="S761" s="402"/>
      <c r="T761" s="402"/>
      <c r="U761" s="402"/>
      <c r="V761" s="402"/>
      <c r="W761" s="402"/>
      <c r="X761" s="402"/>
      <c r="Y761" s="402"/>
      <c r="Z761" s="402"/>
    </row>
    <row r="762" ht="18.0" customHeight="1">
      <c r="A762" s="402"/>
      <c r="B762" s="402"/>
      <c r="C762" s="402"/>
      <c r="D762" s="402"/>
      <c r="E762" s="402"/>
      <c r="F762" s="402"/>
      <c r="G762" s="402"/>
      <c r="H762" s="402"/>
      <c r="I762" s="402"/>
      <c r="J762" s="402"/>
      <c r="K762" s="402"/>
      <c r="L762" s="402"/>
      <c r="M762" s="402"/>
      <c r="N762" s="402"/>
      <c r="O762" s="402"/>
      <c r="P762" s="402"/>
      <c r="Q762" s="402"/>
      <c r="R762" s="402"/>
      <c r="S762" s="402"/>
      <c r="T762" s="402"/>
      <c r="U762" s="402"/>
      <c r="V762" s="402"/>
      <c r="W762" s="402"/>
      <c r="X762" s="402"/>
      <c r="Y762" s="402"/>
      <c r="Z762" s="402"/>
    </row>
    <row r="763" ht="18.0" customHeight="1">
      <c r="A763" s="402"/>
      <c r="B763" s="402"/>
      <c r="C763" s="402"/>
      <c r="D763" s="402"/>
      <c r="E763" s="402"/>
      <c r="F763" s="402"/>
      <c r="G763" s="402"/>
      <c r="H763" s="402"/>
      <c r="I763" s="402"/>
      <c r="J763" s="402"/>
      <c r="K763" s="402"/>
      <c r="L763" s="402"/>
      <c r="M763" s="402"/>
      <c r="N763" s="402"/>
      <c r="O763" s="402"/>
      <c r="P763" s="402"/>
      <c r="Q763" s="402"/>
      <c r="R763" s="402"/>
      <c r="S763" s="402"/>
      <c r="T763" s="402"/>
      <c r="U763" s="402"/>
      <c r="V763" s="402"/>
      <c r="W763" s="402"/>
      <c r="X763" s="402"/>
      <c r="Y763" s="402"/>
      <c r="Z763" s="402"/>
    </row>
    <row r="764" ht="18.0" customHeight="1">
      <c r="A764" s="402"/>
      <c r="B764" s="402"/>
      <c r="C764" s="402"/>
      <c r="D764" s="402"/>
      <c r="E764" s="402"/>
      <c r="F764" s="402"/>
      <c r="G764" s="402"/>
      <c r="H764" s="402"/>
      <c r="I764" s="402"/>
      <c r="J764" s="402"/>
      <c r="K764" s="402"/>
      <c r="L764" s="402"/>
      <c r="M764" s="402"/>
      <c r="N764" s="402"/>
      <c r="O764" s="402"/>
      <c r="P764" s="402"/>
      <c r="Q764" s="402"/>
      <c r="R764" s="402"/>
      <c r="S764" s="402"/>
      <c r="T764" s="402"/>
      <c r="U764" s="402"/>
      <c r="V764" s="402"/>
      <c r="W764" s="402"/>
      <c r="X764" s="402"/>
      <c r="Y764" s="402"/>
      <c r="Z764" s="402"/>
    </row>
    <row r="765" ht="18.0" customHeight="1">
      <c r="A765" s="402"/>
      <c r="B765" s="402"/>
      <c r="C765" s="402"/>
      <c r="D765" s="402"/>
      <c r="E765" s="402"/>
      <c r="F765" s="402"/>
      <c r="G765" s="402"/>
      <c r="H765" s="402"/>
      <c r="I765" s="402"/>
      <c r="J765" s="402"/>
      <c r="K765" s="402"/>
      <c r="L765" s="402"/>
      <c r="M765" s="402"/>
      <c r="N765" s="402"/>
      <c r="O765" s="402"/>
      <c r="P765" s="402"/>
      <c r="Q765" s="402"/>
      <c r="R765" s="402"/>
      <c r="S765" s="402"/>
      <c r="T765" s="402"/>
      <c r="U765" s="402"/>
      <c r="V765" s="402"/>
      <c r="W765" s="402"/>
      <c r="X765" s="402"/>
      <c r="Y765" s="402"/>
      <c r="Z765" s="402"/>
    </row>
    <row r="766" ht="18.0" customHeight="1">
      <c r="A766" s="402"/>
      <c r="B766" s="402"/>
      <c r="C766" s="402"/>
      <c r="D766" s="402"/>
      <c r="E766" s="402"/>
      <c r="F766" s="402"/>
      <c r="G766" s="402"/>
      <c r="H766" s="402"/>
      <c r="I766" s="402"/>
      <c r="J766" s="402"/>
      <c r="K766" s="402"/>
      <c r="L766" s="402"/>
      <c r="M766" s="402"/>
      <c r="N766" s="402"/>
      <c r="O766" s="402"/>
      <c r="P766" s="402"/>
      <c r="Q766" s="402"/>
      <c r="R766" s="402"/>
      <c r="S766" s="402"/>
      <c r="T766" s="402"/>
      <c r="U766" s="402"/>
      <c r="V766" s="402"/>
      <c r="W766" s="402"/>
      <c r="X766" s="402"/>
      <c r="Y766" s="402"/>
      <c r="Z766" s="402"/>
    </row>
    <row r="767" ht="18.0" customHeight="1">
      <c r="A767" s="402"/>
      <c r="B767" s="402"/>
      <c r="C767" s="402"/>
      <c r="D767" s="402"/>
      <c r="E767" s="402"/>
      <c r="F767" s="402"/>
      <c r="G767" s="402"/>
      <c r="H767" s="402"/>
      <c r="I767" s="402"/>
      <c r="J767" s="402"/>
      <c r="K767" s="402"/>
      <c r="L767" s="402"/>
      <c r="M767" s="402"/>
      <c r="N767" s="402"/>
      <c r="O767" s="402"/>
      <c r="P767" s="402"/>
      <c r="Q767" s="402"/>
      <c r="R767" s="402"/>
      <c r="S767" s="402"/>
      <c r="T767" s="402"/>
      <c r="U767" s="402"/>
      <c r="V767" s="402"/>
      <c r="W767" s="402"/>
      <c r="X767" s="402"/>
      <c r="Y767" s="402"/>
      <c r="Z767" s="402"/>
    </row>
    <row r="768" ht="18.0" customHeight="1">
      <c r="A768" s="402"/>
      <c r="B768" s="402"/>
      <c r="C768" s="402"/>
      <c r="D768" s="402"/>
      <c r="E768" s="402"/>
      <c r="F768" s="402"/>
      <c r="G768" s="402"/>
      <c r="H768" s="402"/>
      <c r="I768" s="402"/>
      <c r="J768" s="402"/>
      <c r="K768" s="402"/>
      <c r="L768" s="402"/>
      <c r="M768" s="402"/>
      <c r="N768" s="402"/>
      <c r="O768" s="402"/>
      <c r="P768" s="402"/>
      <c r="Q768" s="402"/>
      <c r="R768" s="402"/>
      <c r="S768" s="402"/>
      <c r="T768" s="402"/>
      <c r="U768" s="402"/>
      <c r="V768" s="402"/>
      <c r="W768" s="402"/>
      <c r="X768" s="402"/>
      <c r="Y768" s="402"/>
      <c r="Z768" s="402"/>
    </row>
    <row r="769" ht="18.0" customHeight="1">
      <c r="A769" s="402"/>
      <c r="B769" s="402"/>
      <c r="C769" s="402"/>
      <c r="D769" s="402"/>
      <c r="E769" s="402"/>
      <c r="F769" s="402"/>
      <c r="G769" s="402"/>
      <c r="H769" s="402"/>
      <c r="I769" s="402"/>
      <c r="J769" s="402"/>
      <c r="K769" s="402"/>
      <c r="L769" s="402"/>
      <c r="M769" s="402"/>
      <c r="N769" s="402"/>
      <c r="O769" s="402"/>
      <c r="P769" s="402"/>
      <c r="Q769" s="402"/>
      <c r="R769" s="402"/>
      <c r="S769" s="402"/>
      <c r="T769" s="402"/>
      <c r="U769" s="402"/>
      <c r="V769" s="402"/>
      <c r="W769" s="402"/>
      <c r="X769" s="402"/>
      <c r="Y769" s="402"/>
      <c r="Z769" s="402"/>
    </row>
    <row r="770" ht="18.0" customHeight="1">
      <c r="A770" s="402"/>
      <c r="B770" s="402"/>
      <c r="C770" s="402"/>
      <c r="D770" s="402"/>
      <c r="E770" s="402"/>
      <c r="F770" s="402"/>
      <c r="G770" s="402"/>
      <c r="H770" s="402"/>
      <c r="I770" s="402"/>
      <c r="J770" s="402"/>
      <c r="K770" s="402"/>
      <c r="L770" s="402"/>
      <c r="M770" s="402"/>
      <c r="N770" s="402"/>
      <c r="O770" s="402"/>
      <c r="P770" s="402"/>
      <c r="Q770" s="402"/>
      <c r="R770" s="402"/>
      <c r="S770" s="402"/>
      <c r="T770" s="402"/>
      <c r="U770" s="402"/>
      <c r="V770" s="402"/>
      <c r="W770" s="402"/>
      <c r="X770" s="402"/>
      <c r="Y770" s="402"/>
      <c r="Z770" s="402"/>
    </row>
    <row r="771" ht="18.0" customHeight="1">
      <c r="A771" s="402"/>
      <c r="B771" s="402"/>
      <c r="C771" s="402"/>
      <c r="D771" s="402"/>
      <c r="E771" s="402"/>
      <c r="F771" s="402"/>
      <c r="G771" s="402"/>
      <c r="H771" s="402"/>
      <c r="I771" s="402"/>
      <c r="J771" s="402"/>
      <c r="K771" s="402"/>
      <c r="L771" s="402"/>
      <c r="M771" s="402"/>
      <c r="N771" s="402"/>
      <c r="O771" s="402"/>
      <c r="P771" s="402"/>
      <c r="Q771" s="402"/>
      <c r="R771" s="402"/>
      <c r="S771" s="402"/>
      <c r="T771" s="402"/>
      <c r="U771" s="402"/>
      <c r="V771" s="402"/>
      <c r="W771" s="402"/>
      <c r="X771" s="402"/>
      <c r="Y771" s="402"/>
      <c r="Z771" s="402"/>
    </row>
    <row r="772" ht="18.0" customHeight="1">
      <c r="A772" s="402"/>
      <c r="B772" s="402"/>
      <c r="C772" s="402"/>
      <c r="D772" s="402"/>
      <c r="E772" s="402"/>
      <c r="F772" s="402"/>
      <c r="G772" s="402"/>
      <c r="H772" s="402"/>
      <c r="I772" s="402"/>
      <c r="J772" s="402"/>
      <c r="K772" s="402"/>
      <c r="L772" s="402"/>
      <c r="M772" s="402"/>
      <c r="N772" s="402"/>
      <c r="O772" s="402"/>
      <c r="P772" s="402"/>
      <c r="Q772" s="402"/>
      <c r="R772" s="402"/>
      <c r="S772" s="402"/>
      <c r="T772" s="402"/>
      <c r="U772" s="402"/>
      <c r="V772" s="402"/>
      <c r="W772" s="402"/>
      <c r="X772" s="402"/>
      <c r="Y772" s="402"/>
      <c r="Z772" s="402"/>
    </row>
    <row r="773" ht="18.0" customHeight="1">
      <c r="A773" s="402"/>
      <c r="B773" s="402"/>
      <c r="C773" s="402"/>
      <c r="D773" s="402"/>
      <c r="E773" s="402"/>
      <c r="F773" s="402"/>
      <c r="G773" s="402"/>
      <c r="H773" s="402"/>
      <c r="I773" s="402"/>
      <c r="J773" s="402"/>
      <c r="K773" s="402"/>
      <c r="L773" s="402"/>
      <c r="M773" s="402"/>
      <c r="N773" s="402"/>
      <c r="O773" s="402"/>
      <c r="P773" s="402"/>
      <c r="Q773" s="402"/>
      <c r="R773" s="402"/>
      <c r="S773" s="402"/>
      <c r="T773" s="402"/>
      <c r="U773" s="402"/>
      <c r="V773" s="402"/>
      <c r="W773" s="402"/>
      <c r="X773" s="402"/>
      <c r="Y773" s="402"/>
      <c r="Z773" s="402"/>
    </row>
    <row r="774" ht="18.0" customHeight="1">
      <c r="A774" s="402"/>
      <c r="B774" s="402"/>
      <c r="C774" s="402"/>
      <c r="D774" s="402"/>
      <c r="E774" s="402"/>
      <c r="F774" s="402"/>
      <c r="G774" s="402"/>
      <c r="H774" s="402"/>
      <c r="I774" s="402"/>
      <c r="J774" s="402"/>
      <c r="K774" s="402"/>
      <c r="L774" s="402"/>
      <c r="M774" s="402"/>
      <c r="N774" s="402"/>
      <c r="O774" s="402"/>
      <c r="P774" s="402"/>
      <c r="Q774" s="402"/>
      <c r="R774" s="402"/>
      <c r="S774" s="402"/>
      <c r="T774" s="402"/>
      <c r="U774" s="402"/>
      <c r="V774" s="402"/>
      <c r="W774" s="402"/>
      <c r="X774" s="402"/>
      <c r="Y774" s="402"/>
      <c r="Z774" s="402"/>
    </row>
    <row r="775" ht="18.0" customHeight="1">
      <c r="A775" s="402"/>
      <c r="B775" s="402"/>
      <c r="C775" s="402"/>
      <c r="D775" s="402"/>
      <c r="E775" s="402"/>
      <c r="F775" s="402"/>
      <c r="G775" s="402"/>
      <c r="H775" s="402"/>
      <c r="I775" s="402"/>
      <c r="J775" s="402"/>
      <c r="K775" s="402"/>
      <c r="L775" s="402"/>
      <c r="M775" s="402"/>
      <c r="N775" s="402"/>
      <c r="O775" s="402"/>
      <c r="P775" s="402"/>
      <c r="Q775" s="402"/>
      <c r="R775" s="402"/>
      <c r="S775" s="402"/>
      <c r="T775" s="402"/>
      <c r="U775" s="402"/>
      <c r="V775" s="402"/>
      <c r="W775" s="402"/>
      <c r="X775" s="402"/>
      <c r="Y775" s="402"/>
      <c r="Z775" s="402"/>
    </row>
    <row r="776" ht="18.0" customHeight="1">
      <c r="A776" s="402"/>
      <c r="B776" s="402"/>
      <c r="C776" s="402"/>
      <c r="D776" s="402"/>
      <c r="E776" s="402"/>
      <c r="F776" s="402"/>
      <c r="G776" s="402"/>
      <c r="H776" s="402"/>
      <c r="I776" s="402"/>
      <c r="J776" s="402"/>
      <c r="K776" s="402"/>
      <c r="L776" s="402"/>
      <c r="M776" s="402"/>
      <c r="N776" s="402"/>
      <c r="O776" s="402"/>
      <c r="P776" s="402"/>
      <c r="Q776" s="402"/>
      <c r="R776" s="402"/>
      <c r="S776" s="402"/>
      <c r="T776" s="402"/>
      <c r="U776" s="402"/>
      <c r="V776" s="402"/>
      <c r="W776" s="402"/>
      <c r="X776" s="402"/>
      <c r="Y776" s="402"/>
      <c r="Z776" s="402"/>
    </row>
    <row r="777" ht="18.0" customHeight="1">
      <c r="A777" s="402"/>
      <c r="B777" s="402"/>
      <c r="C777" s="402"/>
      <c r="D777" s="402"/>
      <c r="E777" s="402"/>
      <c r="F777" s="402"/>
      <c r="G777" s="402"/>
      <c r="H777" s="402"/>
      <c r="I777" s="402"/>
      <c r="J777" s="402"/>
      <c r="K777" s="402"/>
      <c r="L777" s="402"/>
      <c r="M777" s="402"/>
      <c r="N777" s="402"/>
      <c r="O777" s="402"/>
      <c r="P777" s="402"/>
      <c r="Q777" s="402"/>
      <c r="R777" s="402"/>
      <c r="S777" s="402"/>
      <c r="T777" s="402"/>
      <c r="U777" s="402"/>
      <c r="V777" s="402"/>
      <c r="W777" s="402"/>
      <c r="X777" s="402"/>
      <c r="Y777" s="402"/>
      <c r="Z777" s="402"/>
    </row>
    <row r="778" ht="18.0" customHeight="1">
      <c r="A778" s="402"/>
      <c r="B778" s="402"/>
      <c r="C778" s="402"/>
      <c r="D778" s="402"/>
      <c r="E778" s="402"/>
      <c r="F778" s="402"/>
      <c r="G778" s="402"/>
      <c r="H778" s="402"/>
      <c r="I778" s="402"/>
      <c r="J778" s="402"/>
      <c r="K778" s="402"/>
      <c r="L778" s="402"/>
      <c r="M778" s="402"/>
      <c r="N778" s="402"/>
      <c r="O778" s="402"/>
      <c r="P778" s="402"/>
      <c r="Q778" s="402"/>
      <c r="R778" s="402"/>
      <c r="S778" s="402"/>
      <c r="T778" s="402"/>
      <c r="U778" s="402"/>
      <c r="V778" s="402"/>
      <c r="W778" s="402"/>
      <c r="X778" s="402"/>
      <c r="Y778" s="402"/>
      <c r="Z778" s="402"/>
    </row>
    <row r="779" ht="18.0" customHeight="1">
      <c r="A779" s="402"/>
      <c r="B779" s="402"/>
      <c r="C779" s="402"/>
      <c r="D779" s="402"/>
      <c r="E779" s="402"/>
      <c r="F779" s="402"/>
      <c r="G779" s="402"/>
      <c r="H779" s="402"/>
      <c r="I779" s="402"/>
      <c r="J779" s="402"/>
      <c r="K779" s="402"/>
      <c r="L779" s="402"/>
      <c r="M779" s="402"/>
      <c r="N779" s="402"/>
      <c r="O779" s="402"/>
      <c r="P779" s="402"/>
      <c r="Q779" s="402"/>
      <c r="R779" s="402"/>
      <c r="S779" s="402"/>
      <c r="T779" s="402"/>
      <c r="U779" s="402"/>
      <c r="V779" s="402"/>
      <c r="W779" s="402"/>
      <c r="X779" s="402"/>
      <c r="Y779" s="402"/>
      <c r="Z779" s="402"/>
    </row>
    <row r="780" ht="18.0" customHeight="1">
      <c r="A780" s="402"/>
      <c r="B780" s="402"/>
      <c r="C780" s="402"/>
      <c r="D780" s="402"/>
      <c r="E780" s="402"/>
      <c r="F780" s="402"/>
      <c r="G780" s="402"/>
      <c r="H780" s="402"/>
      <c r="I780" s="402"/>
      <c r="J780" s="402"/>
      <c r="K780" s="402"/>
      <c r="L780" s="402"/>
      <c r="M780" s="402"/>
      <c r="N780" s="402"/>
      <c r="O780" s="402"/>
      <c r="P780" s="402"/>
      <c r="Q780" s="402"/>
      <c r="R780" s="402"/>
      <c r="S780" s="402"/>
      <c r="T780" s="402"/>
      <c r="U780" s="402"/>
      <c r="V780" s="402"/>
      <c r="W780" s="402"/>
      <c r="X780" s="402"/>
      <c r="Y780" s="402"/>
      <c r="Z780" s="402"/>
    </row>
    <row r="781" ht="18.0" customHeight="1">
      <c r="A781" s="402"/>
      <c r="B781" s="402"/>
      <c r="C781" s="402"/>
      <c r="D781" s="402"/>
      <c r="E781" s="402"/>
      <c r="F781" s="402"/>
      <c r="G781" s="402"/>
      <c r="H781" s="402"/>
      <c r="I781" s="402"/>
      <c r="J781" s="402"/>
      <c r="K781" s="402"/>
      <c r="L781" s="402"/>
      <c r="M781" s="402"/>
      <c r="N781" s="402"/>
      <c r="O781" s="402"/>
      <c r="P781" s="402"/>
      <c r="Q781" s="402"/>
      <c r="R781" s="402"/>
      <c r="S781" s="402"/>
      <c r="T781" s="402"/>
      <c r="U781" s="402"/>
      <c r="V781" s="402"/>
      <c r="W781" s="402"/>
      <c r="X781" s="402"/>
      <c r="Y781" s="402"/>
      <c r="Z781" s="402"/>
    </row>
    <row r="782" ht="18.0" customHeight="1">
      <c r="A782" s="402"/>
      <c r="B782" s="402"/>
      <c r="C782" s="402"/>
      <c r="D782" s="402"/>
      <c r="E782" s="402"/>
      <c r="F782" s="402"/>
      <c r="G782" s="402"/>
      <c r="H782" s="402"/>
      <c r="I782" s="402"/>
      <c r="J782" s="402"/>
      <c r="K782" s="402"/>
      <c r="L782" s="402"/>
      <c r="M782" s="402"/>
      <c r="N782" s="402"/>
      <c r="O782" s="402"/>
      <c r="P782" s="402"/>
      <c r="Q782" s="402"/>
      <c r="R782" s="402"/>
      <c r="S782" s="402"/>
      <c r="T782" s="402"/>
      <c r="U782" s="402"/>
      <c r="V782" s="402"/>
      <c r="W782" s="402"/>
      <c r="X782" s="402"/>
      <c r="Y782" s="402"/>
      <c r="Z782" s="402"/>
    </row>
    <row r="783" ht="18.0" customHeight="1">
      <c r="A783" s="402"/>
      <c r="B783" s="402"/>
      <c r="C783" s="402"/>
      <c r="D783" s="402"/>
      <c r="E783" s="402"/>
      <c r="F783" s="402"/>
      <c r="G783" s="402"/>
      <c r="H783" s="402"/>
      <c r="I783" s="402"/>
      <c r="J783" s="402"/>
      <c r="K783" s="402"/>
      <c r="L783" s="402"/>
      <c r="M783" s="402"/>
      <c r="N783" s="402"/>
      <c r="O783" s="402"/>
      <c r="P783" s="402"/>
      <c r="Q783" s="402"/>
      <c r="R783" s="402"/>
      <c r="S783" s="402"/>
      <c r="T783" s="402"/>
      <c r="U783" s="402"/>
      <c r="V783" s="402"/>
      <c r="W783" s="402"/>
      <c r="X783" s="402"/>
      <c r="Y783" s="402"/>
      <c r="Z783" s="402"/>
    </row>
    <row r="784" ht="18.0" customHeight="1">
      <c r="A784" s="402"/>
      <c r="B784" s="402"/>
      <c r="C784" s="402"/>
      <c r="D784" s="402"/>
      <c r="E784" s="402"/>
      <c r="F784" s="402"/>
      <c r="G784" s="402"/>
      <c r="H784" s="402"/>
      <c r="I784" s="402"/>
      <c r="J784" s="402"/>
      <c r="K784" s="402"/>
      <c r="L784" s="402"/>
      <c r="M784" s="402"/>
      <c r="N784" s="402"/>
      <c r="O784" s="402"/>
      <c r="P784" s="402"/>
      <c r="Q784" s="402"/>
      <c r="R784" s="402"/>
      <c r="S784" s="402"/>
      <c r="T784" s="402"/>
      <c r="U784" s="402"/>
      <c r="V784" s="402"/>
      <c r="W784" s="402"/>
      <c r="X784" s="402"/>
      <c r="Y784" s="402"/>
      <c r="Z784" s="402"/>
    </row>
    <row r="785" ht="18.0" customHeight="1">
      <c r="A785" s="402"/>
      <c r="B785" s="402"/>
      <c r="C785" s="402"/>
      <c r="D785" s="402"/>
      <c r="E785" s="402"/>
      <c r="F785" s="402"/>
      <c r="G785" s="402"/>
      <c r="H785" s="402"/>
      <c r="I785" s="402"/>
      <c r="J785" s="402"/>
      <c r="K785" s="402"/>
      <c r="L785" s="402"/>
      <c r="M785" s="402"/>
      <c r="N785" s="402"/>
      <c r="O785" s="402"/>
      <c r="P785" s="402"/>
      <c r="Q785" s="402"/>
      <c r="R785" s="402"/>
      <c r="S785" s="402"/>
      <c r="T785" s="402"/>
      <c r="U785" s="402"/>
      <c r="V785" s="402"/>
      <c r="W785" s="402"/>
      <c r="X785" s="402"/>
      <c r="Y785" s="402"/>
      <c r="Z785" s="402"/>
    </row>
    <row r="786" ht="18.0" customHeight="1">
      <c r="A786" s="402"/>
      <c r="B786" s="402"/>
      <c r="C786" s="402"/>
      <c r="D786" s="402"/>
      <c r="E786" s="402"/>
      <c r="F786" s="402"/>
      <c r="G786" s="402"/>
      <c r="H786" s="402"/>
      <c r="I786" s="402"/>
      <c r="J786" s="402"/>
      <c r="K786" s="402"/>
      <c r="L786" s="402"/>
      <c r="M786" s="402"/>
      <c r="N786" s="402"/>
      <c r="O786" s="402"/>
      <c r="P786" s="402"/>
      <c r="Q786" s="402"/>
      <c r="R786" s="402"/>
      <c r="S786" s="402"/>
      <c r="T786" s="402"/>
      <c r="U786" s="402"/>
      <c r="V786" s="402"/>
      <c r="W786" s="402"/>
      <c r="X786" s="402"/>
      <c r="Y786" s="402"/>
      <c r="Z786" s="402"/>
    </row>
    <row r="787" ht="18.0" customHeight="1">
      <c r="A787" s="402"/>
      <c r="B787" s="402"/>
      <c r="C787" s="402"/>
      <c r="D787" s="402"/>
      <c r="E787" s="402"/>
      <c r="F787" s="402"/>
      <c r="G787" s="402"/>
      <c r="H787" s="402"/>
      <c r="I787" s="402"/>
      <c r="J787" s="402"/>
      <c r="K787" s="402"/>
      <c r="L787" s="402"/>
      <c r="M787" s="402"/>
      <c r="N787" s="402"/>
      <c r="O787" s="402"/>
      <c r="P787" s="402"/>
      <c r="Q787" s="402"/>
      <c r="R787" s="402"/>
      <c r="S787" s="402"/>
      <c r="T787" s="402"/>
      <c r="U787" s="402"/>
      <c r="V787" s="402"/>
      <c r="W787" s="402"/>
      <c r="X787" s="402"/>
      <c r="Y787" s="402"/>
      <c r="Z787" s="402"/>
    </row>
    <row r="788" ht="18.0" customHeight="1">
      <c r="A788" s="402"/>
      <c r="B788" s="402"/>
      <c r="C788" s="402"/>
      <c r="D788" s="402"/>
      <c r="E788" s="402"/>
      <c r="F788" s="402"/>
      <c r="G788" s="402"/>
      <c r="H788" s="402"/>
      <c r="I788" s="402"/>
      <c r="J788" s="402"/>
      <c r="K788" s="402"/>
      <c r="L788" s="402"/>
      <c r="M788" s="402"/>
      <c r="N788" s="402"/>
      <c r="O788" s="402"/>
      <c r="P788" s="402"/>
      <c r="Q788" s="402"/>
      <c r="R788" s="402"/>
      <c r="S788" s="402"/>
      <c r="T788" s="402"/>
      <c r="U788" s="402"/>
      <c r="V788" s="402"/>
      <c r="W788" s="402"/>
      <c r="X788" s="402"/>
      <c r="Y788" s="402"/>
      <c r="Z788" s="402"/>
    </row>
    <row r="789" ht="18.0" customHeight="1">
      <c r="A789" s="402"/>
      <c r="B789" s="402"/>
      <c r="C789" s="402"/>
      <c r="D789" s="402"/>
      <c r="E789" s="402"/>
      <c r="F789" s="402"/>
      <c r="G789" s="402"/>
      <c r="H789" s="402"/>
      <c r="I789" s="402"/>
      <c r="J789" s="402"/>
      <c r="K789" s="402"/>
      <c r="L789" s="402"/>
      <c r="M789" s="402"/>
      <c r="N789" s="402"/>
      <c r="O789" s="402"/>
      <c r="P789" s="402"/>
      <c r="Q789" s="402"/>
      <c r="R789" s="402"/>
      <c r="S789" s="402"/>
      <c r="T789" s="402"/>
      <c r="U789" s="402"/>
      <c r="V789" s="402"/>
      <c r="W789" s="402"/>
      <c r="X789" s="402"/>
      <c r="Y789" s="402"/>
      <c r="Z789" s="402"/>
    </row>
    <row r="790" ht="18.0" customHeight="1">
      <c r="A790" s="402"/>
      <c r="B790" s="402"/>
      <c r="C790" s="402"/>
      <c r="D790" s="402"/>
      <c r="E790" s="402"/>
      <c r="F790" s="402"/>
      <c r="G790" s="402"/>
      <c r="H790" s="402"/>
      <c r="I790" s="402"/>
      <c r="J790" s="402"/>
      <c r="K790" s="402"/>
      <c r="L790" s="402"/>
      <c r="M790" s="402"/>
      <c r="N790" s="402"/>
      <c r="O790" s="402"/>
      <c r="P790" s="402"/>
      <c r="Q790" s="402"/>
      <c r="R790" s="402"/>
      <c r="S790" s="402"/>
      <c r="T790" s="402"/>
      <c r="U790" s="402"/>
      <c r="V790" s="402"/>
      <c r="W790" s="402"/>
      <c r="X790" s="402"/>
      <c r="Y790" s="402"/>
      <c r="Z790" s="402"/>
    </row>
    <row r="791" ht="18.0" customHeight="1">
      <c r="A791" s="402"/>
      <c r="B791" s="402"/>
      <c r="C791" s="402"/>
      <c r="D791" s="402"/>
      <c r="E791" s="402"/>
      <c r="F791" s="402"/>
      <c r="G791" s="402"/>
      <c r="H791" s="402"/>
      <c r="I791" s="402"/>
      <c r="J791" s="402"/>
      <c r="K791" s="402"/>
      <c r="L791" s="402"/>
      <c r="M791" s="402"/>
      <c r="N791" s="402"/>
      <c r="O791" s="402"/>
      <c r="P791" s="402"/>
      <c r="Q791" s="402"/>
      <c r="R791" s="402"/>
      <c r="S791" s="402"/>
      <c r="T791" s="402"/>
      <c r="U791" s="402"/>
      <c r="V791" s="402"/>
      <c r="W791" s="402"/>
      <c r="X791" s="402"/>
      <c r="Y791" s="402"/>
      <c r="Z791" s="402"/>
    </row>
    <row r="792" ht="18.0" customHeight="1">
      <c r="A792" s="402"/>
      <c r="B792" s="402"/>
      <c r="C792" s="402"/>
      <c r="D792" s="402"/>
      <c r="E792" s="402"/>
      <c r="F792" s="402"/>
      <c r="G792" s="402"/>
      <c r="H792" s="402"/>
      <c r="I792" s="402"/>
      <c r="J792" s="402"/>
      <c r="K792" s="402"/>
      <c r="L792" s="402"/>
      <c r="M792" s="402"/>
      <c r="N792" s="402"/>
      <c r="O792" s="402"/>
      <c r="P792" s="402"/>
      <c r="Q792" s="402"/>
      <c r="R792" s="402"/>
      <c r="S792" s="402"/>
      <c r="T792" s="402"/>
      <c r="U792" s="402"/>
      <c r="V792" s="402"/>
      <c r="W792" s="402"/>
      <c r="X792" s="402"/>
      <c r="Y792" s="402"/>
      <c r="Z792" s="402"/>
    </row>
    <row r="793" ht="18.0" customHeight="1">
      <c r="A793" s="402"/>
      <c r="B793" s="402"/>
      <c r="C793" s="402"/>
      <c r="D793" s="402"/>
      <c r="E793" s="402"/>
      <c r="F793" s="402"/>
      <c r="G793" s="402"/>
      <c r="H793" s="402"/>
      <c r="I793" s="402"/>
      <c r="J793" s="402"/>
      <c r="K793" s="402"/>
      <c r="L793" s="402"/>
      <c r="M793" s="402"/>
      <c r="N793" s="402"/>
      <c r="O793" s="402"/>
      <c r="P793" s="402"/>
      <c r="Q793" s="402"/>
      <c r="R793" s="402"/>
      <c r="S793" s="402"/>
      <c r="T793" s="402"/>
      <c r="U793" s="402"/>
      <c r="V793" s="402"/>
      <c r="W793" s="402"/>
      <c r="X793" s="402"/>
      <c r="Y793" s="402"/>
      <c r="Z793" s="402"/>
    </row>
    <row r="794" ht="18.0" customHeight="1">
      <c r="A794" s="402"/>
      <c r="B794" s="402"/>
      <c r="C794" s="402"/>
      <c r="D794" s="402"/>
      <c r="E794" s="402"/>
      <c r="F794" s="402"/>
      <c r="G794" s="402"/>
      <c r="H794" s="402"/>
      <c r="I794" s="402"/>
      <c r="J794" s="402"/>
      <c r="K794" s="402"/>
      <c r="L794" s="402"/>
      <c r="M794" s="402"/>
      <c r="N794" s="402"/>
      <c r="O794" s="402"/>
      <c r="P794" s="402"/>
      <c r="Q794" s="402"/>
      <c r="R794" s="402"/>
      <c r="S794" s="402"/>
      <c r="T794" s="402"/>
      <c r="U794" s="402"/>
      <c r="V794" s="402"/>
      <c r="W794" s="402"/>
      <c r="X794" s="402"/>
      <c r="Y794" s="402"/>
      <c r="Z794" s="402"/>
    </row>
    <row r="795" ht="18.0" customHeight="1">
      <c r="A795" s="402"/>
      <c r="B795" s="402"/>
      <c r="C795" s="402"/>
      <c r="D795" s="402"/>
      <c r="E795" s="402"/>
      <c r="F795" s="402"/>
      <c r="G795" s="402"/>
      <c r="H795" s="402"/>
      <c r="I795" s="402"/>
      <c r="J795" s="402"/>
      <c r="K795" s="402"/>
      <c r="L795" s="402"/>
      <c r="M795" s="402"/>
      <c r="N795" s="402"/>
      <c r="O795" s="402"/>
      <c r="P795" s="402"/>
      <c r="Q795" s="402"/>
      <c r="R795" s="402"/>
      <c r="S795" s="402"/>
      <c r="T795" s="402"/>
      <c r="U795" s="402"/>
      <c r="V795" s="402"/>
      <c r="W795" s="402"/>
      <c r="X795" s="402"/>
      <c r="Y795" s="402"/>
      <c r="Z795" s="402"/>
    </row>
    <row r="796" ht="18.0" customHeight="1">
      <c r="A796" s="402"/>
      <c r="B796" s="402"/>
      <c r="C796" s="402"/>
      <c r="D796" s="402"/>
      <c r="E796" s="402"/>
      <c r="F796" s="402"/>
      <c r="G796" s="402"/>
      <c r="H796" s="402"/>
      <c r="I796" s="402"/>
      <c r="J796" s="402"/>
      <c r="K796" s="402"/>
      <c r="L796" s="402"/>
      <c r="M796" s="402"/>
      <c r="N796" s="402"/>
      <c r="O796" s="402"/>
      <c r="P796" s="402"/>
      <c r="Q796" s="402"/>
      <c r="R796" s="402"/>
      <c r="S796" s="402"/>
      <c r="T796" s="402"/>
      <c r="U796" s="402"/>
      <c r="V796" s="402"/>
      <c r="W796" s="402"/>
      <c r="X796" s="402"/>
      <c r="Y796" s="402"/>
      <c r="Z796" s="402"/>
    </row>
    <row r="797" ht="18.0" customHeight="1">
      <c r="A797" s="402"/>
      <c r="B797" s="402"/>
      <c r="C797" s="402"/>
      <c r="D797" s="402"/>
      <c r="E797" s="402"/>
      <c r="F797" s="402"/>
      <c r="G797" s="402"/>
      <c r="H797" s="402"/>
      <c r="I797" s="402"/>
      <c r="J797" s="402"/>
      <c r="K797" s="402"/>
      <c r="L797" s="402"/>
      <c r="M797" s="402"/>
      <c r="N797" s="402"/>
      <c r="O797" s="402"/>
      <c r="P797" s="402"/>
      <c r="Q797" s="402"/>
      <c r="R797" s="402"/>
      <c r="S797" s="402"/>
      <c r="T797" s="402"/>
      <c r="U797" s="402"/>
      <c r="V797" s="402"/>
      <c r="W797" s="402"/>
      <c r="X797" s="402"/>
      <c r="Y797" s="402"/>
      <c r="Z797" s="402"/>
    </row>
    <row r="798" ht="18.0" customHeight="1">
      <c r="A798" s="402"/>
      <c r="B798" s="402"/>
      <c r="C798" s="402"/>
      <c r="D798" s="402"/>
      <c r="E798" s="402"/>
      <c r="F798" s="402"/>
      <c r="G798" s="402"/>
      <c r="H798" s="402"/>
      <c r="I798" s="402"/>
      <c r="J798" s="402"/>
      <c r="K798" s="402"/>
      <c r="L798" s="402"/>
      <c r="M798" s="402"/>
      <c r="N798" s="402"/>
      <c r="O798" s="402"/>
      <c r="P798" s="402"/>
      <c r="Q798" s="402"/>
      <c r="R798" s="402"/>
      <c r="S798" s="402"/>
      <c r="T798" s="402"/>
      <c r="U798" s="402"/>
      <c r="V798" s="402"/>
      <c r="W798" s="402"/>
      <c r="X798" s="402"/>
      <c r="Y798" s="402"/>
      <c r="Z798" s="402"/>
    </row>
    <row r="799" ht="18.0" customHeight="1">
      <c r="A799" s="402"/>
      <c r="B799" s="402"/>
      <c r="C799" s="402"/>
      <c r="D799" s="402"/>
      <c r="E799" s="402"/>
      <c r="F799" s="402"/>
      <c r="G799" s="402"/>
      <c r="H799" s="402"/>
      <c r="I799" s="402"/>
      <c r="J799" s="402"/>
      <c r="K799" s="402"/>
      <c r="L799" s="402"/>
      <c r="M799" s="402"/>
      <c r="N799" s="402"/>
      <c r="O799" s="402"/>
      <c r="P799" s="402"/>
      <c r="Q799" s="402"/>
      <c r="R799" s="402"/>
      <c r="S799" s="402"/>
      <c r="T799" s="402"/>
      <c r="U799" s="402"/>
      <c r="V799" s="402"/>
      <c r="W799" s="402"/>
      <c r="X799" s="402"/>
      <c r="Y799" s="402"/>
      <c r="Z799" s="402"/>
    </row>
    <row r="800" ht="18.0" customHeight="1">
      <c r="A800" s="402"/>
      <c r="B800" s="402"/>
      <c r="C800" s="402"/>
      <c r="D800" s="402"/>
      <c r="E800" s="402"/>
      <c r="F800" s="402"/>
      <c r="G800" s="402"/>
      <c r="H800" s="402"/>
      <c r="I800" s="402"/>
      <c r="J800" s="402"/>
      <c r="K800" s="402"/>
      <c r="L800" s="402"/>
      <c r="M800" s="402"/>
      <c r="N800" s="402"/>
      <c r="O800" s="402"/>
      <c r="P800" s="402"/>
      <c r="Q800" s="402"/>
      <c r="R800" s="402"/>
      <c r="S800" s="402"/>
      <c r="T800" s="402"/>
      <c r="U800" s="402"/>
      <c r="V800" s="402"/>
      <c r="W800" s="402"/>
      <c r="X800" s="402"/>
      <c r="Y800" s="402"/>
      <c r="Z800" s="402"/>
    </row>
    <row r="801" ht="18.0" customHeight="1">
      <c r="A801" s="402"/>
      <c r="B801" s="402"/>
      <c r="C801" s="402"/>
      <c r="D801" s="402"/>
      <c r="E801" s="402"/>
      <c r="F801" s="402"/>
      <c r="G801" s="402"/>
      <c r="H801" s="402"/>
      <c r="I801" s="402"/>
      <c r="J801" s="402"/>
      <c r="K801" s="402"/>
      <c r="L801" s="402"/>
      <c r="M801" s="402"/>
      <c r="N801" s="402"/>
      <c r="O801" s="402"/>
      <c r="P801" s="402"/>
      <c r="Q801" s="402"/>
      <c r="R801" s="402"/>
      <c r="S801" s="402"/>
      <c r="T801" s="402"/>
      <c r="U801" s="402"/>
      <c r="V801" s="402"/>
      <c r="W801" s="402"/>
      <c r="X801" s="402"/>
      <c r="Y801" s="402"/>
      <c r="Z801" s="402"/>
    </row>
    <row r="802" ht="18.0" customHeight="1">
      <c r="A802" s="402"/>
      <c r="B802" s="402"/>
      <c r="C802" s="402"/>
      <c r="D802" s="402"/>
      <c r="E802" s="402"/>
      <c r="F802" s="402"/>
      <c r="G802" s="402"/>
      <c r="H802" s="402"/>
      <c r="I802" s="402"/>
      <c r="J802" s="402"/>
      <c r="K802" s="402"/>
      <c r="L802" s="402"/>
      <c r="M802" s="402"/>
      <c r="N802" s="402"/>
      <c r="O802" s="402"/>
      <c r="P802" s="402"/>
      <c r="Q802" s="402"/>
      <c r="R802" s="402"/>
      <c r="S802" s="402"/>
      <c r="T802" s="402"/>
      <c r="U802" s="402"/>
      <c r="V802" s="402"/>
      <c r="W802" s="402"/>
      <c r="X802" s="402"/>
      <c r="Y802" s="402"/>
      <c r="Z802" s="402"/>
    </row>
    <row r="803" ht="18.0" customHeight="1">
      <c r="A803" s="402"/>
      <c r="B803" s="402"/>
      <c r="C803" s="402"/>
      <c r="D803" s="402"/>
      <c r="E803" s="402"/>
      <c r="F803" s="402"/>
      <c r="G803" s="402"/>
      <c r="H803" s="402"/>
      <c r="I803" s="402"/>
      <c r="J803" s="402"/>
      <c r="K803" s="402"/>
      <c r="L803" s="402"/>
      <c r="M803" s="402"/>
      <c r="N803" s="402"/>
      <c r="O803" s="402"/>
      <c r="P803" s="402"/>
      <c r="Q803" s="402"/>
      <c r="R803" s="402"/>
      <c r="S803" s="402"/>
      <c r="T803" s="402"/>
      <c r="U803" s="402"/>
      <c r="V803" s="402"/>
      <c r="W803" s="402"/>
      <c r="X803" s="402"/>
      <c r="Y803" s="402"/>
      <c r="Z803" s="402"/>
    </row>
    <row r="804" ht="18.0" customHeight="1">
      <c r="A804" s="402"/>
      <c r="B804" s="402"/>
      <c r="C804" s="402"/>
      <c r="D804" s="402"/>
      <c r="E804" s="402"/>
      <c r="F804" s="402"/>
      <c r="G804" s="402"/>
      <c r="H804" s="402"/>
      <c r="I804" s="402"/>
      <c r="J804" s="402"/>
      <c r="K804" s="402"/>
      <c r="L804" s="402"/>
      <c r="M804" s="402"/>
      <c r="N804" s="402"/>
      <c r="O804" s="402"/>
      <c r="P804" s="402"/>
      <c r="Q804" s="402"/>
      <c r="R804" s="402"/>
      <c r="S804" s="402"/>
      <c r="T804" s="402"/>
      <c r="U804" s="402"/>
      <c r="V804" s="402"/>
      <c r="W804" s="402"/>
      <c r="X804" s="402"/>
      <c r="Y804" s="402"/>
      <c r="Z804" s="402"/>
    </row>
    <row r="805" ht="18.0" customHeight="1">
      <c r="A805" s="402"/>
      <c r="B805" s="402"/>
      <c r="C805" s="402"/>
      <c r="D805" s="402"/>
      <c r="E805" s="402"/>
      <c r="F805" s="402"/>
      <c r="G805" s="402"/>
      <c r="H805" s="402"/>
      <c r="I805" s="402"/>
      <c r="J805" s="402"/>
      <c r="K805" s="402"/>
      <c r="L805" s="402"/>
      <c r="M805" s="402"/>
      <c r="N805" s="402"/>
      <c r="O805" s="402"/>
      <c r="P805" s="402"/>
      <c r="Q805" s="402"/>
      <c r="R805" s="402"/>
      <c r="S805" s="402"/>
      <c r="T805" s="402"/>
      <c r="U805" s="402"/>
      <c r="V805" s="402"/>
      <c r="W805" s="402"/>
      <c r="X805" s="402"/>
      <c r="Y805" s="402"/>
      <c r="Z805" s="402"/>
    </row>
    <row r="806" ht="18.0" customHeight="1">
      <c r="A806" s="402"/>
      <c r="B806" s="402"/>
      <c r="C806" s="402"/>
      <c r="D806" s="402"/>
      <c r="E806" s="402"/>
      <c r="F806" s="402"/>
      <c r="G806" s="402"/>
      <c r="H806" s="402"/>
      <c r="I806" s="402"/>
      <c r="J806" s="402"/>
      <c r="K806" s="402"/>
      <c r="L806" s="402"/>
      <c r="M806" s="402"/>
      <c r="N806" s="402"/>
      <c r="O806" s="402"/>
      <c r="P806" s="402"/>
      <c r="Q806" s="402"/>
      <c r="R806" s="402"/>
      <c r="S806" s="402"/>
      <c r="T806" s="402"/>
      <c r="U806" s="402"/>
      <c r="V806" s="402"/>
      <c r="W806" s="402"/>
      <c r="X806" s="402"/>
      <c r="Y806" s="402"/>
      <c r="Z806" s="402"/>
    </row>
    <row r="807" ht="18.0" customHeight="1">
      <c r="A807" s="402"/>
      <c r="B807" s="402"/>
      <c r="C807" s="402"/>
      <c r="D807" s="402"/>
      <c r="E807" s="402"/>
      <c r="F807" s="402"/>
      <c r="G807" s="402"/>
      <c r="H807" s="402"/>
      <c r="I807" s="402"/>
      <c r="J807" s="402"/>
      <c r="K807" s="402"/>
      <c r="L807" s="402"/>
      <c r="M807" s="402"/>
      <c r="N807" s="402"/>
      <c r="O807" s="402"/>
      <c r="P807" s="402"/>
      <c r="Q807" s="402"/>
      <c r="R807" s="402"/>
      <c r="S807" s="402"/>
      <c r="T807" s="402"/>
      <c r="U807" s="402"/>
      <c r="V807" s="402"/>
      <c r="W807" s="402"/>
      <c r="X807" s="402"/>
      <c r="Y807" s="402"/>
      <c r="Z807" s="402"/>
    </row>
    <row r="808" ht="18.0" customHeight="1">
      <c r="A808" s="402"/>
      <c r="B808" s="402"/>
      <c r="C808" s="402"/>
      <c r="D808" s="402"/>
      <c r="E808" s="402"/>
      <c r="F808" s="402"/>
      <c r="G808" s="402"/>
      <c r="H808" s="402"/>
      <c r="I808" s="402"/>
      <c r="J808" s="402"/>
      <c r="K808" s="402"/>
      <c r="L808" s="402"/>
      <c r="M808" s="402"/>
      <c r="N808" s="402"/>
      <c r="O808" s="402"/>
      <c r="P808" s="402"/>
      <c r="Q808" s="402"/>
      <c r="R808" s="402"/>
      <c r="S808" s="402"/>
      <c r="T808" s="402"/>
      <c r="U808" s="402"/>
      <c r="V808" s="402"/>
      <c r="W808" s="402"/>
      <c r="X808" s="402"/>
      <c r="Y808" s="402"/>
      <c r="Z808" s="402"/>
    </row>
    <row r="809" ht="18.0" customHeight="1">
      <c r="A809" s="402"/>
      <c r="B809" s="402"/>
      <c r="C809" s="402"/>
      <c r="D809" s="402"/>
      <c r="E809" s="402"/>
      <c r="F809" s="402"/>
      <c r="G809" s="402"/>
      <c r="H809" s="402"/>
      <c r="I809" s="402"/>
      <c r="J809" s="402"/>
      <c r="K809" s="402"/>
      <c r="L809" s="402"/>
      <c r="M809" s="402"/>
      <c r="N809" s="402"/>
      <c r="O809" s="402"/>
      <c r="P809" s="402"/>
      <c r="Q809" s="402"/>
      <c r="R809" s="402"/>
      <c r="S809" s="402"/>
      <c r="T809" s="402"/>
      <c r="U809" s="402"/>
      <c r="V809" s="402"/>
      <c r="W809" s="402"/>
      <c r="X809" s="402"/>
      <c r="Y809" s="402"/>
      <c r="Z809" s="402"/>
    </row>
    <row r="810" ht="18.0" customHeight="1">
      <c r="A810" s="402"/>
      <c r="B810" s="402"/>
      <c r="C810" s="402"/>
      <c r="D810" s="402"/>
      <c r="E810" s="402"/>
      <c r="F810" s="402"/>
      <c r="G810" s="402"/>
      <c r="H810" s="402"/>
      <c r="I810" s="402"/>
      <c r="J810" s="402"/>
      <c r="K810" s="402"/>
      <c r="L810" s="402"/>
      <c r="M810" s="402"/>
      <c r="N810" s="402"/>
      <c r="O810" s="402"/>
      <c r="P810" s="402"/>
      <c r="Q810" s="402"/>
      <c r="R810" s="402"/>
      <c r="S810" s="402"/>
      <c r="T810" s="402"/>
      <c r="U810" s="402"/>
      <c r="V810" s="402"/>
      <c r="W810" s="402"/>
      <c r="X810" s="402"/>
      <c r="Y810" s="402"/>
      <c r="Z810" s="402"/>
    </row>
    <row r="811" ht="18.0" customHeight="1">
      <c r="A811" s="402"/>
      <c r="B811" s="402"/>
      <c r="C811" s="402"/>
      <c r="D811" s="402"/>
      <c r="E811" s="402"/>
      <c r="F811" s="402"/>
      <c r="G811" s="402"/>
      <c r="H811" s="402"/>
      <c r="I811" s="402"/>
      <c r="J811" s="402"/>
      <c r="K811" s="402"/>
      <c r="L811" s="402"/>
      <c r="M811" s="402"/>
      <c r="N811" s="402"/>
      <c r="O811" s="402"/>
      <c r="P811" s="402"/>
      <c r="Q811" s="402"/>
      <c r="R811" s="402"/>
      <c r="S811" s="402"/>
      <c r="T811" s="402"/>
      <c r="U811" s="402"/>
      <c r="V811" s="402"/>
      <c r="W811" s="402"/>
      <c r="X811" s="402"/>
      <c r="Y811" s="402"/>
      <c r="Z811" s="402"/>
    </row>
    <row r="812" ht="18.0" customHeight="1">
      <c r="A812" s="402"/>
      <c r="B812" s="402"/>
      <c r="C812" s="402"/>
      <c r="D812" s="402"/>
      <c r="E812" s="402"/>
      <c r="F812" s="402"/>
      <c r="G812" s="402"/>
      <c r="H812" s="402"/>
      <c r="I812" s="402"/>
      <c r="J812" s="402"/>
      <c r="K812" s="402"/>
      <c r="L812" s="402"/>
      <c r="M812" s="402"/>
      <c r="N812" s="402"/>
      <c r="O812" s="402"/>
      <c r="P812" s="402"/>
      <c r="Q812" s="402"/>
      <c r="R812" s="402"/>
      <c r="S812" s="402"/>
      <c r="T812" s="402"/>
      <c r="U812" s="402"/>
      <c r="V812" s="402"/>
      <c r="W812" s="402"/>
      <c r="X812" s="402"/>
      <c r="Y812" s="402"/>
      <c r="Z812" s="402"/>
    </row>
    <row r="813" ht="18.0" customHeight="1">
      <c r="A813" s="402"/>
      <c r="B813" s="402"/>
      <c r="C813" s="402"/>
      <c r="D813" s="402"/>
      <c r="E813" s="402"/>
      <c r="F813" s="402"/>
      <c r="G813" s="402"/>
      <c r="H813" s="402"/>
      <c r="I813" s="402"/>
      <c r="J813" s="402"/>
      <c r="K813" s="402"/>
      <c r="L813" s="402"/>
      <c r="M813" s="402"/>
      <c r="N813" s="402"/>
      <c r="O813" s="402"/>
      <c r="P813" s="402"/>
      <c r="Q813" s="402"/>
      <c r="R813" s="402"/>
      <c r="S813" s="402"/>
      <c r="T813" s="402"/>
      <c r="U813" s="402"/>
      <c r="V813" s="402"/>
      <c r="W813" s="402"/>
      <c r="X813" s="402"/>
      <c r="Y813" s="402"/>
      <c r="Z813" s="402"/>
    </row>
    <row r="814" ht="18.0" customHeight="1">
      <c r="A814" s="402"/>
      <c r="B814" s="402"/>
      <c r="C814" s="402"/>
      <c r="D814" s="402"/>
      <c r="E814" s="402"/>
      <c r="F814" s="402"/>
      <c r="G814" s="402"/>
      <c r="H814" s="402"/>
      <c r="I814" s="402"/>
      <c r="J814" s="402"/>
      <c r="K814" s="402"/>
      <c r="L814" s="402"/>
      <c r="M814" s="402"/>
      <c r="N814" s="402"/>
      <c r="O814" s="402"/>
      <c r="P814" s="402"/>
      <c r="Q814" s="402"/>
      <c r="R814" s="402"/>
      <c r="S814" s="402"/>
      <c r="T814" s="402"/>
      <c r="U814" s="402"/>
      <c r="V814" s="402"/>
      <c r="W814" s="402"/>
      <c r="X814" s="402"/>
      <c r="Y814" s="402"/>
      <c r="Z814" s="402"/>
    </row>
    <row r="815" ht="18.0" customHeight="1">
      <c r="A815" s="402"/>
      <c r="B815" s="402"/>
      <c r="C815" s="402"/>
      <c r="D815" s="402"/>
      <c r="E815" s="402"/>
      <c r="F815" s="402"/>
      <c r="G815" s="402"/>
      <c r="H815" s="402"/>
      <c r="I815" s="402"/>
      <c r="J815" s="402"/>
      <c r="K815" s="402"/>
      <c r="L815" s="402"/>
      <c r="M815" s="402"/>
      <c r="N815" s="402"/>
      <c r="O815" s="402"/>
      <c r="P815" s="402"/>
      <c r="Q815" s="402"/>
      <c r="R815" s="402"/>
      <c r="S815" s="402"/>
      <c r="T815" s="402"/>
      <c r="U815" s="402"/>
      <c r="V815" s="402"/>
      <c r="W815" s="402"/>
      <c r="X815" s="402"/>
      <c r="Y815" s="402"/>
      <c r="Z815" s="402"/>
    </row>
    <row r="816" ht="18.0" customHeight="1">
      <c r="A816" s="402"/>
      <c r="B816" s="402"/>
      <c r="C816" s="402"/>
      <c r="D816" s="402"/>
      <c r="E816" s="402"/>
      <c r="F816" s="402"/>
      <c r="G816" s="402"/>
      <c r="H816" s="402"/>
      <c r="I816" s="402"/>
      <c r="J816" s="402"/>
      <c r="K816" s="402"/>
      <c r="L816" s="402"/>
      <c r="M816" s="402"/>
      <c r="N816" s="402"/>
      <c r="O816" s="402"/>
      <c r="P816" s="402"/>
      <c r="Q816" s="402"/>
      <c r="R816" s="402"/>
      <c r="S816" s="402"/>
      <c r="T816" s="402"/>
      <c r="U816" s="402"/>
      <c r="V816" s="402"/>
      <c r="W816" s="402"/>
      <c r="X816" s="402"/>
      <c r="Y816" s="402"/>
      <c r="Z816" s="402"/>
    </row>
    <row r="817" ht="18.0" customHeight="1">
      <c r="A817" s="402"/>
      <c r="B817" s="402"/>
      <c r="C817" s="402"/>
      <c r="D817" s="402"/>
      <c r="E817" s="402"/>
      <c r="F817" s="402"/>
      <c r="G817" s="402"/>
      <c r="H817" s="402"/>
      <c r="I817" s="402"/>
      <c r="J817" s="402"/>
      <c r="K817" s="402"/>
      <c r="L817" s="402"/>
      <c r="M817" s="402"/>
      <c r="N817" s="402"/>
      <c r="O817" s="402"/>
      <c r="P817" s="402"/>
      <c r="Q817" s="402"/>
      <c r="R817" s="402"/>
      <c r="S817" s="402"/>
      <c r="T817" s="402"/>
      <c r="U817" s="402"/>
      <c r="V817" s="402"/>
      <c r="W817" s="402"/>
      <c r="X817" s="402"/>
      <c r="Y817" s="402"/>
      <c r="Z817" s="402"/>
    </row>
    <row r="818" ht="18.0" customHeight="1">
      <c r="A818" s="402"/>
      <c r="B818" s="402"/>
      <c r="C818" s="402"/>
      <c r="D818" s="402"/>
      <c r="E818" s="402"/>
      <c r="F818" s="402"/>
      <c r="G818" s="402"/>
      <c r="H818" s="402"/>
      <c r="I818" s="402"/>
      <c r="J818" s="402"/>
      <c r="K818" s="402"/>
      <c r="L818" s="402"/>
      <c r="M818" s="402"/>
      <c r="N818" s="402"/>
      <c r="O818" s="402"/>
      <c r="P818" s="402"/>
      <c r="Q818" s="402"/>
      <c r="R818" s="402"/>
      <c r="S818" s="402"/>
      <c r="T818" s="402"/>
      <c r="U818" s="402"/>
      <c r="V818" s="402"/>
      <c r="W818" s="402"/>
      <c r="X818" s="402"/>
      <c r="Y818" s="402"/>
      <c r="Z818" s="402"/>
    </row>
    <row r="819" ht="18.0" customHeight="1">
      <c r="A819" s="402"/>
      <c r="B819" s="402"/>
      <c r="C819" s="402"/>
      <c r="D819" s="402"/>
      <c r="E819" s="402"/>
      <c r="F819" s="402"/>
      <c r="G819" s="402"/>
      <c r="H819" s="402"/>
      <c r="I819" s="402"/>
      <c r="J819" s="402"/>
      <c r="K819" s="402"/>
      <c r="L819" s="402"/>
      <c r="M819" s="402"/>
      <c r="N819" s="402"/>
      <c r="O819" s="402"/>
      <c r="P819" s="402"/>
      <c r="Q819" s="402"/>
      <c r="R819" s="402"/>
      <c r="S819" s="402"/>
      <c r="T819" s="402"/>
      <c r="U819" s="402"/>
      <c r="V819" s="402"/>
      <c r="W819" s="402"/>
      <c r="X819" s="402"/>
      <c r="Y819" s="402"/>
      <c r="Z819" s="402"/>
    </row>
    <row r="820" ht="18.0" customHeight="1">
      <c r="A820" s="402"/>
      <c r="B820" s="402"/>
      <c r="C820" s="402"/>
      <c r="D820" s="402"/>
      <c r="E820" s="402"/>
      <c r="F820" s="402"/>
      <c r="G820" s="402"/>
      <c r="H820" s="402"/>
      <c r="I820" s="402"/>
      <c r="J820" s="402"/>
      <c r="K820" s="402"/>
      <c r="L820" s="402"/>
      <c r="M820" s="402"/>
      <c r="N820" s="402"/>
      <c r="O820" s="402"/>
      <c r="P820" s="402"/>
      <c r="Q820" s="402"/>
      <c r="R820" s="402"/>
      <c r="S820" s="402"/>
      <c r="T820" s="402"/>
      <c r="U820" s="402"/>
      <c r="V820" s="402"/>
      <c r="W820" s="402"/>
      <c r="X820" s="402"/>
      <c r="Y820" s="402"/>
      <c r="Z820" s="402"/>
    </row>
    <row r="821" ht="18.0" customHeight="1">
      <c r="A821" s="402"/>
      <c r="B821" s="402"/>
      <c r="C821" s="402"/>
      <c r="D821" s="402"/>
      <c r="E821" s="402"/>
      <c r="F821" s="402"/>
      <c r="G821" s="402"/>
      <c r="H821" s="402"/>
      <c r="I821" s="402"/>
      <c r="J821" s="402"/>
      <c r="K821" s="402"/>
      <c r="L821" s="402"/>
      <c r="M821" s="402"/>
      <c r="N821" s="402"/>
      <c r="O821" s="402"/>
      <c r="P821" s="402"/>
      <c r="Q821" s="402"/>
      <c r="R821" s="402"/>
      <c r="S821" s="402"/>
      <c r="T821" s="402"/>
      <c r="U821" s="402"/>
      <c r="V821" s="402"/>
      <c r="W821" s="402"/>
      <c r="X821" s="402"/>
      <c r="Y821" s="402"/>
      <c r="Z821" s="402"/>
    </row>
    <row r="822" ht="18.0" customHeight="1">
      <c r="A822" s="402"/>
      <c r="B822" s="402"/>
      <c r="C822" s="402"/>
      <c r="D822" s="402"/>
      <c r="E822" s="402"/>
      <c r="F822" s="402"/>
      <c r="G822" s="402"/>
      <c r="H822" s="402"/>
      <c r="I822" s="402"/>
      <c r="J822" s="402"/>
      <c r="K822" s="402"/>
      <c r="L822" s="402"/>
      <c r="M822" s="402"/>
      <c r="N822" s="402"/>
      <c r="O822" s="402"/>
      <c r="P822" s="402"/>
      <c r="Q822" s="402"/>
      <c r="R822" s="402"/>
      <c r="S822" s="402"/>
      <c r="T822" s="402"/>
      <c r="U822" s="402"/>
      <c r="V822" s="402"/>
      <c r="W822" s="402"/>
      <c r="X822" s="402"/>
      <c r="Y822" s="402"/>
      <c r="Z822" s="402"/>
    </row>
    <row r="823" ht="18.0" customHeight="1">
      <c r="A823" s="402"/>
      <c r="B823" s="402"/>
      <c r="C823" s="402"/>
      <c r="D823" s="402"/>
      <c r="E823" s="402"/>
      <c r="F823" s="402"/>
      <c r="G823" s="402"/>
      <c r="H823" s="402"/>
      <c r="I823" s="402"/>
      <c r="J823" s="402"/>
      <c r="K823" s="402"/>
      <c r="L823" s="402"/>
      <c r="M823" s="402"/>
      <c r="N823" s="402"/>
      <c r="O823" s="402"/>
      <c r="P823" s="402"/>
      <c r="Q823" s="402"/>
      <c r="R823" s="402"/>
      <c r="S823" s="402"/>
      <c r="T823" s="402"/>
      <c r="U823" s="402"/>
      <c r="V823" s="402"/>
      <c r="W823" s="402"/>
      <c r="X823" s="402"/>
      <c r="Y823" s="402"/>
      <c r="Z823" s="402"/>
    </row>
    <row r="824" ht="18.0" customHeight="1">
      <c r="A824" s="402"/>
      <c r="B824" s="402"/>
      <c r="C824" s="402"/>
      <c r="D824" s="402"/>
      <c r="E824" s="402"/>
      <c r="F824" s="402"/>
      <c r="G824" s="402"/>
      <c r="H824" s="402"/>
      <c r="I824" s="402"/>
      <c r="J824" s="402"/>
      <c r="K824" s="402"/>
      <c r="L824" s="402"/>
      <c r="M824" s="402"/>
      <c r="N824" s="402"/>
      <c r="O824" s="402"/>
      <c r="P824" s="402"/>
      <c r="Q824" s="402"/>
      <c r="R824" s="402"/>
      <c r="S824" s="402"/>
      <c r="T824" s="402"/>
      <c r="U824" s="402"/>
      <c r="V824" s="402"/>
      <c r="W824" s="402"/>
      <c r="X824" s="402"/>
      <c r="Y824" s="402"/>
      <c r="Z824" s="402"/>
    </row>
    <row r="825" ht="18.0" customHeight="1">
      <c r="A825" s="402"/>
      <c r="B825" s="402"/>
      <c r="C825" s="402"/>
      <c r="D825" s="402"/>
      <c r="E825" s="402"/>
      <c r="F825" s="402"/>
      <c r="G825" s="402"/>
      <c r="H825" s="402"/>
      <c r="I825" s="402"/>
      <c r="J825" s="402"/>
      <c r="K825" s="402"/>
      <c r="L825" s="402"/>
      <c r="M825" s="402"/>
      <c r="N825" s="402"/>
      <c r="O825" s="402"/>
      <c r="P825" s="402"/>
      <c r="Q825" s="402"/>
      <c r="R825" s="402"/>
      <c r="S825" s="402"/>
      <c r="T825" s="402"/>
      <c r="U825" s="402"/>
      <c r="V825" s="402"/>
      <c r="W825" s="402"/>
      <c r="X825" s="402"/>
      <c r="Y825" s="402"/>
      <c r="Z825" s="402"/>
    </row>
    <row r="826" ht="18.0" customHeight="1">
      <c r="A826" s="402"/>
      <c r="B826" s="402"/>
      <c r="C826" s="402"/>
      <c r="D826" s="402"/>
      <c r="E826" s="402"/>
      <c r="F826" s="402"/>
      <c r="G826" s="402"/>
      <c r="H826" s="402"/>
      <c r="I826" s="402"/>
      <c r="J826" s="402"/>
      <c r="K826" s="402"/>
      <c r="L826" s="402"/>
      <c r="M826" s="402"/>
      <c r="N826" s="402"/>
      <c r="O826" s="402"/>
      <c r="P826" s="402"/>
      <c r="Q826" s="402"/>
      <c r="R826" s="402"/>
      <c r="S826" s="402"/>
      <c r="T826" s="402"/>
      <c r="U826" s="402"/>
      <c r="V826" s="402"/>
      <c r="W826" s="402"/>
      <c r="X826" s="402"/>
      <c r="Y826" s="402"/>
      <c r="Z826" s="402"/>
    </row>
    <row r="827" ht="18.0" customHeight="1">
      <c r="A827" s="402"/>
      <c r="B827" s="402"/>
      <c r="C827" s="402"/>
      <c r="D827" s="402"/>
      <c r="E827" s="402"/>
      <c r="F827" s="402"/>
      <c r="G827" s="402"/>
      <c r="H827" s="402"/>
      <c r="I827" s="402"/>
      <c r="J827" s="402"/>
      <c r="K827" s="402"/>
      <c r="L827" s="402"/>
      <c r="M827" s="402"/>
      <c r="N827" s="402"/>
      <c r="O827" s="402"/>
      <c r="P827" s="402"/>
      <c r="Q827" s="402"/>
      <c r="R827" s="402"/>
      <c r="S827" s="402"/>
      <c r="T827" s="402"/>
      <c r="U827" s="402"/>
      <c r="V827" s="402"/>
      <c r="W827" s="402"/>
      <c r="X827" s="402"/>
      <c r="Y827" s="402"/>
      <c r="Z827" s="402"/>
    </row>
    <row r="828" ht="18.0" customHeight="1">
      <c r="A828" s="402"/>
      <c r="B828" s="402"/>
      <c r="C828" s="402"/>
      <c r="D828" s="402"/>
      <c r="E828" s="402"/>
      <c r="F828" s="402"/>
      <c r="G828" s="402"/>
      <c r="H828" s="402"/>
      <c r="I828" s="402"/>
      <c r="J828" s="402"/>
      <c r="K828" s="402"/>
      <c r="L828" s="402"/>
      <c r="M828" s="402"/>
      <c r="N828" s="402"/>
      <c r="O828" s="402"/>
      <c r="P828" s="402"/>
      <c r="Q828" s="402"/>
      <c r="R828" s="402"/>
      <c r="S828" s="402"/>
      <c r="T828" s="402"/>
      <c r="U828" s="402"/>
      <c r="V828" s="402"/>
      <c r="W828" s="402"/>
      <c r="X828" s="402"/>
      <c r="Y828" s="402"/>
      <c r="Z828" s="402"/>
    </row>
    <row r="829" ht="18.0" customHeight="1">
      <c r="A829" s="402"/>
      <c r="B829" s="402"/>
      <c r="C829" s="402"/>
      <c r="D829" s="402"/>
      <c r="E829" s="402"/>
      <c r="F829" s="402"/>
      <c r="G829" s="402"/>
      <c r="H829" s="402"/>
      <c r="I829" s="402"/>
      <c r="J829" s="402"/>
      <c r="K829" s="402"/>
      <c r="L829" s="402"/>
      <c r="M829" s="402"/>
      <c r="N829" s="402"/>
      <c r="O829" s="402"/>
      <c r="P829" s="402"/>
      <c r="Q829" s="402"/>
      <c r="R829" s="402"/>
      <c r="S829" s="402"/>
      <c r="T829" s="402"/>
      <c r="U829" s="402"/>
      <c r="V829" s="402"/>
      <c r="W829" s="402"/>
      <c r="X829" s="402"/>
      <c r="Y829" s="402"/>
      <c r="Z829" s="402"/>
    </row>
    <row r="830" ht="18.0" customHeight="1">
      <c r="A830" s="402"/>
      <c r="B830" s="402"/>
      <c r="C830" s="402"/>
      <c r="D830" s="402"/>
      <c r="E830" s="402"/>
      <c r="F830" s="402"/>
      <c r="G830" s="402"/>
      <c r="H830" s="402"/>
      <c r="I830" s="402"/>
      <c r="J830" s="402"/>
      <c r="K830" s="402"/>
      <c r="L830" s="402"/>
      <c r="M830" s="402"/>
      <c r="N830" s="402"/>
      <c r="O830" s="402"/>
      <c r="P830" s="402"/>
      <c r="Q830" s="402"/>
      <c r="R830" s="402"/>
      <c r="S830" s="402"/>
      <c r="T830" s="402"/>
      <c r="U830" s="402"/>
      <c r="V830" s="402"/>
      <c r="W830" s="402"/>
      <c r="X830" s="402"/>
      <c r="Y830" s="402"/>
      <c r="Z830" s="402"/>
    </row>
    <row r="831" ht="18.0" customHeight="1">
      <c r="A831" s="402"/>
      <c r="B831" s="402"/>
      <c r="C831" s="402"/>
      <c r="D831" s="402"/>
      <c r="E831" s="402"/>
      <c r="F831" s="402"/>
      <c r="G831" s="402"/>
      <c r="H831" s="402"/>
      <c r="I831" s="402"/>
      <c r="J831" s="402"/>
      <c r="K831" s="402"/>
      <c r="L831" s="402"/>
      <c r="M831" s="402"/>
      <c r="N831" s="402"/>
      <c r="O831" s="402"/>
      <c r="P831" s="402"/>
      <c r="Q831" s="402"/>
      <c r="R831" s="402"/>
      <c r="S831" s="402"/>
      <c r="T831" s="402"/>
      <c r="U831" s="402"/>
      <c r="V831" s="402"/>
      <c r="W831" s="402"/>
      <c r="X831" s="402"/>
      <c r="Y831" s="402"/>
      <c r="Z831" s="402"/>
    </row>
    <row r="832" ht="18.0" customHeight="1">
      <c r="A832" s="402"/>
      <c r="B832" s="402"/>
      <c r="C832" s="402"/>
      <c r="D832" s="402"/>
      <c r="E832" s="402"/>
      <c r="F832" s="402"/>
      <c r="G832" s="402"/>
      <c r="H832" s="402"/>
      <c r="I832" s="402"/>
      <c r="J832" s="402"/>
      <c r="K832" s="402"/>
      <c r="L832" s="402"/>
      <c r="M832" s="402"/>
      <c r="N832" s="402"/>
      <c r="O832" s="402"/>
      <c r="P832" s="402"/>
      <c r="Q832" s="402"/>
      <c r="R832" s="402"/>
      <c r="S832" s="402"/>
      <c r="T832" s="402"/>
      <c r="U832" s="402"/>
      <c r="V832" s="402"/>
      <c r="W832" s="402"/>
      <c r="X832" s="402"/>
      <c r="Y832" s="402"/>
      <c r="Z832" s="402"/>
    </row>
    <row r="833" ht="18.0" customHeight="1">
      <c r="A833" s="402"/>
      <c r="B833" s="402"/>
      <c r="C833" s="402"/>
      <c r="D833" s="402"/>
      <c r="E833" s="402"/>
      <c r="F833" s="402"/>
      <c r="G833" s="402"/>
      <c r="H833" s="402"/>
      <c r="I833" s="402"/>
      <c r="J833" s="402"/>
      <c r="K833" s="402"/>
      <c r="L833" s="402"/>
      <c r="M833" s="402"/>
      <c r="N833" s="402"/>
      <c r="O833" s="402"/>
      <c r="P833" s="402"/>
      <c r="Q833" s="402"/>
      <c r="R833" s="402"/>
      <c r="S833" s="402"/>
      <c r="T833" s="402"/>
      <c r="U833" s="402"/>
      <c r="V833" s="402"/>
      <c r="W833" s="402"/>
      <c r="X833" s="402"/>
      <c r="Y833" s="402"/>
      <c r="Z833" s="402"/>
    </row>
    <row r="834" ht="18.0" customHeight="1">
      <c r="A834" s="402"/>
      <c r="B834" s="402"/>
      <c r="C834" s="402"/>
      <c r="D834" s="402"/>
      <c r="E834" s="402"/>
      <c r="F834" s="402"/>
      <c r="G834" s="402"/>
      <c r="H834" s="402"/>
      <c r="I834" s="402"/>
      <c r="J834" s="402"/>
      <c r="K834" s="402"/>
      <c r="L834" s="402"/>
      <c r="M834" s="402"/>
      <c r="N834" s="402"/>
      <c r="O834" s="402"/>
      <c r="P834" s="402"/>
      <c r="Q834" s="402"/>
      <c r="R834" s="402"/>
      <c r="S834" s="402"/>
      <c r="T834" s="402"/>
      <c r="U834" s="402"/>
      <c r="V834" s="402"/>
      <c r="W834" s="402"/>
      <c r="X834" s="402"/>
      <c r="Y834" s="402"/>
      <c r="Z834" s="402"/>
    </row>
    <row r="835" ht="18.0" customHeight="1">
      <c r="A835" s="402"/>
      <c r="B835" s="402"/>
      <c r="C835" s="402"/>
      <c r="D835" s="402"/>
      <c r="E835" s="402"/>
      <c r="F835" s="402"/>
      <c r="G835" s="402"/>
      <c r="H835" s="402"/>
      <c r="I835" s="402"/>
      <c r="J835" s="402"/>
      <c r="K835" s="402"/>
      <c r="L835" s="402"/>
      <c r="M835" s="402"/>
      <c r="N835" s="402"/>
      <c r="O835" s="402"/>
      <c r="P835" s="402"/>
      <c r="Q835" s="402"/>
      <c r="R835" s="402"/>
      <c r="S835" s="402"/>
      <c r="T835" s="402"/>
      <c r="U835" s="402"/>
      <c r="V835" s="402"/>
      <c r="W835" s="402"/>
      <c r="X835" s="402"/>
      <c r="Y835" s="402"/>
      <c r="Z835" s="402"/>
    </row>
    <row r="836" ht="18.0" customHeight="1">
      <c r="A836" s="402"/>
      <c r="B836" s="402"/>
      <c r="C836" s="402"/>
      <c r="D836" s="402"/>
      <c r="E836" s="402"/>
      <c r="F836" s="402"/>
      <c r="G836" s="402"/>
      <c r="H836" s="402"/>
      <c r="I836" s="402"/>
      <c r="J836" s="402"/>
      <c r="K836" s="402"/>
      <c r="L836" s="402"/>
      <c r="M836" s="402"/>
      <c r="N836" s="402"/>
      <c r="O836" s="402"/>
      <c r="P836" s="402"/>
      <c r="Q836" s="402"/>
      <c r="R836" s="402"/>
      <c r="S836" s="402"/>
      <c r="T836" s="402"/>
      <c r="U836" s="402"/>
      <c r="V836" s="402"/>
      <c r="W836" s="402"/>
      <c r="X836" s="402"/>
      <c r="Y836" s="402"/>
      <c r="Z836" s="402"/>
    </row>
    <row r="837" ht="18.0" customHeight="1">
      <c r="A837" s="402"/>
      <c r="B837" s="402"/>
      <c r="C837" s="402"/>
      <c r="D837" s="402"/>
      <c r="E837" s="402"/>
      <c r="F837" s="402"/>
      <c r="G837" s="402"/>
      <c r="H837" s="402"/>
      <c r="I837" s="402"/>
      <c r="J837" s="402"/>
      <c r="K837" s="402"/>
      <c r="L837" s="402"/>
      <c r="M837" s="402"/>
      <c r="N837" s="402"/>
      <c r="O837" s="402"/>
      <c r="P837" s="402"/>
      <c r="Q837" s="402"/>
      <c r="R837" s="402"/>
      <c r="S837" s="402"/>
      <c r="T837" s="402"/>
      <c r="U837" s="402"/>
      <c r="V837" s="402"/>
      <c r="W837" s="402"/>
      <c r="X837" s="402"/>
      <c r="Y837" s="402"/>
      <c r="Z837" s="402"/>
    </row>
    <row r="838" ht="18.0" customHeight="1">
      <c r="A838" s="402"/>
      <c r="B838" s="402"/>
      <c r="C838" s="402"/>
      <c r="D838" s="402"/>
      <c r="E838" s="402"/>
      <c r="F838" s="402"/>
      <c r="G838" s="402"/>
      <c r="H838" s="402"/>
      <c r="I838" s="402"/>
      <c r="J838" s="402"/>
      <c r="K838" s="402"/>
      <c r="L838" s="402"/>
      <c r="M838" s="402"/>
      <c r="N838" s="402"/>
      <c r="O838" s="402"/>
      <c r="P838" s="402"/>
      <c r="Q838" s="402"/>
      <c r="R838" s="402"/>
      <c r="S838" s="402"/>
      <c r="T838" s="402"/>
      <c r="U838" s="402"/>
      <c r="V838" s="402"/>
      <c r="W838" s="402"/>
      <c r="X838" s="402"/>
      <c r="Y838" s="402"/>
      <c r="Z838" s="402"/>
    </row>
    <row r="839" ht="18.0" customHeight="1">
      <c r="A839" s="402"/>
      <c r="B839" s="402"/>
      <c r="C839" s="402"/>
      <c r="D839" s="402"/>
      <c r="E839" s="402"/>
      <c r="F839" s="402"/>
      <c r="G839" s="402"/>
      <c r="H839" s="402"/>
      <c r="I839" s="402"/>
      <c r="J839" s="402"/>
      <c r="K839" s="402"/>
      <c r="L839" s="402"/>
      <c r="M839" s="402"/>
      <c r="N839" s="402"/>
      <c r="O839" s="402"/>
      <c r="P839" s="402"/>
      <c r="Q839" s="402"/>
      <c r="R839" s="402"/>
      <c r="S839" s="402"/>
      <c r="T839" s="402"/>
      <c r="U839" s="402"/>
      <c r="V839" s="402"/>
      <c r="W839" s="402"/>
      <c r="X839" s="402"/>
      <c r="Y839" s="402"/>
      <c r="Z839" s="402"/>
    </row>
    <row r="840" ht="18.0" customHeight="1">
      <c r="A840" s="402"/>
      <c r="B840" s="402"/>
      <c r="C840" s="402"/>
      <c r="D840" s="402"/>
      <c r="E840" s="402"/>
      <c r="F840" s="402"/>
      <c r="G840" s="402"/>
      <c r="H840" s="402"/>
      <c r="I840" s="402"/>
      <c r="J840" s="402"/>
      <c r="K840" s="402"/>
      <c r="L840" s="402"/>
      <c r="M840" s="402"/>
      <c r="N840" s="402"/>
      <c r="O840" s="402"/>
      <c r="P840" s="402"/>
      <c r="Q840" s="402"/>
      <c r="R840" s="402"/>
      <c r="S840" s="402"/>
      <c r="T840" s="402"/>
      <c r="U840" s="402"/>
      <c r="V840" s="402"/>
      <c r="W840" s="402"/>
      <c r="X840" s="402"/>
      <c r="Y840" s="402"/>
      <c r="Z840" s="402"/>
    </row>
    <row r="841" ht="18.0" customHeight="1">
      <c r="A841" s="402"/>
      <c r="B841" s="402"/>
      <c r="C841" s="402"/>
      <c r="D841" s="402"/>
      <c r="E841" s="402"/>
      <c r="F841" s="402"/>
      <c r="G841" s="402"/>
      <c r="H841" s="402"/>
      <c r="I841" s="402"/>
      <c r="J841" s="402"/>
      <c r="K841" s="402"/>
      <c r="L841" s="402"/>
      <c r="M841" s="402"/>
      <c r="N841" s="402"/>
      <c r="O841" s="402"/>
      <c r="P841" s="402"/>
      <c r="Q841" s="402"/>
      <c r="R841" s="402"/>
      <c r="S841" s="402"/>
      <c r="T841" s="402"/>
      <c r="U841" s="402"/>
      <c r="V841" s="402"/>
      <c r="W841" s="402"/>
      <c r="X841" s="402"/>
      <c r="Y841" s="402"/>
      <c r="Z841" s="402"/>
    </row>
    <row r="842" ht="18.0" customHeight="1">
      <c r="A842" s="402"/>
      <c r="B842" s="402"/>
      <c r="C842" s="402"/>
      <c r="D842" s="402"/>
      <c r="E842" s="402"/>
      <c r="F842" s="402"/>
      <c r="G842" s="402"/>
      <c r="H842" s="402"/>
      <c r="I842" s="402"/>
      <c r="J842" s="402"/>
      <c r="K842" s="402"/>
      <c r="L842" s="402"/>
      <c r="M842" s="402"/>
      <c r="N842" s="402"/>
      <c r="O842" s="402"/>
      <c r="P842" s="402"/>
      <c r="Q842" s="402"/>
      <c r="R842" s="402"/>
      <c r="S842" s="402"/>
      <c r="T842" s="402"/>
      <c r="U842" s="402"/>
      <c r="V842" s="402"/>
      <c r="W842" s="402"/>
      <c r="X842" s="402"/>
      <c r="Y842" s="402"/>
      <c r="Z842" s="402"/>
    </row>
    <row r="843" ht="18.0" customHeight="1">
      <c r="A843" s="402"/>
      <c r="B843" s="402"/>
      <c r="C843" s="402"/>
      <c r="D843" s="402"/>
      <c r="E843" s="402"/>
      <c r="F843" s="402"/>
      <c r="G843" s="402"/>
      <c r="H843" s="402"/>
      <c r="I843" s="402"/>
      <c r="J843" s="402"/>
      <c r="K843" s="402"/>
      <c r="L843" s="402"/>
      <c r="M843" s="402"/>
      <c r="N843" s="402"/>
      <c r="O843" s="402"/>
      <c r="P843" s="402"/>
      <c r="Q843" s="402"/>
      <c r="R843" s="402"/>
      <c r="S843" s="402"/>
      <c r="T843" s="402"/>
      <c r="U843" s="402"/>
      <c r="V843" s="402"/>
      <c r="W843" s="402"/>
      <c r="X843" s="402"/>
      <c r="Y843" s="402"/>
      <c r="Z843" s="402"/>
    </row>
    <row r="844" ht="18.0" customHeight="1">
      <c r="A844" s="402"/>
      <c r="B844" s="402"/>
      <c r="C844" s="402"/>
      <c r="D844" s="402"/>
      <c r="E844" s="402"/>
      <c r="F844" s="402"/>
      <c r="G844" s="402"/>
      <c r="H844" s="402"/>
      <c r="I844" s="402"/>
      <c r="J844" s="402"/>
      <c r="K844" s="402"/>
      <c r="L844" s="402"/>
      <c r="M844" s="402"/>
      <c r="N844" s="402"/>
      <c r="O844" s="402"/>
      <c r="P844" s="402"/>
      <c r="Q844" s="402"/>
      <c r="R844" s="402"/>
      <c r="S844" s="402"/>
      <c r="T844" s="402"/>
      <c r="U844" s="402"/>
      <c r="V844" s="402"/>
      <c r="W844" s="402"/>
      <c r="X844" s="402"/>
      <c r="Y844" s="402"/>
      <c r="Z844" s="402"/>
    </row>
    <row r="845" ht="18.0" customHeight="1">
      <c r="A845" s="402"/>
      <c r="B845" s="402"/>
      <c r="C845" s="402"/>
      <c r="D845" s="402"/>
      <c r="E845" s="402"/>
      <c r="F845" s="402"/>
      <c r="G845" s="402"/>
      <c r="H845" s="402"/>
      <c r="I845" s="402"/>
      <c r="J845" s="402"/>
      <c r="K845" s="402"/>
      <c r="L845" s="402"/>
      <c r="M845" s="402"/>
      <c r="N845" s="402"/>
      <c r="O845" s="402"/>
      <c r="P845" s="402"/>
      <c r="Q845" s="402"/>
      <c r="R845" s="402"/>
      <c r="S845" s="402"/>
      <c r="T845" s="402"/>
      <c r="U845" s="402"/>
      <c r="V845" s="402"/>
      <c r="W845" s="402"/>
      <c r="X845" s="402"/>
      <c r="Y845" s="402"/>
      <c r="Z845" s="402"/>
    </row>
    <row r="846" ht="18.0" customHeight="1">
      <c r="A846" s="402"/>
      <c r="B846" s="402"/>
      <c r="C846" s="402"/>
      <c r="D846" s="402"/>
      <c r="E846" s="402"/>
      <c r="F846" s="402"/>
      <c r="G846" s="402"/>
      <c r="H846" s="402"/>
      <c r="I846" s="402"/>
      <c r="J846" s="402"/>
      <c r="K846" s="402"/>
      <c r="L846" s="402"/>
      <c r="M846" s="402"/>
      <c r="N846" s="402"/>
      <c r="O846" s="402"/>
      <c r="P846" s="402"/>
      <c r="Q846" s="402"/>
      <c r="R846" s="402"/>
      <c r="S846" s="402"/>
      <c r="T846" s="402"/>
      <c r="U846" s="402"/>
      <c r="V846" s="402"/>
      <c r="W846" s="402"/>
      <c r="X846" s="402"/>
      <c r="Y846" s="402"/>
      <c r="Z846" s="402"/>
    </row>
    <row r="847" ht="18.0" customHeight="1">
      <c r="A847" s="402"/>
      <c r="B847" s="402"/>
      <c r="C847" s="402"/>
      <c r="D847" s="402"/>
      <c r="E847" s="402"/>
      <c r="F847" s="402"/>
      <c r="G847" s="402"/>
      <c r="H847" s="402"/>
      <c r="I847" s="402"/>
      <c r="J847" s="402"/>
      <c r="K847" s="402"/>
      <c r="L847" s="402"/>
      <c r="M847" s="402"/>
      <c r="N847" s="402"/>
      <c r="O847" s="402"/>
      <c r="P847" s="402"/>
      <c r="Q847" s="402"/>
      <c r="R847" s="402"/>
      <c r="S847" s="402"/>
      <c r="T847" s="402"/>
      <c r="U847" s="402"/>
      <c r="V847" s="402"/>
      <c r="W847" s="402"/>
      <c r="X847" s="402"/>
      <c r="Y847" s="402"/>
      <c r="Z847" s="402"/>
    </row>
    <row r="848" ht="18.0" customHeight="1">
      <c r="A848" s="402"/>
      <c r="B848" s="402"/>
      <c r="C848" s="402"/>
      <c r="D848" s="402"/>
      <c r="E848" s="402"/>
      <c r="F848" s="402"/>
      <c r="G848" s="402"/>
      <c r="H848" s="402"/>
      <c r="I848" s="402"/>
      <c r="J848" s="402"/>
      <c r="K848" s="402"/>
      <c r="L848" s="402"/>
      <c r="M848" s="402"/>
      <c r="N848" s="402"/>
      <c r="O848" s="402"/>
      <c r="P848" s="402"/>
      <c r="Q848" s="402"/>
      <c r="R848" s="402"/>
      <c r="S848" s="402"/>
      <c r="T848" s="402"/>
      <c r="U848" s="402"/>
      <c r="V848" s="402"/>
      <c r="W848" s="402"/>
      <c r="X848" s="402"/>
      <c r="Y848" s="402"/>
      <c r="Z848" s="402"/>
    </row>
    <row r="849" ht="18.0" customHeight="1">
      <c r="A849" s="402"/>
      <c r="B849" s="402"/>
      <c r="C849" s="402"/>
      <c r="D849" s="402"/>
      <c r="E849" s="402"/>
      <c r="F849" s="402"/>
      <c r="G849" s="402"/>
      <c r="H849" s="402"/>
      <c r="I849" s="402"/>
      <c r="J849" s="402"/>
      <c r="K849" s="402"/>
      <c r="L849" s="402"/>
      <c r="M849" s="402"/>
      <c r="N849" s="402"/>
      <c r="O849" s="402"/>
      <c r="P849" s="402"/>
      <c r="Q849" s="402"/>
      <c r="R849" s="402"/>
      <c r="S849" s="402"/>
      <c r="T849" s="402"/>
      <c r="U849" s="402"/>
      <c r="V849" s="402"/>
      <c r="W849" s="402"/>
      <c r="X849" s="402"/>
      <c r="Y849" s="402"/>
      <c r="Z849" s="402"/>
    </row>
    <row r="850" ht="18.0" customHeight="1">
      <c r="A850" s="402"/>
      <c r="B850" s="402"/>
      <c r="C850" s="402"/>
      <c r="D850" s="402"/>
      <c r="E850" s="402"/>
      <c r="F850" s="402"/>
      <c r="G850" s="402"/>
      <c r="H850" s="402"/>
      <c r="I850" s="402"/>
      <c r="J850" s="402"/>
      <c r="K850" s="402"/>
      <c r="L850" s="402"/>
      <c r="M850" s="402"/>
      <c r="N850" s="402"/>
      <c r="O850" s="402"/>
      <c r="P850" s="402"/>
      <c r="Q850" s="402"/>
      <c r="R850" s="402"/>
      <c r="S850" s="402"/>
      <c r="T850" s="402"/>
      <c r="U850" s="402"/>
      <c r="V850" s="402"/>
      <c r="W850" s="402"/>
      <c r="X850" s="402"/>
      <c r="Y850" s="402"/>
      <c r="Z850" s="402"/>
    </row>
    <row r="851" ht="18.0" customHeight="1">
      <c r="A851" s="402"/>
      <c r="B851" s="402"/>
      <c r="C851" s="402"/>
      <c r="D851" s="402"/>
      <c r="E851" s="402"/>
      <c r="F851" s="402"/>
      <c r="G851" s="402"/>
      <c r="H851" s="402"/>
      <c r="I851" s="402"/>
      <c r="J851" s="402"/>
      <c r="K851" s="402"/>
      <c r="L851" s="402"/>
      <c r="M851" s="402"/>
      <c r="N851" s="402"/>
      <c r="O851" s="402"/>
      <c r="P851" s="402"/>
      <c r="Q851" s="402"/>
      <c r="R851" s="402"/>
      <c r="S851" s="402"/>
      <c r="T851" s="402"/>
      <c r="U851" s="402"/>
      <c r="V851" s="402"/>
      <c r="W851" s="402"/>
      <c r="X851" s="402"/>
      <c r="Y851" s="402"/>
      <c r="Z851" s="402"/>
    </row>
    <row r="852" ht="18.0" customHeight="1">
      <c r="A852" s="402"/>
      <c r="B852" s="402"/>
      <c r="C852" s="402"/>
      <c r="D852" s="402"/>
      <c r="E852" s="402"/>
      <c r="F852" s="402"/>
      <c r="G852" s="402"/>
      <c r="H852" s="402"/>
      <c r="I852" s="402"/>
      <c r="J852" s="402"/>
      <c r="K852" s="402"/>
      <c r="L852" s="402"/>
      <c r="M852" s="402"/>
      <c r="N852" s="402"/>
      <c r="O852" s="402"/>
      <c r="P852" s="402"/>
      <c r="Q852" s="402"/>
      <c r="R852" s="402"/>
      <c r="S852" s="402"/>
      <c r="T852" s="402"/>
      <c r="U852" s="402"/>
      <c r="V852" s="402"/>
      <c r="W852" s="402"/>
      <c r="X852" s="402"/>
      <c r="Y852" s="402"/>
      <c r="Z852" s="402"/>
    </row>
    <row r="853" ht="18.0" customHeight="1">
      <c r="A853" s="402"/>
      <c r="B853" s="402"/>
      <c r="C853" s="402"/>
      <c r="D853" s="402"/>
      <c r="E853" s="402"/>
      <c r="F853" s="402"/>
      <c r="G853" s="402"/>
      <c r="H853" s="402"/>
      <c r="I853" s="402"/>
      <c r="J853" s="402"/>
      <c r="K853" s="402"/>
      <c r="L853" s="402"/>
      <c r="M853" s="402"/>
      <c r="N853" s="402"/>
      <c r="O853" s="402"/>
      <c r="P853" s="402"/>
      <c r="Q853" s="402"/>
      <c r="R853" s="402"/>
      <c r="S853" s="402"/>
      <c r="T853" s="402"/>
      <c r="U853" s="402"/>
      <c r="V853" s="402"/>
      <c r="W853" s="402"/>
      <c r="X853" s="402"/>
      <c r="Y853" s="402"/>
      <c r="Z853" s="402"/>
    </row>
    <row r="854" ht="18.0" customHeight="1">
      <c r="A854" s="402"/>
      <c r="B854" s="402"/>
      <c r="C854" s="402"/>
      <c r="D854" s="402"/>
      <c r="E854" s="402"/>
      <c r="F854" s="402"/>
      <c r="G854" s="402"/>
      <c r="H854" s="402"/>
      <c r="I854" s="402"/>
      <c r="J854" s="402"/>
      <c r="K854" s="402"/>
      <c r="L854" s="402"/>
      <c r="M854" s="402"/>
      <c r="N854" s="402"/>
      <c r="O854" s="402"/>
      <c r="P854" s="402"/>
      <c r="Q854" s="402"/>
      <c r="R854" s="402"/>
      <c r="S854" s="402"/>
      <c r="T854" s="402"/>
      <c r="U854" s="402"/>
      <c r="V854" s="402"/>
      <c r="W854" s="402"/>
      <c r="X854" s="402"/>
      <c r="Y854" s="402"/>
      <c r="Z854" s="402"/>
    </row>
    <row r="855" ht="18.0" customHeight="1">
      <c r="A855" s="402"/>
      <c r="B855" s="402"/>
      <c r="C855" s="402"/>
      <c r="D855" s="402"/>
      <c r="E855" s="402"/>
      <c r="F855" s="402"/>
      <c r="G855" s="402"/>
      <c r="H855" s="402"/>
      <c r="I855" s="402"/>
      <c r="J855" s="402"/>
      <c r="K855" s="402"/>
      <c r="L855" s="402"/>
      <c r="M855" s="402"/>
      <c r="N855" s="402"/>
      <c r="O855" s="402"/>
      <c r="P855" s="402"/>
      <c r="Q855" s="402"/>
      <c r="R855" s="402"/>
      <c r="S855" s="402"/>
      <c r="T855" s="402"/>
      <c r="U855" s="402"/>
      <c r="V855" s="402"/>
      <c r="W855" s="402"/>
      <c r="X855" s="402"/>
      <c r="Y855" s="402"/>
      <c r="Z855" s="402"/>
    </row>
    <row r="856" ht="18.0" customHeight="1">
      <c r="A856" s="402"/>
      <c r="B856" s="402"/>
      <c r="C856" s="402"/>
      <c r="D856" s="402"/>
      <c r="E856" s="402"/>
      <c r="F856" s="402"/>
      <c r="G856" s="402"/>
      <c r="H856" s="402"/>
      <c r="I856" s="402"/>
      <c r="J856" s="402"/>
      <c r="K856" s="402"/>
      <c r="L856" s="402"/>
      <c r="M856" s="402"/>
      <c r="N856" s="402"/>
      <c r="O856" s="402"/>
      <c r="P856" s="402"/>
      <c r="Q856" s="402"/>
      <c r="R856" s="402"/>
      <c r="S856" s="402"/>
      <c r="T856" s="402"/>
      <c r="U856" s="402"/>
      <c r="V856" s="402"/>
      <c r="W856" s="402"/>
      <c r="X856" s="402"/>
      <c r="Y856" s="402"/>
      <c r="Z856" s="402"/>
    </row>
    <row r="857" ht="18.0" customHeight="1">
      <c r="A857" s="402"/>
      <c r="B857" s="402"/>
      <c r="C857" s="402"/>
      <c r="D857" s="402"/>
      <c r="E857" s="402"/>
      <c r="F857" s="402"/>
      <c r="G857" s="402"/>
      <c r="H857" s="402"/>
      <c r="I857" s="402"/>
      <c r="J857" s="402"/>
      <c r="K857" s="402"/>
      <c r="L857" s="402"/>
      <c r="M857" s="402"/>
      <c r="N857" s="402"/>
      <c r="O857" s="402"/>
      <c r="P857" s="402"/>
      <c r="Q857" s="402"/>
      <c r="R857" s="402"/>
      <c r="S857" s="402"/>
      <c r="T857" s="402"/>
      <c r="U857" s="402"/>
      <c r="V857" s="402"/>
      <c r="W857" s="402"/>
      <c r="X857" s="402"/>
      <c r="Y857" s="402"/>
      <c r="Z857" s="402"/>
    </row>
    <row r="858" ht="18.0" customHeight="1">
      <c r="A858" s="402"/>
      <c r="B858" s="402"/>
      <c r="C858" s="402"/>
      <c r="D858" s="402"/>
      <c r="E858" s="402"/>
      <c r="F858" s="402"/>
      <c r="G858" s="402"/>
      <c r="H858" s="402"/>
      <c r="I858" s="402"/>
      <c r="J858" s="402"/>
      <c r="K858" s="402"/>
      <c r="L858" s="402"/>
      <c r="M858" s="402"/>
      <c r="N858" s="402"/>
      <c r="O858" s="402"/>
      <c r="P858" s="402"/>
      <c r="Q858" s="402"/>
      <c r="R858" s="402"/>
      <c r="S858" s="402"/>
      <c r="T858" s="402"/>
      <c r="U858" s="402"/>
      <c r="V858" s="402"/>
      <c r="W858" s="402"/>
      <c r="X858" s="402"/>
      <c r="Y858" s="402"/>
      <c r="Z858" s="402"/>
    </row>
    <row r="859" ht="18.0" customHeight="1">
      <c r="A859" s="402"/>
      <c r="B859" s="402"/>
      <c r="C859" s="402"/>
      <c r="D859" s="402"/>
      <c r="E859" s="402"/>
      <c r="F859" s="402"/>
      <c r="G859" s="402"/>
      <c r="H859" s="402"/>
      <c r="I859" s="402"/>
      <c r="J859" s="402"/>
      <c r="K859" s="402"/>
      <c r="L859" s="402"/>
      <c r="M859" s="402"/>
      <c r="N859" s="402"/>
      <c r="O859" s="402"/>
      <c r="P859" s="402"/>
      <c r="Q859" s="402"/>
      <c r="R859" s="402"/>
      <c r="S859" s="402"/>
      <c r="T859" s="402"/>
      <c r="U859" s="402"/>
      <c r="V859" s="402"/>
      <c r="W859" s="402"/>
      <c r="X859" s="402"/>
      <c r="Y859" s="402"/>
      <c r="Z859" s="402"/>
    </row>
    <row r="860" ht="18.0" customHeight="1">
      <c r="A860" s="402"/>
      <c r="B860" s="402"/>
      <c r="C860" s="402"/>
      <c r="D860" s="402"/>
      <c r="E860" s="402"/>
      <c r="F860" s="402"/>
      <c r="G860" s="402"/>
      <c r="H860" s="402"/>
      <c r="I860" s="402"/>
      <c r="J860" s="402"/>
      <c r="K860" s="402"/>
      <c r="L860" s="402"/>
      <c r="M860" s="402"/>
      <c r="N860" s="402"/>
      <c r="O860" s="402"/>
      <c r="P860" s="402"/>
      <c r="Q860" s="402"/>
      <c r="R860" s="402"/>
      <c r="S860" s="402"/>
      <c r="T860" s="402"/>
      <c r="U860" s="402"/>
      <c r="V860" s="402"/>
      <c r="W860" s="402"/>
      <c r="X860" s="402"/>
      <c r="Y860" s="402"/>
      <c r="Z860" s="402"/>
    </row>
    <row r="861" ht="18.0" customHeight="1">
      <c r="A861" s="402"/>
      <c r="B861" s="402"/>
      <c r="C861" s="402"/>
      <c r="D861" s="402"/>
      <c r="E861" s="402"/>
      <c r="F861" s="402"/>
      <c r="G861" s="402"/>
      <c r="H861" s="402"/>
      <c r="I861" s="402"/>
      <c r="J861" s="402"/>
      <c r="K861" s="402"/>
      <c r="L861" s="402"/>
      <c r="M861" s="402"/>
      <c r="N861" s="402"/>
      <c r="O861" s="402"/>
      <c r="P861" s="402"/>
      <c r="Q861" s="402"/>
      <c r="R861" s="402"/>
      <c r="S861" s="402"/>
      <c r="T861" s="402"/>
      <c r="U861" s="402"/>
      <c r="V861" s="402"/>
      <c r="W861" s="402"/>
      <c r="X861" s="402"/>
      <c r="Y861" s="402"/>
      <c r="Z861" s="402"/>
    </row>
    <row r="862" ht="18.0" customHeight="1">
      <c r="A862" s="402"/>
      <c r="B862" s="402"/>
      <c r="C862" s="402"/>
      <c r="D862" s="402"/>
      <c r="E862" s="402"/>
      <c r="F862" s="402"/>
      <c r="G862" s="402"/>
      <c r="H862" s="402"/>
      <c r="I862" s="402"/>
      <c r="J862" s="402"/>
      <c r="K862" s="402"/>
      <c r="L862" s="402"/>
      <c r="M862" s="402"/>
      <c r="N862" s="402"/>
      <c r="O862" s="402"/>
      <c r="P862" s="402"/>
      <c r="Q862" s="402"/>
      <c r="R862" s="402"/>
      <c r="S862" s="402"/>
      <c r="T862" s="402"/>
      <c r="U862" s="402"/>
      <c r="V862" s="402"/>
      <c r="W862" s="402"/>
      <c r="X862" s="402"/>
      <c r="Y862" s="402"/>
      <c r="Z862" s="402"/>
    </row>
    <row r="863" ht="18.0" customHeight="1">
      <c r="A863" s="402"/>
      <c r="B863" s="402"/>
      <c r="C863" s="402"/>
      <c r="D863" s="402"/>
      <c r="E863" s="402"/>
      <c r="F863" s="402"/>
      <c r="G863" s="402"/>
      <c r="H863" s="402"/>
      <c r="I863" s="402"/>
      <c r="J863" s="402"/>
      <c r="K863" s="402"/>
      <c r="L863" s="402"/>
      <c r="M863" s="402"/>
      <c r="N863" s="402"/>
      <c r="O863" s="402"/>
      <c r="P863" s="402"/>
      <c r="Q863" s="402"/>
      <c r="R863" s="402"/>
      <c r="S863" s="402"/>
      <c r="T863" s="402"/>
      <c r="U863" s="402"/>
      <c r="V863" s="402"/>
      <c r="W863" s="402"/>
      <c r="X863" s="402"/>
      <c r="Y863" s="402"/>
      <c r="Z863" s="402"/>
    </row>
    <row r="864" ht="18.0" customHeight="1">
      <c r="A864" s="402"/>
      <c r="B864" s="402"/>
      <c r="C864" s="402"/>
      <c r="D864" s="402"/>
      <c r="E864" s="402"/>
      <c r="F864" s="402"/>
      <c r="G864" s="402"/>
      <c r="H864" s="402"/>
      <c r="I864" s="402"/>
      <c r="J864" s="402"/>
      <c r="K864" s="402"/>
      <c r="L864" s="402"/>
      <c r="M864" s="402"/>
      <c r="N864" s="402"/>
      <c r="O864" s="402"/>
      <c r="P864" s="402"/>
      <c r="Q864" s="402"/>
      <c r="R864" s="402"/>
      <c r="S864" s="402"/>
      <c r="T864" s="402"/>
      <c r="U864" s="402"/>
      <c r="V864" s="402"/>
      <c r="W864" s="402"/>
      <c r="X864" s="402"/>
      <c r="Y864" s="402"/>
      <c r="Z864" s="402"/>
    </row>
    <row r="865" ht="18.0" customHeight="1">
      <c r="A865" s="402"/>
      <c r="B865" s="402"/>
      <c r="C865" s="402"/>
      <c r="D865" s="402"/>
      <c r="E865" s="402"/>
      <c r="F865" s="402"/>
      <c r="G865" s="402"/>
      <c r="H865" s="402"/>
      <c r="I865" s="402"/>
      <c r="J865" s="402"/>
      <c r="K865" s="402"/>
      <c r="L865" s="402"/>
      <c r="M865" s="402"/>
      <c r="N865" s="402"/>
      <c r="O865" s="402"/>
      <c r="P865" s="402"/>
      <c r="Q865" s="402"/>
      <c r="R865" s="402"/>
      <c r="S865" s="402"/>
      <c r="T865" s="402"/>
      <c r="U865" s="402"/>
      <c r="V865" s="402"/>
      <c r="W865" s="402"/>
      <c r="X865" s="402"/>
      <c r="Y865" s="402"/>
      <c r="Z865" s="402"/>
    </row>
    <row r="866" ht="18.0" customHeight="1">
      <c r="A866" s="402"/>
      <c r="B866" s="402"/>
      <c r="C866" s="402"/>
      <c r="D866" s="402"/>
      <c r="E866" s="402"/>
      <c r="F866" s="402"/>
      <c r="G866" s="402"/>
      <c r="H866" s="402"/>
      <c r="I866" s="402"/>
      <c r="J866" s="402"/>
      <c r="K866" s="402"/>
      <c r="L866" s="402"/>
      <c r="M866" s="402"/>
      <c r="N866" s="402"/>
      <c r="O866" s="402"/>
      <c r="P866" s="402"/>
      <c r="Q866" s="402"/>
      <c r="R866" s="402"/>
      <c r="S866" s="402"/>
      <c r="T866" s="402"/>
      <c r="U866" s="402"/>
      <c r="V866" s="402"/>
      <c r="W866" s="402"/>
      <c r="X866" s="402"/>
      <c r="Y866" s="402"/>
      <c r="Z866" s="402"/>
    </row>
    <row r="867" ht="18.0" customHeight="1">
      <c r="A867" s="402"/>
      <c r="B867" s="402"/>
      <c r="C867" s="402"/>
      <c r="D867" s="402"/>
      <c r="E867" s="402"/>
      <c r="F867" s="402"/>
      <c r="G867" s="402"/>
      <c r="H867" s="402"/>
      <c r="I867" s="402"/>
      <c r="J867" s="402"/>
      <c r="K867" s="402"/>
      <c r="L867" s="402"/>
      <c r="M867" s="402"/>
      <c r="N867" s="402"/>
      <c r="O867" s="402"/>
      <c r="P867" s="402"/>
      <c r="Q867" s="402"/>
      <c r="R867" s="402"/>
      <c r="S867" s="402"/>
      <c r="T867" s="402"/>
      <c r="U867" s="402"/>
      <c r="V867" s="402"/>
      <c r="W867" s="402"/>
      <c r="X867" s="402"/>
      <c r="Y867" s="402"/>
      <c r="Z867" s="402"/>
    </row>
    <row r="868" ht="18.0" customHeight="1">
      <c r="A868" s="402"/>
      <c r="B868" s="402"/>
      <c r="C868" s="402"/>
      <c r="D868" s="402"/>
      <c r="E868" s="402"/>
      <c r="F868" s="402"/>
      <c r="G868" s="402"/>
      <c r="H868" s="402"/>
      <c r="I868" s="402"/>
      <c r="J868" s="402"/>
      <c r="K868" s="402"/>
      <c r="L868" s="402"/>
      <c r="M868" s="402"/>
      <c r="N868" s="402"/>
      <c r="O868" s="402"/>
      <c r="P868" s="402"/>
      <c r="Q868" s="402"/>
      <c r="R868" s="402"/>
      <c r="S868" s="402"/>
      <c r="T868" s="402"/>
      <c r="U868" s="402"/>
      <c r="V868" s="402"/>
      <c r="W868" s="402"/>
      <c r="X868" s="402"/>
      <c r="Y868" s="402"/>
      <c r="Z868" s="402"/>
    </row>
    <row r="869" ht="18.0" customHeight="1">
      <c r="A869" s="402"/>
      <c r="B869" s="402"/>
      <c r="C869" s="402"/>
      <c r="D869" s="402"/>
      <c r="E869" s="402"/>
      <c r="F869" s="402"/>
      <c r="G869" s="402"/>
      <c r="H869" s="402"/>
      <c r="I869" s="402"/>
      <c r="J869" s="402"/>
      <c r="K869" s="402"/>
      <c r="L869" s="402"/>
      <c r="M869" s="402"/>
      <c r="N869" s="402"/>
      <c r="O869" s="402"/>
      <c r="P869" s="402"/>
      <c r="Q869" s="402"/>
      <c r="R869" s="402"/>
      <c r="S869" s="402"/>
      <c r="T869" s="402"/>
      <c r="U869" s="402"/>
      <c r="V869" s="402"/>
      <c r="W869" s="402"/>
      <c r="X869" s="402"/>
      <c r="Y869" s="402"/>
      <c r="Z869" s="402"/>
    </row>
    <row r="870" ht="18.0" customHeight="1">
      <c r="A870" s="402"/>
      <c r="B870" s="402"/>
      <c r="C870" s="402"/>
      <c r="D870" s="402"/>
      <c r="E870" s="402"/>
      <c r="F870" s="402"/>
      <c r="G870" s="402"/>
      <c r="H870" s="402"/>
      <c r="I870" s="402"/>
      <c r="J870" s="402"/>
      <c r="K870" s="402"/>
      <c r="L870" s="402"/>
      <c r="M870" s="402"/>
      <c r="N870" s="402"/>
      <c r="O870" s="402"/>
      <c r="P870" s="402"/>
      <c r="Q870" s="402"/>
      <c r="R870" s="402"/>
      <c r="S870" s="402"/>
      <c r="T870" s="402"/>
      <c r="U870" s="402"/>
      <c r="V870" s="402"/>
      <c r="W870" s="402"/>
      <c r="X870" s="402"/>
      <c r="Y870" s="402"/>
      <c r="Z870" s="402"/>
    </row>
    <row r="871" ht="18.0" customHeight="1">
      <c r="A871" s="402"/>
      <c r="B871" s="402"/>
      <c r="C871" s="402"/>
      <c r="D871" s="402"/>
      <c r="E871" s="402"/>
      <c r="F871" s="402"/>
      <c r="G871" s="402"/>
      <c r="H871" s="402"/>
      <c r="I871" s="402"/>
      <c r="J871" s="402"/>
      <c r="K871" s="402"/>
      <c r="L871" s="402"/>
      <c r="M871" s="402"/>
      <c r="N871" s="402"/>
      <c r="O871" s="402"/>
      <c r="P871" s="402"/>
      <c r="Q871" s="402"/>
      <c r="R871" s="402"/>
      <c r="S871" s="402"/>
      <c r="T871" s="402"/>
      <c r="U871" s="402"/>
      <c r="V871" s="402"/>
      <c r="W871" s="402"/>
      <c r="X871" s="402"/>
      <c r="Y871" s="402"/>
      <c r="Z871" s="402"/>
    </row>
    <row r="872" ht="18.0" customHeight="1">
      <c r="A872" s="402"/>
      <c r="B872" s="402"/>
      <c r="C872" s="402"/>
      <c r="D872" s="402"/>
      <c r="E872" s="402"/>
      <c r="F872" s="402"/>
      <c r="G872" s="402"/>
      <c r="H872" s="402"/>
      <c r="I872" s="402"/>
      <c r="J872" s="402"/>
      <c r="K872" s="402"/>
      <c r="L872" s="402"/>
      <c r="M872" s="402"/>
      <c r="N872" s="402"/>
      <c r="O872" s="402"/>
      <c r="P872" s="402"/>
      <c r="Q872" s="402"/>
      <c r="R872" s="402"/>
      <c r="S872" s="402"/>
      <c r="T872" s="402"/>
      <c r="U872" s="402"/>
      <c r="V872" s="402"/>
      <c r="W872" s="402"/>
      <c r="X872" s="402"/>
      <c r="Y872" s="402"/>
      <c r="Z872" s="402"/>
    </row>
    <row r="873" ht="18.0" customHeight="1">
      <c r="A873" s="402"/>
      <c r="B873" s="402"/>
      <c r="C873" s="402"/>
      <c r="D873" s="402"/>
      <c r="E873" s="402"/>
      <c r="F873" s="402"/>
      <c r="G873" s="402"/>
      <c r="H873" s="402"/>
      <c r="I873" s="402"/>
      <c r="J873" s="402"/>
      <c r="K873" s="402"/>
      <c r="L873" s="402"/>
      <c r="M873" s="402"/>
      <c r="N873" s="402"/>
      <c r="O873" s="402"/>
      <c r="P873" s="402"/>
      <c r="Q873" s="402"/>
      <c r="R873" s="402"/>
      <c r="S873" s="402"/>
      <c r="T873" s="402"/>
      <c r="U873" s="402"/>
      <c r="V873" s="402"/>
      <c r="W873" s="402"/>
      <c r="X873" s="402"/>
      <c r="Y873" s="402"/>
      <c r="Z873" s="402"/>
    </row>
    <row r="874" ht="18.0" customHeight="1">
      <c r="A874" s="402"/>
      <c r="B874" s="402"/>
      <c r="C874" s="402"/>
      <c r="D874" s="402"/>
      <c r="E874" s="402"/>
      <c r="F874" s="402"/>
      <c r="G874" s="402"/>
      <c r="H874" s="402"/>
      <c r="I874" s="402"/>
      <c r="J874" s="402"/>
      <c r="K874" s="402"/>
      <c r="L874" s="402"/>
      <c r="M874" s="402"/>
      <c r="N874" s="402"/>
      <c r="O874" s="402"/>
      <c r="P874" s="402"/>
      <c r="Q874" s="402"/>
      <c r="R874" s="402"/>
      <c r="S874" s="402"/>
      <c r="T874" s="402"/>
      <c r="U874" s="402"/>
      <c r="V874" s="402"/>
      <c r="W874" s="402"/>
      <c r="X874" s="402"/>
      <c r="Y874" s="402"/>
      <c r="Z874" s="402"/>
    </row>
    <row r="875" ht="18.0" customHeight="1">
      <c r="A875" s="402"/>
      <c r="B875" s="402"/>
      <c r="C875" s="402"/>
      <c r="D875" s="402"/>
      <c r="E875" s="402"/>
      <c r="F875" s="402"/>
      <c r="G875" s="402"/>
      <c r="H875" s="402"/>
      <c r="I875" s="402"/>
      <c r="J875" s="402"/>
      <c r="K875" s="402"/>
      <c r="L875" s="402"/>
      <c r="M875" s="402"/>
      <c r="N875" s="402"/>
      <c r="O875" s="402"/>
      <c r="P875" s="402"/>
      <c r="Q875" s="402"/>
      <c r="R875" s="402"/>
      <c r="S875" s="402"/>
      <c r="T875" s="402"/>
      <c r="U875" s="402"/>
      <c r="V875" s="402"/>
      <c r="W875" s="402"/>
      <c r="X875" s="402"/>
      <c r="Y875" s="402"/>
      <c r="Z875" s="402"/>
    </row>
    <row r="876" ht="18.0" customHeight="1">
      <c r="A876" s="402"/>
      <c r="B876" s="402"/>
      <c r="C876" s="402"/>
      <c r="D876" s="402"/>
      <c r="E876" s="402"/>
      <c r="F876" s="402"/>
      <c r="G876" s="402"/>
      <c r="H876" s="402"/>
      <c r="I876" s="402"/>
      <c r="J876" s="402"/>
      <c r="K876" s="402"/>
      <c r="L876" s="402"/>
      <c r="M876" s="402"/>
      <c r="N876" s="402"/>
      <c r="O876" s="402"/>
      <c r="P876" s="402"/>
      <c r="Q876" s="402"/>
      <c r="R876" s="402"/>
      <c r="S876" s="402"/>
      <c r="T876" s="402"/>
      <c r="U876" s="402"/>
      <c r="V876" s="402"/>
      <c r="W876" s="402"/>
      <c r="X876" s="402"/>
      <c r="Y876" s="402"/>
      <c r="Z876" s="402"/>
    </row>
    <row r="877" ht="18.0" customHeight="1">
      <c r="A877" s="402"/>
      <c r="B877" s="402"/>
      <c r="C877" s="402"/>
      <c r="D877" s="402"/>
      <c r="E877" s="402"/>
      <c r="F877" s="402"/>
      <c r="G877" s="402"/>
      <c r="H877" s="402"/>
      <c r="I877" s="402"/>
      <c r="J877" s="402"/>
      <c r="K877" s="402"/>
      <c r="L877" s="402"/>
      <c r="M877" s="402"/>
      <c r="N877" s="402"/>
      <c r="O877" s="402"/>
      <c r="P877" s="402"/>
      <c r="Q877" s="402"/>
      <c r="R877" s="402"/>
      <c r="S877" s="402"/>
      <c r="T877" s="402"/>
      <c r="U877" s="402"/>
      <c r="V877" s="402"/>
      <c r="W877" s="402"/>
      <c r="X877" s="402"/>
      <c r="Y877" s="402"/>
      <c r="Z877" s="402"/>
    </row>
    <row r="878" ht="18.0" customHeight="1">
      <c r="A878" s="402"/>
      <c r="B878" s="402"/>
      <c r="C878" s="402"/>
      <c r="D878" s="402"/>
      <c r="E878" s="402"/>
      <c r="F878" s="402"/>
      <c r="G878" s="402"/>
      <c r="H878" s="402"/>
      <c r="I878" s="402"/>
      <c r="J878" s="402"/>
      <c r="K878" s="402"/>
      <c r="L878" s="402"/>
      <c r="M878" s="402"/>
      <c r="N878" s="402"/>
      <c r="O878" s="402"/>
      <c r="P878" s="402"/>
      <c r="Q878" s="402"/>
      <c r="R878" s="402"/>
      <c r="S878" s="402"/>
      <c r="T878" s="402"/>
      <c r="U878" s="402"/>
      <c r="V878" s="402"/>
      <c r="W878" s="402"/>
      <c r="X878" s="402"/>
      <c r="Y878" s="402"/>
      <c r="Z878" s="402"/>
    </row>
    <row r="879" ht="18.0" customHeight="1">
      <c r="A879" s="402"/>
      <c r="B879" s="402"/>
      <c r="C879" s="402"/>
      <c r="D879" s="402"/>
      <c r="E879" s="402"/>
      <c r="F879" s="402"/>
      <c r="G879" s="402"/>
      <c r="H879" s="402"/>
      <c r="I879" s="402"/>
      <c r="J879" s="402"/>
      <c r="K879" s="402"/>
      <c r="L879" s="402"/>
      <c r="M879" s="402"/>
      <c r="N879" s="402"/>
      <c r="O879" s="402"/>
      <c r="P879" s="402"/>
      <c r="Q879" s="402"/>
      <c r="R879" s="402"/>
      <c r="S879" s="402"/>
      <c r="T879" s="402"/>
      <c r="U879" s="402"/>
      <c r="V879" s="402"/>
      <c r="W879" s="402"/>
      <c r="X879" s="402"/>
      <c r="Y879" s="402"/>
      <c r="Z879" s="402"/>
    </row>
    <row r="880" ht="18.0" customHeight="1">
      <c r="A880" s="402"/>
      <c r="B880" s="402"/>
      <c r="C880" s="402"/>
      <c r="D880" s="402"/>
      <c r="E880" s="402"/>
      <c r="F880" s="402"/>
      <c r="G880" s="402"/>
      <c r="H880" s="402"/>
      <c r="I880" s="402"/>
      <c r="J880" s="402"/>
      <c r="K880" s="402"/>
      <c r="L880" s="402"/>
      <c r="M880" s="402"/>
      <c r="N880" s="402"/>
      <c r="O880" s="402"/>
      <c r="P880" s="402"/>
      <c r="Q880" s="402"/>
      <c r="R880" s="402"/>
      <c r="S880" s="402"/>
      <c r="T880" s="402"/>
      <c r="U880" s="402"/>
      <c r="V880" s="402"/>
      <c r="W880" s="402"/>
      <c r="X880" s="402"/>
      <c r="Y880" s="402"/>
      <c r="Z880" s="402"/>
    </row>
    <row r="881" ht="18.0" customHeight="1">
      <c r="A881" s="402"/>
      <c r="B881" s="402"/>
      <c r="C881" s="402"/>
      <c r="D881" s="402"/>
      <c r="E881" s="402"/>
      <c r="F881" s="402"/>
      <c r="G881" s="402"/>
      <c r="H881" s="402"/>
      <c r="I881" s="402"/>
      <c r="J881" s="402"/>
      <c r="K881" s="402"/>
      <c r="L881" s="402"/>
      <c r="M881" s="402"/>
      <c r="N881" s="402"/>
      <c r="O881" s="402"/>
      <c r="P881" s="402"/>
      <c r="Q881" s="402"/>
      <c r="R881" s="402"/>
      <c r="S881" s="402"/>
      <c r="T881" s="402"/>
      <c r="U881" s="402"/>
      <c r="V881" s="402"/>
      <c r="W881" s="402"/>
      <c r="X881" s="402"/>
      <c r="Y881" s="402"/>
      <c r="Z881" s="402"/>
    </row>
    <row r="882" ht="18.0" customHeight="1">
      <c r="A882" s="402"/>
      <c r="B882" s="402"/>
      <c r="C882" s="402"/>
      <c r="D882" s="402"/>
      <c r="E882" s="402"/>
      <c r="F882" s="402"/>
      <c r="G882" s="402"/>
      <c r="H882" s="402"/>
      <c r="I882" s="402"/>
      <c r="J882" s="402"/>
      <c r="K882" s="402"/>
      <c r="L882" s="402"/>
      <c r="M882" s="402"/>
      <c r="N882" s="402"/>
      <c r="O882" s="402"/>
      <c r="P882" s="402"/>
      <c r="Q882" s="402"/>
      <c r="R882" s="402"/>
      <c r="S882" s="402"/>
      <c r="T882" s="402"/>
      <c r="U882" s="402"/>
      <c r="V882" s="402"/>
      <c r="W882" s="402"/>
      <c r="X882" s="402"/>
      <c r="Y882" s="402"/>
      <c r="Z882" s="402"/>
    </row>
    <row r="883" ht="18.0" customHeight="1">
      <c r="A883" s="402"/>
      <c r="B883" s="402"/>
      <c r="C883" s="402"/>
      <c r="D883" s="402"/>
      <c r="E883" s="402"/>
      <c r="F883" s="402"/>
      <c r="G883" s="402"/>
      <c r="H883" s="402"/>
      <c r="I883" s="402"/>
      <c r="J883" s="402"/>
      <c r="K883" s="402"/>
      <c r="L883" s="402"/>
      <c r="M883" s="402"/>
      <c r="N883" s="402"/>
      <c r="O883" s="402"/>
      <c r="P883" s="402"/>
      <c r="Q883" s="402"/>
      <c r="R883" s="402"/>
      <c r="S883" s="402"/>
      <c r="T883" s="402"/>
      <c r="U883" s="402"/>
      <c r="V883" s="402"/>
      <c r="W883" s="402"/>
      <c r="X883" s="402"/>
      <c r="Y883" s="402"/>
      <c r="Z883" s="402"/>
    </row>
    <row r="884" ht="18.0" customHeight="1">
      <c r="A884" s="402"/>
      <c r="B884" s="402"/>
      <c r="C884" s="402"/>
      <c r="D884" s="402"/>
      <c r="E884" s="402"/>
      <c r="F884" s="402"/>
      <c r="G884" s="402"/>
      <c r="H884" s="402"/>
      <c r="I884" s="402"/>
      <c r="J884" s="402"/>
      <c r="K884" s="402"/>
      <c r="L884" s="402"/>
      <c r="M884" s="402"/>
      <c r="N884" s="402"/>
      <c r="O884" s="402"/>
      <c r="P884" s="402"/>
      <c r="Q884" s="402"/>
      <c r="R884" s="402"/>
      <c r="S884" s="402"/>
      <c r="T884" s="402"/>
      <c r="U884" s="402"/>
      <c r="V884" s="402"/>
      <c r="W884" s="402"/>
      <c r="X884" s="402"/>
      <c r="Y884" s="402"/>
      <c r="Z884" s="402"/>
    </row>
    <row r="885" ht="18.0" customHeight="1">
      <c r="A885" s="402"/>
      <c r="B885" s="402"/>
      <c r="C885" s="402"/>
      <c r="D885" s="402"/>
      <c r="E885" s="402"/>
      <c r="F885" s="402"/>
      <c r="G885" s="402"/>
      <c r="H885" s="402"/>
      <c r="I885" s="402"/>
      <c r="J885" s="402"/>
      <c r="K885" s="402"/>
      <c r="L885" s="402"/>
      <c r="M885" s="402"/>
      <c r="N885" s="402"/>
      <c r="O885" s="402"/>
      <c r="P885" s="402"/>
      <c r="Q885" s="402"/>
      <c r="R885" s="402"/>
      <c r="S885" s="402"/>
      <c r="T885" s="402"/>
      <c r="U885" s="402"/>
      <c r="V885" s="402"/>
      <c r="W885" s="402"/>
      <c r="X885" s="402"/>
      <c r="Y885" s="402"/>
      <c r="Z885" s="402"/>
    </row>
    <row r="886" ht="18.0" customHeight="1">
      <c r="A886" s="402"/>
      <c r="B886" s="402"/>
      <c r="C886" s="402"/>
      <c r="D886" s="402"/>
      <c r="E886" s="402"/>
      <c r="F886" s="402"/>
      <c r="G886" s="402"/>
      <c r="H886" s="402"/>
      <c r="I886" s="402"/>
      <c r="J886" s="402"/>
      <c r="K886" s="402"/>
      <c r="L886" s="402"/>
      <c r="M886" s="402"/>
      <c r="N886" s="402"/>
      <c r="O886" s="402"/>
      <c r="P886" s="402"/>
      <c r="Q886" s="402"/>
      <c r="R886" s="402"/>
      <c r="S886" s="402"/>
      <c r="T886" s="402"/>
      <c r="U886" s="402"/>
      <c r="V886" s="402"/>
      <c r="W886" s="402"/>
      <c r="X886" s="402"/>
      <c r="Y886" s="402"/>
      <c r="Z886" s="402"/>
    </row>
    <row r="887" ht="18.0" customHeight="1">
      <c r="A887" s="402"/>
      <c r="B887" s="402"/>
      <c r="C887" s="402"/>
      <c r="D887" s="402"/>
      <c r="E887" s="402"/>
      <c r="F887" s="402"/>
      <c r="G887" s="402"/>
      <c r="H887" s="402"/>
      <c r="I887" s="402"/>
      <c r="J887" s="402"/>
      <c r="K887" s="402"/>
      <c r="L887" s="402"/>
      <c r="M887" s="402"/>
      <c r="N887" s="402"/>
      <c r="O887" s="402"/>
      <c r="P887" s="402"/>
      <c r="Q887" s="402"/>
      <c r="R887" s="402"/>
      <c r="S887" s="402"/>
      <c r="T887" s="402"/>
      <c r="U887" s="402"/>
      <c r="V887" s="402"/>
      <c r="W887" s="402"/>
      <c r="X887" s="402"/>
      <c r="Y887" s="402"/>
      <c r="Z887" s="402"/>
    </row>
    <row r="888" ht="18.0" customHeight="1">
      <c r="A888" s="402"/>
      <c r="B888" s="402"/>
      <c r="C888" s="402"/>
      <c r="D888" s="402"/>
      <c r="E888" s="402"/>
      <c r="F888" s="402"/>
      <c r="G888" s="402"/>
      <c r="H888" s="402"/>
      <c r="I888" s="402"/>
      <c r="J888" s="402"/>
      <c r="K888" s="402"/>
      <c r="L888" s="402"/>
      <c r="M888" s="402"/>
      <c r="N888" s="402"/>
      <c r="O888" s="402"/>
      <c r="P888" s="402"/>
      <c r="Q888" s="402"/>
      <c r="R888" s="402"/>
      <c r="S888" s="402"/>
      <c r="T888" s="402"/>
      <c r="U888" s="402"/>
      <c r="V888" s="402"/>
      <c r="W888" s="402"/>
      <c r="X888" s="402"/>
      <c r="Y888" s="402"/>
      <c r="Z888" s="402"/>
    </row>
    <row r="889" ht="18.0" customHeight="1">
      <c r="A889" s="402"/>
      <c r="B889" s="402"/>
      <c r="C889" s="402"/>
      <c r="D889" s="402"/>
      <c r="E889" s="402"/>
      <c r="F889" s="402"/>
      <c r="G889" s="402"/>
      <c r="H889" s="402"/>
      <c r="I889" s="402"/>
      <c r="J889" s="402"/>
      <c r="K889" s="402"/>
      <c r="L889" s="402"/>
      <c r="M889" s="402"/>
      <c r="N889" s="402"/>
      <c r="O889" s="402"/>
      <c r="P889" s="402"/>
      <c r="Q889" s="402"/>
      <c r="R889" s="402"/>
      <c r="S889" s="402"/>
      <c r="T889" s="402"/>
      <c r="U889" s="402"/>
      <c r="V889" s="402"/>
      <c r="W889" s="402"/>
      <c r="X889" s="402"/>
      <c r="Y889" s="402"/>
      <c r="Z889" s="402"/>
    </row>
    <row r="890" ht="18.0" customHeight="1">
      <c r="A890" s="402"/>
      <c r="B890" s="402"/>
      <c r="C890" s="402"/>
      <c r="D890" s="402"/>
      <c r="E890" s="402"/>
      <c r="F890" s="402"/>
      <c r="G890" s="402"/>
      <c r="H890" s="402"/>
      <c r="I890" s="402"/>
      <c r="J890" s="402"/>
      <c r="K890" s="402"/>
      <c r="L890" s="402"/>
      <c r="M890" s="402"/>
      <c r="N890" s="402"/>
      <c r="O890" s="402"/>
      <c r="P890" s="402"/>
      <c r="Q890" s="402"/>
      <c r="R890" s="402"/>
      <c r="S890" s="402"/>
      <c r="T890" s="402"/>
      <c r="U890" s="402"/>
      <c r="V890" s="402"/>
      <c r="W890" s="402"/>
      <c r="X890" s="402"/>
      <c r="Y890" s="402"/>
      <c r="Z890" s="402"/>
    </row>
    <row r="891" ht="18.0" customHeight="1">
      <c r="A891" s="402"/>
      <c r="B891" s="402"/>
      <c r="C891" s="402"/>
      <c r="D891" s="402"/>
      <c r="E891" s="402"/>
      <c r="F891" s="402"/>
      <c r="G891" s="402"/>
      <c r="H891" s="402"/>
      <c r="I891" s="402"/>
      <c r="J891" s="402"/>
      <c r="K891" s="402"/>
      <c r="L891" s="402"/>
      <c r="M891" s="402"/>
      <c r="N891" s="402"/>
      <c r="O891" s="402"/>
      <c r="P891" s="402"/>
      <c r="Q891" s="402"/>
      <c r="R891" s="402"/>
      <c r="S891" s="402"/>
      <c r="T891" s="402"/>
      <c r="U891" s="402"/>
      <c r="V891" s="402"/>
      <c r="W891" s="402"/>
      <c r="X891" s="402"/>
      <c r="Y891" s="402"/>
      <c r="Z891" s="402"/>
    </row>
    <row r="892" ht="18.0" customHeight="1">
      <c r="A892" s="402"/>
      <c r="B892" s="402"/>
      <c r="C892" s="402"/>
      <c r="D892" s="402"/>
      <c r="E892" s="402"/>
      <c r="F892" s="402"/>
      <c r="G892" s="402"/>
      <c r="H892" s="402"/>
      <c r="I892" s="402"/>
      <c r="J892" s="402"/>
      <c r="K892" s="402"/>
      <c r="L892" s="402"/>
      <c r="M892" s="402"/>
      <c r="N892" s="402"/>
      <c r="O892" s="402"/>
      <c r="P892" s="402"/>
      <c r="Q892" s="402"/>
      <c r="R892" s="402"/>
      <c r="S892" s="402"/>
      <c r="T892" s="402"/>
      <c r="U892" s="402"/>
      <c r="V892" s="402"/>
      <c r="W892" s="402"/>
      <c r="X892" s="402"/>
      <c r="Y892" s="402"/>
      <c r="Z892" s="402"/>
    </row>
    <row r="893" ht="18.0" customHeight="1">
      <c r="A893" s="402"/>
      <c r="B893" s="402"/>
      <c r="C893" s="402"/>
      <c r="D893" s="402"/>
      <c r="E893" s="402"/>
      <c r="F893" s="402"/>
      <c r="G893" s="402"/>
      <c r="H893" s="402"/>
      <c r="I893" s="402"/>
      <c r="J893" s="402"/>
      <c r="K893" s="402"/>
      <c r="L893" s="402"/>
      <c r="M893" s="402"/>
      <c r="N893" s="402"/>
      <c r="O893" s="402"/>
      <c r="P893" s="402"/>
      <c r="Q893" s="402"/>
      <c r="R893" s="402"/>
      <c r="S893" s="402"/>
      <c r="T893" s="402"/>
      <c r="U893" s="402"/>
      <c r="V893" s="402"/>
      <c r="W893" s="402"/>
      <c r="X893" s="402"/>
      <c r="Y893" s="402"/>
      <c r="Z893" s="402"/>
    </row>
    <row r="894" ht="18.0" customHeight="1">
      <c r="A894" s="402"/>
      <c r="B894" s="402"/>
      <c r="C894" s="402"/>
      <c r="D894" s="402"/>
      <c r="E894" s="402"/>
      <c r="F894" s="402"/>
      <c r="G894" s="402"/>
      <c r="H894" s="402"/>
      <c r="I894" s="402"/>
      <c r="J894" s="402"/>
      <c r="K894" s="402"/>
      <c r="L894" s="402"/>
      <c r="M894" s="402"/>
      <c r="N894" s="402"/>
      <c r="O894" s="402"/>
      <c r="P894" s="402"/>
      <c r="Q894" s="402"/>
      <c r="R894" s="402"/>
      <c r="S894" s="402"/>
      <c r="T894" s="402"/>
      <c r="U894" s="402"/>
      <c r="V894" s="402"/>
      <c r="W894" s="402"/>
      <c r="X894" s="402"/>
      <c r="Y894" s="402"/>
      <c r="Z894" s="402"/>
    </row>
    <row r="895" ht="18.0" customHeight="1">
      <c r="A895" s="402"/>
      <c r="B895" s="402"/>
      <c r="C895" s="402"/>
      <c r="D895" s="402"/>
      <c r="E895" s="402"/>
      <c r="F895" s="402"/>
      <c r="G895" s="402"/>
      <c r="H895" s="402"/>
      <c r="I895" s="402"/>
      <c r="J895" s="402"/>
      <c r="K895" s="402"/>
      <c r="L895" s="402"/>
      <c r="M895" s="402"/>
      <c r="N895" s="402"/>
      <c r="O895" s="402"/>
      <c r="P895" s="402"/>
      <c r="Q895" s="402"/>
      <c r="R895" s="402"/>
      <c r="S895" s="402"/>
      <c r="T895" s="402"/>
      <c r="U895" s="402"/>
      <c r="V895" s="402"/>
      <c r="W895" s="402"/>
      <c r="X895" s="402"/>
      <c r="Y895" s="402"/>
      <c r="Z895" s="402"/>
    </row>
    <row r="896" ht="18.0" customHeight="1">
      <c r="A896" s="402"/>
      <c r="B896" s="402"/>
      <c r="C896" s="402"/>
      <c r="D896" s="402"/>
      <c r="E896" s="402"/>
      <c r="F896" s="402"/>
      <c r="G896" s="402"/>
      <c r="H896" s="402"/>
      <c r="I896" s="402"/>
      <c r="J896" s="402"/>
      <c r="K896" s="402"/>
      <c r="L896" s="402"/>
      <c r="M896" s="402"/>
      <c r="N896" s="402"/>
      <c r="O896" s="402"/>
      <c r="P896" s="402"/>
      <c r="Q896" s="402"/>
      <c r="R896" s="402"/>
      <c r="S896" s="402"/>
      <c r="T896" s="402"/>
      <c r="U896" s="402"/>
      <c r="V896" s="402"/>
      <c r="W896" s="402"/>
      <c r="X896" s="402"/>
      <c r="Y896" s="402"/>
      <c r="Z896" s="402"/>
    </row>
    <row r="897" ht="18.0" customHeight="1">
      <c r="A897" s="402"/>
      <c r="B897" s="402"/>
      <c r="C897" s="402"/>
      <c r="D897" s="402"/>
      <c r="E897" s="402"/>
      <c r="F897" s="402"/>
      <c r="G897" s="402"/>
      <c r="H897" s="402"/>
      <c r="I897" s="402"/>
      <c r="J897" s="402"/>
      <c r="K897" s="402"/>
      <c r="L897" s="402"/>
      <c r="M897" s="402"/>
      <c r="N897" s="402"/>
      <c r="O897" s="402"/>
      <c r="P897" s="402"/>
      <c r="Q897" s="402"/>
      <c r="R897" s="402"/>
      <c r="S897" s="402"/>
      <c r="T897" s="402"/>
      <c r="U897" s="402"/>
      <c r="V897" s="402"/>
      <c r="W897" s="402"/>
      <c r="X897" s="402"/>
      <c r="Y897" s="402"/>
      <c r="Z897" s="402"/>
    </row>
    <row r="898" ht="18.0" customHeight="1">
      <c r="A898" s="402"/>
      <c r="B898" s="402"/>
      <c r="C898" s="402"/>
      <c r="D898" s="402"/>
      <c r="E898" s="402"/>
      <c r="F898" s="402"/>
      <c r="G898" s="402"/>
      <c r="H898" s="402"/>
      <c r="I898" s="402"/>
      <c r="J898" s="402"/>
      <c r="K898" s="402"/>
      <c r="L898" s="402"/>
      <c r="M898" s="402"/>
      <c r="N898" s="402"/>
      <c r="O898" s="402"/>
      <c r="P898" s="402"/>
      <c r="Q898" s="402"/>
      <c r="R898" s="402"/>
      <c r="S898" s="402"/>
      <c r="T898" s="402"/>
      <c r="U898" s="402"/>
      <c r="V898" s="402"/>
      <c r="W898" s="402"/>
      <c r="X898" s="402"/>
      <c r="Y898" s="402"/>
      <c r="Z898" s="402"/>
    </row>
    <row r="899" ht="18.0" customHeight="1">
      <c r="A899" s="402"/>
      <c r="B899" s="402"/>
      <c r="C899" s="402"/>
      <c r="D899" s="402"/>
      <c r="E899" s="402"/>
      <c r="F899" s="402"/>
      <c r="G899" s="402"/>
      <c r="H899" s="402"/>
      <c r="I899" s="402"/>
      <c r="J899" s="402"/>
      <c r="K899" s="402"/>
      <c r="L899" s="402"/>
      <c r="M899" s="402"/>
      <c r="N899" s="402"/>
      <c r="O899" s="402"/>
      <c r="P899" s="402"/>
      <c r="Q899" s="402"/>
      <c r="R899" s="402"/>
      <c r="S899" s="402"/>
      <c r="T899" s="402"/>
      <c r="U899" s="402"/>
      <c r="V899" s="402"/>
      <c r="W899" s="402"/>
      <c r="X899" s="402"/>
      <c r="Y899" s="402"/>
      <c r="Z899" s="402"/>
    </row>
    <row r="900" ht="18.0" customHeight="1">
      <c r="A900" s="402"/>
      <c r="B900" s="402"/>
      <c r="C900" s="402"/>
      <c r="D900" s="402"/>
      <c r="E900" s="402"/>
      <c r="F900" s="402"/>
      <c r="G900" s="402"/>
      <c r="H900" s="402"/>
      <c r="I900" s="402"/>
      <c r="J900" s="402"/>
      <c r="K900" s="402"/>
      <c r="L900" s="402"/>
      <c r="M900" s="402"/>
      <c r="N900" s="402"/>
      <c r="O900" s="402"/>
      <c r="P900" s="402"/>
      <c r="Q900" s="402"/>
      <c r="R900" s="402"/>
      <c r="S900" s="402"/>
      <c r="T900" s="402"/>
      <c r="U900" s="402"/>
      <c r="V900" s="402"/>
      <c r="W900" s="402"/>
      <c r="X900" s="402"/>
      <c r="Y900" s="402"/>
      <c r="Z900" s="402"/>
    </row>
    <row r="901" ht="18.0" customHeight="1">
      <c r="A901" s="402"/>
      <c r="B901" s="402"/>
      <c r="C901" s="402"/>
      <c r="D901" s="402"/>
      <c r="E901" s="402"/>
      <c r="F901" s="402"/>
      <c r="G901" s="402"/>
      <c r="H901" s="402"/>
      <c r="I901" s="402"/>
      <c r="J901" s="402"/>
      <c r="K901" s="402"/>
      <c r="L901" s="402"/>
      <c r="M901" s="402"/>
      <c r="N901" s="402"/>
      <c r="O901" s="402"/>
      <c r="P901" s="402"/>
      <c r="Q901" s="402"/>
      <c r="R901" s="402"/>
      <c r="S901" s="402"/>
      <c r="T901" s="402"/>
      <c r="U901" s="402"/>
      <c r="V901" s="402"/>
      <c r="W901" s="402"/>
      <c r="X901" s="402"/>
      <c r="Y901" s="402"/>
      <c r="Z901" s="402"/>
    </row>
    <row r="902" ht="18.0" customHeight="1">
      <c r="A902" s="402"/>
      <c r="B902" s="402"/>
      <c r="C902" s="402"/>
      <c r="D902" s="402"/>
      <c r="E902" s="402"/>
      <c r="F902" s="402"/>
      <c r="G902" s="402"/>
      <c r="H902" s="402"/>
      <c r="I902" s="402"/>
      <c r="J902" s="402"/>
      <c r="K902" s="402"/>
      <c r="L902" s="402"/>
      <c r="M902" s="402"/>
      <c r="N902" s="402"/>
      <c r="O902" s="402"/>
      <c r="P902" s="402"/>
      <c r="Q902" s="402"/>
      <c r="R902" s="402"/>
      <c r="S902" s="402"/>
      <c r="T902" s="402"/>
      <c r="U902" s="402"/>
      <c r="V902" s="402"/>
      <c r="W902" s="402"/>
      <c r="X902" s="402"/>
      <c r="Y902" s="402"/>
      <c r="Z902" s="402"/>
    </row>
    <row r="903" ht="18.0" customHeight="1">
      <c r="A903" s="402"/>
      <c r="B903" s="402"/>
      <c r="C903" s="402"/>
      <c r="D903" s="402"/>
      <c r="E903" s="402"/>
      <c r="F903" s="402"/>
      <c r="G903" s="402"/>
      <c r="H903" s="402"/>
      <c r="I903" s="402"/>
      <c r="J903" s="402"/>
      <c r="K903" s="402"/>
      <c r="L903" s="402"/>
      <c r="M903" s="402"/>
      <c r="N903" s="402"/>
      <c r="O903" s="402"/>
      <c r="P903" s="402"/>
      <c r="Q903" s="402"/>
      <c r="R903" s="402"/>
      <c r="S903" s="402"/>
      <c r="T903" s="402"/>
      <c r="U903" s="402"/>
      <c r="V903" s="402"/>
      <c r="W903" s="402"/>
      <c r="X903" s="402"/>
      <c r="Y903" s="402"/>
      <c r="Z903" s="402"/>
    </row>
    <row r="904" ht="18.0" customHeight="1">
      <c r="A904" s="402"/>
      <c r="B904" s="402"/>
      <c r="C904" s="402"/>
      <c r="D904" s="402"/>
      <c r="E904" s="402"/>
      <c r="F904" s="402"/>
      <c r="G904" s="402"/>
      <c r="H904" s="402"/>
      <c r="I904" s="402"/>
      <c r="J904" s="402"/>
      <c r="K904" s="402"/>
      <c r="L904" s="402"/>
      <c r="M904" s="402"/>
      <c r="N904" s="402"/>
      <c r="O904" s="402"/>
      <c r="P904" s="402"/>
      <c r="Q904" s="402"/>
      <c r="R904" s="402"/>
      <c r="S904" s="402"/>
      <c r="T904" s="402"/>
      <c r="U904" s="402"/>
      <c r="V904" s="402"/>
      <c r="W904" s="402"/>
      <c r="X904" s="402"/>
      <c r="Y904" s="402"/>
      <c r="Z904" s="402"/>
    </row>
    <row r="905" ht="18.0" customHeight="1">
      <c r="A905" s="402"/>
      <c r="B905" s="402"/>
      <c r="C905" s="402"/>
      <c r="D905" s="402"/>
      <c r="E905" s="402"/>
      <c r="F905" s="402"/>
      <c r="G905" s="402"/>
      <c r="H905" s="402"/>
      <c r="I905" s="402"/>
      <c r="J905" s="402"/>
      <c r="K905" s="402"/>
      <c r="L905" s="402"/>
      <c r="M905" s="402"/>
      <c r="N905" s="402"/>
      <c r="O905" s="402"/>
      <c r="P905" s="402"/>
      <c r="Q905" s="402"/>
      <c r="R905" s="402"/>
      <c r="S905" s="402"/>
      <c r="T905" s="402"/>
      <c r="U905" s="402"/>
      <c r="V905" s="402"/>
      <c r="W905" s="402"/>
      <c r="X905" s="402"/>
      <c r="Y905" s="402"/>
      <c r="Z905" s="402"/>
    </row>
    <row r="906" ht="18.0" customHeight="1">
      <c r="A906" s="402"/>
      <c r="B906" s="402"/>
      <c r="C906" s="402"/>
      <c r="D906" s="402"/>
      <c r="E906" s="402"/>
      <c r="F906" s="402"/>
      <c r="G906" s="402"/>
      <c r="H906" s="402"/>
      <c r="I906" s="402"/>
      <c r="J906" s="402"/>
      <c r="K906" s="402"/>
      <c r="L906" s="402"/>
      <c r="M906" s="402"/>
      <c r="N906" s="402"/>
      <c r="O906" s="402"/>
      <c r="P906" s="402"/>
      <c r="Q906" s="402"/>
      <c r="R906" s="402"/>
      <c r="S906" s="402"/>
      <c r="T906" s="402"/>
      <c r="U906" s="402"/>
      <c r="V906" s="402"/>
      <c r="W906" s="402"/>
      <c r="X906" s="402"/>
      <c r="Y906" s="402"/>
      <c r="Z906" s="402"/>
    </row>
    <row r="907" ht="18.0" customHeight="1">
      <c r="A907" s="402"/>
      <c r="B907" s="402"/>
      <c r="C907" s="402"/>
      <c r="D907" s="402"/>
      <c r="E907" s="402"/>
      <c r="F907" s="402"/>
      <c r="G907" s="402"/>
      <c r="H907" s="402"/>
      <c r="I907" s="402"/>
      <c r="J907" s="402"/>
      <c r="K907" s="402"/>
      <c r="L907" s="402"/>
      <c r="M907" s="402"/>
      <c r="N907" s="402"/>
      <c r="O907" s="402"/>
      <c r="P907" s="402"/>
      <c r="Q907" s="402"/>
      <c r="R907" s="402"/>
      <c r="S907" s="402"/>
      <c r="T907" s="402"/>
      <c r="U907" s="402"/>
      <c r="V907" s="402"/>
      <c r="W907" s="402"/>
      <c r="X907" s="402"/>
      <c r="Y907" s="402"/>
      <c r="Z907" s="402"/>
    </row>
    <row r="908" ht="18.0" customHeight="1">
      <c r="A908" s="402"/>
      <c r="B908" s="402"/>
      <c r="C908" s="402"/>
      <c r="D908" s="402"/>
      <c r="E908" s="402"/>
      <c r="F908" s="402"/>
      <c r="G908" s="402"/>
      <c r="H908" s="402"/>
      <c r="I908" s="402"/>
      <c r="J908" s="402"/>
      <c r="K908" s="402"/>
      <c r="L908" s="402"/>
      <c r="M908" s="402"/>
      <c r="N908" s="402"/>
      <c r="O908" s="402"/>
      <c r="P908" s="402"/>
      <c r="Q908" s="402"/>
      <c r="R908" s="402"/>
      <c r="S908" s="402"/>
      <c r="T908" s="402"/>
      <c r="U908" s="402"/>
      <c r="V908" s="402"/>
      <c r="W908" s="402"/>
      <c r="X908" s="402"/>
      <c r="Y908" s="402"/>
      <c r="Z908" s="402"/>
    </row>
    <row r="909" ht="18.0" customHeight="1">
      <c r="A909" s="402"/>
      <c r="B909" s="402"/>
      <c r="C909" s="402"/>
      <c r="D909" s="402"/>
      <c r="E909" s="402"/>
      <c r="F909" s="402"/>
      <c r="G909" s="402"/>
      <c r="H909" s="402"/>
      <c r="I909" s="402"/>
      <c r="J909" s="402"/>
      <c r="K909" s="402"/>
      <c r="L909" s="402"/>
      <c r="M909" s="402"/>
      <c r="N909" s="402"/>
      <c r="O909" s="402"/>
      <c r="P909" s="402"/>
      <c r="Q909" s="402"/>
      <c r="R909" s="402"/>
      <c r="S909" s="402"/>
      <c r="T909" s="402"/>
      <c r="U909" s="402"/>
      <c r="V909" s="402"/>
      <c r="W909" s="402"/>
      <c r="X909" s="402"/>
      <c r="Y909" s="402"/>
      <c r="Z909" s="402"/>
    </row>
    <row r="910" ht="18.0" customHeight="1">
      <c r="A910" s="402"/>
      <c r="B910" s="402"/>
      <c r="C910" s="402"/>
      <c r="D910" s="402"/>
      <c r="E910" s="402"/>
      <c r="F910" s="402"/>
      <c r="G910" s="402"/>
      <c r="H910" s="402"/>
      <c r="I910" s="402"/>
      <c r="J910" s="402"/>
      <c r="K910" s="402"/>
      <c r="L910" s="402"/>
      <c r="M910" s="402"/>
      <c r="N910" s="402"/>
      <c r="O910" s="402"/>
      <c r="P910" s="402"/>
      <c r="Q910" s="402"/>
      <c r="R910" s="402"/>
      <c r="S910" s="402"/>
      <c r="T910" s="402"/>
      <c r="U910" s="402"/>
      <c r="V910" s="402"/>
      <c r="W910" s="402"/>
      <c r="X910" s="402"/>
      <c r="Y910" s="402"/>
      <c r="Z910" s="402"/>
    </row>
    <row r="911" ht="18.0" customHeight="1">
      <c r="A911" s="402"/>
      <c r="B911" s="402"/>
      <c r="C911" s="402"/>
      <c r="D911" s="402"/>
      <c r="E911" s="402"/>
      <c r="F911" s="402"/>
      <c r="G911" s="402"/>
      <c r="H911" s="402"/>
      <c r="I911" s="402"/>
      <c r="J911" s="402"/>
      <c r="K911" s="402"/>
      <c r="L911" s="402"/>
      <c r="M911" s="402"/>
      <c r="N911" s="402"/>
      <c r="O911" s="402"/>
      <c r="P911" s="402"/>
      <c r="Q911" s="402"/>
      <c r="R911" s="402"/>
      <c r="S911" s="402"/>
      <c r="T911" s="402"/>
      <c r="U911" s="402"/>
      <c r="V911" s="402"/>
      <c r="W911" s="402"/>
      <c r="X911" s="402"/>
      <c r="Y911" s="402"/>
      <c r="Z911" s="402"/>
    </row>
    <row r="912" ht="18.0" customHeight="1">
      <c r="A912" s="402"/>
      <c r="B912" s="402"/>
      <c r="C912" s="402"/>
      <c r="D912" s="402"/>
      <c r="E912" s="402"/>
      <c r="F912" s="402"/>
      <c r="G912" s="402"/>
      <c r="H912" s="402"/>
      <c r="I912" s="402"/>
      <c r="J912" s="402"/>
      <c r="K912" s="402"/>
      <c r="L912" s="402"/>
      <c r="M912" s="402"/>
      <c r="N912" s="402"/>
      <c r="O912" s="402"/>
      <c r="P912" s="402"/>
      <c r="Q912" s="402"/>
      <c r="R912" s="402"/>
      <c r="S912" s="402"/>
      <c r="T912" s="402"/>
      <c r="U912" s="402"/>
      <c r="V912" s="402"/>
      <c r="W912" s="402"/>
      <c r="X912" s="402"/>
      <c r="Y912" s="402"/>
      <c r="Z912" s="402"/>
    </row>
    <row r="913" ht="18.0" customHeight="1">
      <c r="A913" s="402"/>
      <c r="B913" s="402"/>
      <c r="C913" s="402"/>
      <c r="D913" s="402"/>
      <c r="E913" s="402"/>
      <c r="F913" s="402"/>
      <c r="G913" s="402"/>
      <c r="H913" s="402"/>
      <c r="I913" s="402"/>
      <c r="J913" s="402"/>
      <c r="K913" s="402"/>
      <c r="L913" s="402"/>
      <c r="M913" s="402"/>
      <c r="N913" s="402"/>
      <c r="O913" s="402"/>
      <c r="P913" s="402"/>
      <c r="Q913" s="402"/>
      <c r="R913" s="402"/>
      <c r="S913" s="402"/>
      <c r="T913" s="402"/>
      <c r="U913" s="402"/>
      <c r="V913" s="402"/>
      <c r="W913" s="402"/>
      <c r="X913" s="402"/>
      <c r="Y913" s="402"/>
      <c r="Z913" s="402"/>
    </row>
    <row r="914" ht="18.0" customHeight="1">
      <c r="A914" s="402"/>
      <c r="B914" s="402"/>
      <c r="C914" s="402"/>
      <c r="D914" s="402"/>
      <c r="E914" s="402"/>
      <c r="F914" s="402"/>
      <c r="G914" s="402"/>
      <c r="H914" s="402"/>
      <c r="I914" s="402"/>
      <c r="J914" s="402"/>
      <c r="K914" s="402"/>
      <c r="L914" s="402"/>
      <c r="M914" s="402"/>
      <c r="N914" s="402"/>
      <c r="O914" s="402"/>
      <c r="P914" s="402"/>
      <c r="Q914" s="402"/>
      <c r="R914" s="402"/>
      <c r="S914" s="402"/>
      <c r="T914" s="402"/>
      <c r="U914" s="402"/>
      <c r="V914" s="402"/>
      <c r="W914" s="402"/>
      <c r="X914" s="402"/>
      <c r="Y914" s="402"/>
      <c r="Z914" s="402"/>
    </row>
    <row r="915" ht="18.0" customHeight="1">
      <c r="A915" s="402"/>
      <c r="B915" s="402"/>
      <c r="C915" s="402"/>
      <c r="D915" s="402"/>
      <c r="E915" s="402"/>
      <c r="F915" s="402"/>
      <c r="G915" s="402"/>
      <c r="H915" s="402"/>
      <c r="I915" s="402"/>
      <c r="J915" s="402"/>
      <c r="K915" s="402"/>
      <c r="L915" s="402"/>
      <c r="M915" s="402"/>
      <c r="N915" s="402"/>
      <c r="O915" s="402"/>
      <c r="P915" s="402"/>
      <c r="Q915" s="402"/>
      <c r="R915" s="402"/>
      <c r="S915" s="402"/>
      <c r="T915" s="402"/>
      <c r="U915" s="402"/>
      <c r="V915" s="402"/>
      <c r="W915" s="402"/>
      <c r="X915" s="402"/>
      <c r="Y915" s="402"/>
      <c r="Z915" s="402"/>
    </row>
    <row r="916" ht="18.0" customHeight="1">
      <c r="A916" s="402"/>
      <c r="B916" s="402"/>
      <c r="C916" s="402"/>
      <c r="D916" s="402"/>
      <c r="E916" s="402"/>
      <c r="F916" s="402"/>
      <c r="G916" s="402"/>
      <c r="H916" s="402"/>
      <c r="I916" s="402"/>
      <c r="J916" s="402"/>
      <c r="K916" s="402"/>
      <c r="L916" s="402"/>
      <c r="M916" s="402"/>
      <c r="N916" s="402"/>
      <c r="O916" s="402"/>
      <c r="P916" s="402"/>
      <c r="Q916" s="402"/>
      <c r="R916" s="402"/>
      <c r="S916" s="402"/>
      <c r="T916" s="402"/>
      <c r="U916" s="402"/>
      <c r="V916" s="402"/>
      <c r="W916" s="402"/>
      <c r="X916" s="402"/>
      <c r="Y916" s="402"/>
      <c r="Z916" s="402"/>
    </row>
    <row r="917" ht="18.0" customHeight="1">
      <c r="A917" s="402"/>
      <c r="B917" s="402"/>
      <c r="C917" s="402"/>
      <c r="D917" s="402"/>
      <c r="E917" s="402"/>
      <c r="F917" s="402"/>
      <c r="G917" s="402"/>
      <c r="H917" s="402"/>
      <c r="I917" s="402"/>
      <c r="J917" s="402"/>
      <c r="K917" s="402"/>
      <c r="L917" s="402"/>
      <c r="M917" s="402"/>
      <c r="N917" s="402"/>
      <c r="O917" s="402"/>
      <c r="P917" s="402"/>
      <c r="Q917" s="402"/>
      <c r="R917" s="402"/>
      <c r="S917" s="402"/>
      <c r="T917" s="402"/>
      <c r="U917" s="402"/>
      <c r="V917" s="402"/>
      <c r="W917" s="402"/>
      <c r="X917" s="402"/>
      <c r="Y917" s="402"/>
      <c r="Z917" s="402"/>
    </row>
    <row r="918" ht="18.0" customHeight="1">
      <c r="A918" s="402"/>
      <c r="B918" s="402"/>
      <c r="C918" s="402"/>
      <c r="D918" s="402"/>
      <c r="E918" s="402"/>
      <c r="F918" s="402"/>
      <c r="G918" s="402"/>
      <c r="H918" s="402"/>
      <c r="I918" s="402"/>
      <c r="J918" s="402"/>
      <c r="K918" s="402"/>
      <c r="L918" s="402"/>
      <c r="M918" s="402"/>
      <c r="N918" s="402"/>
      <c r="O918" s="402"/>
      <c r="P918" s="402"/>
      <c r="Q918" s="402"/>
      <c r="R918" s="402"/>
      <c r="S918" s="402"/>
      <c r="T918" s="402"/>
      <c r="U918" s="402"/>
      <c r="V918" s="402"/>
      <c r="W918" s="402"/>
      <c r="X918" s="402"/>
      <c r="Y918" s="402"/>
      <c r="Z918" s="402"/>
    </row>
    <row r="919" ht="18.0" customHeight="1">
      <c r="A919" s="402"/>
      <c r="B919" s="402"/>
      <c r="C919" s="402"/>
      <c r="D919" s="402"/>
      <c r="E919" s="402"/>
      <c r="F919" s="402"/>
      <c r="G919" s="402"/>
      <c r="H919" s="402"/>
      <c r="I919" s="402"/>
      <c r="J919" s="402"/>
      <c r="K919" s="402"/>
      <c r="L919" s="402"/>
      <c r="M919" s="402"/>
      <c r="N919" s="402"/>
      <c r="O919" s="402"/>
      <c r="P919" s="402"/>
      <c r="Q919" s="402"/>
      <c r="R919" s="402"/>
      <c r="S919" s="402"/>
      <c r="T919" s="402"/>
      <c r="U919" s="402"/>
      <c r="V919" s="402"/>
      <c r="W919" s="402"/>
      <c r="X919" s="402"/>
      <c r="Y919" s="402"/>
      <c r="Z919" s="402"/>
    </row>
    <row r="920" ht="18.0" customHeight="1">
      <c r="A920" s="402"/>
      <c r="B920" s="402"/>
      <c r="C920" s="402"/>
      <c r="D920" s="402"/>
      <c r="E920" s="402"/>
      <c r="F920" s="402"/>
      <c r="G920" s="402"/>
      <c r="H920" s="402"/>
      <c r="I920" s="402"/>
      <c r="J920" s="402"/>
      <c r="K920" s="402"/>
      <c r="L920" s="402"/>
      <c r="M920" s="402"/>
      <c r="N920" s="402"/>
      <c r="O920" s="402"/>
      <c r="P920" s="402"/>
      <c r="Q920" s="402"/>
      <c r="R920" s="402"/>
      <c r="S920" s="402"/>
      <c r="T920" s="402"/>
      <c r="U920" s="402"/>
      <c r="V920" s="402"/>
      <c r="W920" s="402"/>
      <c r="X920" s="402"/>
      <c r="Y920" s="402"/>
      <c r="Z920" s="402"/>
    </row>
    <row r="921" ht="18.0" customHeight="1">
      <c r="A921" s="402"/>
      <c r="B921" s="402"/>
      <c r="C921" s="402"/>
      <c r="D921" s="402"/>
      <c r="E921" s="402"/>
      <c r="F921" s="402"/>
      <c r="G921" s="402"/>
      <c r="H921" s="402"/>
      <c r="I921" s="402"/>
      <c r="J921" s="402"/>
      <c r="K921" s="402"/>
      <c r="L921" s="402"/>
      <c r="M921" s="402"/>
      <c r="N921" s="402"/>
      <c r="O921" s="402"/>
      <c r="P921" s="402"/>
      <c r="Q921" s="402"/>
      <c r="R921" s="402"/>
      <c r="S921" s="402"/>
      <c r="T921" s="402"/>
      <c r="U921" s="402"/>
      <c r="V921" s="402"/>
      <c r="W921" s="402"/>
      <c r="X921" s="402"/>
      <c r="Y921" s="402"/>
      <c r="Z921" s="402"/>
    </row>
    <row r="922" ht="18.0" customHeight="1">
      <c r="A922" s="402"/>
      <c r="B922" s="402"/>
      <c r="C922" s="402"/>
      <c r="D922" s="402"/>
      <c r="E922" s="402"/>
      <c r="F922" s="402"/>
      <c r="G922" s="402"/>
      <c r="H922" s="402"/>
      <c r="I922" s="402"/>
      <c r="J922" s="402"/>
      <c r="K922" s="402"/>
      <c r="L922" s="402"/>
      <c r="M922" s="402"/>
      <c r="N922" s="402"/>
      <c r="O922" s="402"/>
      <c r="P922" s="402"/>
      <c r="Q922" s="402"/>
      <c r="R922" s="402"/>
      <c r="S922" s="402"/>
      <c r="T922" s="402"/>
      <c r="U922" s="402"/>
      <c r="V922" s="402"/>
      <c r="W922" s="402"/>
      <c r="X922" s="402"/>
      <c r="Y922" s="402"/>
      <c r="Z922" s="402"/>
    </row>
    <row r="923" ht="18.0" customHeight="1">
      <c r="A923" s="402"/>
      <c r="B923" s="402"/>
      <c r="C923" s="402"/>
      <c r="D923" s="402"/>
      <c r="E923" s="402"/>
      <c r="F923" s="402"/>
      <c r="G923" s="402"/>
      <c r="H923" s="402"/>
      <c r="I923" s="402"/>
      <c r="J923" s="402"/>
      <c r="K923" s="402"/>
      <c r="L923" s="402"/>
      <c r="M923" s="402"/>
      <c r="N923" s="402"/>
      <c r="O923" s="402"/>
      <c r="P923" s="402"/>
      <c r="Q923" s="402"/>
      <c r="R923" s="402"/>
      <c r="S923" s="402"/>
      <c r="T923" s="402"/>
      <c r="U923" s="402"/>
      <c r="V923" s="402"/>
      <c r="W923" s="402"/>
      <c r="X923" s="402"/>
      <c r="Y923" s="402"/>
      <c r="Z923" s="402"/>
    </row>
    <row r="924" ht="18.0" customHeight="1">
      <c r="A924" s="402"/>
      <c r="B924" s="402"/>
      <c r="C924" s="402"/>
      <c r="D924" s="402"/>
      <c r="E924" s="402"/>
      <c r="F924" s="402"/>
      <c r="G924" s="402"/>
      <c r="H924" s="402"/>
      <c r="I924" s="402"/>
      <c r="J924" s="402"/>
      <c r="K924" s="402"/>
      <c r="L924" s="402"/>
      <c r="M924" s="402"/>
      <c r="N924" s="402"/>
      <c r="O924" s="402"/>
      <c r="P924" s="402"/>
      <c r="Q924" s="402"/>
      <c r="R924" s="402"/>
      <c r="S924" s="402"/>
      <c r="T924" s="402"/>
      <c r="U924" s="402"/>
      <c r="V924" s="402"/>
      <c r="W924" s="402"/>
      <c r="X924" s="402"/>
      <c r="Y924" s="402"/>
      <c r="Z924" s="402"/>
    </row>
    <row r="925" ht="18.0" customHeight="1">
      <c r="A925" s="402"/>
      <c r="B925" s="402"/>
      <c r="C925" s="402"/>
      <c r="D925" s="402"/>
      <c r="E925" s="402"/>
      <c r="F925" s="402"/>
      <c r="G925" s="402"/>
      <c r="H925" s="402"/>
      <c r="I925" s="402"/>
      <c r="J925" s="402"/>
      <c r="K925" s="402"/>
      <c r="L925" s="402"/>
      <c r="M925" s="402"/>
      <c r="N925" s="402"/>
      <c r="O925" s="402"/>
      <c r="P925" s="402"/>
      <c r="Q925" s="402"/>
      <c r="R925" s="402"/>
      <c r="S925" s="402"/>
      <c r="T925" s="402"/>
      <c r="U925" s="402"/>
      <c r="V925" s="402"/>
      <c r="W925" s="402"/>
      <c r="X925" s="402"/>
      <c r="Y925" s="402"/>
      <c r="Z925" s="402"/>
    </row>
    <row r="926" ht="18.0" customHeight="1">
      <c r="A926" s="402"/>
      <c r="B926" s="402"/>
      <c r="C926" s="402"/>
      <c r="D926" s="402"/>
      <c r="E926" s="402"/>
      <c r="F926" s="402"/>
      <c r="G926" s="402"/>
      <c r="H926" s="402"/>
      <c r="I926" s="402"/>
      <c r="J926" s="402"/>
      <c r="K926" s="402"/>
      <c r="L926" s="402"/>
      <c r="M926" s="402"/>
      <c r="N926" s="402"/>
      <c r="O926" s="402"/>
      <c r="P926" s="402"/>
      <c r="Q926" s="402"/>
      <c r="R926" s="402"/>
      <c r="S926" s="402"/>
      <c r="T926" s="402"/>
      <c r="U926" s="402"/>
      <c r="V926" s="402"/>
      <c r="W926" s="402"/>
      <c r="X926" s="402"/>
      <c r="Y926" s="402"/>
      <c r="Z926" s="402"/>
    </row>
    <row r="927" ht="18.0" customHeight="1">
      <c r="A927" s="402"/>
      <c r="B927" s="402"/>
      <c r="C927" s="402"/>
      <c r="D927" s="402"/>
      <c r="E927" s="402"/>
      <c r="F927" s="402"/>
      <c r="G927" s="402"/>
      <c r="H927" s="402"/>
      <c r="I927" s="402"/>
      <c r="J927" s="402"/>
      <c r="K927" s="402"/>
      <c r="L927" s="402"/>
      <c r="M927" s="402"/>
      <c r="N927" s="402"/>
      <c r="O927" s="402"/>
      <c r="P927" s="402"/>
      <c r="Q927" s="402"/>
      <c r="R927" s="402"/>
      <c r="S927" s="402"/>
      <c r="T927" s="402"/>
      <c r="U927" s="402"/>
      <c r="V927" s="402"/>
      <c r="W927" s="402"/>
      <c r="X927" s="402"/>
      <c r="Y927" s="402"/>
      <c r="Z927" s="402"/>
    </row>
    <row r="928" ht="18.0" customHeight="1">
      <c r="A928" s="402"/>
      <c r="B928" s="402"/>
      <c r="C928" s="402"/>
      <c r="D928" s="402"/>
      <c r="E928" s="402"/>
      <c r="F928" s="402"/>
      <c r="G928" s="402"/>
      <c r="H928" s="402"/>
      <c r="I928" s="402"/>
      <c r="J928" s="402"/>
      <c r="K928" s="402"/>
      <c r="L928" s="402"/>
      <c r="M928" s="402"/>
      <c r="N928" s="402"/>
      <c r="O928" s="402"/>
      <c r="P928" s="402"/>
      <c r="Q928" s="402"/>
      <c r="R928" s="402"/>
      <c r="S928" s="402"/>
      <c r="T928" s="402"/>
      <c r="U928" s="402"/>
      <c r="V928" s="402"/>
      <c r="W928" s="402"/>
      <c r="X928" s="402"/>
      <c r="Y928" s="402"/>
      <c r="Z928" s="402"/>
    </row>
    <row r="929" ht="18.0" customHeight="1">
      <c r="A929" s="402"/>
      <c r="B929" s="402"/>
      <c r="C929" s="402"/>
      <c r="D929" s="402"/>
      <c r="E929" s="402"/>
      <c r="F929" s="402"/>
      <c r="G929" s="402"/>
      <c r="H929" s="402"/>
      <c r="I929" s="402"/>
      <c r="J929" s="402"/>
      <c r="K929" s="402"/>
      <c r="L929" s="402"/>
      <c r="M929" s="402"/>
      <c r="N929" s="402"/>
      <c r="O929" s="402"/>
      <c r="P929" s="402"/>
      <c r="Q929" s="402"/>
      <c r="R929" s="402"/>
      <c r="S929" s="402"/>
      <c r="T929" s="402"/>
      <c r="U929" s="402"/>
      <c r="V929" s="402"/>
      <c r="W929" s="402"/>
      <c r="X929" s="402"/>
      <c r="Y929" s="402"/>
      <c r="Z929" s="402"/>
    </row>
    <row r="930" ht="18.0" customHeight="1">
      <c r="A930" s="402"/>
      <c r="B930" s="402"/>
      <c r="C930" s="402"/>
      <c r="D930" s="402"/>
      <c r="E930" s="402"/>
      <c r="F930" s="402"/>
      <c r="G930" s="402"/>
      <c r="H930" s="402"/>
      <c r="I930" s="402"/>
      <c r="J930" s="402"/>
      <c r="K930" s="402"/>
      <c r="L930" s="402"/>
      <c r="M930" s="402"/>
      <c r="N930" s="402"/>
      <c r="O930" s="402"/>
      <c r="P930" s="402"/>
      <c r="Q930" s="402"/>
      <c r="R930" s="402"/>
      <c r="S930" s="402"/>
      <c r="T930" s="402"/>
      <c r="U930" s="402"/>
      <c r="V930" s="402"/>
      <c r="W930" s="402"/>
      <c r="X930" s="402"/>
      <c r="Y930" s="402"/>
      <c r="Z930" s="402"/>
    </row>
    <row r="931" ht="18.0" customHeight="1">
      <c r="A931" s="402"/>
      <c r="B931" s="402"/>
      <c r="C931" s="402"/>
      <c r="D931" s="402"/>
      <c r="E931" s="402"/>
      <c r="F931" s="402"/>
      <c r="G931" s="402"/>
      <c r="H931" s="402"/>
      <c r="I931" s="402"/>
      <c r="J931" s="402"/>
      <c r="K931" s="402"/>
      <c r="L931" s="402"/>
      <c r="M931" s="402"/>
      <c r="N931" s="402"/>
      <c r="O931" s="402"/>
      <c r="P931" s="402"/>
      <c r="Q931" s="402"/>
      <c r="R931" s="402"/>
      <c r="S931" s="402"/>
      <c r="T931" s="402"/>
      <c r="U931" s="402"/>
      <c r="V931" s="402"/>
      <c r="W931" s="402"/>
      <c r="X931" s="402"/>
      <c r="Y931" s="402"/>
      <c r="Z931" s="402"/>
    </row>
    <row r="932" ht="18.0" customHeight="1">
      <c r="A932" s="402"/>
      <c r="B932" s="402"/>
      <c r="C932" s="402"/>
      <c r="D932" s="402"/>
      <c r="E932" s="402"/>
      <c r="F932" s="402"/>
      <c r="G932" s="402"/>
      <c r="H932" s="402"/>
      <c r="I932" s="402"/>
      <c r="J932" s="402"/>
      <c r="K932" s="402"/>
      <c r="L932" s="402"/>
      <c r="M932" s="402"/>
      <c r="N932" s="402"/>
      <c r="O932" s="402"/>
      <c r="P932" s="402"/>
      <c r="Q932" s="402"/>
      <c r="R932" s="402"/>
      <c r="S932" s="402"/>
      <c r="T932" s="402"/>
      <c r="U932" s="402"/>
      <c r="V932" s="402"/>
      <c r="W932" s="402"/>
      <c r="X932" s="402"/>
      <c r="Y932" s="402"/>
      <c r="Z932" s="402"/>
    </row>
    <row r="933" ht="18.0" customHeight="1">
      <c r="A933" s="402"/>
      <c r="B933" s="402"/>
      <c r="C933" s="402"/>
      <c r="D933" s="402"/>
      <c r="E933" s="402"/>
      <c r="F933" s="402"/>
      <c r="G933" s="402"/>
      <c r="H933" s="402"/>
      <c r="I933" s="402"/>
      <c r="J933" s="402"/>
      <c r="K933" s="402"/>
      <c r="L933" s="402"/>
      <c r="M933" s="402"/>
      <c r="N933" s="402"/>
      <c r="O933" s="402"/>
      <c r="P933" s="402"/>
      <c r="Q933" s="402"/>
      <c r="R933" s="402"/>
      <c r="S933" s="402"/>
      <c r="T933" s="402"/>
      <c r="U933" s="402"/>
      <c r="V933" s="402"/>
      <c r="W933" s="402"/>
      <c r="X933" s="402"/>
      <c r="Y933" s="402"/>
      <c r="Z933" s="402"/>
    </row>
    <row r="934" ht="18.0" customHeight="1">
      <c r="A934" s="402"/>
      <c r="B934" s="402"/>
      <c r="C934" s="402"/>
      <c r="D934" s="402"/>
      <c r="E934" s="402"/>
      <c r="F934" s="402"/>
      <c r="G934" s="402"/>
      <c r="H934" s="402"/>
      <c r="I934" s="402"/>
      <c r="J934" s="402"/>
      <c r="K934" s="402"/>
      <c r="L934" s="402"/>
      <c r="M934" s="402"/>
      <c r="N934" s="402"/>
      <c r="O934" s="402"/>
      <c r="P934" s="402"/>
      <c r="Q934" s="402"/>
      <c r="R934" s="402"/>
      <c r="S934" s="402"/>
      <c r="T934" s="402"/>
      <c r="U934" s="402"/>
      <c r="V934" s="402"/>
      <c r="W934" s="402"/>
      <c r="X934" s="402"/>
      <c r="Y934" s="402"/>
      <c r="Z934" s="402"/>
    </row>
    <row r="935" ht="18.0" customHeight="1">
      <c r="A935" s="402"/>
      <c r="B935" s="402"/>
      <c r="C935" s="402"/>
      <c r="D935" s="402"/>
      <c r="E935" s="402"/>
      <c r="F935" s="402"/>
      <c r="G935" s="402"/>
      <c r="H935" s="402"/>
      <c r="I935" s="402"/>
      <c r="J935" s="402"/>
      <c r="K935" s="402"/>
      <c r="L935" s="402"/>
      <c r="M935" s="402"/>
      <c r="N935" s="402"/>
      <c r="O935" s="402"/>
      <c r="P935" s="402"/>
      <c r="Q935" s="402"/>
      <c r="R935" s="402"/>
      <c r="S935" s="402"/>
      <c r="T935" s="402"/>
      <c r="U935" s="402"/>
      <c r="V935" s="402"/>
      <c r="W935" s="402"/>
      <c r="X935" s="402"/>
      <c r="Y935" s="402"/>
      <c r="Z935" s="402"/>
    </row>
    <row r="936" ht="18.0" customHeight="1">
      <c r="A936" s="402"/>
      <c r="B936" s="402"/>
      <c r="C936" s="402"/>
      <c r="D936" s="402"/>
      <c r="E936" s="402"/>
      <c r="F936" s="402"/>
      <c r="G936" s="402"/>
      <c r="H936" s="402"/>
      <c r="I936" s="402"/>
      <c r="J936" s="402"/>
      <c r="K936" s="402"/>
      <c r="L936" s="402"/>
      <c r="M936" s="402"/>
      <c r="N936" s="402"/>
      <c r="O936" s="402"/>
      <c r="P936" s="402"/>
      <c r="Q936" s="402"/>
      <c r="R936" s="402"/>
      <c r="S936" s="402"/>
      <c r="T936" s="402"/>
      <c r="U936" s="402"/>
      <c r="V936" s="402"/>
      <c r="W936" s="402"/>
      <c r="X936" s="402"/>
      <c r="Y936" s="402"/>
      <c r="Z936" s="402"/>
    </row>
    <row r="937" ht="18.0" customHeight="1">
      <c r="A937" s="402"/>
      <c r="B937" s="402"/>
      <c r="C937" s="402"/>
      <c r="D937" s="402"/>
      <c r="E937" s="402"/>
      <c r="F937" s="402"/>
      <c r="G937" s="402"/>
      <c r="H937" s="402"/>
      <c r="I937" s="402"/>
      <c r="J937" s="402"/>
      <c r="K937" s="402"/>
      <c r="L937" s="402"/>
      <c r="M937" s="402"/>
      <c r="N937" s="402"/>
      <c r="O937" s="402"/>
      <c r="P937" s="402"/>
      <c r="Q937" s="402"/>
      <c r="R937" s="402"/>
      <c r="S937" s="402"/>
      <c r="T937" s="402"/>
      <c r="U937" s="402"/>
      <c r="V937" s="402"/>
      <c r="W937" s="402"/>
      <c r="X937" s="402"/>
      <c r="Y937" s="402"/>
      <c r="Z937" s="402"/>
    </row>
    <row r="938" ht="18.0" customHeight="1">
      <c r="A938" s="402"/>
      <c r="B938" s="402"/>
      <c r="C938" s="402"/>
      <c r="D938" s="402"/>
      <c r="E938" s="402"/>
      <c r="F938" s="402"/>
      <c r="G938" s="402"/>
      <c r="H938" s="402"/>
      <c r="I938" s="402"/>
      <c r="J938" s="402"/>
      <c r="K938" s="402"/>
      <c r="L938" s="402"/>
      <c r="M938" s="402"/>
      <c r="N938" s="402"/>
      <c r="O938" s="402"/>
      <c r="P938" s="402"/>
      <c r="Q938" s="402"/>
      <c r="R938" s="402"/>
      <c r="S938" s="402"/>
      <c r="T938" s="402"/>
      <c r="U938" s="402"/>
      <c r="V938" s="402"/>
      <c r="W938" s="402"/>
      <c r="X938" s="402"/>
      <c r="Y938" s="402"/>
      <c r="Z938" s="402"/>
    </row>
    <row r="939" ht="18.0" customHeight="1">
      <c r="A939" s="402"/>
      <c r="B939" s="402"/>
      <c r="C939" s="402"/>
      <c r="D939" s="402"/>
      <c r="E939" s="402"/>
      <c r="F939" s="402"/>
      <c r="G939" s="402"/>
      <c r="H939" s="402"/>
      <c r="I939" s="402"/>
      <c r="J939" s="402"/>
      <c r="K939" s="402"/>
      <c r="L939" s="402"/>
      <c r="M939" s="402"/>
      <c r="N939" s="402"/>
      <c r="O939" s="402"/>
      <c r="P939" s="402"/>
      <c r="Q939" s="402"/>
      <c r="R939" s="402"/>
      <c r="S939" s="402"/>
      <c r="T939" s="402"/>
      <c r="U939" s="402"/>
      <c r="V939" s="402"/>
      <c r="W939" s="402"/>
      <c r="X939" s="402"/>
      <c r="Y939" s="402"/>
      <c r="Z939" s="402"/>
    </row>
    <row r="940" ht="18.0" customHeight="1">
      <c r="A940" s="402"/>
      <c r="B940" s="402"/>
      <c r="C940" s="402"/>
      <c r="D940" s="402"/>
      <c r="E940" s="402"/>
      <c r="F940" s="402"/>
      <c r="G940" s="402"/>
      <c r="H940" s="402"/>
      <c r="I940" s="402"/>
      <c r="J940" s="402"/>
      <c r="K940" s="402"/>
      <c r="L940" s="402"/>
      <c r="M940" s="402"/>
      <c r="N940" s="402"/>
      <c r="O940" s="402"/>
      <c r="P940" s="402"/>
      <c r="Q940" s="402"/>
      <c r="R940" s="402"/>
      <c r="S940" s="402"/>
      <c r="T940" s="402"/>
      <c r="U940" s="402"/>
      <c r="V940" s="402"/>
      <c r="W940" s="402"/>
      <c r="X940" s="402"/>
      <c r="Y940" s="402"/>
      <c r="Z940" s="402"/>
    </row>
    <row r="941" ht="18.0" customHeight="1">
      <c r="A941" s="402"/>
      <c r="B941" s="402"/>
      <c r="C941" s="402"/>
      <c r="D941" s="402"/>
      <c r="E941" s="402"/>
      <c r="F941" s="402"/>
      <c r="G941" s="402"/>
      <c r="H941" s="402"/>
      <c r="I941" s="402"/>
      <c r="J941" s="402"/>
      <c r="K941" s="402"/>
      <c r="L941" s="402"/>
      <c r="M941" s="402"/>
      <c r="N941" s="402"/>
      <c r="O941" s="402"/>
      <c r="P941" s="402"/>
      <c r="Q941" s="402"/>
      <c r="R941" s="402"/>
      <c r="S941" s="402"/>
      <c r="T941" s="402"/>
      <c r="U941" s="402"/>
      <c r="V941" s="402"/>
      <c r="W941" s="402"/>
      <c r="X941" s="402"/>
      <c r="Y941" s="402"/>
      <c r="Z941" s="402"/>
    </row>
    <row r="942" ht="18.0" customHeight="1">
      <c r="A942" s="402"/>
      <c r="B942" s="402"/>
      <c r="C942" s="402"/>
      <c r="D942" s="402"/>
      <c r="E942" s="402"/>
      <c r="F942" s="402"/>
      <c r="G942" s="402"/>
      <c r="H942" s="402"/>
      <c r="I942" s="402"/>
      <c r="J942" s="402"/>
      <c r="K942" s="402"/>
      <c r="L942" s="402"/>
      <c r="M942" s="402"/>
      <c r="N942" s="402"/>
      <c r="O942" s="402"/>
      <c r="P942" s="402"/>
      <c r="Q942" s="402"/>
      <c r="R942" s="402"/>
      <c r="S942" s="402"/>
      <c r="T942" s="402"/>
      <c r="U942" s="402"/>
      <c r="V942" s="402"/>
      <c r="W942" s="402"/>
      <c r="X942" s="402"/>
      <c r="Y942" s="402"/>
      <c r="Z942" s="402"/>
    </row>
    <row r="943" ht="18.0" customHeight="1">
      <c r="A943" s="402"/>
      <c r="B943" s="402"/>
      <c r="C943" s="402"/>
      <c r="D943" s="402"/>
      <c r="E943" s="402"/>
      <c r="F943" s="402"/>
      <c r="G943" s="402"/>
      <c r="H943" s="402"/>
      <c r="I943" s="402"/>
      <c r="J943" s="402"/>
      <c r="K943" s="402"/>
      <c r="L943" s="402"/>
      <c r="M943" s="402"/>
      <c r="N943" s="402"/>
      <c r="O943" s="402"/>
      <c r="P943" s="402"/>
      <c r="Q943" s="402"/>
      <c r="R943" s="402"/>
      <c r="S943" s="402"/>
      <c r="T943" s="402"/>
      <c r="U943" s="402"/>
      <c r="V943" s="402"/>
      <c r="W943" s="402"/>
      <c r="X943" s="402"/>
      <c r="Y943" s="402"/>
      <c r="Z943" s="402"/>
    </row>
    <row r="944" ht="18.0" customHeight="1">
      <c r="A944" s="402"/>
      <c r="B944" s="402"/>
      <c r="C944" s="402"/>
      <c r="D944" s="402"/>
      <c r="E944" s="402"/>
      <c r="F944" s="402"/>
      <c r="G944" s="402"/>
      <c r="H944" s="402"/>
      <c r="I944" s="402"/>
      <c r="J944" s="402"/>
      <c r="K944" s="402"/>
      <c r="L944" s="402"/>
      <c r="M944" s="402"/>
      <c r="N944" s="402"/>
      <c r="O944" s="402"/>
      <c r="P944" s="402"/>
      <c r="Q944" s="402"/>
      <c r="R944" s="402"/>
      <c r="S944" s="402"/>
      <c r="T944" s="402"/>
      <c r="U944" s="402"/>
      <c r="V944" s="402"/>
      <c r="W944" s="402"/>
      <c r="X944" s="402"/>
      <c r="Y944" s="402"/>
      <c r="Z944" s="402"/>
    </row>
    <row r="945" ht="18.0" customHeight="1">
      <c r="A945" s="402"/>
      <c r="B945" s="402"/>
      <c r="C945" s="402"/>
      <c r="D945" s="402"/>
      <c r="E945" s="402"/>
      <c r="F945" s="402"/>
      <c r="G945" s="402"/>
      <c r="H945" s="402"/>
      <c r="I945" s="402"/>
      <c r="J945" s="402"/>
      <c r="K945" s="402"/>
      <c r="L945" s="402"/>
      <c r="M945" s="402"/>
      <c r="N945" s="402"/>
      <c r="O945" s="402"/>
      <c r="P945" s="402"/>
      <c r="Q945" s="402"/>
      <c r="R945" s="402"/>
      <c r="S945" s="402"/>
      <c r="T945" s="402"/>
      <c r="U945" s="402"/>
      <c r="V945" s="402"/>
      <c r="W945" s="402"/>
      <c r="X945" s="402"/>
      <c r="Y945" s="402"/>
      <c r="Z945" s="402"/>
    </row>
    <row r="946" ht="18.0" customHeight="1">
      <c r="A946" s="402"/>
      <c r="B946" s="402"/>
      <c r="C946" s="402"/>
      <c r="D946" s="402"/>
      <c r="E946" s="402"/>
      <c r="F946" s="402"/>
      <c r="G946" s="402"/>
      <c r="H946" s="402"/>
      <c r="I946" s="402"/>
      <c r="J946" s="402"/>
      <c r="K946" s="402"/>
      <c r="L946" s="402"/>
      <c r="M946" s="402"/>
      <c r="N946" s="402"/>
      <c r="O946" s="402"/>
      <c r="P946" s="402"/>
      <c r="Q946" s="402"/>
      <c r="R946" s="402"/>
      <c r="S946" s="402"/>
      <c r="T946" s="402"/>
      <c r="U946" s="402"/>
      <c r="V946" s="402"/>
      <c r="W946" s="402"/>
      <c r="X946" s="402"/>
      <c r="Y946" s="402"/>
      <c r="Z946" s="402"/>
    </row>
    <row r="947" ht="18.0" customHeight="1">
      <c r="A947" s="402"/>
      <c r="B947" s="402"/>
      <c r="C947" s="402"/>
      <c r="D947" s="402"/>
      <c r="E947" s="402"/>
      <c r="F947" s="402"/>
      <c r="G947" s="402"/>
      <c r="H947" s="402"/>
      <c r="I947" s="402"/>
      <c r="J947" s="402"/>
      <c r="K947" s="402"/>
      <c r="L947" s="402"/>
      <c r="M947" s="402"/>
      <c r="N947" s="402"/>
      <c r="O947" s="402"/>
      <c r="P947" s="402"/>
      <c r="Q947" s="402"/>
      <c r="R947" s="402"/>
      <c r="S947" s="402"/>
      <c r="T947" s="402"/>
      <c r="U947" s="402"/>
      <c r="V947" s="402"/>
      <c r="W947" s="402"/>
      <c r="X947" s="402"/>
      <c r="Y947" s="402"/>
      <c r="Z947" s="402"/>
    </row>
    <row r="948" ht="18.0" customHeight="1">
      <c r="A948" s="402"/>
      <c r="B948" s="402"/>
      <c r="C948" s="402"/>
      <c r="D948" s="402"/>
      <c r="E948" s="402"/>
      <c r="F948" s="402"/>
      <c r="G948" s="402"/>
      <c r="H948" s="402"/>
      <c r="I948" s="402"/>
      <c r="J948" s="402"/>
      <c r="K948" s="402"/>
      <c r="L948" s="402"/>
      <c r="M948" s="402"/>
      <c r="N948" s="402"/>
      <c r="O948" s="402"/>
      <c r="P948" s="402"/>
      <c r="Q948" s="402"/>
      <c r="R948" s="402"/>
      <c r="S948" s="402"/>
      <c r="T948" s="402"/>
      <c r="U948" s="402"/>
      <c r="V948" s="402"/>
      <c r="W948" s="402"/>
      <c r="X948" s="402"/>
      <c r="Y948" s="402"/>
      <c r="Z948" s="402"/>
    </row>
    <row r="949" ht="18.0" customHeight="1">
      <c r="A949" s="402"/>
      <c r="B949" s="402"/>
      <c r="C949" s="402"/>
      <c r="D949" s="402"/>
      <c r="E949" s="402"/>
      <c r="F949" s="402"/>
      <c r="G949" s="402"/>
      <c r="H949" s="402"/>
      <c r="I949" s="402"/>
      <c r="J949" s="402"/>
      <c r="K949" s="402"/>
      <c r="L949" s="402"/>
      <c r="M949" s="402"/>
      <c r="N949" s="402"/>
      <c r="O949" s="402"/>
      <c r="P949" s="402"/>
      <c r="Q949" s="402"/>
      <c r="R949" s="402"/>
      <c r="S949" s="402"/>
      <c r="T949" s="402"/>
      <c r="U949" s="402"/>
      <c r="V949" s="402"/>
      <c r="W949" s="402"/>
      <c r="X949" s="402"/>
      <c r="Y949" s="402"/>
      <c r="Z949" s="402"/>
    </row>
    <row r="950" ht="18.0" customHeight="1">
      <c r="A950" s="402"/>
      <c r="B950" s="402"/>
      <c r="C950" s="402"/>
      <c r="D950" s="402"/>
      <c r="E950" s="402"/>
      <c r="F950" s="402"/>
      <c r="G950" s="402"/>
      <c r="H950" s="402"/>
      <c r="I950" s="402"/>
      <c r="J950" s="402"/>
      <c r="K950" s="402"/>
      <c r="L950" s="402"/>
      <c r="M950" s="402"/>
      <c r="N950" s="402"/>
      <c r="O950" s="402"/>
      <c r="P950" s="402"/>
      <c r="Q950" s="402"/>
      <c r="R950" s="402"/>
      <c r="S950" s="402"/>
      <c r="T950" s="402"/>
      <c r="U950" s="402"/>
      <c r="V950" s="402"/>
      <c r="W950" s="402"/>
      <c r="X950" s="402"/>
      <c r="Y950" s="402"/>
      <c r="Z950" s="402"/>
    </row>
    <row r="951" ht="18.0" customHeight="1">
      <c r="A951" s="402"/>
      <c r="B951" s="402"/>
      <c r="C951" s="402"/>
      <c r="D951" s="402"/>
      <c r="E951" s="402"/>
      <c r="F951" s="402"/>
      <c r="G951" s="402"/>
      <c r="H951" s="402"/>
      <c r="I951" s="402"/>
      <c r="J951" s="402"/>
      <c r="K951" s="402"/>
      <c r="L951" s="402"/>
      <c r="M951" s="402"/>
      <c r="N951" s="402"/>
      <c r="O951" s="402"/>
      <c r="P951" s="402"/>
      <c r="Q951" s="402"/>
      <c r="R951" s="402"/>
      <c r="S951" s="402"/>
      <c r="T951" s="402"/>
      <c r="U951" s="402"/>
      <c r="V951" s="402"/>
      <c r="W951" s="402"/>
      <c r="X951" s="402"/>
      <c r="Y951" s="402"/>
      <c r="Z951" s="402"/>
    </row>
    <row r="952" ht="18.0" customHeight="1">
      <c r="A952" s="402"/>
      <c r="B952" s="402"/>
      <c r="C952" s="402"/>
      <c r="D952" s="402"/>
      <c r="E952" s="402"/>
      <c r="F952" s="402"/>
      <c r="G952" s="402"/>
      <c r="H952" s="402"/>
      <c r="I952" s="402"/>
      <c r="J952" s="402"/>
      <c r="K952" s="402"/>
      <c r="L952" s="402"/>
      <c r="M952" s="402"/>
      <c r="N952" s="402"/>
      <c r="O952" s="402"/>
      <c r="P952" s="402"/>
      <c r="Q952" s="402"/>
      <c r="R952" s="402"/>
      <c r="S952" s="402"/>
      <c r="T952" s="402"/>
      <c r="U952" s="402"/>
      <c r="V952" s="402"/>
      <c r="W952" s="402"/>
      <c r="X952" s="402"/>
      <c r="Y952" s="402"/>
      <c r="Z952" s="402"/>
    </row>
    <row r="953" ht="18.0" customHeight="1">
      <c r="A953" s="402"/>
      <c r="B953" s="402"/>
      <c r="C953" s="402"/>
      <c r="D953" s="402"/>
      <c r="E953" s="402"/>
      <c r="F953" s="402"/>
      <c r="G953" s="402"/>
      <c r="H953" s="402"/>
      <c r="I953" s="402"/>
      <c r="J953" s="402"/>
      <c r="K953" s="402"/>
      <c r="L953" s="402"/>
      <c r="M953" s="402"/>
      <c r="N953" s="402"/>
      <c r="O953" s="402"/>
      <c r="P953" s="402"/>
      <c r="Q953" s="402"/>
      <c r="R953" s="402"/>
      <c r="S953" s="402"/>
      <c r="T953" s="402"/>
      <c r="U953" s="402"/>
      <c r="V953" s="402"/>
      <c r="W953" s="402"/>
      <c r="X953" s="402"/>
      <c r="Y953" s="402"/>
      <c r="Z953" s="402"/>
    </row>
    <row r="954" ht="18.0" customHeight="1">
      <c r="A954" s="402"/>
      <c r="B954" s="402"/>
      <c r="C954" s="402"/>
      <c r="D954" s="402"/>
      <c r="E954" s="402"/>
      <c r="F954" s="402"/>
      <c r="G954" s="402"/>
      <c r="H954" s="402"/>
      <c r="I954" s="402"/>
      <c r="J954" s="402"/>
      <c r="K954" s="402"/>
      <c r="L954" s="402"/>
      <c r="M954" s="402"/>
      <c r="N954" s="402"/>
      <c r="O954" s="402"/>
      <c r="P954" s="402"/>
      <c r="Q954" s="402"/>
      <c r="R954" s="402"/>
      <c r="S954" s="402"/>
      <c r="T954" s="402"/>
      <c r="U954" s="402"/>
      <c r="V954" s="402"/>
      <c r="W954" s="402"/>
      <c r="X954" s="402"/>
      <c r="Y954" s="402"/>
      <c r="Z954" s="402"/>
    </row>
    <row r="955" ht="18.0" customHeight="1">
      <c r="A955" s="402"/>
      <c r="B955" s="402"/>
      <c r="C955" s="402"/>
      <c r="D955" s="402"/>
      <c r="E955" s="402"/>
      <c r="F955" s="402"/>
      <c r="G955" s="402"/>
      <c r="H955" s="402"/>
      <c r="I955" s="402"/>
      <c r="J955" s="402"/>
      <c r="K955" s="402"/>
      <c r="L955" s="402"/>
      <c r="M955" s="402"/>
      <c r="N955" s="402"/>
      <c r="O955" s="402"/>
      <c r="P955" s="402"/>
      <c r="Q955" s="402"/>
      <c r="R955" s="402"/>
      <c r="S955" s="402"/>
      <c r="T955" s="402"/>
      <c r="U955" s="402"/>
      <c r="V955" s="402"/>
      <c r="W955" s="402"/>
      <c r="X955" s="402"/>
      <c r="Y955" s="402"/>
      <c r="Z955" s="402"/>
    </row>
    <row r="956" ht="18.0" customHeight="1">
      <c r="A956" s="402"/>
      <c r="B956" s="402"/>
      <c r="C956" s="402"/>
      <c r="D956" s="402"/>
      <c r="E956" s="402"/>
      <c r="F956" s="402"/>
      <c r="G956" s="402"/>
      <c r="H956" s="402"/>
      <c r="I956" s="402"/>
      <c r="J956" s="402"/>
      <c r="K956" s="402"/>
      <c r="L956" s="402"/>
      <c r="M956" s="402"/>
      <c r="N956" s="402"/>
      <c r="O956" s="402"/>
      <c r="P956" s="402"/>
      <c r="Q956" s="402"/>
      <c r="R956" s="402"/>
      <c r="S956" s="402"/>
      <c r="T956" s="402"/>
      <c r="U956" s="402"/>
      <c r="V956" s="402"/>
      <c r="W956" s="402"/>
      <c r="X956" s="402"/>
      <c r="Y956" s="402"/>
      <c r="Z956" s="402"/>
    </row>
    <row r="957" ht="18.0" customHeight="1">
      <c r="A957" s="402"/>
      <c r="B957" s="402"/>
      <c r="C957" s="402"/>
      <c r="D957" s="402"/>
      <c r="E957" s="402"/>
      <c r="F957" s="402"/>
      <c r="G957" s="402"/>
      <c r="H957" s="402"/>
      <c r="I957" s="402"/>
      <c r="J957" s="402"/>
      <c r="K957" s="402"/>
      <c r="L957" s="402"/>
      <c r="M957" s="402"/>
      <c r="N957" s="402"/>
      <c r="O957" s="402"/>
      <c r="P957" s="402"/>
      <c r="Q957" s="402"/>
      <c r="R957" s="402"/>
      <c r="S957" s="402"/>
      <c r="T957" s="402"/>
      <c r="U957" s="402"/>
      <c r="V957" s="402"/>
      <c r="W957" s="402"/>
      <c r="X957" s="402"/>
      <c r="Y957" s="402"/>
      <c r="Z957" s="402"/>
    </row>
    <row r="958" ht="18.0" customHeight="1">
      <c r="A958" s="402"/>
      <c r="B958" s="402"/>
      <c r="C958" s="402"/>
      <c r="D958" s="402"/>
      <c r="E958" s="402"/>
      <c r="F958" s="402"/>
      <c r="G958" s="402"/>
      <c r="H958" s="402"/>
      <c r="I958" s="402"/>
      <c r="J958" s="402"/>
      <c r="K958" s="402"/>
      <c r="L958" s="402"/>
      <c r="M958" s="402"/>
      <c r="N958" s="402"/>
      <c r="O958" s="402"/>
      <c r="P958" s="402"/>
      <c r="Q958" s="402"/>
      <c r="R958" s="402"/>
      <c r="S958" s="402"/>
      <c r="T958" s="402"/>
      <c r="U958" s="402"/>
      <c r="V958" s="402"/>
      <c r="W958" s="402"/>
      <c r="X958" s="402"/>
      <c r="Y958" s="402"/>
      <c r="Z958" s="402"/>
    </row>
    <row r="959" ht="18.0" customHeight="1">
      <c r="A959" s="402"/>
      <c r="B959" s="402"/>
      <c r="C959" s="402"/>
      <c r="D959" s="402"/>
      <c r="E959" s="402"/>
      <c r="F959" s="402"/>
      <c r="G959" s="402"/>
      <c r="H959" s="402"/>
      <c r="I959" s="402"/>
      <c r="J959" s="402"/>
      <c r="K959" s="402"/>
      <c r="L959" s="402"/>
      <c r="M959" s="402"/>
      <c r="N959" s="402"/>
      <c r="O959" s="402"/>
      <c r="P959" s="402"/>
      <c r="Q959" s="402"/>
      <c r="R959" s="402"/>
      <c r="S959" s="402"/>
      <c r="T959" s="402"/>
      <c r="U959" s="402"/>
      <c r="V959" s="402"/>
      <c r="W959" s="402"/>
      <c r="X959" s="402"/>
      <c r="Y959" s="402"/>
      <c r="Z959" s="402"/>
    </row>
    <row r="960" ht="18.0" customHeight="1">
      <c r="A960" s="402"/>
      <c r="B960" s="402"/>
      <c r="C960" s="402"/>
      <c r="D960" s="402"/>
      <c r="E960" s="402"/>
      <c r="F960" s="402"/>
      <c r="G960" s="402"/>
      <c r="H960" s="402"/>
      <c r="I960" s="402"/>
      <c r="J960" s="402"/>
      <c r="K960" s="402"/>
      <c r="L960" s="402"/>
      <c r="M960" s="402"/>
      <c r="N960" s="402"/>
      <c r="O960" s="402"/>
      <c r="P960" s="402"/>
      <c r="Q960" s="402"/>
      <c r="R960" s="402"/>
      <c r="S960" s="402"/>
      <c r="T960" s="402"/>
      <c r="U960" s="402"/>
      <c r="V960" s="402"/>
      <c r="W960" s="402"/>
      <c r="X960" s="402"/>
      <c r="Y960" s="402"/>
      <c r="Z960" s="402"/>
    </row>
    <row r="961" ht="18.0" customHeight="1">
      <c r="A961" s="402"/>
      <c r="B961" s="402"/>
      <c r="C961" s="402"/>
      <c r="D961" s="402"/>
      <c r="E961" s="402"/>
      <c r="F961" s="402"/>
      <c r="G961" s="402"/>
      <c r="H961" s="402"/>
      <c r="I961" s="402"/>
      <c r="J961" s="402"/>
      <c r="K961" s="402"/>
      <c r="L961" s="402"/>
      <c r="M961" s="402"/>
      <c r="N961" s="402"/>
      <c r="O961" s="402"/>
      <c r="P961" s="402"/>
      <c r="Q961" s="402"/>
      <c r="R961" s="402"/>
      <c r="S961" s="402"/>
      <c r="T961" s="402"/>
      <c r="U961" s="402"/>
      <c r="V961" s="402"/>
      <c r="W961" s="402"/>
      <c r="X961" s="402"/>
      <c r="Y961" s="402"/>
      <c r="Z961" s="402"/>
    </row>
    <row r="962" ht="18.0" customHeight="1">
      <c r="A962" s="402"/>
      <c r="B962" s="402"/>
      <c r="C962" s="402"/>
      <c r="D962" s="402"/>
      <c r="E962" s="402"/>
      <c r="F962" s="402"/>
      <c r="G962" s="402"/>
      <c r="H962" s="402"/>
      <c r="I962" s="402"/>
      <c r="J962" s="402"/>
      <c r="K962" s="402"/>
      <c r="L962" s="402"/>
      <c r="M962" s="402"/>
      <c r="N962" s="402"/>
      <c r="O962" s="402"/>
      <c r="P962" s="402"/>
      <c r="Q962" s="402"/>
      <c r="R962" s="402"/>
      <c r="S962" s="402"/>
      <c r="T962" s="402"/>
      <c r="U962" s="402"/>
      <c r="V962" s="402"/>
      <c r="W962" s="402"/>
      <c r="X962" s="402"/>
      <c r="Y962" s="402"/>
      <c r="Z962" s="402"/>
    </row>
    <row r="963" ht="18.0" customHeight="1">
      <c r="A963" s="402"/>
      <c r="B963" s="402"/>
      <c r="C963" s="402"/>
      <c r="D963" s="402"/>
      <c r="E963" s="402"/>
      <c r="F963" s="402"/>
      <c r="G963" s="402"/>
      <c r="H963" s="402"/>
      <c r="I963" s="402"/>
      <c r="J963" s="402"/>
      <c r="K963" s="402"/>
      <c r="L963" s="402"/>
      <c r="M963" s="402"/>
      <c r="N963" s="402"/>
      <c r="O963" s="402"/>
      <c r="P963" s="402"/>
      <c r="Q963" s="402"/>
      <c r="R963" s="402"/>
      <c r="S963" s="402"/>
      <c r="T963" s="402"/>
      <c r="U963" s="402"/>
      <c r="V963" s="402"/>
      <c r="W963" s="402"/>
      <c r="X963" s="402"/>
      <c r="Y963" s="402"/>
      <c r="Z963" s="402"/>
    </row>
    <row r="964" ht="18.0" customHeight="1">
      <c r="A964" s="402"/>
      <c r="B964" s="402"/>
      <c r="C964" s="402"/>
      <c r="D964" s="402"/>
      <c r="E964" s="402"/>
      <c r="F964" s="402"/>
      <c r="G964" s="402"/>
      <c r="H964" s="402"/>
      <c r="I964" s="402"/>
      <c r="J964" s="402"/>
      <c r="K964" s="402"/>
      <c r="L964" s="402"/>
      <c r="M964" s="402"/>
      <c r="N964" s="402"/>
      <c r="O964" s="402"/>
      <c r="P964" s="402"/>
      <c r="Q964" s="402"/>
      <c r="R964" s="402"/>
      <c r="S964" s="402"/>
      <c r="T964" s="402"/>
      <c r="U964" s="402"/>
      <c r="V964" s="402"/>
      <c r="W964" s="402"/>
      <c r="X964" s="402"/>
      <c r="Y964" s="402"/>
      <c r="Z964" s="402"/>
    </row>
    <row r="965" ht="18.0" customHeight="1">
      <c r="A965" s="402"/>
      <c r="B965" s="402"/>
      <c r="C965" s="402"/>
      <c r="D965" s="402"/>
      <c r="E965" s="402"/>
      <c r="F965" s="402"/>
      <c r="G965" s="402"/>
      <c r="H965" s="402"/>
      <c r="I965" s="402"/>
      <c r="J965" s="402"/>
      <c r="K965" s="402"/>
      <c r="L965" s="402"/>
      <c r="M965" s="402"/>
      <c r="N965" s="402"/>
      <c r="O965" s="402"/>
      <c r="P965" s="402"/>
      <c r="Q965" s="402"/>
      <c r="R965" s="402"/>
      <c r="S965" s="402"/>
      <c r="T965" s="402"/>
      <c r="U965" s="402"/>
      <c r="V965" s="402"/>
      <c r="W965" s="402"/>
      <c r="X965" s="402"/>
      <c r="Y965" s="402"/>
      <c r="Z965" s="402"/>
    </row>
    <row r="966" ht="18.0" customHeight="1">
      <c r="A966" s="402"/>
      <c r="B966" s="402"/>
      <c r="C966" s="402"/>
      <c r="D966" s="402"/>
      <c r="E966" s="402"/>
      <c r="F966" s="402"/>
      <c r="G966" s="402"/>
      <c r="H966" s="402"/>
      <c r="I966" s="402"/>
      <c r="J966" s="402"/>
      <c r="K966" s="402"/>
      <c r="L966" s="402"/>
      <c r="M966" s="402"/>
      <c r="N966" s="402"/>
      <c r="O966" s="402"/>
      <c r="P966" s="402"/>
      <c r="Q966" s="402"/>
      <c r="R966" s="402"/>
      <c r="S966" s="402"/>
      <c r="T966" s="402"/>
      <c r="U966" s="402"/>
      <c r="V966" s="402"/>
      <c r="W966" s="402"/>
      <c r="X966" s="402"/>
      <c r="Y966" s="402"/>
      <c r="Z966" s="402"/>
    </row>
    <row r="967" ht="18.0" customHeight="1">
      <c r="A967" s="402"/>
      <c r="B967" s="402"/>
      <c r="C967" s="402"/>
      <c r="D967" s="402"/>
      <c r="E967" s="402"/>
      <c r="F967" s="402"/>
      <c r="G967" s="402"/>
      <c r="H967" s="402"/>
      <c r="I967" s="402"/>
      <c r="J967" s="402"/>
      <c r="K967" s="402"/>
      <c r="L967" s="402"/>
      <c r="M967" s="402"/>
      <c r="N967" s="402"/>
      <c r="O967" s="402"/>
      <c r="P967" s="402"/>
      <c r="Q967" s="402"/>
      <c r="R967" s="402"/>
      <c r="S967" s="402"/>
      <c r="T967" s="402"/>
      <c r="U967" s="402"/>
      <c r="V967" s="402"/>
      <c r="W967" s="402"/>
      <c r="X967" s="402"/>
      <c r="Y967" s="402"/>
      <c r="Z967" s="402"/>
    </row>
    <row r="968" ht="18.0" customHeight="1">
      <c r="A968" s="402"/>
      <c r="B968" s="402"/>
      <c r="C968" s="402"/>
      <c r="D968" s="402"/>
      <c r="E968" s="402"/>
      <c r="F968" s="402"/>
      <c r="G968" s="402"/>
      <c r="H968" s="402"/>
      <c r="I968" s="402"/>
      <c r="J968" s="402"/>
      <c r="K968" s="402"/>
      <c r="L968" s="402"/>
      <c r="M968" s="402"/>
      <c r="N968" s="402"/>
      <c r="O968" s="402"/>
      <c r="P968" s="402"/>
      <c r="Q968" s="402"/>
      <c r="R968" s="402"/>
      <c r="S968" s="402"/>
      <c r="T968" s="402"/>
      <c r="U968" s="402"/>
      <c r="V968" s="402"/>
      <c r="W968" s="402"/>
      <c r="X968" s="402"/>
      <c r="Y968" s="402"/>
      <c r="Z968" s="402"/>
    </row>
    <row r="969" ht="18.0" customHeight="1">
      <c r="A969" s="402"/>
      <c r="B969" s="402"/>
      <c r="C969" s="402"/>
      <c r="D969" s="402"/>
      <c r="E969" s="402"/>
      <c r="F969" s="402"/>
      <c r="G969" s="402"/>
      <c r="H969" s="402"/>
      <c r="I969" s="402"/>
      <c r="J969" s="402"/>
      <c r="K969" s="402"/>
      <c r="L969" s="402"/>
      <c r="M969" s="402"/>
      <c r="N969" s="402"/>
      <c r="O969" s="402"/>
      <c r="P969" s="402"/>
      <c r="Q969" s="402"/>
      <c r="R969" s="402"/>
      <c r="S969" s="402"/>
      <c r="T969" s="402"/>
      <c r="U969" s="402"/>
      <c r="V969" s="402"/>
      <c r="W969" s="402"/>
      <c r="X969" s="402"/>
      <c r="Y969" s="402"/>
      <c r="Z969" s="402"/>
    </row>
    <row r="970" ht="18.0" customHeight="1">
      <c r="A970" s="402"/>
      <c r="B970" s="402"/>
      <c r="C970" s="402"/>
      <c r="D970" s="402"/>
      <c r="E970" s="402"/>
      <c r="F970" s="402"/>
      <c r="G970" s="402"/>
      <c r="H970" s="402"/>
      <c r="I970" s="402"/>
      <c r="J970" s="402"/>
      <c r="K970" s="402"/>
      <c r="L970" s="402"/>
      <c r="M970" s="402"/>
      <c r="N970" s="402"/>
      <c r="O970" s="402"/>
      <c r="P970" s="402"/>
      <c r="Q970" s="402"/>
      <c r="R970" s="402"/>
      <c r="S970" s="402"/>
      <c r="T970" s="402"/>
      <c r="U970" s="402"/>
      <c r="V970" s="402"/>
      <c r="W970" s="402"/>
      <c r="X970" s="402"/>
      <c r="Y970" s="402"/>
      <c r="Z970" s="402"/>
    </row>
    <row r="971" ht="18.0" customHeight="1">
      <c r="A971" s="402"/>
      <c r="B971" s="402"/>
      <c r="C971" s="402"/>
      <c r="D971" s="402"/>
      <c r="E971" s="402"/>
      <c r="F971" s="402"/>
      <c r="G971" s="402"/>
      <c r="H971" s="402"/>
      <c r="I971" s="402"/>
      <c r="J971" s="402"/>
      <c r="K971" s="402"/>
      <c r="L971" s="402"/>
      <c r="M971" s="402"/>
      <c r="N971" s="402"/>
      <c r="O971" s="402"/>
      <c r="P971" s="402"/>
      <c r="Q971" s="402"/>
      <c r="R971" s="402"/>
      <c r="S971" s="402"/>
      <c r="T971" s="402"/>
      <c r="U971" s="402"/>
      <c r="V971" s="402"/>
      <c r="W971" s="402"/>
      <c r="X971" s="402"/>
      <c r="Y971" s="402"/>
      <c r="Z971" s="402"/>
    </row>
    <row r="972" ht="18.0" customHeight="1">
      <c r="A972" s="402"/>
      <c r="B972" s="402"/>
      <c r="C972" s="402"/>
      <c r="D972" s="402"/>
      <c r="E972" s="402"/>
      <c r="F972" s="402"/>
      <c r="G972" s="402"/>
      <c r="H972" s="402"/>
      <c r="I972" s="402"/>
      <c r="J972" s="402"/>
      <c r="K972" s="402"/>
      <c r="L972" s="402"/>
      <c r="M972" s="402"/>
      <c r="N972" s="402"/>
      <c r="O972" s="402"/>
      <c r="P972" s="402"/>
      <c r="Q972" s="402"/>
      <c r="R972" s="402"/>
      <c r="S972" s="402"/>
      <c r="T972" s="402"/>
      <c r="U972" s="402"/>
      <c r="V972" s="402"/>
      <c r="W972" s="402"/>
      <c r="X972" s="402"/>
      <c r="Y972" s="402"/>
      <c r="Z972" s="402"/>
    </row>
    <row r="973" ht="18.0" customHeight="1">
      <c r="A973" s="402"/>
      <c r="B973" s="402"/>
      <c r="C973" s="402"/>
      <c r="D973" s="402"/>
      <c r="E973" s="402"/>
      <c r="F973" s="402"/>
      <c r="G973" s="402"/>
      <c r="H973" s="402"/>
      <c r="I973" s="402"/>
      <c r="J973" s="402"/>
      <c r="K973" s="402"/>
      <c r="L973" s="402"/>
      <c r="M973" s="402"/>
      <c r="N973" s="402"/>
      <c r="O973" s="402"/>
      <c r="P973" s="402"/>
      <c r="Q973" s="402"/>
      <c r="R973" s="402"/>
      <c r="S973" s="402"/>
      <c r="T973" s="402"/>
      <c r="U973" s="402"/>
      <c r="V973" s="402"/>
      <c r="W973" s="402"/>
      <c r="X973" s="402"/>
      <c r="Y973" s="402"/>
      <c r="Z973" s="402"/>
    </row>
    <row r="974" ht="18.0" customHeight="1">
      <c r="A974" s="402"/>
      <c r="B974" s="402"/>
      <c r="C974" s="402"/>
      <c r="D974" s="402"/>
      <c r="E974" s="402"/>
      <c r="F974" s="402"/>
      <c r="G974" s="402"/>
      <c r="H974" s="402"/>
      <c r="I974" s="402"/>
      <c r="J974" s="402"/>
      <c r="K974" s="402"/>
      <c r="L974" s="402"/>
      <c r="M974" s="402"/>
      <c r="N974" s="402"/>
      <c r="O974" s="402"/>
      <c r="P974" s="402"/>
      <c r="Q974" s="402"/>
      <c r="R974" s="402"/>
      <c r="S974" s="402"/>
      <c r="T974" s="402"/>
      <c r="U974" s="402"/>
      <c r="V974" s="402"/>
      <c r="W974" s="402"/>
      <c r="X974" s="402"/>
      <c r="Y974" s="402"/>
      <c r="Z974" s="402"/>
    </row>
    <row r="975" ht="18.0" customHeight="1">
      <c r="A975" s="402"/>
      <c r="B975" s="402"/>
      <c r="C975" s="402"/>
      <c r="D975" s="402"/>
      <c r="E975" s="402"/>
      <c r="F975" s="402"/>
      <c r="G975" s="402"/>
      <c r="H975" s="402"/>
      <c r="I975" s="402"/>
      <c r="J975" s="402"/>
      <c r="K975" s="402"/>
      <c r="L975" s="402"/>
      <c r="M975" s="402"/>
      <c r="N975" s="402"/>
      <c r="O975" s="402"/>
      <c r="P975" s="402"/>
      <c r="Q975" s="402"/>
      <c r="R975" s="402"/>
      <c r="S975" s="402"/>
      <c r="T975" s="402"/>
      <c r="U975" s="402"/>
      <c r="V975" s="402"/>
      <c r="W975" s="402"/>
      <c r="X975" s="402"/>
      <c r="Y975" s="402"/>
      <c r="Z975" s="402"/>
    </row>
    <row r="976" ht="18.0" customHeight="1">
      <c r="A976" s="402"/>
      <c r="B976" s="402"/>
      <c r="C976" s="402"/>
      <c r="D976" s="402"/>
      <c r="E976" s="402"/>
      <c r="F976" s="402"/>
      <c r="G976" s="402"/>
      <c r="H976" s="402"/>
      <c r="I976" s="402"/>
      <c r="J976" s="402"/>
      <c r="K976" s="402"/>
      <c r="L976" s="402"/>
      <c r="M976" s="402"/>
      <c r="N976" s="402"/>
      <c r="O976" s="402"/>
      <c r="P976" s="402"/>
      <c r="Q976" s="402"/>
      <c r="R976" s="402"/>
      <c r="S976" s="402"/>
      <c r="T976" s="402"/>
      <c r="U976" s="402"/>
      <c r="V976" s="402"/>
      <c r="W976" s="402"/>
      <c r="X976" s="402"/>
      <c r="Y976" s="402"/>
      <c r="Z976" s="402"/>
    </row>
    <row r="977" ht="18.0" customHeight="1">
      <c r="A977" s="402"/>
      <c r="B977" s="402"/>
      <c r="C977" s="402"/>
      <c r="D977" s="402"/>
      <c r="E977" s="402"/>
      <c r="F977" s="402"/>
      <c r="G977" s="402"/>
      <c r="H977" s="402"/>
      <c r="I977" s="402"/>
      <c r="J977" s="402"/>
      <c r="K977" s="402"/>
      <c r="L977" s="402"/>
      <c r="M977" s="402"/>
      <c r="N977" s="402"/>
      <c r="O977" s="402"/>
      <c r="P977" s="402"/>
      <c r="Q977" s="402"/>
      <c r="R977" s="402"/>
      <c r="S977" s="402"/>
      <c r="T977" s="402"/>
      <c r="U977" s="402"/>
      <c r="V977" s="402"/>
      <c r="W977" s="402"/>
      <c r="X977" s="402"/>
      <c r="Y977" s="402"/>
      <c r="Z977" s="402"/>
    </row>
    <row r="978" ht="18.0" customHeight="1">
      <c r="A978" s="402"/>
      <c r="B978" s="402"/>
      <c r="C978" s="402"/>
      <c r="D978" s="402"/>
      <c r="E978" s="402"/>
      <c r="F978" s="402"/>
      <c r="G978" s="402"/>
      <c r="H978" s="402"/>
      <c r="I978" s="402"/>
      <c r="J978" s="402"/>
      <c r="K978" s="402"/>
      <c r="L978" s="402"/>
      <c r="M978" s="402"/>
      <c r="N978" s="402"/>
      <c r="O978" s="402"/>
      <c r="P978" s="402"/>
      <c r="Q978" s="402"/>
      <c r="R978" s="402"/>
      <c r="S978" s="402"/>
      <c r="T978" s="402"/>
      <c r="U978" s="402"/>
      <c r="V978" s="402"/>
      <c r="W978" s="402"/>
      <c r="X978" s="402"/>
      <c r="Y978" s="402"/>
      <c r="Z978" s="402"/>
    </row>
    <row r="979" ht="18.0" customHeight="1">
      <c r="A979" s="402"/>
      <c r="B979" s="402"/>
      <c r="C979" s="402"/>
      <c r="D979" s="402"/>
      <c r="E979" s="402"/>
      <c r="F979" s="402"/>
      <c r="G979" s="402"/>
      <c r="H979" s="402"/>
      <c r="I979" s="402"/>
      <c r="J979" s="402"/>
      <c r="K979" s="402"/>
      <c r="L979" s="402"/>
      <c r="M979" s="402"/>
      <c r="N979" s="402"/>
      <c r="O979" s="402"/>
      <c r="P979" s="402"/>
      <c r="Q979" s="402"/>
      <c r="R979" s="402"/>
      <c r="S979" s="402"/>
      <c r="T979" s="402"/>
      <c r="U979" s="402"/>
      <c r="V979" s="402"/>
      <c r="W979" s="402"/>
      <c r="X979" s="402"/>
      <c r="Y979" s="402"/>
      <c r="Z979" s="402"/>
    </row>
    <row r="980" ht="18.0" customHeight="1">
      <c r="A980" s="402"/>
      <c r="B980" s="402"/>
      <c r="C980" s="402"/>
      <c r="D980" s="402"/>
      <c r="E980" s="402"/>
      <c r="F980" s="402"/>
      <c r="G980" s="402"/>
      <c r="H980" s="402"/>
      <c r="I980" s="402"/>
      <c r="J980" s="402"/>
      <c r="K980" s="402"/>
      <c r="L980" s="402"/>
      <c r="M980" s="402"/>
      <c r="N980" s="402"/>
      <c r="O980" s="402"/>
      <c r="P980" s="402"/>
      <c r="Q980" s="402"/>
      <c r="R980" s="402"/>
      <c r="S980" s="402"/>
      <c r="T980" s="402"/>
      <c r="U980" s="402"/>
      <c r="V980" s="402"/>
      <c r="W980" s="402"/>
      <c r="X980" s="402"/>
      <c r="Y980" s="402"/>
      <c r="Z980" s="402"/>
    </row>
    <row r="981" ht="18.0" customHeight="1">
      <c r="A981" s="402"/>
      <c r="B981" s="402"/>
      <c r="C981" s="402"/>
      <c r="D981" s="402"/>
      <c r="E981" s="402"/>
      <c r="F981" s="402"/>
      <c r="G981" s="402"/>
      <c r="H981" s="402"/>
      <c r="I981" s="402"/>
      <c r="J981" s="402"/>
      <c r="K981" s="402"/>
      <c r="L981" s="402"/>
      <c r="M981" s="402"/>
      <c r="N981" s="402"/>
      <c r="O981" s="402"/>
      <c r="P981" s="402"/>
      <c r="Q981" s="402"/>
      <c r="R981" s="402"/>
      <c r="S981" s="402"/>
      <c r="T981" s="402"/>
      <c r="U981" s="402"/>
      <c r="V981" s="402"/>
      <c r="W981" s="402"/>
      <c r="X981" s="402"/>
      <c r="Y981" s="402"/>
      <c r="Z981" s="402"/>
    </row>
    <row r="982" ht="18.0" customHeight="1">
      <c r="A982" s="402"/>
      <c r="B982" s="402"/>
      <c r="C982" s="402"/>
      <c r="D982" s="402"/>
      <c r="E982" s="402"/>
      <c r="F982" s="402"/>
      <c r="G982" s="402"/>
      <c r="H982" s="402"/>
      <c r="I982" s="402"/>
      <c r="J982" s="402"/>
      <c r="K982" s="402"/>
      <c r="L982" s="402"/>
      <c r="M982" s="402"/>
      <c r="N982" s="402"/>
      <c r="O982" s="402"/>
      <c r="P982" s="402"/>
      <c r="Q982" s="402"/>
      <c r="R982" s="402"/>
      <c r="S982" s="402"/>
      <c r="T982" s="402"/>
      <c r="U982" s="402"/>
      <c r="V982" s="402"/>
      <c r="W982" s="402"/>
      <c r="X982" s="402"/>
      <c r="Y982" s="402"/>
      <c r="Z982" s="402"/>
    </row>
    <row r="983" ht="18.0" customHeight="1">
      <c r="A983" s="402"/>
      <c r="B983" s="402"/>
      <c r="C983" s="402"/>
      <c r="D983" s="402"/>
      <c r="E983" s="402"/>
      <c r="F983" s="402"/>
      <c r="G983" s="402"/>
      <c r="H983" s="402"/>
      <c r="I983" s="402"/>
      <c r="J983" s="402"/>
      <c r="K983" s="402"/>
      <c r="L983" s="402"/>
      <c r="M983" s="402"/>
      <c r="N983" s="402"/>
      <c r="O983" s="402"/>
      <c r="P983" s="402"/>
      <c r="Q983" s="402"/>
      <c r="R983" s="402"/>
      <c r="S983" s="402"/>
      <c r="T983" s="402"/>
      <c r="U983" s="402"/>
      <c r="V983" s="402"/>
      <c r="W983" s="402"/>
      <c r="X983" s="402"/>
      <c r="Y983" s="402"/>
      <c r="Z983" s="402"/>
    </row>
    <row r="984" ht="18.0" customHeight="1">
      <c r="A984" s="402"/>
      <c r="B984" s="402"/>
      <c r="C984" s="402"/>
      <c r="D984" s="402"/>
      <c r="E984" s="402"/>
      <c r="F984" s="402"/>
      <c r="G984" s="402"/>
      <c r="H984" s="402"/>
      <c r="I984" s="402"/>
      <c r="J984" s="402"/>
      <c r="K984" s="402"/>
      <c r="L984" s="402"/>
      <c r="M984" s="402"/>
      <c r="N984" s="402"/>
      <c r="O984" s="402"/>
      <c r="P984" s="402"/>
      <c r="Q984" s="402"/>
      <c r="R984" s="402"/>
      <c r="S984" s="402"/>
      <c r="T984" s="402"/>
      <c r="U984" s="402"/>
      <c r="V984" s="402"/>
      <c r="W984" s="402"/>
      <c r="X984" s="402"/>
      <c r="Y984" s="402"/>
      <c r="Z984" s="402"/>
    </row>
    <row r="985" ht="18.0" customHeight="1">
      <c r="A985" s="402"/>
      <c r="B985" s="402"/>
      <c r="C985" s="402"/>
      <c r="D985" s="402"/>
      <c r="E985" s="402"/>
      <c r="F985" s="402"/>
      <c r="G985" s="402"/>
      <c r="H985" s="402"/>
      <c r="I985" s="402"/>
      <c r="J985" s="402"/>
      <c r="K985" s="402"/>
      <c r="L985" s="402"/>
      <c r="M985" s="402"/>
      <c r="N985" s="402"/>
      <c r="O985" s="402"/>
      <c r="P985" s="402"/>
      <c r="Q985" s="402"/>
      <c r="R985" s="402"/>
      <c r="S985" s="402"/>
      <c r="T985" s="402"/>
      <c r="U985" s="402"/>
      <c r="V985" s="402"/>
      <c r="W985" s="402"/>
      <c r="X985" s="402"/>
      <c r="Y985" s="402"/>
      <c r="Z985" s="402"/>
    </row>
    <row r="986" ht="18.0" customHeight="1">
      <c r="A986" s="402"/>
      <c r="B986" s="402"/>
      <c r="C986" s="402"/>
      <c r="D986" s="402"/>
      <c r="E986" s="402"/>
      <c r="F986" s="402"/>
      <c r="G986" s="402"/>
      <c r="H986" s="402"/>
      <c r="I986" s="402"/>
      <c r="J986" s="402"/>
      <c r="K986" s="402"/>
      <c r="L986" s="402"/>
      <c r="M986" s="402"/>
      <c r="N986" s="402"/>
      <c r="O986" s="402"/>
      <c r="P986" s="402"/>
      <c r="Q986" s="402"/>
      <c r="R986" s="402"/>
      <c r="S986" s="402"/>
      <c r="T986" s="402"/>
      <c r="U986" s="402"/>
      <c r="V986" s="402"/>
      <c r="W986" s="402"/>
      <c r="X986" s="402"/>
      <c r="Y986" s="402"/>
      <c r="Z986" s="402"/>
    </row>
    <row r="987" ht="18.0" customHeight="1">
      <c r="A987" s="402"/>
      <c r="B987" s="402"/>
      <c r="C987" s="402"/>
      <c r="D987" s="402"/>
      <c r="E987" s="402"/>
      <c r="F987" s="402"/>
      <c r="G987" s="402"/>
      <c r="H987" s="402"/>
      <c r="I987" s="402"/>
      <c r="J987" s="402"/>
      <c r="K987" s="402"/>
      <c r="L987" s="402"/>
      <c r="M987" s="402"/>
      <c r="N987" s="402"/>
      <c r="O987" s="402"/>
      <c r="P987" s="402"/>
      <c r="Q987" s="402"/>
      <c r="R987" s="402"/>
      <c r="S987" s="402"/>
      <c r="T987" s="402"/>
      <c r="U987" s="402"/>
      <c r="V987" s="402"/>
      <c r="W987" s="402"/>
      <c r="X987" s="402"/>
      <c r="Y987" s="402"/>
      <c r="Z987" s="402"/>
    </row>
    <row r="988" ht="18.0" customHeight="1">
      <c r="A988" s="402"/>
      <c r="B988" s="402"/>
      <c r="C988" s="402"/>
      <c r="D988" s="402"/>
      <c r="E988" s="402"/>
      <c r="F988" s="402"/>
      <c r="G988" s="402"/>
      <c r="H988" s="402"/>
      <c r="I988" s="402"/>
      <c r="J988" s="402"/>
      <c r="K988" s="402"/>
      <c r="L988" s="402"/>
      <c r="M988" s="402"/>
      <c r="N988" s="402"/>
      <c r="O988" s="402"/>
      <c r="P988" s="402"/>
      <c r="Q988" s="402"/>
      <c r="R988" s="402"/>
      <c r="S988" s="402"/>
      <c r="T988" s="402"/>
      <c r="U988" s="402"/>
      <c r="V988" s="402"/>
      <c r="W988" s="402"/>
      <c r="X988" s="402"/>
      <c r="Y988" s="402"/>
      <c r="Z988" s="402"/>
    </row>
    <row r="989" ht="18.0" customHeight="1">
      <c r="A989" s="402"/>
      <c r="B989" s="402"/>
      <c r="C989" s="402"/>
      <c r="D989" s="402"/>
      <c r="E989" s="402"/>
      <c r="F989" s="402"/>
      <c r="G989" s="402"/>
      <c r="H989" s="402"/>
      <c r="I989" s="402"/>
      <c r="J989" s="402"/>
      <c r="K989" s="402"/>
      <c r="L989" s="402"/>
      <c r="M989" s="402"/>
      <c r="N989" s="402"/>
      <c r="O989" s="402"/>
      <c r="P989" s="402"/>
      <c r="Q989" s="402"/>
      <c r="R989" s="402"/>
      <c r="S989" s="402"/>
      <c r="T989" s="402"/>
      <c r="U989" s="402"/>
      <c r="V989" s="402"/>
      <c r="W989" s="402"/>
      <c r="X989" s="402"/>
      <c r="Y989" s="402"/>
      <c r="Z989" s="402"/>
    </row>
    <row r="990" ht="18.0" customHeight="1">
      <c r="A990" s="402"/>
      <c r="B990" s="402"/>
      <c r="C990" s="402"/>
      <c r="D990" s="402"/>
      <c r="E990" s="402"/>
      <c r="F990" s="402"/>
      <c r="G990" s="402"/>
      <c r="H990" s="402"/>
      <c r="I990" s="402"/>
      <c r="J990" s="402"/>
      <c r="K990" s="402"/>
      <c r="L990" s="402"/>
      <c r="M990" s="402"/>
      <c r="N990" s="402"/>
      <c r="O990" s="402"/>
      <c r="P990" s="402"/>
      <c r="Q990" s="402"/>
      <c r="R990" s="402"/>
      <c r="S990" s="402"/>
      <c r="T990" s="402"/>
      <c r="U990" s="402"/>
      <c r="V990" s="402"/>
      <c r="W990" s="402"/>
      <c r="X990" s="402"/>
      <c r="Y990" s="402"/>
      <c r="Z990" s="402"/>
    </row>
    <row r="991" ht="18.0" customHeight="1">
      <c r="A991" s="402"/>
      <c r="B991" s="402"/>
      <c r="C991" s="402"/>
      <c r="D991" s="402"/>
      <c r="E991" s="402"/>
      <c r="F991" s="402"/>
      <c r="G991" s="402"/>
      <c r="H991" s="402"/>
      <c r="I991" s="402"/>
      <c r="J991" s="402"/>
      <c r="K991" s="402"/>
      <c r="L991" s="402"/>
      <c r="M991" s="402"/>
      <c r="N991" s="402"/>
      <c r="O991" s="402"/>
      <c r="P991" s="402"/>
      <c r="Q991" s="402"/>
      <c r="R991" s="402"/>
      <c r="S991" s="402"/>
      <c r="T991" s="402"/>
      <c r="U991" s="402"/>
      <c r="V991" s="402"/>
      <c r="W991" s="402"/>
      <c r="X991" s="402"/>
      <c r="Y991" s="402"/>
      <c r="Z991" s="402"/>
    </row>
    <row r="992" ht="18.0" customHeight="1">
      <c r="A992" s="402"/>
      <c r="B992" s="402"/>
      <c r="C992" s="402"/>
      <c r="D992" s="402"/>
      <c r="E992" s="402"/>
      <c r="F992" s="402"/>
      <c r="G992" s="402"/>
      <c r="H992" s="402"/>
      <c r="I992" s="402"/>
      <c r="J992" s="402"/>
      <c r="K992" s="402"/>
      <c r="L992" s="402"/>
      <c r="M992" s="402"/>
      <c r="N992" s="402"/>
      <c r="O992" s="402"/>
      <c r="P992" s="402"/>
      <c r="Q992" s="402"/>
      <c r="R992" s="402"/>
      <c r="S992" s="402"/>
      <c r="T992" s="402"/>
      <c r="U992" s="402"/>
      <c r="V992" s="402"/>
      <c r="W992" s="402"/>
      <c r="X992" s="402"/>
      <c r="Y992" s="402"/>
      <c r="Z992" s="402"/>
    </row>
    <row r="993" ht="18.0" customHeight="1">
      <c r="A993" s="402"/>
      <c r="B993" s="402"/>
      <c r="C993" s="402"/>
      <c r="D993" s="402"/>
      <c r="E993" s="402"/>
      <c r="F993" s="402"/>
      <c r="G993" s="402"/>
      <c r="H993" s="402"/>
      <c r="I993" s="402"/>
      <c r="J993" s="402"/>
      <c r="K993" s="402"/>
      <c r="L993" s="402"/>
      <c r="M993" s="402"/>
      <c r="N993" s="402"/>
      <c r="O993" s="402"/>
      <c r="P993" s="402"/>
      <c r="Q993" s="402"/>
      <c r="R993" s="402"/>
      <c r="S993" s="402"/>
      <c r="T993" s="402"/>
      <c r="U993" s="402"/>
      <c r="V993" s="402"/>
      <c r="W993" s="402"/>
      <c r="X993" s="402"/>
      <c r="Y993" s="402"/>
      <c r="Z993" s="402"/>
    </row>
    <row r="994" ht="18.0" customHeight="1">
      <c r="A994" s="402"/>
      <c r="B994" s="402"/>
      <c r="C994" s="402"/>
      <c r="D994" s="402"/>
      <c r="E994" s="402"/>
      <c r="F994" s="402"/>
      <c r="G994" s="402"/>
      <c r="H994" s="402"/>
      <c r="I994" s="402"/>
      <c r="J994" s="402"/>
      <c r="K994" s="402"/>
      <c r="L994" s="402"/>
      <c r="M994" s="402"/>
      <c r="N994" s="402"/>
      <c r="O994" s="402"/>
      <c r="P994" s="402"/>
      <c r="Q994" s="402"/>
      <c r="R994" s="402"/>
      <c r="S994" s="402"/>
      <c r="T994" s="402"/>
      <c r="U994" s="402"/>
      <c r="V994" s="402"/>
      <c r="W994" s="402"/>
      <c r="X994" s="402"/>
      <c r="Y994" s="402"/>
      <c r="Z994" s="402"/>
    </row>
    <row r="995" ht="18.0" customHeight="1">
      <c r="A995" s="402"/>
      <c r="B995" s="402"/>
      <c r="C995" s="402"/>
      <c r="D995" s="402"/>
      <c r="E995" s="402"/>
      <c r="F995" s="402"/>
      <c r="G995" s="402"/>
      <c r="H995" s="402"/>
      <c r="I995" s="402"/>
      <c r="J995" s="402"/>
      <c r="K995" s="402"/>
      <c r="L995" s="402"/>
      <c r="M995" s="402"/>
      <c r="N995" s="402"/>
      <c r="O995" s="402"/>
      <c r="P995" s="402"/>
      <c r="Q995" s="402"/>
      <c r="R995" s="402"/>
      <c r="S995" s="402"/>
      <c r="T995" s="402"/>
      <c r="U995" s="402"/>
      <c r="V995" s="402"/>
      <c r="W995" s="402"/>
      <c r="X995" s="402"/>
      <c r="Y995" s="402"/>
      <c r="Z995" s="402"/>
    </row>
    <row r="996" ht="18.0" customHeight="1">
      <c r="A996" s="402"/>
      <c r="B996" s="402"/>
      <c r="C996" s="402"/>
      <c r="D996" s="402"/>
      <c r="E996" s="402"/>
      <c r="F996" s="402"/>
      <c r="G996" s="402"/>
      <c r="H996" s="402"/>
      <c r="I996" s="402"/>
      <c r="J996" s="402"/>
      <c r="K996" s="402"/>
      <c r="L996" s="402"/>
      <c r="M996" s="402"/>
      <c r="N996" s="402"/>
      <c r="O996" s="402"/>
      <c r="P996" s="402"/>
      <c r="Q996" s="402"/>
      <c r="R996" s="402"/>
      <c r="S996" s="402"/>
      <c r="T996" s="402"/>
      <c r="U996" s="402"/>
      <c r="V996" s="402"/>
      <c r="W996" s="402"/>
      <c r="X996" s="402"/>
      <c r="Y996" s="402"/>
      <c r="Z996" s="402"/>
    </row>
    <row r="997" ht="18.0" customHeight="1">
      <c r="A997" s="402"/>
      <c r="B997" s="402"/>
      <c r="C997" s="402"/>
      <c r="D997" s="402"/>
      <c r="E997" s="402"/>
      <c r="F997" s="402"/>
      <c r="G997" s="402"/>
      <c r="H997" s="402"/>
      <c r="I997" s="402"/>
      <c r="J997" s="402"/>
      <c r="K997" s="402"/>
      <c r="L997" s="402"/>
      <c r="M997" s="402"/>
      <c r="N997" s="402"/>
      <c r="O997" s="402"/>
      <c r="P997" s="402"/>
      <c r="Q997" s="402"/>
      <c r="R997" s="402"/>
      <c r="S997" s="402"/>
      <c r="T997" s="402"/>
      <c r="U997" s="402"/>
      <c r="V997" s="402"/>
      <c r="W997" s="402"/>
      <c r="X997" s="402"/>
      <c r="Y997" s="402"/>
      <c r="Z997" s="402"/>
    </row>
    <row r="998" ht="18.0" customHeight="1">
      <c r="A998" s="402"/>
      <c r="B998" s="402"/>
      <c r="C998" s="402"/>
      <c r="D998" s="402"/>
      <c r="E998" s="402"/>
      <c r="F998" s="402"/>
      <c r="G998" s="402"/>
      <c r="H998" s="402"/>
      <c r="I998" s="402"/>
      <c r="J998" s="402"/>
      <c r="K998" s="402"/>
      <c r="L998" s="402"/>
      <c r="M998" s="402"/>
      <c r="N998" s="402"/>
      <c r="O998" s="402"/>
      <c r="P998" s="402"/>
      <c r="Q998" s="402"/>
      <c r="R998" s="402"/>
      <c r="S998" s="402"/>
      <c r="T998" s="402"/>
      <c r="U998" s="402"/>
      <c r="V998" s="402"/>
      <c r="W998" s="402"/>
      <c r="X998" s="402"/>
      <c r="Y998" s="402"/>
      <c r="Z998" s="402"/>
    </row>
    <row r="999" ht="18.0" customHeight="1">
      <c r="A999" s="402"/>
      <c r="B999" s="402"/>
      <c r="C999" s="402"/>
      <c r="D999" s="402"/>
      <c r="E999" s="402"/>
      <c r="F999" s="402"/>
      <c r="G999" s="402"/>
      <c r="H999" s="402"/>
      <c r="I999" s="402"/>
      <c r="J999" s="402"/>
      <c r="K999" s="402"/>
      <c r="L999" s="402"/>
      <c r="M999" s="402"/>
      <c r="N999" s="402"/>
      <c r="O999" s="402"/>
      <c r="P999" s="402"/>
      <c r="Q999" s="402"/>
      <c r="R999" s="402"/>
      <c r="S999" s="402"/>
      <c r="T999" s="402"/>
      <c r="U999" s="402"/>
      <c r="V999" s="402"/>
      <c r="W999" s="402"/>
      <c r="X999" s="402"/>
      <c r="Y999" s="402"/>
      <c r="Z999" s="402"/>
    </row>
    <row r="1000" ht="18.0" customHeight="1">
      <c r="A1000" s="402"/>
      <c r="B1000" s="402"/>
      <c r="C1000" s="402"/>
      <c r="D1000" s="402"/>
      <c r="E1000" s="402"/>
      <c r="F1000" s="402"/>
      <c r="G1000" s="402"/>
      <c r="H1000" s="402"/>
      <c r="I1000" s="402"/>
      <c r="J1000" s="402"/>
      <c r="K1000" s="402"/>
      <c r="L1000" s="402"/>
      <c r="M1000" s="402"/>
      <c r="N1000" s="402"/>
      <c r="O1000" s="402"/>
      <c r="P1000" s="402"/>
      <c r="Q1000" s="402"/>
      <c r="R1000" s="402"/>
      <c r="S1000" s="402"/>
      <c r="T1000" s="402"/>
      <c r="U1000" s="402"/>
      <c r="V1000" s="402"/>
      <c r="W1000" s="402"/>
      <c r="X1000" s="402"/>
      <c r="Y1000" s="402"/>
      <c r="Z1000" s="402"/>
    </row>
  </sheetData>
  <mergeCells count="6">
    <mergeCell ref="A1:I1"/>
    <mergeCell ref="A2:I2"/>
    <mergeCell ref="B4:C4"/>
    <mergeCell ref="D4:E4"/>
    <mergeCell ref="F4:G4"/>
    <mergeCell ref="H4:I4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showGridLines="0" workbookViewId="0"/>
  </sheetViews>
  <sheetFormatPr customHeight="1" defaultColWidth="11.22" defaultRowHeight="15.0"/>
  <cols>
    <col customWidth="1" min="1" max="26" width="8.67"/>
  </cols>
  <sheetData>
    <row r="1" ht="18.0" customHeight="1">
      <c r="A1" s="401" t="s">
        <v>944</v>
      </c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</row>
    <row r="2" ht="18.0" customHeight="1">
      <c r="A2" s="403" t="s">
        <v>945</v>
      </c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</row>
    <row r="3" ht="18.0" customHeight="1">
      <c r="A3" s="402"/>
      <c r="B3" s="402"/>
      <c r="C3" s="402"/>
      <c r="D3" s="402"/>
      <c r="E3" s="402"/>
      <c r="F3" s="402"/>
      <c r="G3" s="402"/>
      <c r="H3" s="402"/>
      <c r="I3" s="404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</row>
    <row r="4" ht="18.0" customHeight="1">
      <c r="A4" s="405" t="s">
        <v>946</v>
      </c>
      <c r="B4" s="406" t="s">
        <v>947</v>
      </c>
      <c r="C4" s="280"/>
      <c r="D4" s="406" t="s">
        <v>948</v>
      </c>
      <c r="E4" s="280"/>
      <c r="F4" s="406" t="s">
        <v>949</v>
      </c>
      <c r="G4" s="280"/>
      <c r="H4" s="406" t="s">
        <v>950</v>
      </c>
      <c r="I4" s="28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</row>
    <row r="5" ht="18.0" customHeight="1">
      <c r="A5" s="407" t="s">
        <v>951</v>
      </c>
      <c r="B5" s="408" t="s">
        <v>952</v>
      </c>
      <c r="C5" s="409" t="s">
        <v>953</v>
      </c>
      <c r="D5" s="408" t="s">
        <v>954</v>
      </c>
      <c r="E5" s="409" t="s">
        <v>955</v>
      </c>
      <c r="F5" s="408" t="s">
        <v>956</v>
      </c>
      <c r="G5" s="409" t="s">
        <v>957</v>
      </c>
      <c r="H5" s="408" t="s">
        <v>958</v>
      </c>
      <c r="I5" s="410" t="s">
        <v>959</v>
      </c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</row>
    <row r="6" ht="18.0" customHeight="1">
      <c r="A6" s="411">
        <v>0.0</v>
      </c>
      <c r="B6" s="427"/>
      <c r="C6" s="428"/>
      <c r="D6" s="427"/>
      <c r="E6" s="428"/>
      <c r="F6" s="427"/>
      <c r="G6" s="428"/>
      <c r="H6" s="427"/>
      <c r="I6" s="429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</row>
    <row r="7" ht="18.0" customHeight="1">
      <c r="A7" s="415">
        <v>1.0</v>
      </c>
      <c r="B7" s="430"/>
      <c r="C7" s="431"/>
      <c r="D7" s="430"/>
      <c r="E7" s="431"/>
      <c r="F7" s="430"/>
      <c r="G7" s="431"/>
      <c r="H7" s="430"/>
      <c r="I7" s="43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</row>
    <row r="8" ht="18.0" customHeight="1">
      <c r="A8" s="415">
        <v>2.0</v>
      </c>
      <c r="B8" s="430"/>
      <c r="C8" s="431"/>
      <c r="D8" s="430"/>
      <c r="E8" s="431"/>
      <c r="F8" s="430"/>
      <c r="G8" s="431"/>
      <c r="H8" s="430"/>
      <c r="I8" s="43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</row>
    <row r="9" ht="18.0" customHeight="1">
      <c r="A9" s="415">
        <v>3.0</v>
      </c>
      <c r="B9" s="430"/>
      <c r="C9" s="431"/>
      <c r="D9" s="430"/>
      <c r="E9" s="431"/>
      <c r="F9" s="430"/>
      <c r="G9" s="431"/>
      <c r="H9" s="430"/>
      <c r="I9" s="43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</row>
    <row r="10" ht="18.0" customHeight="1">
      <c r="A10" s="415">
        <v>4.0</v>
      </c>
      <c r="B10" s="430"/>
      <c r="C10" s="431"/>
      <c r="D10" s="430"/>
      <c r="E10" s="431"/>
      <c r="F10" s="430"/>
      <c r="G10" s="431"/>
      <c r="H10" s="430"/>
      <c r="I10" s="43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</row>
    <row r="11" ht="18.0" customHeight="1">
      <c r="A11" s="419">
        <v>5.0</v>
      </c>
      <c r="B11" s="433"/>
      <c r="C11" s="434"/>
      <c r="D11" s="433"/>
      <c r="E11" s="434"/>
      <c r="F11" s="433"/>
      <c r="G11" s="434"/>
      <c r="H11" s="433"/>
      <c r="I11" s="435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</row>
    <row r="12" ht="18.0" customHeight="1">
      <c r="A12" s="415">
        <v>6.0</v>
      </c>
      <c r="B12" s="430"/>
      <c r="C12" s="431"/>
      <c r="D12" s="430"/>
      <c r="E12" s="431"/>
      <c r="F12" s="430"/>
      <c r="G12" s="431"/>
      <c r="H12" s="430"/>
      <c r="I12" s="43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</row>
    <row r="13" ht="18.0" customHeight="1">
      <c r="A13" s="415">
        <v>7.0</v>
      </c>
      <c r="B13" s="430"/>
      <c r="C13" s="431"/>
      <c r="D13" s="430"/>
      <c r="E13" s="431"/>
      <c r="F13" s="430"/>
      <c r="G13" s="431"/>
      <c r="H13" s="430"/>
      <c r="I13" s="43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</row>
    <row r="14" ht="18.0" customHeight="1">
      <c r="A14" s="415">
        <v>8.0</v>
      </c>
      <c r="B14" s="430"/>
      <c r="C14" s="431"/>
      <c r="D14" s="430"/>
      <c r="E14" s="431"/>
      <c r="F14" s="430"/>
      <c r="G14" s="431"/>
      <c r="H14" s="430"/>
      <c r="I14" s="43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402"/>
      <c r="X14" s="402"/>
      <c r="Y14" s="402"/>
      <c r="Z14" s="402"/>
    </row>
    <row r="15" ht="18.0" customHeight="1">
      <c r="A15" s="415">
        <v>9.0</v>
      </c>
      <c r="B15" s="430"/>
      <c r="C15" s="431"/>
      <c r="D15" s="430"/>
      <c r="E15" s="431"/>
      <c r="F15" s="430"/>
      <c r="G15" s="431"/>
      <c r="H15" s="430"/>
      <c r="I15" s="43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</row>
    <row r="16" ht="18.0" customHeight="1">
      <c r="A16" s="419">
        <v>10.0</v>
      </c>
      <c r="B16" s="433"/>
      <c r="C16" s="434"/>
      <c r="D16" s="433"/>
      <c r="E16" s="434"/>
      <c r="F16" s="433"/>
      <c r="G16" s="434"/>
      <c r="H16" s="433"/>
      <c r="I16" s="435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2"/>
      <c r="Y16" s="402"/>
      <c r="Z16" s="402"/>
    </row>
    <row r="17" ht="18.0" customHeight="1">
      <c r="A17" s="415">
        <v>11.0</v>
      </c>
      <c r="B17" s="430"/>
      <c r="C17" s="431"/>
      <c r="D17" s="430"/>
      <c r="E17" s="431"/>
      <c r="F17" s="430"/>
      <c r="G17" s="431"/>
      <c r="H17" s="430"/>
      <c r="I17" s="43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402"/>
      <c r="Y17" s="402"/>
      <c r="Z17" s="402"/>
    </row>
    <row r="18" ht="18.0" customHeight="1">
      <c r="A18" s="415">
        <v>12.0</v>
      </c>
      <c r="B18" s="430"/>
      <c r="C18" s="431"/>
      <c r="D18" s="430"/>
      <c r="E18" s="431"/>
      <c r="F18" s="430"/>
      <c r="G18" s="431"/>
      <c r="H18" s="430"/>
      <c r="I18" s="43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/>
      <c r="V18" s="402"/>
      <c r="W18" s="402"/>
      <c r="X18" s="402"/>
      <c r="Y18" s="402"/>
      <c r="Z18" s="402"/>
    </row>
    <row r="19" ht="18.0" customHeight="1">
      <c r="A19" s="415">
        <v>13.0</v>
      </c>
      <c r="B19" s="430"/>
      <c r="C19" s="431"/>
      <c r="D19" s="430"/>
      <c r="E19" s="431"/>
      <c r="F19" s="430"/>
      <c r="G19" s="431"/>
      <c r="H19" s="430"/>
      <c r="I19" s="43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/>
      <c r="V19" s="402"/>
      <c r="W19" s="402"/>
      <c r="X19" s="402"/>
      <c r="Y19" s="402"/>
      <c r="Z19" s="402"/>
    </row>
    <row r="20" ht="18.0" customHeight="1">
      <c r="A20" s="415">
        <v>14.0</v>
      </c>
      <c r="B20" s="430"/>
      <c r="C20" s="431"/>
      <c r="D20" s="430"/>
      <c r="E20" s="431"/>
      <c r="F20" s="430"/>
      <c r="G20" s="431"/>
      <c r="H20" s="430"/>
      <c r="I20" s="432"/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</row>
    <row r="21" ht="18.0" customHeight="1">
      <c r="A21" s="419">
        <v>15.0</v>
      </c>
      <c r="B21" s="433"/>
      <c r="C21" s="434"/>
      <c r="D21" s="433"/>
      <c r="E21" s="434"/>
      <c r="F21" s="433"/>
      <c r="G21" s="434"/>
      <c r="H21" s="433"/>
      <c r="I21" s="435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2"/>
      <c r="Z21" s="402"/>
    </row>
    <row r="22" ht="18.0" customHeight="1">
      <c r="A22" s="415">
        <v>16.0</v>
      </c>
      <c r="B22" s="430"/>
      <c r="C22" s="431"/>
      <c r="D22" s="430"/>
      <c r="E22" s="431"/>
      <c r="F22" s="430"/>
      <c r="G22" s="431"/>
      <c r="H22" s="430"/>
      <c r="I22" s="43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  <c r="V22" s="402"/>
      <c r="W22" s="402"/>
      <c r="X22" s="402"/>
      <c r="Y22" s="402"/>
      <c r="Z22" s="402"/>
    </row>
    <row r="23" ht="18.0" customHeight="1">
      <c r="A23" s="415">
        <v>17.0</v>
      </c>
      <c r="B23" s="430"/>
      <c r="C23" s="431"/>
      <c r="D23" s="430"/>
      <c r="E23" s="431"/>
      <c r="F23" s="430"/>
      <c r="G23" s="431"/>
      <c r="H23" s="430"/>
      <c r="I23" s="43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</row>
    <row r="24" ht="18.0" customHeight="1">
      <c r="A24" s="415">
        <v>18.0</v>
      </c>
      <c r="B24" s="430"/>
      <c r="C24" s="431"/>
      <c r="D24" s="430"/>
      <c r="E24" s="431"/>
      <c r="F24" s="430"/>
      <c r="G24" s="431"/>
      <c r="H24" s="430"/>
      <c r="I24" s="43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</row>
    <row r="25" ht="18.0" customHeight="1">
      <c r="A25" s="415">
        <v>19.0</v>
      </c>
      <c r="B25" s="430"/>
      <c r="C25" s="431"/>
      <c r="D25" s="430"/>
      <c r="E25" s="431"/>
      <c r="F25" s="430"/>
      <c r="G25" s="431"/>
      <c r="H25" s="430"/>
      <c r="I25" s="432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</row>
    <row r="26" ht="18.0" customHeight="1">
      <c r="A26" s="419">
        <v>20.0</v>
      </c>
      <c r="B26" s="433"/>
      <c r="C26" s="434"/>
      <c r="D26" s="433"/>
      <c r="E26" s="434"/>
      <c r="F26" s="433"/>
      <c r="G26" s="434"/>
      <c r="H26" s="433"/>
      <c r="I26" s="435"/>
      <c r="J26" s="402"/>
      <c r="K26" s="402"/>
      <c r="L26" s="402"/>
      <c r="M26" s="402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</row>
    <row r="27" ht="18.0" customHeight="1">
      <c r="A27" s="415">
        <v>21.0</v>
      </c>
      <c r="B27" s="430"/>
      <c r="C27" s="431"/>
      <c r="D27" s="430"/>
      <c r="E27" s="431"/>
      <c r="F27" s="430"/>
      <c r="G27" s="431"/>
      <c r="H27" s="430"/>
      <c r="I27" s="43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</row>
    <row r="28" ht="18.0" customHeight="1">
      <c r="A28" s="415">
        <v>22.0</v>
      </c>
      <c r="B28" s="430"/>
      <c r="C28" s="431"/>
      <c r="D28" s="430"/>
      <c r="E28" s="431"/>
      <c r="F28" s="430"/>
      <c r="G28" s="431"/>
      <c r="H28" s="430"/>
      <c r="I28" s="432"/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</row>
    <row r="29" ht="18.0" customHeight="1">
      <c r="A29" s="415">
        <v>23.0</v>
      </c>
      <c r="B29" s="430"/>
      <c r="C29" s="431"/>
      <c r="D29" s="430"/>
      <c r="E29" s="431"/>
      <c r="F29" s="430"/>
      <c r="G29" s="431"/>
      <c r="H29" s="430"/>
      <c r="I29" s="432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</row>
    <row r="30" ht="18.0" customHeight="1">
      <c r="A30" s="415">
        <v>24.0</v>
      </c>
      <c r="B30" s="430"/>
      <c r="C30" s="431"/>
      <c r="D30" s="430"/>
      <c r="E30" s="431"/>
      <c r="F30" s="430"/>
      <c r="G30" s="431"/>
      <c r="H30" s="430"/>
      <c r="I30" s="432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</row>
    <row r="31" ht="18.0" customHeight="1">
      <c r="A31" s="419">
        <v>25.0</v>
      </c>
      <c r="B31" s="433"/>
      <c r="C31" s="434"/>
      <c r="D31" s="433"/>
      <c r="E31" s="434"/>
      <c r="F31" s="433"/>
      <c r="G31" s="434"/>
      <c r="H31" s="433"/>
      <c r="I31" s="435"/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</row>
    <row r="32" ht="18.0" customHeight="1">
      <c r="A32" s="415">
        <v>26.0</v>
      </c>
      <c r="B32" s="430"/>
      <c r="C32" s="431"/>
      <c r="D32" s="430"/>
      <c r="E32" s="431"/>
      <c r="F32" s="430"/>
      <c r="G32" s="431"/>
      <c r="H32" s="430"/>
      <c r="I32" s="43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</row>
    <row r="33" ht="18.0" customHeight="1">
      <c r="A33" s="415">
        <v>27.0</v>
      </c>
      <c r="B33" s="430"/>
      <c r="C33" s="431"/>
      <c r="D33" s="430"/>
      <c r="E33" s="431"/>
      <c r="F33" s="430"/>
      <c r="G33" s="431"/>
      <c r="H33" s="430"/>
      <c r="I33" s="432"/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</row>
    <row r="34" ht="18.0" customHeight="1">
      <c r="A34" s="415">
        <v>28.0</v>
      </c>
      <c r="B34" s="430"/>
      <c r="C34" s="431"/>
      <c r="D34" s="430"/>
      <c r="E34" s="431"/>
      <c r="F34" s="430"/>
      <c r="G34" s="431"/>
      <c r="H34" s="430"/>
      <c r="I34" s="43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</row>
    <row r="35" ht="18.0" customHeight="1">
      <c r="A35" s="415">
        <v>29.0</v>
      </c>
      <c r="B35" s="430"/>
      <c r="C35" s="431"/>
      <c r="D35" s="430"/>
      <c r="E35" s="431"/>
      <c r="F35" s="430"/>
      <c r="G35" s="431"/>
      <c r="H35" s="430"/>
      <c r="I35" s="432"/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</row>
    <row r="36" ht="18.0" customHeight="1">
      <c r="A36" s="419">
        <v>30.0</v>
      </c>
      <c r="B36" s="433"/>
      <c r="C36" s="434"/>
      <c r="D36" s="433"/>
      <c r="E36" s="434"/>
      <c r="F36" s="433"/>
      <c r="G36" s="434"/>
      <c r="H36" s="433"/>
      <c r="I36" s="435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</row>
    <row r="37" ht="18.0" customHeight="1">
      <c r="A37" s="415">
        <v>31.0</v>
      </c>
      <c r="B37" s="430"/>
      <c r="C37" s="431"/>
      <c r="D37" s="430"/>
      <c r="E37" s="431"/>
      <c r="F37" s="430"/>
      <c r="G37" s="431"/>
      <c r="H37" s="430"/>
      <c r="I37" s="43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</row>
    <row r="38" ht="18.0" customHeight="1">
      <c r="A38" s="415">
        <v>32.0</v>
      </c>
      <c r="B38" s="430"/>
      <c r="C38" s="431"/>
      <c r="D38" s="430"/>
      <c r="E38" s="431"/>
      <c r="F38" s="430"/>
      <c r="G38" s="431"/>
      <c r="H38" s="430"/>
      <c r="I38" s="43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</row>
    <row r="39" ht="18.0" customHeight="1">
      <c r="A39" s="415">
        <v>33.0</v>
      </c>
      <c r="B39" s="430"/>
      <c r="C39" s="431"/>
      <c r="D39" s="430"/>
      <c r="E39" s="431"/>
      <c r="F39" s="430"/>
      <c r="G39" s="431"/>
      <c r="H39" s="430"/>
      <c r="I39" s="43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</row>
    <row r="40" ht="18.0" customHeight="1">
      <c r="A40" s="415">
        <v>34.0</v>
      </c>
      <c r="B40" s="430"/>
      <c r="C40" s="431"/>
      <c r="D40" s="430"/>
      <c r="E40" s="431"/>
      <c r="F40" s="430"/>
      <c r="G40" s="431"/>
      <c r="H40" s="430"/>
      <c r="I40" s="43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</row>
    <row r="41" ht="18.0" customHeight="1">
      <c r="A41" s="419">
        <v>35.0</v>
      </c>
      <c r="B41" s="433"/>
      <c r="C41" s="434"/>
      <c r="D41" s="433"/>
      <c r="E41" s="434"/>
      <c r="F41" s="433"/>
      <c r="G41" s="434"/>
      <c r="H41" s="433"/>
      <c r="I41" s="435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</row>
    <row r="42" ht="18.0" customHeight="1">
      <c r="A42" s="415">
        <v>36.0</v>
      </c>
      <c r="B42" s="430"/>
      <c r="C42" s="431"/>
      <c r="D42" s="430"/>
      <c r="E42" s="431"/>
      <c r="F42" s="430"/>
      <c r="G42" s="431"/>
      <c r="H42" s="430"/>
      <c r="I42" s="43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2"/>
      <c r="V42" s="402"/>
      <c r="W42" s="402"/>
      <c r="X42" s="402"/>
      <c r="Y42" s="402"/>
      <c r="Z42" s="402"/>
    </row>
    <row r="43" ht="18.0" customHeight="1">
      <c r="A43" s="415">
        <v>37.0</v>
      </c>
      <c r="B43" s="430"/>
      <c r="C43" s="431"/>
      <c r="D43" s="430"/>
      <c r="E43" s="431"/>
      <c r="F43" s="430"/>
      <c r="G43" s="431"/>
      <c r="H43" s="430"/>
      <c r="I43" s="43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</row>
    <row r="44" ht="18.0" customHeight="1">
      <c r="A44" s="415">
        <v>38.0</v>
      </c>
      <c r="B44" s="430"/>
      <c r="C44" s="431"/>
      <c r="D44" s="430"/>
      <c r="E44" s="431"/>
      <c r="F44" s="430"/>
      <c r="G44" s="431"/>
      <c r="H44" s="430"/>
      <c r="I44" s="43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</row>
    <row r="45" ht="18.0" customHeight="1">
      <c r="A45" s="415">
        <v>39.0</v>
      </c>
      <c r="B45" s="430"/>
      <c r="C45" s="431"/>
      <c r="D45" s="430"/>
      <c r="E45" s="431"/>
      <c r="F45" s="430"/>
      <c r="G45" s="431"/>
      <c r="H45" s="430"/>
      <c r="I45" s="432"/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</row>
    <row r="46" ht="18.0" customHeight="1">
      <c r="A46" s="419">
        <v>40.0</v>
      </c>
      <c r="B46" s="433"/>
      <c r="C46" s="434"/>
      <c r="D46" s="433"/>
      <c r="E46" s="434"/>
      <c r="F46" s="433"/>
      <c r="G46" s="434"/>
      <c r="H46" s="433"/>
      <c r="I46" s="435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</row>
    <row r="47" ht="18.0" customHeight="1">
      <c r="A47" s="415">
        <v>41.0</v>
      </c>
      <c r="B47" s="430"/>
      <c r="C47" s="431"/>
      <c r="D47" s="430"/>
      <c r="E47" s="431"/>
      <c r="F47" s="430"/>
      <c r="G47" s="431"/>
      <c r="H47" s="430"/>
      <c r="I47" s="432"/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</row>
    <row r="48" ht="18.0" customHeight="1">
      <c r="A48" s="415">
        <v>42.0</v>
      </c>
      <c r="B48" s="430"/>
      <c r="C48" s="431"/>
      <c r="D48" s="430"/>
      <c r="E48" s="431"/>
      <c r="F48" s="430"/>
      <c r="G48" s="431"/>
      <c r="H48" s="430"/>
      <c r="I48" s="432"/>
      <c r="J48" s="402"/>
      <c r="K48" s="402"/>
      <c r="L48" s="402"/>
      <c r="M48" s="402"/>
      <c r="N48" s="402"/>
      <c r="O48" s="40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</row>
    <row r="49" ht="18.0" customHeight="1">
      <c r="A49" s="415">
        <v>43.0</v>
      </c>
      <c r="B49" s="430"/>
      <c r="C49" s="431"/>
      <c r="D49" s="430"/>
      <c r="E49" s="431"/>
      <c r="F49" s="430"/>
      <c r="G49" s="431"/>
      <c r="H49" s="430"/>
      <c r="I49" s="432"/>
      <c r="J49" s="402"/>
      <c r="K49" s="402"/>
      <c r="L49" s="402"/>
      <c r="M49" s="402"/>
      <c r="N49" s="402"/>
      <c r="O49" s="402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</row>
    <row r="50" ht="18.0" customHeight="1">
      <c r="A50" s="415">
        <v>44.0</v>
      </c>
      <c r="B50" s="430"/>
      <c r="C50" s="431"/>
      <c r="D50" s="430"/>
      <c r="E50" s="431"/>
      <c r="F50" s="430"/>
      <c r="G50" s="431"/>
      <c r="H50" s="430"/>
      <c r="I50" s="43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</row>
    <row r="51" ht="18.0" customHeight="1">
      <c r="A51" s="419">
        <v>45.0</v>
      </c>
      <c r="B51" s="433"/>
      <c r="C51" s="434"/>
      <c r="D51" s="433"/>
      <c r="E51" s="434"/>
      <c r="F51" s="433"/>
      <c r="G51" s="434"/>
      <c r="H51" s="433"/>
      <c r="I51" s="435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</row>
    <row r="52" ht="18.0" customHeight="1">
      <c r="A52" s="415">
        <v>46.0</v>
      </c>
      <c r="B52" s="430"/>
      <c r="C52" s="431"/>
      <c r="D52" s="430"/>
      <c r="E52" s="431"/>
      <c r="F52" s="430"/>
      <c r="G52" s="431"/>
      <c r="H52" s="430"/>
      <c r="I52" s="43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</row>
    <row r="53" ht="18.0" customHeight="1">
      <c r="A53" s="415">
        <v>47.0</v>
      </c>
      <c r="B53" s="430"/>
      <c r="C53" s="431"/>
      <c r="D53" s="430"/>
      <c r="E53" s="431"/>
      <c r="F53" s="430"/>
      <c r="G53" s="431"/>
      <c r="H53" s="430"/>
      <c r="I53" s="43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</row>
    <row r="54" ht="18.0" customHeight="1">
      <c r="A54" s="415">
        <v>48.0</v>
      </c>
      <c r="B54" s="430"/>
      <c r="C54" s="431"/>
      <c r="D54" s="430"/>
      <c r="E54" s="431"/>
      <c r="F54" s="430"/>
      <c r="G54" s="431"/>
      <c r="H54" s="430"/>
      <c r="I54" s="43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</row>
    <row r="55" ht="18.0" customHeight="1">
      <c r="A55" s="415">
        <v>49.0</v>
      </c>
      <c r="B55" s="430"/>
      <c r="C55" s="431"/>
      <c r="D55" s="430"/>
      <c r="E55" s="431"/>
      <c r="F55" s="430"/>
      <c r="G55" s="431"/>
      <c r="H55" s="430"/>
      <c r="I55" s="43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</row>
    <row r="56" ht="18.0" customHeight="1">
      <c r="A56" s="419">
        <v>50.0</v>
      </c>
      <c r="B56" s="433"/>
      <c r="C56" s="434"/>
      <c r="D56" s="433"/>
      <c r="E56" s="434"/>
      <c r="F56" s="433"/>
      <c r="G56" s="434"/>
      <c r="H56" s="433"/>
      <c r="I56" s="435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</row>
    <row r="57" ht="18.0" customHeight="1">
      <c r="A57" s="415">
        <v>51.0</v>
      </c>
      <c r="B57" s="430"/>
      <c r="C57" s="431"/>
      <c r="D57" s="430"/>
      <c r="E57" s="431"/>
      <c r="F57" s="430"/>
      <c r="G57" s="431"/>
      <c r="H57" s="430"/>
      <c r="I57" s="432"/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</row>
    <row r="58" ht="18.0" customHeight="1">
      <c r="A58" s="415">
        <v>52.0</v>
      </c>
      <c r="B58" s="430"/>
      <c r="C58" s="431"/>
      <c r="D58" s="430"/>
      <c r="E58" s="431"/>
      <c r="F58" s="430"/>
      <c r="G58" s="431"/>
      <c r="H58" s="430"/>
      <c r="I58" s="432"/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</row>
    <row r="59" ht="18.0" customHeight="1">
      <c r="A59" s="415">
        <v>53.0</v>
      </c>
      <c r="B59" s="430"/>
      <c r="C59" s="431"/>
      <c r="D59" s="430"/>
      <c r="E59" s="431"/>
      <c r="F59" s="430"/>
      <c r="G59" s="431"/>
      <c r="H59" s="430"/>
      <c r="I59" s="43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</row>
    <row r="60" ht="18.0" customHeight="1">
      <c r="A60" s="415">
        <v>54.0</v>
      </c>
      <c r="B60" s="430"/>
      <c r="C60" s="431"/>
      <c r="D60" s="430"/>
      <c r="E60" s="431"/>
      <c r="F60" s="430"/>
      <c r="G60" s="431"/>
      <c r="H60" s="430"/>
      <c r="I60" s="432"/>
      <c r="J60" s="402"/>
      <c r="K60" s="402"/>
      <c r="L60" s="402"/>
      <c r="M60" s="402"/>
      <c r="N60" s="402"/>
      <c r="O60" s="402"/>
      <c r="P60" s="402"/>
      <c r="Q60" s="402"/>
      <c r="R60" s="402"/>
      <c r="S60" s="402"/>
      <c r="T60" s="402"/>
      <c r="U60" s="402"/>
      <c r="V60" s="402"/>
      <c r="W60" s="402"/>
      <c r="X60" s="402"/>
      <c r="Y60" s="402"/>
      <c r="Z60" s="402"/>
    </row>
    <row r="61" ht="18.0" customHeight="1">
      <c r="A61" s="419">
        <v>55.0</v>
      </c>
      <c r="B61" s="433"/>
      <c r="C61" s="434"/>
      <c r="D61" s="433"/>
      <c r="E61" s="434"/>
      <c r="F61" s="433"/>
      <c r="G61" s="434"/>
      <c r="H61" s="433"/>
      <c r="I61" s="435"/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</row>
    <row r="62" ht="18.0" customHeight="1">
      <c r="A62" s="415">
        <v>56.0</v>
      </c>
      <c r="B62" s="430"/>
      <c r="C62" s="431"/>
      <c r="D62" s="430"/>
      <c r="E62" s="431"/>
      <c r="F62" s="430"/>
      <c r="G62" s="431"/>
      <c r="H62" s="430"/>
      <c r="I62" s="432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</row>
    <row r="63" ht="18.0" customHeight="1">
      <c r="A63" s="415">
        <v>57.0</v>
      </c>
      <c r="B63" s="430"/>
      <c r="C63" s="431"/>
      <c r="D63" s="430"/>
      <c r="E63" s="431"/>
      <c r="F63" s="430"/>
      <c r="G63" s="431"/>
      <c r="H63" s="430"/>
      <c r="I63" s="43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</row>
    <row r="64" ht="18.0" customHeight="1">
      <c r="A64" s="415">
        <v>58.0</v>
      </c>
      <c r="B64" s="430"/>
      <c r="C64" s="431"/>
      <c r="D64" s="430"/>
      <c r="E64" s="431"/>
      <c r="F64" s="430"/>
      <c r="G64" s="431"/>
      <c r="H64" s="430"/>
      <c r="I64" s="432"/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</row>
    <row r="65" ht="18.0" customHeight="1">
      <c r="A65" s="415">
        <v>59.0</v>
      </c>
      <c r="B65" s="430"/>
      <c r="C65" s="431"/>
      <c r="D65" s="430"/>
      <c r="E65" s="431"/>
      <c r="F65" s="430"/>
      <c r="G65" s="431"/>
      <c r="H65" s="430"/>
      <c r="I65" s="43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</row>
    <row r="66" ht="18.0" customHeight="1">
      <c r="A66" s="419">
        <v>60.0</v>
      </c>
      <c r="B66" s="433"/>
      <c r="C66" s="434"/>
      <c r="D66" s="433"/>
      <c r="E66" s="434"/>
      <c r="F66" s="433"/>
      <c r="G66" s="434"/>
      <c r="H66" s="433"/>
      <c r="I66" s="435"/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</row>
    <row r="67" ht="18.0" customHeight="1">
      <c r="A67" s="415">
        <v>61.0</v>
      </c>
      <c r="B67" s="430"/>
      <c r="C67" s="431"/>
      <c r="D67" s="430"/>
      <c r="E67" s="431"/>
      <c r="F67" s="430"/>
      <c r="G67" s="431"/>
      <c r="H67" s="430"/>
      <c r="I67" s="432"/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</row>
    <row r="68" ht="18.0" customHeight="1">
      <c r="A68" s="415">
        <v>62.0</v>
      </c>
      <c r="B68" s="430"/>
      <c r="C68" s="431"/>
      <c r="D68" s="430"/>
      <c r="E68" s="431"/>
      <c r="F68" s="430"/>
      <c r="G68" s="431"/>
      <c r="H68" s="430"/>
      <c r="I68" s="432"/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</row>
    <row r="69" ht="18.0" customHeight="1">
      <c r="A69" s="415">
        <v>63.0</v>
      </c>
      <c r="B69" s="430"/>
      <c r="C69" s="431"/>
      <c r="D69" s="430"/>
      <c r="E69" s="431"/>
      <c r="F69" s="430"/>
      <c r="G69" s="431"/>
      <c r="H69" s="430"/>
      <c r="I69" s="432"/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</row>
    <row r="70" ht="18.0" customHeight="1">
      <c r="A70" s="415">
        <v>64.0</v>
      </c>
      <c r="B70" s="430"/>
      <c r="C70" s="431"/>
      <c r="D70" s="430"/>
      <c r="E70" s="431"/>
      <c r="F70" s="430"/>
      <c r="G70" s="431"/>
      <c r="H70" s="430"/>
      <c r="I70" s="432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</row>
    <row r="71" ht="18.0" customHeight="1">
      <c r="A71" s="419">
        <v>65.0</v>
      </c>
      <c r="B71" s="433"/>
      <c r="C71" s="434"/>
      <c r="D71" s="433"/>
      <c r="E71" s="434"/>
      <c r="F71" s="433"/>
      <c r="G71" s="434"/>
      <c r="H71" s="433"/>
      <c r="I71" s="435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</row>
    <row r="72" ht="18.0" customHeight="1">
      <c r="A72" s="415">
        <v>66.0</v>
      </c>
      <c r="B72" s="430"/>
      <c r="C72" s="431"/>
      <c r="D72" s="430"/>
      <c r="E72" s="431"/>
      <c r="F72" s="430"/>
      <c r="G72" s="431"/>
      <c r="H72" s="430"/>
      <c r="I72" s="432"/>
      <c r="J72" s="402"/>
      <c r="K72" s="402"/>
      <c r="L72" s="402"/>
      <c r="M72" s="402"/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</row>
    <row r="73" ht="18.0" customHeight="1">
      <c r="A73" s="415">
        <v>67.0</v>
      </c>
      <c r="B73" s="430"/>
      <c r="C73" s="431"/>
      <c r="D73" s="430"/>
      <c r="E73" s="431"/>
      <c r="F73" s="430"/>
      <c r="G73" s="431"/>
      <c r="H73" s="430"/>
      <c r="I73" s="432"/>
      <c r="J73" s="402"/>
      <c r="K73" s="402"/>
      <c r="L73" s="402"/>
      <c r="M73" s="402"/>
      <c r="N73" s="402"/>
      <c r="O73" s="402"/>
      <c r="P73" s="402"/>
      <c r="Q73" s="402"/>
      <c r="R73" s="402"/>
      <c r="S73" s="402"/>
      <c r="T73" s="402"/>
      <c r="U73" s="402"/>
      <c r="V73" s="402"/>
      <c r="W73" s="402"/>
      <c r="X73" s="402"/>
      <c r="Y73" s="402"/>
      <c r="Z73" s="402"/>
    </row>
    <row r="74" ht="18.0" customHeight="1">
      <c r="A74" s="415">
        <v>68.0</v>
      </c>
      <c r="B74" s="430"/>
      <c r="C74" s="431"/>
      <c r="D74" s="430"/>
      <c r="E74" s="431"/>
      <c r="F74" s="430"/>
      <c r="G74" s="431"/>
      <c r="H74" s="430"/>
      <c r="I74" s="432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</row>
    <row r="75" ht="18.0" customHeight="1">
      <c r="A75" s="415">
        <v>69.0</v>
      </c>
      <c r="B75" s="430"/>
      <c r="C75" s="431"/>
      <c r="D75" s="430"/>
      <c r="E75" s="431"/>
      <c r="F75" s="430"/>
      <c r="G75" s="431"/>
      <c r="H75" s="430"/>
      <c r="I75" s="432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</row>
    <row r="76" ht="18.0" customHeight="1">
      <c r="A76" s="419">
        <v>70.0</v>
      </c>
      <c r="B76" s="433"/>
      <c r="C76" s="434"/>
      <c r="D76" s="433"/>
      <c r="E76" s="434"/>
      <c r="F76" s="433"/>
      <c r="G76" s="434"/>
      <c r="H76" s="433"/>
      <c r="I76" s="435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</row>
    <row r="77" ht="18.0" customHeight="1">
      <c r="A77" s="415">
        <v>71.0</v>
      </c>
      <c r="B77" s="430"/>
      <c r="C77" s="431"/>
      <c r="D77" s="430"/>
      <c r="E77" s="431"/>
      <c r="F77" s="430"/>
      <c r="G77" s="431"/>
      <c r="H77" s="430"/>
      <c r="I77" s="43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</row>
    <row r="78" ht="18.0" customHeight="1">
      <c r="A78" s="415">
        <v>72.0</v>
      </c>
      <c r="B78" s="430"/>
      <c r="C78" s="431"/>
      <c r="D78" s="430"/>
      <c r="E78" s="431"/>
      <c r="F78" s="430"/>
      <c r="G78" s="431"/>
      <c r="H78" s="430"/>
      <c r="I78" s="432"/>
      <c r="J78" s="402"/>
      <c r="K78" s="402"/>
      <c r="L78" s="402"/>
      <c r="M78" s="402"/>
      <c r="N78" s="402"/>
      <c r="O78" s="402"/>
      <c r="P78" s="402"/>
      <c r="Q78" s="402"/>
      <c r="R78" s="402"/>
      <c r="S78" s="402"/>
      <c r="T78" s="402"/>
      <c r="U78" s="402"/>
      <c r="V78" s="402"/>
      <c r="W78" s="402"/>
      <c r="X78" s="402"/>
      <c r="Y78" s="402"/>
      <c r="Z78" s="402"/>
    </row>
    <row r="79" ht="18.0" customHeight="1">
      <c r="A79" s="415">
        <v>73.0</v>
      </c>
      <c r="B79" s="430"/>
      <c r="C79" s="431"/>
      <c r="D79" s="430"/>
      <c r="E79" s="431"/>
      <c r="F79" s="430"/>
      <c r="G79" s="431"/>
      <c r="H79" s="430"/>
      <c r="I79" s="432"/>
      <c r="J79" s="402"/>
      <c r="K79" s="402"/>
      <c r="L79" s="402"/>
      <c r="M79" s="402"/>
      <c r="N79" s="402"/>
      <c r="O79" s="402"/>
      <c r="P79" s="402"/>
      <c r="Q79" s="402"/>
      <c r="R79" s="402"/>
      <c r="S79" s="402"/>
      <c r="T79" s="402"/>
      <c r="U79" s="402"/>
      <c r="V79" s="402"/>
      <c r="W79" s="402"/>
      <c r="X79" s="402"/>
      <c r="Y79" s="402"/>
      <c r="Z79" s="402"/>
    </row>
    <row r="80" ht="18.0" customHeight="1">
      <c r="A80" s="415">
        <v>74.0</v>
      </c>
      <c r="B80" s="430"/>
      <c r="C80" s="431"/>
      <c r="D80" s="430"/>
      <c r="E80" s="431"/>
      <c r="F80" s="430"/>
      <c r="G80" s="431"/>
      <c r="H80" s="430"/>
      <c r="I80" s="432"/>
      <c r="J80" s="402"/>
      <c r="K80" s="402"/>
      <c r="L80" s="402"/>
      <c r="M80" s="402"/>
      <c r="N80" s="402"/>
      <c r="O80" s="402"/>
      <c r="P80" s="402"/>
      <c r="Q80" s="402"/>
      <c r="R80" s="402"/>
      <c r="S80" s="402"/>
      <c r="T80" s="402"/>
      <c r="U80" s="402"/>
      <c r="V80" s="402"/>
      <c r="W80" s="402"/>
      <c r="X80" s="402"/>
      <c r="Y80" s="402"/>
      <c r="Z80" s="402"/>
    </row>
    <row r="81" ht="18.0" customHeight="1">
      <c r="A81" s="419">
        <v>75.0</v>
      </c>
      <c r="B81" s="433"/>
      <c r="C81" s="434"/>
      <c r="D81" s="433"/>
      <c r="E81" s="434"/>
      <c r="F81" s="433"/>
      <c r="G81" s="434"/>
      <c r="H81" s="433"/>
      <c r="I81" s="435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</row>
    <row r="82" ht="18.0" customHeight="1">
      <c r="A82" s="415">
        <v>76.0</v>
      </c>
      <c r="B82" s="430"/>
      <c r="C82" s="431"/>
      <c r="D82" s="430"/>
      <c r="E82" s="431"/>
      <c r="F82" s="430"/>
      <c r="G82" s="431"/>
      <c r="H82" s="430"/>
      <c r="I82" s="432"/>
      <c r="J82" s="402"/>
      <c r="K82" s="402"/>
      <c r="L82" s="402"/>
      <c r="M82" s="402"/>
      <c r="N82" s="402"/>
      <c r="O82" s="402"/>
      <c r="P82" s="402"/>
      <c r="Q82" s="402"/>
      <c r="R82" s="402"/>
      <c r="S82" s="402"/>
      <c r="T82" s="402"/>
      <c r="U82" s="402"/>
      <c r="V82" s="402"/>
      <c r="W82" s="402"/>
      <c r="X82" s="402"/>
      <c r="Y82" s="402"/>
      <c r="Z82" s="402"/>
    </row>
    <row r="83" ht="18.0" customHeight="1">
      <c r="A83" s="415">
        <v>77.0</v>
      </c>
      <c r="B83" s="430"/>
      <c r="C83" s="431"/>
      <c r="D83" s="430"/>
      <c r="E83" s="431"/>
      <c r="F83" s="430"/>
      <c r="G83" s="431"/>
      <c r="H83" s="430"/>
      <c r="I83" s="43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</row>
    <row r="84" ht="18.0" customHeight="1">
      <c r="A84" s="415">
        <v>78.0</v>
      </c>
      <c r="B84" s="430"/>
      <c r="C84" s="431"/>
      <c r="D84" s="430"/>
      <c r="E84" s="431"/>
      <c r="F84" s="430"/>
      <c r="G84" s="431"/>
      <c r="H84" s="430"/>
      <c r="I84" s="432"/>
      <c r="J84" s="402"/>
      <c r="K84" s="402"/>
      <c r="L84" s="402"/>
      <c r="M84" s="402"/>
      <c r="N84" s="402"/>
      <c r="O84" s="402"/>
      <c r="P84" s="402"/>
      <c r="Q84" s="402"/>
      <c r="R84" s="402"/>
      <c r="S84" s="402"/>
      <c r="T84" s="402"/>
      <c r="U84" s="402"/>
      <c r="V84" s="402"/>
      <c r="W84" s="402"/>
      <c r="X84" s="402"/>
      <c r="Y84" s="402"/>
      <c r="Z84" s="402"/>
    </row>
    <row r="85" ht="18.0" customHeight="1">
      <c r="A85" s="423">
        <v>79.0</v>
      </c>
      <c r="B85" s="436"/>
      <c r="C85" s="437"/>
      <c r="D85" s="436"/>
      <c r="E85" s="437"/>
      <c r="F85" s="436"/>
      <c r="G85" s="437"/>
      <c r="H85" s="436"/>
      <c r="I85" s="438"/>
      <c r="J85" s="402"/>
      <c r="K85" s="402"/>
      <c r="L85" s="402"/>
      <c r="M85" s="402"/>
      <c r="N85" s="402"/>
      <c r="O85" s="402"/>
      <c r="P85" s="402"/>
      <c r="Q85" s="402"/>
      <c r="R85" s="402"/>
      <c r="S85" s="402"/>
      <c r="T85" s="402"/>
      <c r="U85" s="402"/>
      <c r="V85" s="402"/>
      <c r="W85" s="402"/>
      <c r="X85" s="402"/>
      <c r="Y85" s="402"/>
      <c r="Z85" s="402"/>
    </row>
    <row r="86" ht="18.0" customHeight="1">
      <c r="A86" s="402"/>
      <c r="B86" s="402"/>
      <c r="C86" s="402"/>
      <c r="D86" s="402"/>
      <c r="E86" s="402"/>
      <c r="F86" s="402"/>
      <c r="G86" s="402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T86" s="402"/>
      <c r="U86" s="402"/>
      <c r="V86" s="402"/>
      <c r="W86" s="402"/>
      <c r="X86" s="402"/>
      <c r="Y86" s="402"/>
      <c r="Z86" s="402"/>
    </row>
    <row r="87" ht="18.0" customHeight="1">
      <c r="A87" s="402"/>
      <c r="B87" s="402"/>
      <c r="C87" s="402"/>
      <c r="D87" s="402"/>
      <c r="E87" s="402"/>
      <c r="F87" s="402"/>
      <c r="G87" s="402"/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T87" s="402"/>
      <c r="U87" s="402"/>
      <c r="V87" s="402"/>
      <c r="W87" s="402"/>
      <c r="X87" s="402"/>
      <c r="Y87" s="402"/>
      <c r="Z87" s="402"/>
    </row>
    <row r="88" ht="18.0" customHeight="1">
      <c r="A88" s="402"/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</row>
    <row r="89" ht="18.0" customHeight="1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02"/>
      <c r="N89" s="402"/>
      <c r="O89" s="402"/>
      <c r="P89" s="402"/>
      <c r="Q89" s="402"/>
      <c r="R89" s="402"/>
      <c r="S89" s="402"/>
      <c r="T89" s="402"/>
      <c r="U89" s="402"/>
      <c r="V89" s="402"/>
      <c r="W89" s="402"/>
      <c r="X89" s="402"/>
      <c r="Y89" s="402"/>
      <c r="Z89" s="402"/>
    </row>
    <row r="90" ht="18.0" customHeight="1">
      <c r="A90" s="402"/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2"/>
      <c r="M90" s="402"/>
      <c r="N90" s="402"/>
      <c r="O90" s="402"/>
      <c r="P90" s="402"/>
      <c r="Q90" s="402"/>
      <c r="R90" s="402"/>
      <c r="S90" s="402"/>
      <c r="T90" s="402"/>
      <c r="U90" s="402"/>
      <c r="V90" s="402"/>
      <c r="W90" s="402"/>
      <c r="X90" s="402"/>
      <c r="Y90" s="402"/>
      <c r="Z90" s="402"/>
    </row>
    <row r="91" ht="18.0" customHeight="1">
      <c r="A91" s="402"/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</row>
    <row r="92" ht="18.0" customHeight="1">
      <c r="A92" s="402"/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2"/>
      <c r="M92" s="402"/>
      <c r="N92" s="402"/>
      <c r="O92" s="402"/>
      <c r="P92" s="402"/>
      <c r="Q92" s="402"/>
      <c r="R92" s="402"/>
      <c r="S92" s="402"/>
      <c r="T92" s="402"/>
      <c r="U92" s="402"/>
      <c r="V92" s="402"/>
      <c r="W92" s="402"/>
      <c r="X92" s="402"/>
      <c r="Y92" s="402"/>
      <c r="Z92" s="402"/>
    </row>
    <row r="93" ht="18.0" customHeight="1">
      <c r="A93" s="402"/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</row>
    <row r="94" ht="18.0" customHeight="1">
      <c r="A94" s="402"/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  <c r="R94" s="402"/>
      <c r="S94" s="402"/>
      <c r="T94" s="402"/>
      <c r="U94" s="402"/>
      <c r="V94" s="402"/>
      <c r="W94" s="402"/>
      <c r="X94" s="402"/>
      <c r="Y94" s="402"/>
      <c r="Z94" s="402"/>
    </row>
    <row r="95" ht="18.0" customHeight="1">
      <c r="A95" s="402"/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</row>
    <row r="96" ht="18.0" customHeight="1">
      <c r="A96" s="402"/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2"/>
      <c r="T96" s="402"/>
      <c r="U96" s="402"/>
      <c r="V96" s="402"/>
      <c r="W96" s="402"/>
      <c r="X96" s="402"/>
      <c r="Y96" s="402"/>
      <c r="Z96" s="402"/>
    </row>
    <row r="97" ht="18.0" customHeight="1">
      <c r="A97" s="402"/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</row>
    <row r="98" ht="18.0" customHeight="1">
      <c r="A98" s="402"/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2"/>
      <c r="T98" s="402"/>
      <c r="U98" s="402"/>
      <c r="V98" s="402"/>
      <c r="W98" s="402"/>
      <c r="X98" s="402"/>
      <c r="Y98" s="402"/>
      <c r="Z98" s="402"/>
    </row>
    <row r="99" ht="18.0" customHeight="1">
      <c r="A99" s="402"/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2"/>
      <c r="M99" s="402"/>
      <c r="N99" s="402"/>
      <c r="O99" s="402"/>
      <c r="P99" s="402"/>
      <c r="Q99" s="402"/>
      <c r="R99" s="402"/>
      <c r="S99" s="402"/>
      <c r="T99" s="402"/>
      <c r="U99" s="402"/>
      <c r="V99" s="402"/>
      <c r="W99" s="402"/>
      <c r="X99" s="402"/>
      <c r="Y99" s="402"/>
      <c r="Z99" s="402"/>
    </row>
    <row r="100" ht="18.0" customHeight="1">
      <c r="A100" s="402"/>
      <c r="B100" s="402"/>
      <c r="C100" s="402"/>
      <c r="D100" s="402"/>
      <c r="E100" s="402"/>
      <c r="F100" s="402"/>
      <c r="G100" s="402"/>
      <c r="H100" s="402"/>
      <c r="I100" s="402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</row>
    <row r="101" ht="18.0" customHeight="1">
      <c r="A101" s="402"/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2"/>
      <c r="M101" s="402"/>
      <c r="N101" s="402"/>
      <c r="O101" s="402"/>
      <c r="P101" s="402"/>
      <c r="Q101" s="402"/>
      <c r="R101" s="402"/>
      <c r="S101" s="402"/>
      <c r="T101" s="402"/>
      <c r="U101" s="402"/>
      <c r="V101" s="402"/>
      <c r="W101" s="402"/>
      <c r="X101" s="402"/>
      <c r="Y101" s="402"/>
      <c r="Z101" s="402"/>
    </row>
    <row r="102" ht="18.0" customHeight="1">
      <c r="A102" s="402"/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</row>
    <row r="103" ht="18.0" customHeight="1">
      <c r="A103" s="402"/>
      <c r="B103" s="402"/>
      <c r="C103" s="402"/>
      <c r="D103" s="402"/>
      <c r="E103" s="402"/>
      <c r="F103" s="402"/>
      <c r="G103" s="402"/>
      <c r="H103" s="402"/>
      <c r="I103" s="402"/>
      <c r="J103" s="402"/>
      <c r="K103" s="402"/>
      <c r="L103" s="402"/>
      <c r="M103" s="402"/>
      <c r="N103" s="402"/>
      <c r="O103" s="402"/>
      <c r="P103" s="402"/>
      <c r="Q103" s="402"/>
      <c r="R103" s="402"/>
      <c r="S103" s="402"/>
      <c r="T103" s="402"/>
      <c r="U103" s="402"/>
      <c r="V103" s="402"/>
      <c r="W103" s="402"/>
      <c r="X103" s="402"/>
      <c r="Y103" s="402"/>
      <c r="Z103" s="402"/>
    </row>
    <row r="104" ht="18.0" customHeight="1">
      <c r="A104" s="402"/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</row>
    <row r="105" ht="18.0" customHeight="1">
      <c r="A105" s="402"/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</row>
    <row r="106" ht="18.0" customHeight="1">
      <c r="A106" s="402"/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</row>
    <row r="107" ht="18.0" customHeight="1">
      <c r="A107" s="402"/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2"/>
      <c r="M107" s="402"/>
      <c r="N107" s="402"/>
      <c r="O107" s="402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</row>
    <row r="108" ht="18.0" customHeight="1">
      <c r="A108" s="402"/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2"/>
      <c r="T108" s="402"/>
      <c r="U108" s="402"/>
      <c r="V108" s="402"/>
      <c r="W108" s="402"/>
      <c r="X108" s="402"/>
      <c r="Y108" s="402"/>
      <c r="Z108" s="402"/>
    </row>
    <row r="109" ht="18.0" customHeight="1">
      <c r="A109" s="402"/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  <c r="R109" s="402"/>
      <c r="S109" s="402"/>
      <c r="T109" s="402"/>
      <c r="U109" s="402"/>
      <c r="V109" s="402"/>
      <c r="W109" s="402"/>
      <c r="X109" s="402"/>
      <c r="Y109" s="402"/>
      <c r="Z109" s="402"/>
    </row>
    <row r="110" ht="18.0" customHeight="1">
      <c r="A110" s="402"/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</row>
    <row r="111" ht="18.0" customHeight="1">
      <c r="A111" s="402"/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</row>
    <row r="112" ht="18.0" customHeight="1">
      <c r="A112" s="402"/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2"/>
      <c r="M112" s="402"/>
      <c r="N112" s="402"/>
      <c r="O112" s="402"/>
      <c r="P112" s="402"/>
      <c r="Q112" s="402"/>
      <c r="R112" s="402"/>
      <c r="S112" s="402"/>
      <c r="T112" s="402"/>
      <c r="U112" s="402"/>
      <c r="V112" s="402"/>
      <c r="W112" s="402"/>
      <c r="X112" s="402"/>
      <c r="Y112" s="402"/>
      <c r="Z112" s="402"/>
    </row>
    <row r="113" ht="18.0" customHeight="1">
      <c r="A113" s="402"/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2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</row>
    <row r="114" ht="18.0" customHeight="1">
      <c r="A114" s="402"/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2"/>
      <c r="M114" s="402"/>
      <c r="N114" s="402"/>
      <c r="O114" s="402"/>
      <c r="P114" s="402"/>
      <c r="Q114" s="402"/>
      <c r="R114" s="402"/>
      <c r="S114" s="402"/>
      <c r="T114" s="402"/>
      <c r="U114" s="402"/>
      <c r="V114" s="402"/>
      <c r="W114" s="402"/>
      <c r="X114" s="402"/>
      <c r="Y114" s="402"/>
      <c r="Z114" s="402"/>
    </row>
    <row r="115" ht="18.0" customHeight="1">
      <c r="A115" s="402"/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02"/>
      <c r="X115" s="402"/>
      <c r="Y115" s="402"/>
      <c r="Z115" s="402"/>
    </row>
    <row r="116" ht="18.0" customHeight="1">
      <c r="A116" s="402"/>
      <c r="B116" s="402"/>
      <c r="C116" s="402"/>
      <c r="D116" s="402"/>
      <c r="E116" s="402"/>
      <c r="F116" s="402"/>
      <c r="G116" s="402"/>
      <c r="H116" s="402"/>
      <c r="I116" s="402"/>
      <c r="J116" s="402"/>
      <c r="K116" s="402"/>
      <c r="L116" s="402"/>
      <c r="M116" s="402"/>
      <c r="N116" s="402"/>
      <c r="O116" s="402"/>
      <c r="P116" s="402"/>
      <c r="Q116" s="402"/>
      <c r="R116" s="402"/>
      <c r="S116" s="402"/>
      <c r="T116" s="402"/>
      <c r="U116" s="402"/>
      <c r="V116" s="402"/>
      <c r="W116" s="402"/>
      <c r="X116" s="402"/>
      <c r="Y116" s="402"/>
      <c r="Z116" s="402"/>
    </row>
    <row r="117" ht="18.0" customHeight="1">
      <c r="A117" s="402"/>
      <c r="B117" s="402"/>
      <c r="C117" s="402"/>
      <c r="D117" s="402"/>
      <c r="E117" s="402"/>
      <c r="F117" s="402"/>
      <c r="G117" s="402"/>
      <c r="H117" s="402"/>
      <c r="I117" s="402"/>
      <c r="J117" s="402"/>
      <c r="K117" s="402"/>
      <c r="L117" s="402"/>
      <c r="M117" s="402"/>
      <c r="N117" s="402"/>
      <c r="O117" s="402"/>
      <c r="P117" s="402"/>
      <c r="Q117" s="402"/>
      <c r="R117" s="402"/>
      <c r="S117" s="402"/>
      <c r="T117" s="402"/>
      <c r="U117" s="402"/>
      <c r="V117" s="402"/>
      <c r="W117" s="402"/>
      <c r="X117" s="402"/>
      <c r="Y117" s="402"/>
      <c r="Z117" s="402"/>
    </row>
    <row r="118" ht="18.0" customHeight="1">
      <c r="A118" s="402"/>
      <c r="B118" s="402"/>
      <c r="C118" s="402"/>
      <c r="D118" s="402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2"/>
      <c r="T118" s="402"/>
      <c r="U118" s="402"/>
      <c r="V118" s="402"/>
      <c r="W118" s="402"/>
      <c r="X118" s="402"/>
      <c r="Y118" s="402"/>
      <c r="Z118" s="402"/>
    </row>
    <row r="119" ht="18.0" customHeight="1">
      <c r="A119" s="402"/>
      <c r="B119" s="402"/>
      <c r="C119" s="402"/>
      <c r="D119" s="402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  <c r="R119" s="402"/>
      <c r="S119" s="402"/>
      <c r="T119" s="402"/>
      <c r="U119" s="402"/>
      <c r="V119" s="402"/>
      <c r="W119" s="402"/>
      <c r="X119" s="402"/>
      <c r="Y119" s="402"/>
      <c r="Z119" s="402"/>
    </row>
    <row r="120" ht="18.0" customHeight="1">
      <c r="A120" s="402"/>
      <c r="B120" s="402"/>
      <c r="C120" s="402"/>
      <c r="D120" s="402"/>
      <c r="E120" s="402"/>
      <c r="F120" s="402"/>
      <c r="G120" s="402"/>
      <c r="H120" s="402"/>
      <c r="I120" s="402"/>
      <c r="J120" s="402"/>
      <c r="K120" s="402"/>
      <c r="L120" s="402"/>
      <c r="M120" s="402"/>
      <c r="N120" s="402"/>
      <c r="O120" s="402"/>
      <c r="P120" s="402"/>
      <c r="Q120" s="402"/>
      <c r="R120" s="402"/>
      <c r="S120" s="402"/>
      <c r="T120" s="402"/>
      <c r="U120" s="402"/>
      <c r="V120" s="402"/>
      <c r="W120" s="402"/>
      <c r="X120" s="402"/>
      <c r="Y120" s="402"/>
      <c r="Z120" s="402"/>
    </row>
    <row r="121" ht="18.0" customHeight="1">
      <c r="A121" s="402"/>
      <c r="B121" s="402"/>
      <c r="C121" s="402"/>
      <c r="D121" s="402"/>
      <c r="E121" s="402"/>
      <c r="F121" s="402"/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  <c r="R121" s="402"/>
      <c r="S121" s="402"/>
      <c r="T121" s="402"/>
      <c r="U121" s="402"/>
      <c r="V121" s="402"/>
      <c r="W121" s="402"/>
      <c r="X121" s="402"/>
      <c r="Y121" s="402"/>
      <c r="Z121" s="402"/>
    </row>
    <row r="122" ht="18.0" customHeight="1">
      <c r="A122" s="402"/>
      <c r="B122" s="402"/>
      <c r="C122" s="402"/>
      <c r="D122" s="402"/>
      <c r="E122" s="402"/>
      <c r="F122" s="402"/>
      <c r="G122" s="402"/>
      <c r="H122" s="402"/>
      <c r="I122" s="402"/>
      <c r="J122" s="402"/>
      <c r="K122" s="402"/>
      <c r="L122" s="402"/>
      <c r="M122" s="402"/>
      <c r="N122" s="402"/>
      <c r="O122" s="402"/>
      <c r="P122" s="402"/>
      <c r="Q122" s="402"/>
      <c r="R122" s="402"/>
      <c r="S122" s="402"/>
      <c r="T122" s="402"/>
      <c r="U122" s="402"/>
      <c r="V122" s="402"/>
      <c r="W122" s="402"/>
      <c r="X122" s="402"/>
      <c r="Y122" s="402"/>
      <c r="Z122" s="402"/>
    </row>
    <row r="123" ht="18.0" customHeight="1">
      <c r="A123" s="402"/>
      <c r="B123" s="402"/>
      <c r="C123" s="402"/>
      <c r="D123" s="402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  <c r="R123" s="402"/>
      <c r="S123" s="402"/>
      <c r="T123" s="402"/>
      <c r="U123" s="402"/>
      <c r="V123" s="402"/>
      <c r="W123" s="402"/>
      <c r="X123" s="402"/>
      <c r="Y123" s="402"/>
      <c r="Z123" s="402"/>
    </row>
    <row r="124" ht="18.0" customHeight="1">
      <c r="A124" s="402"/>
      <c r="B124" s="402"/>
      <c r="C124" s="402"/>
      <c r="D124" s="402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  <c r="R124" s="402"/>
      <c r="S124" s="402"/>
      <c r="T124" s="402"/>
      <c r="U124" s="402"/>
      <c r="V124" s="402"/>
      <c r="W124" s="402"/>
      <c r="X124" s="402"/>
      <c r="Y124" s="402"/>
      <c r="Z124" s="402"/>
    </row>
    <row r="125" ht="18.0" customHeight="1">
      <c r="A125" s="402"/>
      <c r="B125" s="402"/>
      <c r="C125" s="402"/>
      <c r="D125" s="402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</row>
    <row r="126" ht="18.0" customHeight="1">
      <c r="A126" s="402"/>
      <c r="B126" s="402"/>
      <c r="C126" s="402"/>
      <c r="D126" s="402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  <c r="R126" s="402"/>
      <c r="S126" s="402"/>
      <c r="T126" s="402"/>
      <c r="U126" s="402"/>
      <c r="V126" s="402"/>
      <c r="W126" s="402"/>
      <c r="X126" s="402"/>
      <c r="Y126" s="402"/>
      <c r="Z126" s="402"/>
    </row>
    <row r="127" ht="18.0" customHeight="1">
      <c r="A127" s="402"/>
      <c r="B127" s="402"/>
      <c r="C127" s="402"/>
      <c r="D127" s="402"/>
      <c r="E127" s="402"/>
      <c r="F127" s="402"/>
      <c r="G127" s="402"/>
      <c r="H127" s="402"/>
      <c r="I127" s="402"/>
      <c r="J127" s="402"/>
      <c r="K127" s="402"/>
      <c r="L127" s="402"/>
      <c r="M127" s="402"/>
      <c r="N127" s="402"/>
      <c r="O127" s="402"/>
      <c r="P127" s="402"/>
      <c r="Q127" s="402"/>
      <c r="R127" s="402"/>
      <c r="S127" s="402"/>
      <c r="T127" s="402"/>
      <c r="U127" s="402"/>
      <c r="V127" s="402"/>
      <c r="W127" s="402"/>
      <c r="X127" s="402"/>
      <c r="Y127" s="402"/>
      <c r="Z127" s="402"/>
    </row>
    <row r="128" ht="18.0" customHeight="1">
      <c r="A128" s="402"/>
      <c r="B128" s="402"/>
      <c r="C128" s="402"/>
      <c r="D128" s="402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2"/>
    </row>
    <row r="129" ht="18.0" customHeight="1">
      <c r="A129" s="402"/>
      <c r="B129" s="402"/>
      <c r="C129" s="402"/>
      <c r="D129" s="402"/>
      <c r="E129" s="402"/>
      <c r="F129" s="402"/>
      <c r="G129" s="402"/>
      <c r="H129" s="402"/>
      <c r="I129" s="402"/>
      <c r="J129" s="402"/>
      <c r="K129" s="402"/>
      <c r="L129" s="402"/>
      <c r="M129" s="402"/>
      <c r="N129" s="402"/>
      <c r="O129" s="402"/>
      <c r="P129" s="402"/>
      <c r="Q129" s="402"/>
      <c r="R129" s="402"/>
      <c r="S129" s="402"/>
      <c r="T129" s="402"/>
      <c r="U129" s="402"/>
      <c r="V129" s="402"/>
      <c r="W129" s="402"/>
      <c r="X129" s="402"/>
      <c r="Y129" s="402"/>
      <c r="Z129" s="402"/>
    </row>
    <row r="130" ht="18.0" customHeight="1">
      <c r="A130" s="402"/>
      <c r="B130" s="402"/>
      <c r="C130" s="402"/>
      <c r="D130" s="402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  <c r="R130" s="402"/>
      <c r="S130" s="402"/>
      <c r="T130" s="402"/>
      <c r="U130" s="402"/>
      <c r="V130" s="402"/>
      <c r="W130" s="402"/>
      <c r="X130" s="402"/>
      <c r="Y130" s="402"/>
      <c r="Z130" s="402"/>
    </row>
    <row r="131" ht="18.0" customHeight="1">
      <c r="A131" s="402"/>
      <c r="B131" s="402"/>
      <c r="C131" s="402"/>
      <c r="D131" s="402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  <c r="R131" s="402"/>
      <c r="S131" s="402"/>
      <c r="T131" s="402"/>
      <c r="U131" s="402"/>
      <c r="V131" s="402"/>
      <c r="W131" s="402"/>
      <c r="X131" s="402"/>
      <c r="Y131" s="402"/>
      <c r="Z131" s="402"/>
    </row>
    <row r="132" ht="18.0" customHeight="1">
      <c r="A132" s="402"/>
      <c r="B132" s="402"/>
      <c r="C132" s="402"/>
      <c r="D132" s="402"/>
      <c r="E132" s="402"/>
      <c r="F132" s="402"/>
      <c r="G132" s="402"/>
      <c r="H132" s="402"/>
      <c r="I132" s="402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</row>
    <row r="133" ht="18.0" customHeight="1">
      <c r="A133" s="402"/>
      <c r="B133" s="402"/>
      <c r="C133" s="402"/>
      <c r="D133" s="402"/>
      <c r="E133" s="402"/>
      <c r="F133" s="402"/>
      <c r="G133" s="402"/>
      <c r="H133" s="402"/>
      <c r="I133" s="402"/>
      <c r="J133" s="402"/>
      <c r="K133" s="402"/>
      <c r="L133" s="402"/>
      <c r="M133" s="402"/>
      <c r="N133" s="402"/>
      <c r="O133" s="402"/>
      <c r="P133" s="402"/>
      <c r="Q133" s="402"/>
      <c r="R133" s="402"/>
      <c r="S133" s="402"/>
      <c r="T133" s="402"/>
      <c r="U133" s="402"/>
      <c r="V133" s="402"/>
      <c r="W133" s="402"/>
      <c r="X133" s="402"/>
      <c r="Y133" s="402"/>
      <c r="Z133" s="402"/>
    </row>
    <row r="134" ht="18.0" customHeight="1">
      <c r="A134" s="402"/>
      <c r="B134" s="402"/>
      <c r="C134" s="402"/>
      <c r="D134" s="402"/>
      <c r="E134" s="402"/>
      <c r="F134" s="402"/>
      <c r="G134" s="402"/>
      <c r="H134" s="402"/>
      <c r="I134" s="402"/>
      <c r="J134" s="402"/>
      <c r="K134" s="402"/>
      <c r="L134" s="402"/>
      <c r="M134" s="402"/>
      <c r="N134" s="402"/>
      <c r="O134" s="402"/>
      <c r="P134" s="402"/>
      <c r="Q134" s="402"/>
      <c r="R134" s="402"/>
      <c r="S134" s="402"/>
      <c r="T134" s="402"/>
      <c r="U134" s="402"/>
      <c r="V134" s="402"/>
      <c r="W134" s="402"/>
      <c r="X134" s="402"/>
      <c r="Y134" s="402"/>
      <c r="Z134" s="402"/>
    </row>
    <row r="135" ht="18.0" customHeight="1">
      <c r="A135" s="402"/>
      <c r="B135" s="402"/>
      <c r="C135" s="402"/>
      <c r="D135" s="40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2"/>
      <c r="T135" s="402"/>
      <c r="U135" s="402"/>
      <c r="V135" s="402"/>
      <c r="W135" s="402"/>
      <c r="X135" s="402"/>
      <c r="Y135" s="402"/>
      <c r="Z135" s="402"/>
    </row>
    <row r="136" ht="18.0" customHeight="1">
      <c r="A136" s="402"/>
      <c r="B136" s="402"/>
      <c r="C136" s="402"/>
      <c r="D136" s="402"/>
      <c r="E136" s="402"/>
      <c r="F136" s="402"/>
      <c r="G136" s="402"/>
      <c r="H136" s="402"/>
      <c r="I136" s="402"/>
      <c r="J136" s="402"/>
      <c r="K136" s="402"/>
      <c r="L136" s="402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</row>
    <row r="137" ht="18.0" customHeight="1">
      <c r="A137" s="402"/>
      <c r="B137" s="402"/>
      <c r="C137" s="402"/>
      <c r="D137" s="402"/>
      <c r="E137" s="402"/>
      <c r="F137" s="402"/>
      <c r="G137" s="402"/>
      <c r="H137" s="402"/>
      <c r="I137" s="402"/>
      <c r="J137" s="402"/>
      <c r="K137" s="402"/>
      <c r="L137" s="40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</row>
    <row r="138" ht="18.0" customHeight="1">
      <c r="A138" s="402"/>
      <c r="B138" s="402"/>
      <c r="C138" s="402"/>
      <c r="D138" s="402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</row>
    <row r="139" ht="18.0" customHeight="1">
      <c r="A139" s="402"/>
      <c r="B139" s="402"/>
      <c r="C139" s="402"/>
      <c r="D139" s="402"/>
      <c r="E139" s="402"/>
      <c r="F139" s="402"/>
      <c r="G139" s="402"/>
      <c r="H139" s="402"/>
      <c r="I139" s="402"/>
      <c r="J139" s="402"/>
      <c r="K139" s="402"/>
      <c r="L139" s="402"/>
      <c r="M139" s="402"/>
      <c r="N139" s="402"/>
      <c r="O139" s="402"/>
      <c r="P139" s="402"/>
      <c r="Q139" s="402"/>
      <c r="R139" s="402"/>
      <c r="S139" s="402"/>
      <c r="T139" s="402"/>
      <c r="U139" s="402"/>
      <c r="V139" s="402"/>
      <c r="W139" s="402"/>
      <c r="X139" s="402"/>
      <c r="Y139" s="402"/>
      <c r="Z139" s="402"/>
    </row>
    <row r="140" ht="18.0" customHeight="1">
      <c r="A140" s="402"/>
      <c r="B140" s="402"/>
      <c r="C140" s="402"/>
      <c r="D140" s="402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</row>
    <row r="141" ht="18.0" customHeight="1">
      <c r="A141" s="402"/>
      <c r="B141" s="402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</row>
    <row r="142" ht="18.0" customHeight="1">
      <c r="A142" s="402"/>
      <c r="B142" s="402"/>
      <c r="C142" s="402"/>
      <c r="D142" s="402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</row>
    <row r="143" ht="18.0" customHeight="1">
      <c r="A143" s="402"/>
      <c r="B143" s="402"/>
      <c r="C143" s="402"/>
      <c r="D143" s="402"/>
      <c r="E143" s="402"/>
      <c r="F143" s="402"/>
      <c r="G143" s="402"/>
      <c r="H143" s="402"/>
      <c r="I143" s="402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</row>
    <row r="144" ht="18.0" customHeight="1">
      <c r="A144" s="402"/>
      <c r="B144" s="402"/>
      <c r="C144" s="402"/>
      <c r="D144" s="402"/>
      <c r="E144" s="402"/>
      <c r="F144" s="402"/>
      <c r="G144" s="402"/>
      <c r="H144" s="402"/>
      <c r="I144" s="402"/>
      <c r="J144" s="402"/>
      <c r="K144" s="402"/>
      <c r="L144" s="402"/>
      <c r="M144" s="402"/>
      <c r="N144" s="402"/>
      <c r="O144" s="402"/>
      <c r="P144" s="402"/>
      <c r="Q144" s="402"/>
      <c r="R144" s="402"/>
      <c r="S144" s="402"/>
      <c r="T144" s="402"/>
      <c r="U144" s="402"/>
      <c r="V144" s="402"/>
      <c r="W144" s="402"/>
      <c r="X144" s="402"/>
      <c r="Y144" s="402"/>
      <c r="Z144" s="402"/>
    </row>
    <row r="145" ht="18.0" customHeight="1">
      <c r="A145" s="402"/>
      <c r="B145" s="402"/>
      <c r="C145" s="402"/>
      <c r="D145" s="402"/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2"/>
      <c r="T145" s="402"/>
      <c r="U145" s="402"/>
      <c r="V145" s="402"/>
      <c r="W145" s="402"/>
      <c r="X145" s="402"/>
      <c r="Y145" s="402"/>
      <c r="Z145" s="402"/>
    </row>
    <row r="146" ht="18.0" customHeight="1">
      <c r="A146" s="402"/>
      <c r="B146" s="402"/>
      <c r="C146" s="402"/>
      <c r="D146" s="402"/>
      <c r="E146" s="402"/>
      <c r="F146" s="402"/>
      <c r="G146" s="402"/>
      <c r="H146" s="402"/>
      <c r="I146" s="402"/>
      <c r="J146" s="402"/>
      <c r="K146" s="402"/>
      <c r="L146" s="402"/>
      <c r="M146" s="402"/>
      <c r="N146" s="402"/>
      <c r="O146" s="402"/>
      <c r="P146" s="402"/>
      <c r="Q146" s="402"/>
      <c r="R146" s="402"/>
      <c r="S146" s="402"/>
      <c r="T146" s="402"/>
      <c r="U146" s="402"/>
      <c r="V146" s="402"/>
      <c r="W146" s="402"/>
      <c r="X146" s="402"/>
      <c r="Y146" s="402"/>
      <c r="Z146" s="402"/>
    </row>
    <row r="147" ht="18.0" customHeight="1">
      <c r="A147" s="402"/>
      <c r="B147" s="402"/>
      <c r="C147" s="402"/>
      <c r="D147" s="402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  <c r="R147" s="402"/>
      <c r="S147" s="402"/>
      <c r="T147" s="402"/>
      <c r="U147" s="402"/>
      <c r="V147" s="402"/>
      <c r="W147" s="402"/>
      <c r="X147" s="402"/>
      <c r="Y147" s="402"/>
      <c r="Z147" s="402"/>
    </row>
    <row r="148" ht="18.0" customHeight="1">
      <c r="A148" s="402"/>
      <c r="B148" s="402"/>
      <c r="C148" s="402"/>
      <c r="D148" s="402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2"/>
      <c r="T148" s="402"/>
      <c r="U148" s="402"/>
      <c r="V148" s="402"/>
      <c r="W148" s="402"/>
      <c r="X148" s="402"/>
      <c r="Y148" s="402"/>
      <c r="Z148" s="402"/>
    </row>
    <row r="149" ht="18.0" customHeight="1">
      <c r="A149" s="402"/>
      <c r="B149" s="402"/>
      <c r="C149" s="402"/>
      <c r="D149" s="402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</row>
    <row r="150" ht="18.0" customHeight="1">
      <c r="A150" s="402"/>
      <c r="B150" s="402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</row>
    <row r="151" ht="18.0" customHeight="1">
      <c r="A151" s="402"/>
      <c r="B151" s="402"/>
      <c r="C151" s="402"/>
      <c r="D151" s="402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  <c r="R151" s="402"/>
      <c r="S151" s="402"/>
      <c r="T151" s="402"/>
      <c r="U151" s="402"/>
      <c r="V151" s="402"/>
      <c r="W151" s="402"/>
      <c r="X151" s="402"/>
      <c r="Y151" s="402"/>
      <c r="Z151" s="402"/>
    </row>
    <row r="152" ht="18.0" customHeight="1">
      <c r="A152" s="402"/>
      <c r="B152" s="402"/>
      <c r="C152" s="402"/>
      <c r="D152" s="402"/>
      <c r="E152" s="402"/>
      <c r="F152" s="402"/>
      <c r="G152" s="402"/>
      <c r="H152" s="402"/>
      <c r="I152" s="402"/>
      <c r="J152" s="402"/>
      <c r="K152" s="402"/>
      <c r="L152" s="402"/>
      <c r="M152" s="402"/>
      <c r="N152" s="402"/>
      <c r="O152" s="402"/>
      <c r="P152" s="402"/>
      <c r="Q152" s="402"/>
      <c r="R152" s="402"/>
      <c r="S152" s="402"/>
      <c r="T152" s="402"/>
      <c r="U152" s="402"/>
      <c r="V152" s="402"/>
      <c r="W152" s="402"/>
      <c r="X152" s="402"/>
      <c r="Y152" s="402"/>
      <c r="Z152" s="402"/>
    </row>
    <row r="153" ht="18.0" customHeight="1">
      <c r="A153" s="402"/>
      <c r="B153" s="402"/>
      <c r="C153" s="402"/>
      <c r="D153" s="402"/>
      <c r="E153" s="402"/>
      <c r="F153" s="402"/>
      <c r="G153" s="402"/>
      <c r="H153" s="402"/>
      <c r="I153" s="402"/>
      <c r="J153" s="402"/>
      <c r="K153" s="402"/>
      <c r="L153" s="402"/>
      <c r="M153" s="402"/>
      <c r="N153" s="402"/>
      <c r="O153" s="402"/>
      <c r="P153" s="402"/>
      <c r="Q153" s="402"/>
      <c r="R153" s="402"/>
      <c r="S153" s="402"/>
      <c r="T153" s="402"/>
      <c r="U153" s="402"/>
      <c r="V153" s="402"/>
      <c r="W153" s="402"/>
      <c r="X153" s="402"/>
      <c r="Y153" s="402"/>
      <c r="Z153" s="402"/>
    </row>
    <row r="154" ht="18.0" customHeight="1">
      <c r="A154" s="402"/>
      <c r="B154" s="402"/>
      <c r="C154" s="402"/>
      <c r="D154" s="402"/>
      <c r="E154" s="402"/>
      <c r="F154" s="402"/>
      <c r="G154" s="402"/>
      <c r="H154" s="402"/>
      <c r="I154" s="402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</row>
    <row r="155" ht="18.0" customHeight="1">
      <c r="A155" s="402"/>
      <c r="B155" s="402"/>
      <c r="C155" s="402"/>
      <c r="D155" s="402"/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2"/>
      <c r="T155" s="402"/>
      <c r="U155" s="402"/>
      <c r="V155" s="402"/>
      <c r="W155" s="402"/>
      <c r="X155" s="402"/>
      <c r="Y155" s="402"/>
      <c r="Z155" s="402"/>
    </row>
    <row r="156" ht="18.0" customHeight="1">
      <c r="A156" s="402"/>
      <c r="B156" s="402"/>
      <c r="C156" s="402"/>
      <c r="D156" s="402"/>
      <c r="E156" s="402"/>
      <c r="F156" s="402"/>
      <c r="G156" s="402"/>
      <c r="H156" s="402"/>
      <c r="I156" s="402"/>
      <c r="J156" s="402"/>
      <c r="K156" s="402"/>
      <c r="L156" s="402"/>
      <c r="M156" s="402"/>
      <c r="N156" s="402"/>
      <c r="O156" s="402"/>
      <c r="P156" s="402"/>
      <c r="Q156" s="402"/>
      <c r="R156" s="402"/>
      <c r="S156" s="402"/>
      <c r="T156" s="402"/>
      <c r="U156" s="402"/>
      <c r="V156" s="402"/>
      <c r="W156" s="402"/>
      <c r="X156" s="402"/>
      <c r="Y156" s="402"/>
      <c r="Z156" s="402"/>
    </row>
    <row r="157" ht="18.0" customHeight="1">
      <c r="A157" s="402"/>
      <c r="B157" s="402"/>
      <c r="C157" s="402"/>
      <c r="D157" s="402"/>
      <c r="E157" s="402"/>
      <c r="F157" s="402"/>
      <c r="G157" s="402"/>
      <c r="H157" s="402"/>
      <c r="I157" s="402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</row>
    <row r="158" ht="18.0" customHeight="1">
      <c r="A158" s="402"/>
      <c r="B158" s="402"/>
      <c r="C158" s="402"/>
      <c r="D158" s="402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2"/>
      <c r="T158" s="402"/>
      <c r="U158" s="402"/>
      <c r="V158" s="402"/>
      <c r="W158" s="402"/>
      <c r="X158" s="402"/>
      <c r="Y158" s="402"/>
      <c r="Z158" s="402"/>
    </row>
    <row r="159" ht="18.0" customHeight="1">
      <c r="A159" s="402"/>
      <c r="B159" s="402"/>
      <c r="C159" s="402"/>
      <c r="D159" s="402"/>
      <c r="E159" s="402"/>
      <c r="F159" s="402"/>
      <c r="G159" s="402"/>
      <c r="H159" s="402"/>
      <c r="I159" s="402"/>
      <c r="J159" s="402"/>
      <c r="K159" s="402"/>
      <c r="L159" s="402"/>
      <c r="M159" s="402"/>
      <c r="N159" s="402"/>
      <c r="O159" s="402"/>
      <c r="P159" s="402"/>
      <c r="Q159" s="402"/>
      <c r="R159" s="402"/>
      <c r="S159" s="402"/>
      <c r="T159" s="402"/>
      <c r="U159" s="402"/>
      <c r="V159" s="402"/>
      <c r="W159" s="402"/>
      <c r="X159" s="402"/>
      <c r="Y159" s="402"/>
      <c r="Z159" s="402"/>
    </row>
    <row r="160" ht="18.0" customHeight="1">
      <c r="A160" s="402"/>
      <c r="B160" s="402"/>
      <c r="C160" s="402"/>
      <c r="D160" s="402"/>
      <c r="E160" s="402"/>
      <c r="F160" s="402"/>
      <c r="G160" s="402"/>
      <c r="H160" s="402"/>
      <c r="I160" s="402"/>
      <c r="J160" s="402"/>
      <c r="K160" s="402"/>
      <c r="L160" s="402"/>
      <c r="M160" s="402"/>
      <c r="N160" s="402"/>
      <c r="O160" s="402"/>
      <c r="P160" s="402"/>
      <c r="Q160" s="402"/>
      <c r="R160" s="402"/>
      <c r="S160" s="402"/>
      <c r="T160" s="402"/>
      <c r="U160" s="402"/>
      <c r="V160" s="402"/>
      <c r="W160" s="402"/>
      <c r="X160" s="402"/>
      <c r="Y160" s="402"/>
      <c r="Z160" s="402"/>
    </row>
    <row r="161" ht="18.0" customHeight="1">
      <c r="A161" s="402"/>
      <c r="B161" s="402"/>
      <c r="C161" s="402"/>
      <c r="D161" s="402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  <c r="R161" s="402"/>
      <c r="S161" s="402"/>
      <c r="T161" s="402"/>
      <c r="U161" s="402"/>
      <c r="V161" s="402"/>
      <c r="W161" s="402"/>
      <c r="X161" s="402"/>
      <c r="Y161" s="402"/>
      <c r="Z161" s="402"/>
    </row>
    <row r="162" ht="18.0" customHeight="1">
      <c r="A162" s="402"/>
      <c r="B162" s="402"/>
      <c r="C162" s="402"/>
      <c r="D162" s="402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</row>
    <row r="163" ht="18.0" customHeight="1">
      <c r="A163" s="402"/>
      <c r="B163" s="402"/>
      <c r="C163" s="402"/>
      <c r="D163" s="402"/>
      <c r="E163" s="402"/>
      <c r="F163" s="402"/>
      <c r="G163" s="402"/>
      <c r="H163" s="402"/>
      <c r="I163" s="402"/>
      <c r="J163" s="402"/>
      <c r="K163" s="402"/>
      <c r="L163" s="402"/>
      <c r="M163" s="402"/>
      <c r="N163" s="402"/>
      <c r="O163" s="402"/>
      <c r="P163" s="402"/>
      <c r="Q163" s="402"/>
      <c r="R163" s="402"/>
      <c r="S163" s="402"/>
      <c r="T163" s="402"/>
      <c r="U163" s="402"/>
      <c r="V163" s="402"/>
      <c r="W163" s="402"/>
      <c r="X163" s="402"/>
      <c r="Y163" s="402"/>
      <c r="Z163" s="402"/>
    </row>
    <row r="164" ht="18.0" customHeight="1">
      <c r="A164" s="402"/>
      <c r="B164" s="402"/>
      <c r="C164" s="402"/>
      <c r="D164" s="402"/>
      <c r="E164" s="402"/>
      <c r="F164" s="402"/>
      <c r="G164" s="402"/>
      <c r="H164" s="402"/>
      <c r="I164" s="402"/>
      <c r="J164" s="402"/>
      <c r="K164" s="402"/>
      <c r="L164" s="402"/>
      <c r="M164" s="402"/>
      <c r="N164" s="402"/>
      <c r="O164" s="402"/>
      <c r="P164" s="402"/>
      <c r="Q164" s="402"/>
      <c r="R164" s="402"/>
      <c r="S164" s="402"/>
      <c r="T164" s="402"/>
      <c r="U164" s="402"/>
      <c r="V164" s="402"/>
      <c r="W164" s="402"/>
      <c r="X164" s="402"/>
      <c r="Y164" s="402"/>
      <c r="Z164" s="402"/>
    </row>
    <row r="165" ht="18.0" customHeight="1">
      <c r="A165" s="402"/>
      <c r="B165" s="402"/>
      <c r="C165" s="402"/>
      <c r="D165" s="402"/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2"/>
      <c r="T165" s="402"/>
      <c r="U165" s="402"/>
      <c r="V165" s="402"/>
      <c r="W165" s="402"/>
      <c r="X165" s="402"/>
      <c r="Y165" s="402"/>
      <c r="Z165" s="402"/>
    </row>
    <row r="166" ht="18.0" customHeight="1">
      <c r="A166" s="402"/>
      <c r="B166" s="402"/>
      <c r="C166" s="402"/>
      <c r="D166" s="402"/>
      <c r="E166" s="402"/>
      <c r="F166" s="402"/>
      <c r="G166" s="402"/>
      <c r="H166" s="402"/>
      <c r="I166" s="402"/>
      <c r="J166" s="402"/>
      <c r="K166" s="402"/>
      <c r="L166" s="402"/>
      <c r="M166" s="402"/>
      <c r="N166" s="402"/>
      <c r="O166" s="402"/>
      <c r="P166" s="402"/>
      <c r="Q166" s="402"/>
      <c r="R166" s="402"/>
      <c r="S166" s="402"/>
      <c r="T166" s="402"/>
      <c r="U166" s="402"/>
      <c r="V166" s="402"/>
      <c r="W166" s="402"/>
      <c r="X166" s="402"/>
      <c r="Y166" s="402"/>
      <c r="Z166" s="402"/>
    </row>
    <row r="167" ht="18.0" customHeight="1">
      <c r="A167" s="402"/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  <c r="R167" s="402"/>
      <c r="S167" s="402"/>
      <c r="T167" s="402"/>
      <c r="U167" s="402"/>
      <c r="V167" s="402"/>
      <c r="W167" s="402"/>
      <c r="X167" s="402"/>
      <c r="Y167" s="402"/>
      <c r="Z167" s="402"/>
    </row>
    <row r="168" ht="18.0" customHeight="1">
      <c r="A168" s="402"/>
      <c r="B168" s="402"/>
      <c r="C168" s="402"/>
      <c r="D168" s="402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2"/>
      <c r="T168" s="402"/>
      <c r="U168" s="402"/>
      <c r="V168" s="402"/>
      <c r="W168" s="402"/>
      <c r="X168" s="402"/>
      <c r="Y168" s="402"/>
      <c r="Z168" s="402"/>
    </row>
    <row r="169" ht="18.0" customHeight="1">
      <c r="A169" s="402"/>
      <c r="B169" s="402"/>
      <c r="C169" s="402"/>
      <c r="D169" s="402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  <c r="R169" s="402"/>
      <c r="S169" s="402"/>
      <c r="T169" s="402"/>
      <c r="U169" s="402"/>
      <c r="V169" s="402"/>
      <c r="W169" s="402"/>
      <c r="X169" s="402"/>
      <c r="Y169" s="402"/>
      <c r="Z169" s="402"/>
    </row>
    <row r="170" ht="18.0" customHeight="1">
      <c r="A170" s="402"/>
      <c r="B170" s="402"/>
      <c r="C170" s="402"/>
      <c r="D170" s="402"/>
      <c r="E170" s="402"/>
      <c r="F170" s="402"/>
      <c r="G170" s="402"/>
      <c r="H170" s="402"/>
      <c r="I170" s="402"/>
      <c r="J170" s="402"/>
      <c r="K170" s="402"/>
      <c r="L170" s="402"/>
      <c r="M170" s="402"/>
      <c r="N170" s="402"/>
      <c r="O170" s="402"/>
      <c r="P170" s="402"/>
      <c r="Q170" s="402"/>
      <c r="R170" s="402"/>
      <c r="S170" s="402"/>
      <c r="T170" s="402"/>
      <c r="U170" s="402"/>
      <c r="V170" s="402"/>
      <c r="W170" s="402"/>
      <c r="X170" s="402"/>
      <c r="Y170" s="402"/>
      <c r="Z170" s="402"/>
    </row>
    <row r="171" ht="18.0" customHeight="1">
      <c r="A171" s="402"/>
      <c r="B171" s="402"/>
      <c r="C171" s="402"/>
      <c r="D171" s="402"/>
      <c r="E171" s="402"/>
      <c r="F171" s="402"/>
      <c r="G171" s="402"/>
      <c r="H171" s="402"/>
      <c r="I171" s="402"/>
      <c r="J171" s="402"/>
      <c r="K171" s="402"/>
      <c r="L171" s="402"/>
      <c r="M171" s="402"/>
      <c r="N171" s="402"/>
      <c r="O171" s="402"/>
      <c r="P171" s="402"/>
      <c r="Q171" s="402"/>
      <c r="R171" s="402"/>
      <c r="S171" s="402"/>
      <c r="T171" s="402"/>
      <c r="U171" s="402"/>
      <c r="V171" s="402"/>
      <c r="W171" s="402"/>
      <c r="X171" s="402"/>
      <c r="Y171" s="402"/>
      <c r="Z171" s="402"/>
    </row>
    <row r="172" ht="18.0" customHeight="1">
      <c r="A172" s="402"/>
      <c r="B172" s="402"/>
      <c r="C172" s="402"/>
      <c r="D172" s="402"/>
      <c r="E172" s="402"/>
      <c r="F172" s="402"/>
      <c r="G172" s="402"/>
      <c r="H172" s="402"/>
      <c r="I172" s="402"/>
      <c r="J172" s="402"/>
      <c r="K172" s="402"/>
      <c r="L172" s="402"/>
      <c r="M172" s="402"/>
      <c r="N172" s="402"/>
      <c r="O172" s="402"/>
      <c r="P172" s="402"/>
      <c r="Q172" s="402"/>
      <c r="R172" s="402"/>
      <c r="S172" s="402"/>
      <c r="T172" s="402"/>
      <c r="U172" s="402"/>
      <c r="V172" s="402"/>
      <c r="W172" s="402"/>
      <c r="X172" s="402"/>
      <c r="Y172" s="402"/>
      <c r="Z172" s="402"/>
    </row>
    <row r="173" ht="18.0" customHeight="1">
      <c r="A173" s="402"/>
      <c r="B173" s="402"/>
      <c r="C173" s="402"/>
      <c r="D173" s="402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</row>
    <row r="174" ht="18.0" customHeight="1">
      <c r="A174" s="402"/>
      <c r="B174" s="402"/>
      <c r="C174" s="402"/>
      <c r="D174" s="402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02"/>
      <c r="S174" s="402"/>
      <c r="T174" s="402"/>
      <c r="U174" s="402"/>
      <c r="V174" s="402"/>
      <c r="W174" s="402"/>
      <c r="X174" s="402"/>
      <c r="Y174" s="402"/>
      <c r="Z174" s="402"/>
    </row>
    <row r="175" ht="18.0" customHeight="1">
      <c r="A175" s="402"/>
      <c r="B175" s="402"/>
      <c r="C175" s="402"/>
      <c r="D175" s="402"/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2"/>
      <c r="T175" s="402"/>
      <c r="U175" s="402"/>
      <c r="V175" s="402"/>
      <c r="W175" s="402"/>
      <c r="X175" s="402"/>
      <c r="Y175" s="402"/>
      <c r="Z175" s="402"/>
    </row>
    <row r="176" ht="18.0" customHeight="1">
      <c r="A176" s="402"/>
      <c r="B176" s="402"/>
      <c r="C176" s="402"/>
      <c r="D176" s="402"/>
      <c r="E176" s="402"/>
      <c r="F176" s="402"/>
      <c r="G176" s="402"/>
      <c r="H176" s="402"/>
      <c r="I176" s="402"/>
      <c r="J176" s="402"/>
      <c r="K176" s="402"/>
      <c r="L176" s="402"/>
      <c r="M176" s="402"/>
      <c r="N176" s="402"/>
      <c r="O176" s="402"/>
      <c r="P176" s="402"/>
      <c r="Q176" s="402"/>
      <c r="R176" s="402"/>
      <c r="S176" s="402"/>
      <c r="T176" s="402"/>
      <c r="U176" s="402"/>
      <c r="V176" s="402"/>
      <c r="W176" s="402"/>
      <c r="X176" s="402"/>
      <c r="Y176" s="402"/>
      <c r="Z176" s="402"/>
    </row>
    <row r="177" ht="18.0" customHeight="1">
      <c r="A177" s="402"/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</row>
    <row r="178" ht="18.0" customHeight="1">
      <c r="A178" s="402"/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2"/>
      <c r="T178" s="402"/>
      <c r="U178" s="402"/>
      <c r="V178" s="402"/>
      <c r="W178" s="402"/>
      <c r="X178" s="402"/>
      <c r="Y178" s="402"/>
      <c r="Z178" s="402"/>
    </row>
    <row r="179" ht="18.0" customHeight="1">
      <c r="A179" s="402"/>
      <c r="B179" s="402"/>
      <c r="C179" s="402"/>
      <c r="D179" s="402"/>
      <c r="E179" s="402"/>
      <c r="F179" s="402"/>
      <c r="G179" s="402"/>
      <c r="H179" s="402"/>
      <c r="I179" s="402"/>
      <c r="J179" s="402"/>
      <c r="K179" s="402"/>
      <c r="L179" s="402"/>
      <c r="M179" s="402"/>
      <c r="N179" s="402"/>
      <c r="O179" s="402"/>
      <c r="P179" s="402"/>
      <c r="Q179" s="402"/>
      <c r="R179" s="402"/>
      <c r="S179" s="402"/>
      <c r="T179" s="402"/>
      <c r="U179" s="402"/>
      <c r="V179" s="402"/>
      <c r="W179" s="402"/>
      <c r="X179" s="402"/>
      <c r="Y179" s="402"/>
      <c r="Z179" s="402"/>
    </row>
    <row r="180" ht="18.0" customHeight="1">
      <c r="A180" s="402"/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</row>
    <row r="181" ht="18.0" customHeight="1">
      <c r="A181" s="402"/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02"/>
      <c r="S181" s="402"/>
      <c r="T181" s="402"/>
      <c r="U181" s="402"/>
      <c r="V181" s="402"/>
      <c r="W181" s="402"/>
      <c r="X181" s="402"/>
      <c r="Y181" s="402"/>
      <c r="Z181" s="402"/>
    </row>
    <row r="182" ht="18.0" customHeight="1">
      <c r="A182" s="402"/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  <c r="S182" s="402"/>
      <c r="T182" s="402"/>
      <c r="U182" s="402"/>
      <c r="V182" s="402"/>
      <c r="W182" s="402"/>
      <c r="X182" s="402"/>
      <c r="Y182" s="402"/>
      <c r="Z182" s="402"/>
    </row>
    <row r="183" ht="18.0" customHeight="1">
      <c r="A183" s="402"/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402"/>
      <c r="O183" s="402"/>
      <c r="P183" s="402"/>
      <c r="Q183" s="402"/>
      <c r="R183" s="402"/>
      <c r="S183" s="402"/>
      <c r="T183" s="402"/>
      <c r="U183" s="402"/>
      <c r="V183" s="402"/>
      <c r="W183" s="402"/>
      <c r="X183" s="402"/>
      <c r="Y183" s="402"/>
      <c r="Z183" s="402"/>
    </row>
    <row r="184" ht="18.0" customHeight="1">
      <c r="A184" s="402"/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402"/>
      <c r="O184" s="402"/>
      <c r="P184" s="402"/>
      <c r="Q184" s="402"/>
      <c r="R184" s="402"/>
      <c r="S184" s="402"/>
      <c r="T184" s="402"/>
      <c r="U184" s="402"/>
      <c r="V184" s="402"/>
      <c r="W184" s="402"/>
      <c r="X184" s="402"/>
      <c r="Y184" s="402"/>
      <c r="Z184" s="402"/>
    </row>
    <row r="185" ht="18.0" customHeight="1">
      <c r="A185" s="402"/>
      <c r="B185" s="402"/>
      <c r="C185" s="402"/>
      <c r="D185" s="402"/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2"/>
      <c r="T185" s="402"/>
      <c r="U185" s="402"/>
      <c r="V185" s="402"/>
      <c r="W185" s="402"/>
      <c r="X185" s="402"/>
      <c r="Y185" s="402"/>
      <c r="Z185" s="402"/>
    </row>
    <row r="186" ht="18.0" customHeight="1">
      <c r="A186" s="402"/>
      <c r="B186" s="402"/>
      <c r="C186" s="402"/>
      <c r="D186" s="402"/>
      <c r="E186" s="402"/>
      <c r="F186" s="402"/>
      <c r="G186" s="402"/>
      <c r="H186" s="402"/>
      <c r="I186" s="402"/>
      <c r="J186" s="402"/>
      <c r="K186" s="402"/>
      <c r="L186" s="402"/>
      <c r="M186" s="402"/>
      <c r="N186" s="402"/>
      <c r="O186" s="402"/>
      <c r="P186" s="402"/>
      <c r="Q186" s="402"/>
      <c r="R186" s="402"/>
      <c r="S186" s="402"/>
      <c r="T186" s="402"/>
      <c r="U186" s="402"/>
      <c r="V186" s="402"/>
      <c r="W186" s="402"/>
      <c r="X186" s="402"/>
      <c r="Y186" s="402"/>
      <c r="Z186" s="402"/>
    </row>
    <row r="187" ht="18.0" customHeight="1">
      <c r="A187" s="402"/>
      <c r="B187" s="402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</row>
    <row r="188" ht="18.0" customHeight="1">
      <c r="A188" s="402"/>
      <c r="B188" s="402"/>
      <c r="C188" s="402"/>
      <c r="D188" s="402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2"/>
      <c r="T188" s="402"/>
      <c r="U188" s="402"/>
      <c r="V188" s="402"/>
      <c r="W188" s="402"/>
      <c r="X188" s="402"/>
      <c r="Y188" s="402"/>
      <c r="Z188" s="402"/>
    </row>
    <row r="189" ht="18.0" customHeight="1">
      <c r="A189" s="402"/>
      <c r="B189" s="402"/>
      <c r="C189" s="402"/>
      <c r="D189" s="402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</row>
    <row r="190" ht="18.0" customHeight="1">
      <c r="A190" s="402"/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  <c r="S190" s="402"/>
      <c r="T190" s="402"/>
      <c r="U190" s="402"/>
      <c r="V190" s="402"/>
      <c r="W190" s="402"/>
      <c r="X190" s="402"/>
      <c r="Y190" s="402"/>
      <c r="Z190" s="402"/>
    </row>
    <row r="191" ht="18.0" customHeight="1">
      <c r="A191" s="402"/>
      <c r="B191" s="402"/>
      <c r="C191" s="402"/>
      <c r="D191" s="402"/>
      <c r="E191" s="402"/>
      <c r="F191" s="402"/>
      <c r="G191" s="402"/>
      <c r="H191" s="402"/>
      <c r="I191" s="402"/>
      <c r="J191" s="402"/>
      <c r="K191" s="402"/>
      <c r="L191" s="402"/>
      <c r="M191" s="402"/>
      <c r="N191" s="402"/>
      <c r="O191" s="402"/>
      <c r="P191" s="402"/>
      <c r="Q191" s="402"/>
      <c r="R191" s="402"/>
      <c r="S191" s="402"/>
      <c r="T191" s="402"/>
      <c r="U191" s="402"/>
      <c r="V191" s="402"/>
      <c r="W191" s="402"/>
      <c r="X191" s="402"/>
      <c r="Y191" s="402"/>
      <c r="Z191" s="402"/>
    </row>
    <row r="192" ht="18.0" customHeight="1">
      <c r="A192" s="402"/>
      <c r="B192" s="402"/>
      <c r="C192" s="402"/>
      <c r="D192" s="402"/>
      <c r="E192" s="402"/>
      <c r="F192" s="402"/>
      <c r="G192" s="402"/>
      <c r="H192" s="402"/>
      <c r="I192" s="402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</row>
    <row r="193" ht="18.0" customHeight="1">
      <c r="A193" s="402"/>
      <c r="B193" s="402"/>
      <c r="C193" s="402"/>
      <c r="D193" s="402"/>
      <c r="E193" s="402"/>
      <c r="F193" s="402"/>
      <c r="G193" s="402"/>
      <c r="H193" s="402"/>
      <c r="I193" s="402"/>
      <c r="J193" s="402"/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X193" s="402"/>
      <c r="Y193" s="402"/>
      <c r="Z193" s="402"/>
    </row>
    <row r="194" ht="18.0" customHeight="1">
      <c r="A194" s="402"/>
      <c r="B194" s="402"/>
      <c r="C194" s="402"/>
      <c r="D194" s="402"/>
      <c r="E194" s="402"/>
      <c r="F194" s="402"/>
      <c r="G194" s="402"/>
      <c r="H194" s="402"/>
      <c r="I194" s="402"/>
      <c r="J194" s="40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X194" s="402"/>
      <c r="Y194" s="402"/>
      <c r="Z194" s="402"/>
    </row>
    <row r="195" ht="18.0" customHeight="1">
      <c r="A195" s="402"/>
      <c r="B195" s="402"/>
      <c r="C195" s="402"/>
      <c r="D195" s="402"/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2"/>
      <c r="T195" s="402"/>
      <c r="U195" s="402"/>
      <c r="V195" s="402"/>
      <c r="W195" s="402"/>
      <c r="X195" s="402"/>
      <c r="Y195" s="402"/>
      <c r="Z195" s="402"/>
    </row>
    <row r="196" ht="18.0" customHeight="1">
      <c r="A196" s="402"/>
      <c r="B196" s="402"/>
      <c r="C196" s="402"/>
      <c r="D196" s="402"/>
      <c r="E196" s="402"/>
      <c r="F196" s="402"/>
      <c r="G196" s="402"/>
      <c r="H196" s="402"/>
      <c r="I196" s="402"/>
      <c r="J196" s="402"/>
      <c r="K196" s="402"/>
      <c r="L196" s="402"/>
      <c r="M196" s="402"/>
      <c r="N196" s="402"/>
      <c r="O196" s="402"/>
      <c r="P196" s="402"/>
      <c r="Q196" s="402"/>
      <c r="R196" s="402"/>
      <c r="S196" s="402"/>
      <c r="T196" s="402"/>
      <c r="U196" s="402"/>
      <c r="V196" s="402"/>
      <c r="W196" s="402"/>
      <c r="X196" s="402"/>
      <c r="Y196" s="402"/>
      <c r="Z196" s="402"/>
    </row>
    <row r="197" ht="18.0" customHeight="1">
      <c r="A197" s="402"/>
      <c r="B197" s="402"/>
      <c r="C197" s="402"/>
      <c r="D197" s="402"/>
      <c r="E197" s="402"/>
      <c r="F197" s="402"/>
      <c r="G197" s="402"/>
      <c r="H197" s="402"/>
      <c r="I197" s="402"/>
      <c r="J197" s="402"/>
      <c r="K197" s="402"/>
      <c r="L197" s="402"/>
      <c r="M197" s="402"/>
      <c r="N197" s="402"/>
      <c r="O197" s="402"/>
      <c r="P197" s="402"/>
      <c r="Q197" s="402"/>
      <c r="R197" s="402"/>
      <c r="S197" s="402"/>
      <c r="T197" s="402"/>
      <c r="U197" s="402"/>
      <c r="V197" s="402"/>
      <c r="W197" s="402"/>
      <c r="X197" s="402"/>
      <c r="Y197" s="402"/>
      <c r="Z197" s="402"/>
    </row>
    <row r="198" ht="18.0" customHeight="1">
      <c r="A198" s="402"/>
      <c r="B198" s="402"/>
      <c r="C198" s="402"/>
      <c r="D198" s="402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2"/>
      <c r="T198" s="402"/>
      <c r="U198" s="402"/>
      <c r="V198" s="402"/>
      <c r="W198" s="402"/>
      <c r="X198" s="402"/>
      <c r="Y198" s="402"/>
      <c r="Z198" s="402"/>
    </row>
    <row r="199" ht="18.0" customHeight="1">
      <c r="A199" s="402"/>
      <c r="B199" s="402"/>
      <c r="C199" s="402"/>
      <c r="D199" s="402"/>
      <c r="E199" s="402"/>
      <c r="F199" s="402"/>
      <c r="G199" s="402"/>
      <c r="H199" s="402"/>
      <c r="I199" s="402"/>
      <c r="J199" s="402"/>
      <c r="K199" s="402"/>
      <c r="L199" s="402"/>
      <c r="M199" s="402"/>
      <c r="N199" s="402"/>
      <c r="O199" s="402"/>
      <c r="P199" s="402"/>
      <c r="Q199" s="402"/>
      <c r="R199" s="402"/>
      <c r="S199" s="402"/>
      <c r="T199" s="402"/>
      <c r="U199" s="402"/>
      <c r="V199" s="402"/>
      <c r="W199" s="402"/>
      <c r="X199" s="402"/>
      <c r="Y199" s="402"/>
      <c r="Z199" s="402"/>
    </row>
    <row r="200" ht="18.0" customHeight="1">
      <c r="A200" s="402"/>
      <c r="B200" s="402"/>
      <c r="C200" s="402"/>
      <c r="D200" s="402"/>
      <c r="E200" s="402"/>
      <c r="F200" s="402"/>
      <c r="G200" s="402"/>
      <c r="H200" s="402"/>
      <c r="I200" s="402"/>
      <c r="J200" s="402"/>
      <c r="K200" s="402"/>
      <c r="L200" s="402"/>
      <c r="M200" s="402"/>
      <c r="N200" s="402"/>
      <c r="O200" s="402"/>
      <c r="P200" s="402"/>
      <c r="Q200" s="402"/>
      <c r="R200" s="402"/>
      <c r="S200" s="402"/>
      <c r="T200" s="402"/>
      <c r="U200" s="402"/>
      <c r="V200" s="402"/>
      <c r="W200" s="402"/>
      <c r="X200" s="402"/>
      <c r="Y200" s="402"/>
      <c r="Z200" s="402"/>
    </row>
    <row r="201" ht="18.0" customHeight="1">
      <c r="A201" s="402"/>
      <c r="B201" s="402"/>
      <c r="C201" s="402"/>
      <c r="D201" s="402"/>
      <c r="E201" s="402"/>
      <c r="F201" s="402"/>
      <c r="G201" s="402"/>
      <c r="H201" s="402"/>
      <c r="I201" s="402"/>
      <c r="J201" s="402"/>
      <c r="K201" s="402"/>
      <c r="L201" s="402"/>
      <c r="M201" s="402"/>
      <c r="N201" s="402"/>
      <c r="O201" s="402"/>
      <c r="P201" s="402"/>
      <c r="Q201" s="402"/>
      <c r="R201" s="402"/>
      <c r="S201" s="402"/>
      <c r="T201" s="402"/>
      <c r="U201" s="402"/>
      <c r="V201" s="402"/>
      <c r="W201" s="402"/>
      <c r="X201" s="402"/>
      <c r="Y201" s="402"/>
      <c r="Z201" s="402"/>
    </row>
    <row r="202" ht="18.0" customHeight="1">
      <c r="A202" s="402"/>
      <c r="B202" s="402"/>
      <c r="C202" s="402"/>
      <c r="D202" s="402"/>
      <c r="E202" s="402"/>
      <c r="F202" s="402"/>
      <c r="G202" s="402"/>
      <c r="H202" s="402"/>
      <c r="I202" s="402"/>
      <c r="J202" s="402"/>
      <c r="K202" s="402"/>
      <c r="L202" s="402"/>
      <c r="M202" s="402"/>
      <c r="N202" s="402"/>
      <c r="O202" s="402"/>
      <c r="P202" s="402"/>
      <c r="Q202" s="402"/>
      <c r="R202" s="402"/>
      <c r="S202" s="402"/>
      <c r="T202" s="402"/>
      <c r="U202" s="402"/>
      <c r="V202" s="402"/>
      <c r="W202" s="402"/>
      <c r="X202" s="402"/>
      <c r="Y202" s="402"/>
      <c r="Z202" s="402"/>
    </row>
    <row r="203" ht="18.0" customHeight="1">
      <c r="A203" s="402"/>
      <c r="B203" s="402"/>
      <c r="C203" s="402"/>
      <c r="D203" s="402"/>
      <c r="E203" s="402"/>
      <c r="F203" s="402"/>
      <c r="G203" s="402"/>
      <c r="H203" s="402"/>
      <c r="I203" s="402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</row>
    <row r="204" ht="18.0" customHeight="1">
      <c r="A204" s="402"/>
      <c r="B204" s="402"/>
      <c r="C204" s="402"/>
      <c r="D204" s="402"/>
      <c r="E204" s="402"/>
      <c r="F204" s="402"/>
      <c r="G204" s="402"/>
      <c r="H204" s="402"/>
      <c r="I204" s="402"/>
      <c r="J204" s="402"/>
      <c r="K204" s="402"/>
      <c r="L204" s="402"/>
      <c r="M204" s="402"/>
      <c r="N204" s="402"/>
      <c r="O204" s="402"/>
      <c r="P204" s="402"/>
      <c r="Q204" s="402"/>
      <c r="R204" s="402"/>
      <c r="S204" s="402"/>
      <c r="T204" s="402"/>
      <c r="U204" s="402"/>
      <c r="V204" s="402"/>
      <c r="W204" s="402"/>
      <c r="X204" s="402"/>
      <c r="Y204" s="402"/>
      <c r="Z204" s="402"/>
    </row>
    <row r="205" ht="18.0" customHeight="1">
      <c r="A205" s="402"/>
      <c r="B205" s="402"/>
      <c r="C205" s="402"/>
      <c r="D205" s="402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2"/>
      <c r="T205" s="402"/>
      <c r="U205" s="402"/>
      <c r="V205" s="402"/>
      <c r="W205" s="402"/>
      <c r="X205" s="402"/>
      <c r="Y205" s="402"/>
      <c r="Z205" s="402"/>
    </row>
    <row r="206" ht="18.0" customHeight="1">
      <c r="A206" s="402"/>
      <c r="B206" s="402"/>
      <c r="C206" s="402"/>
      <c r="D206" s="402"/>
      <c r="E206" s="402"/>
      <c r="F206" s="402"/>
      <c r="G206" s="402"/>
      <c r="H206" s="402"/>
      <c r="I206" s="402"/>
      <c r="J206" s="402"/>
      <c r="K206" s="402"/>
      <c r="L206" s="402"/>
      <c r="M206" s="402"/>
      <c r="N206" s="402"/>
      <c r="O206" s="402"/>
      <c r="P206" s="402"/>
      <c r="Q206" s="402"/>
      <c r="R206" s="402"/>
      <c r="S206" s="402"/>
      <c r="T206" s="402"/>
      <c r="U206" s="402"/>
      <c r="V206" s="402"/>
      <c r="W206" s="402"/>
      <c r="X206" s="402"/>
      <c r="Y206" s="402"/>
      <c r="Z206" s="402"/>
    </row>
    <row r="207" ht="18.0" customHeight="1">
      <c r="A207" s="402"/>
      <c r="B207" s="402"/>
      <c r="C207" s="402"/>
      <c r="D207" s="402"/>
      <c r="E207" s="402"/>
      <c r="F207" s="402"/>
      <c r="G207" s="402"/>
      <c r="H207" s="402"/>
      <c r="I207" s="402"/>
      <c r="J207" s="402"/>
      <c r="K207" s="402"/>
      <c r="L207" s="402"/>
      <c r="M207" s="402"/>
      <c r="N207" s="402"/>
      <c r="O207" s="402"/>
      <c r="P207" s="402"/>
      <c r="Q207" s="402"/>
      <c r="R207" s="402"/>
      <c r="S207" s="402"/>
      <c r="T207" s="402"/>
      <c r="U207" s="402"/>
      <c r="V207" s="402"/>
      <c r="W207" s="402"/>
      <c r="X207" s="402"/>
      <c r="Y207" s="402"/>
      <c r="Z207" s="402"/>
    </row>
    <row r="208" ht="18.0" customHeight="1">
      <c r="A208" s="402"/>
      <c r="B208" s="402"/>
      <c r="C208" s="402"/>
      <c r="D208" s="402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</row>
    <row r="209" ht="18.0" customHeight="1">
      <c r="A209" s="402"/>
      <c r="B209" s="402"/>
      <c r="C209" s="402"/>
      <c r="D209" s="402"/>
      <c r="E209" s="402"/>
      <c r="F209" s="402"/>
      <c r="G209" s="402"/>
      <c r="H209" s="402"/>
      <c r="I209" s="402"/>
      <c r="J209" s="402"/>
      <c r="K209" s="402"/>
      <c r="L209" s="402"/>
      <c r="M209" s="402"/>
      <c r="N209" s="402"/>
      <c r="O209" s="402"/>
      <c r="P209" s="402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</row>
    <row r="210" ht="18.0" customHeight="1">
      <c r="A210" s="402"/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  <c r="S210" s="402"/>
      <c r="T210" s="402"/>
      <c r="U210" s="402"/>
      <c r="V210" s="402"/>
      <c r="W210" s="402"/>
      <c r="X210" s="402"/>
      <c r="Y210" s="402"/>
      <c r="Z210" s="402"/>
    </row>
    <row r="211" ht="18.0" customHeight="1">
      <c r="A211" s="402"/>
      <c r="B211" s="402"/>
      <c r="C211" s="402"/>
      <c r="D211" s="402"/>
      <c r="E211" s="402"/>
      <c r="F211" s="402"/>
      <c r="G211" s="402"/>
      <c r="H211" s="402"/>
      <c r="I211" s="402"/>
      <c r="J211" s="402"/>
      <c r="K211" s="402"/>
      <c r="L211" s="402"/>
      <c r="M211" s="402"/>
      <c r="N211" s="402"/>
      <c r="O211" s="402"/>
      <c r="P211" s="402"/>
      <c r="Q211" s="402"/>
      <c r="R211" s="402"/>
      <c r="S211" s="402"/>
      <c r="T211" s="402"/>
      <c r="U211" s="402"/>
      <c r="V211" s="402"/>
      <c r="W211" s="402"/>
      <c r="X211" s="402"/>
      <c r="Y211" s="402"/>
      <c r="Z211" s="402"/>
    </row>
    <row r="212" ht="18.0" customHeight="1">
      <c r="A212" s="402"/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  <c r="S212" s="402"/>
      <c r="T212" s="402"/>
      <c r="U212" s="402"/>
      <c r="V212" s="402"/>
      <c r="W212" s="402"/>
      <c r="X212" s="402"/>
      <c r="Y212" s="402"/>
      <c r="Z212" s="402"/>
    </row>
    <row r="213" ht="18.0" customHeight="1">
      <c r="A213" s="402"/>
      <c r="B213" s="402"/>
      <c r="C213" s="402"/>
      <c r="D213" s="402"/>
      <c r="E213" s="402"/>
      <c r="F213" s="402"/>
      <c r="G213" s="402"/>
      <c r="H213" s="402"/>
      <c r="I213" s="402"/>
      <c r="J213" s="402"/>
      <c r="K213" s="402"/>
      <c r="L213" s="402"/>
      <c r="M213" s="402"/>
      <c r="N213" s="402"/>
      <c r="O213" s="402"/>
      <c r="P213" s="402"/>
      <c r="Q213" s="402"/>
      <c r="R213" s="402"/>
      <c r="S213" s="402"/>
      <c r="T213" s="402"/>
      <c r="U213" s="402"/>
      <c r="V213" s="402"/>
      <c r="W213" s="402"/>
      <c r="X213" s="402"/>
      <c r="Y213" s="402"/>
      <c r="Z213" s="402"/>
    </row>
    <row r="214" ht="18.0" customHeight="1">
      <c r="A214" s="402"/>
      <c r="B214" s="402"/>
      <c r="C214" s="402"/>
      <c r="D214" s="402"/>
      <c r="E214" s="402"/>
      <c r="F214" s="402"/>
      <c r="G214" s="402"/>
      <c r="H214" s="402"/>
      <c r="I214" s="402"/>
      <c r="J214" s="402"/>
      <c r="K214" s="402"/>
      <c r="L214" s="402"/>
      <c r="M214" s="402"/>
      <c r="N214" s="402"/>
      <c r="O214" s="402"/>
      <c r="P214" s="402"/>
      <c r="Q214" s="402"/>
      <c r="R214" s="402"/>
      <c r="S214" s="402"/>
      <c r="T214" s="402"/>
      <c r="U214" s="402"/>
      <c r="V214" s="402"/>
      <c r="W214" s="402"/>
      <c r="X214" s="402"/>
      <c r="Y214" s="402"/>
      <c r="Z214" s="402"/>
    </row>
    <row r="215" ht="18.0" customHeight="1">
      <c r="A215" s="402"/>
      <c r="B215" s="402"/>
      <c r="C215" s="402"/>
      <c r="D215" s="402"/>
      <c r="E215" s="402"/>
      <c r="F215" s="402"/>
      <c r="G215" s="402"/>
      <c r="H215" s="402"/>
      <c r="I215" s="402"/>
      <c r="J215" s="402"/>
      <c r="K215" s="402"/>
      <c r="L215" s="402"/>
      <c r="M215" s="402"/>
      <c r="N215" s="402"/>
      <c r="O215" s="402"/>
      <c r="P215" s="402"/>
      <c r="Q215" s="402"/>
      <c r="R215" s="402"/>
      <c r="S215" s="402"/>
      <c r="T215" s="402"/>
      <c r="U215" s="402"/>
      <c r="V215" s="402"/>
      <c r="W215" s="402"/>
      <c r="X215" s="402"/>
      <c r="Y215" s="402"/>
      <c r="Z215" s="402"/>
    </row>
    <row r="216" ht="18.0" customHeight="1">
      <c r="A216" s="402"/>
      <c r="B216" s="402"/>
      <c r="C216" s="402"/>
      <c r="D216" s="402"/>
      <c r="E216" s="402"/>
      <c r="F216" s="402"/>
      <c r="G216" s="402"/>
      <c r="H216" s="402"/>
      <c r="I216" s="402"/>
      <c r="J216" s="402"/>
      <c r="K216" s="402"/>
      <c r="L216" s="402"/>
      <c r="M216" s="402"/>
      <c r="N216" s="402"/>
      <c r="O216" s="402"/>
      <c r="P216" s="402"/>
      <c r="Q216" s="402"/>
      <c r="R216" s="402"/>
      <c r="S216" s="402"/>
      <c r="T216" s="402"/>
      <c r="U216" s="402"/>
      <c r="V216" s="402"/>
      <c r="W216" s="402"/>
      <c r="X216" s="402"/>
      <c r="Y216" s="402"/>
      <c r="Z216" s="402"/>
    </row>
    <row r="217" ht="18.0" customHeight="1">
      <c r="A217" s="402"/>
      <c r="B217" s="402"/>
      <c r="C217" s="402"/>
      <c r="D217" s="402"/>
      <c r="E217" s="402"/>
      <c r="F217" s="402"/>
      <c r="G217" s="402"/>
      <c r="H217" s="402"/>
      <c r="I217" s="402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</row>
    <row r="218" ht="18.0" customHeight="1">
      <c r="A218" s="402"/>
      <c r="B218" s="402"/>
      <c r="C218" s="402"/>
      <c r="D218" s="402"/>
      <c r="E218" s="402"/>
      <c r="F218" s="402"/>
      <c r="G218" s="402"/>
      <c r="H218" s="402"/>
      <c r="I218" s="402"/>
      <c r="J218" s="402"/>
      <c r="K218" s="402"/>
      <c r="L218" s="402"/>
      <c r="M218" s="402"/>
      <c r="N218" s="402"/>
      <c r="O218" s="402"/>
      <c r="P218" s="402"/>
      <c r="Q218" s="402"/>
      <c r="R218" s="402"/>
      <c r="S218" s="402"/>
      <c r="T218" s="402"/>
      <c r="U218" s="402"/>
      <c r="V218" s="402"/>
      <c r="W218" s="402"/>
      <c r="X218" s="402"/>
      <c r="Y218" s="402"/>
      <c r="Z218" s="402"/>
    </row>
    <row r="219" ht="18.0" customHeight="1">
      <c r="A219" s="402"/>
      <c r="B219" s="402"/>
      <c r="C219" s="402"/>
      <c r="D219" s="402"/>
      <c r="E219" s="402"/>
      <c r="F219" s="402"/>
      <c r="G219" s="402"/>
      <c r="H219" s="402"/>
      <c r="I219" s="402"/>
      <c r="J219" s="402"/>
      <c r="K219" s="402"/>
      <c r="L219" s="402"/>
      <c r="M219" s="402"/>
      <c r="N219" s="402"/>
      <c r="O219" s="402"/>
      <c r="P219" s="402"/>
      <c r="Q219" s="402"/>
      <c r="R219" s="402"/>
      <c r="S219" s="402"/>
      <c r="T219" s="402"/>
      <c r="U219" s="402"/>
      <c r="V219" s="402"/>
      <c r="W219" s="402"/>
      <c r="X219" s="402"/>
      <c r="Y219" s="402"/>
      <c r="Z219" s="402"/>
    </row>
    <row r="220" ht="18.0" customHeight="1">
      <c r="A220" s="402"/>
      <c r="B220" s="402"/>
      <c r="C220" s="402"/>
      <c r="D220" s="402"/>
      <c r="E220" s="402"/>
      <c r="F220" s="402"/>
      <c r="G220" s="402"/>
      <c r="H220" s="402"/>
      <c r="I220" s="402"/>
      <c r="J220" s="402"/>
      <c r="K220" s="402"/>
      <c r="L220" s="402"/>
      <c r="M220" s="402"/>
      <c r="N220" s="402"/>
      <c r="O220" s="402"/>
      <c r="P220" s="402"/>
      <c r="Q220" s="402"/>
      <c r="R220" s="402"/>
      <c r="S220" s="402"/>
      <c r="T220" s="402"/>
      <c r="U220" s="402"/>
      <c r="V220" s="402"/>
      <c r="W220" s="402"/>
      <c r="X220" s="402"/>
      <c r="Y220" s="402"/>
      <c r="Z220" s="402"/>
    </row>
    <row r="221" ht="18.0" customHeight="1">
      <c r="A221" s="402"/>
      <c r="B221" s="402"/>
      <c r="C221" s="402"/>
      <c r="D221" s="402"/>
      <c r="E221" s="402"/>
      <c r="F221" s="402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2"/>
      <c r="U221" s="402"/>
      <c r="V221" s="402"/>
      <c r="W221" s="402"/>
      <c r="X221" s="402"/>
      <c r="Y221" s="402"/>
      <c r="Z221" s="402"/>
    </row>
    <row r="222" ht="18.0" customHeight="1">
      <c r="A222" s="402"/>
      <c r="B222" s="402"/>
      <c r="C222" s="402"/>
      <c r="D222" s="402"/>
      <c r="E222" s="402"/>
      <c r="F222" s="402"/>
      <c r="G222" s="402"/>
      <c r="H222" s="402"/>
      <c r="I222" s="402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</row>
    <row r="223" ht="18.0" customHeight="1">
      <c r="A223" s="402"/>
      <c r="B223" s="402"/>
      <c r="C223" s="402"/>
      <c r="D223" s="402"/>
      <c r="E223" s="402"/>
      <c r="F223" s="402"/>
      <c r="G223" s="402"/>
      <c r="H223" s="402"/>
      <c r="I223" s="402"/>
      <c r="J223" s="402"/>
      <c r="K223" s="402"/>
      <c r="L223" s="402"/>
      <c r="M223" s="402"/>
      <c r="N223" s="402"/>
      <c r="O223" s="402"/>
      <c r="P223" s="402"/>
      <c r="Q223" s="402"/>
      <c r="R223" s="402"/>
      <c r="S223" s="402"/>
      <c r="T223" s="402"/>
      <c r="U223" s="402"/>
      <c r="V223" s="402"/>
      <c r="W223" s="402"/>
      <c r="X223" s="402"/>
      <c r="Y223" s="402"/>
      <c r="Z223" s="402"/>
    </row>
    <row r="224" ht="18.0" customHeight="1">
      <c r="A224" s="402"/>
      <c r="B224" s="402"/>
      <c r="C224" s="402"/>
      <c r="D224" s="402"/>
      <c r="E224" s="402"/>
      <c r="F224" s="402"/>
      <c r="G224" s="402"/>
      <c r="H224" s="402"/>
      <c r="I224" s="402"/>
      <c r="J224" s="402"/>
      <c r="K224" s="402"/>
      <c r="L224" s="402"/>
      <c r="M224" s="402"/>
      <c r="N224" s="402"/>
      <c r="O224" s="402"/>
      <c r="P224" s="402"/>
      <c r="Q224" s="402"/>
      <c r="R224" s="402"/>
      <c r="S224" s="402"/>
      <c r="T224" s="402"/>
      <c r="U224" s="402"/>
      <c r="V224" s="402"/>
      <c r="W224" s="402"/>
      <c r="X224" s="402"/>
      <c r="Y224" s="402"/>
      <c r="Z224" s="402"/>
    </row>
    <row r="225" ht="18.0" customHeight="1">
      <c r="A225" s="402"/>
      <c r="B225" s="402"/>
      <c r="C225" s="402"/>
      <c r="D225" s="402"/>
      <c r="E225" s="402"/>
      <c r="F225" s="402"/>
      <c r="G225" s="402"/>
      <c r="H225" s="402"/>
      <c r="I225" s="402"/>
      <c r="J225" s="402"/>
      <c r="K225" s="402"/>
      <c r="L225" s="402"/>
      <c r="M225" s="402"/>
      <c r="N225" s="402"/>
      <c r="O225" s="402"/>
      <c r="P225" s="402"/>
      <c r="Q225" s="402"/>
      <c r="R225" s="402"/>
      <c r="S225" s="402"/>
      <c r="T225" s="402"/>
      <c r="U225" s="402"/>
      <c r="V225" s="402"/>
      <c r="W225" s="402"/>
      <c r="X225" s="402"/>
      <c r="Y225" s="402"/>
      <c r="Z225" s="402"/>
    </row>
    <row r="226" ht="18.0" customHeight="1">
      <c r="A226" s="402"/>
      <c r="B226" s="402"/>
      <c r="C226" s="402"/>
      <c r="D226" s="402"/>
      <c r="E226" s="402"/>
      <c r="F226" s="402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2"/>
      <c r="R226" s="402"/>
      <c r="S226" s="402"/>
      <c r="T226" s="402"/>
      <c r="U226" s="402"/>
      <c r="V226" s="402"/>
      <c r="W226" s="402"/>
      <c r="X226" s="402"/>
      <c r="Y226" s="402"/>
      <c r="Z226" s="402"/>
    </row>
    <row r="227" ht="18.0" customHeight="1">
      <c r="A227" s="402"/>
      <c r="B227" s="402"/>
      <c r="C227" s="402"/>
      <c r="D227" s="402"/>
      <c r="E227" s="402"/>
      <c r="F227" s="402"/>
      <c r="G227" s="402"/>
      <c r="H227" s="402"/>
      <c r="I227" s="402"/>
      <c r="J227" s="402"/>
      <c r="K227" s="402"/>
      <c r="L227" s="402"/>
      <c r="M227" s="402"/>
      <c r="N227" s="402"/>
      <c r="O227" s="402"/>
      <c r="P227" s="402"/>
      <c r="Q227" s="402"/>
      <c r="R227" s="402"/>
      <c r="S227" s="402"/>
      <c r="T227" s="402"/>
      <c r="U227" s="402"/>
      <c r="V227" s="402"/>
      <c r="W227" s="402"/>
      <c r="X227" s="402"/>
      <c r="Y227" s="402"/>
      <c r="Z227" s="402"/>
    </row>
    <row r="228" ht="18.0" customHeight="1">
      <c r="A228" s="402"/>
      <c r="B228" s="402"/>
      <c r="C228" s="402"/>
      <c r="D228" s="402"/>
      <c r="E228" s="402"/>
      <c r="F228" s="402"/>
      <c r="G228" s="402"/>
      <c r="H228" s="402"/>
      <c r="I228" s="402"/>
      <c r="J228" s="402"/>
      <c r="K228" s="402"/>
      <c r="L228" s="402"/>
      <c r="M228" s="402"/>
      <c r="N228" s="402"/>
      <c r="O228" s="402"/>
      <c r="P228" s="402"/>
      <c r="Q228" s="402"/>
      <c r="R228" s="402"/>
      <c r="S228" s="402"/>
      <c r="T228" s="402"/>
      <c r="U228" s="402"/>
      <c r="V228" s="402"/>
      <c r="W228" s="402"/>
      <c r="X228" s="402"/>
      <c r="Y228" s="402"/>
      <c r="Z228" s="402"/>
    </row>
    <row r="229" ht="18.0" customHeight="1">
      <c r="A229" s="402"/>
      <c r="B229" s="402"/>
      <c r="C229" s="402"/>
      <c r="D229" s="402"/>
      <c r="E229" s="402"/>
      <c r="F229" s="402"/>
      <c r="G229" s="402"/>
      <c r="H229" s="402"/>
      <c r="I229" s="402"/>
      <c r="J229" s="402"/>
      <c r="K229" s="402"/>
      <c r="L229" s="402"/>
      <c r="M229" s="402"/>
      <c r="N229" s="402"/>
      <c r="O229" s="402"/>
      <c r="P229" s="402"/>
      <c r="Q229" s="402"/>
      <c r="R229" s="402"/>
      <c r="S229" s="402"/>
      <c r="T229" s="402"/>
      <c r="U229" s="402"/>
      <c r="V229" s="402"/>
      <c r="W229" s="402"/>
      <c r="X229" s="402"/>
      <c r="Y229" s="402"/>
      <c r="Z229" s="402"/>
    </row>
    <row r="230" ht="18.0" customHeight="1">
      <c r="A230" s="402"/>
      <c r="B230" s="402"/>
      <c r="C230" s="402"/>
      <c r="D230" s="402"/>
      <c r="E230" s="402"/>
      <c r="F230" s="402"/>
      <c r="G230" s="402"/>
      <c r="H230" s="402"/>
      <c r="I230" s="402"/>
      <c r="J230" s="402"/>
      <c r="K230" s="402"/>
      <c r="L230" s="402"/>
      <c r="M230" s="402"/>
      <c r="N230" s="402"/>
      <c r="O230" s="402"/>
      <c r="P230" s="402"/>
      <c r="Q230" s="402"/>
      <c r="R230" s="402"/>
      <c r="S230" s="402"/>
      <c r="T230" s="402"/>
      <c r="U230" s="402"/>
      <c r="V230" s="402"/>
      <c r="W230" s="402"/>
      <c r="X230" s="402"/>
      <c r="Y230" s="402"/>
      <c r="Z230" s="402"/>
    </row>
    <row r="231" ht="18.0" customHeight="1">
      <c r="A231" s="402"/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  <c r="L231" s="402"/>
      <c r="M231" s="402"/>
      <c r="N231" s="402"/>
      <c r="O231" s="402"/>
      <c r="P231" s="402"/>
      <c r="Q231" s="402"/>
      <c r="R231" s="402"/>
      <c r="S231" s="402"/>
      <c r="T231" s="402"/>
      <c r="U231" s="402"/>
      <c r="V231" s="402"/>
      <c r="W231" s="402"/>
      <c r="X231" s="402"/>
      <c r="Y231" s="402"/>
      <c r="Z231" s="402"/>
    </row>
    <row r="232" ht="18.0" customHeight="1">
      <c r="A232" s="402"/>
      <c r="B232" s="402"/>
      <c r="C232" s="402"/>
      <c r="D232" s="402"/>
      <c r="E232" s="402"/>
      <c r="F232" s="402"/>
      <c r="G232" s="402"/>
      <c r="H232" s="402"/>
      <c r="I232" s="402"/>
      <c r="J232" s="402"/>
      <c r="K232" s="402"/>
      <c r="L232" s="402"/>
      <c r="M232" s="402"/>
      <c r="N232" s="402"/>
      <c r="O232" s="402"/>
      <c r="P232" s="402"/>
      <c r="Q232" s="402"/>
      <c r="R232" s="402"/>
      <c r="S232" s="402"/>
      <c r="T232" s="402"/>
      <c r="U232" s="402"/>
      <c r="V232" s="402"/>
      <c r="W232" s="402"/>
      <c r="X232" s="402"/>
      <c r="Y232" s="402"/>
      <c r="Z232" s="402"/>
    </row>
    <row r="233" ht="18.0" customHeight="1">
      <c r="A233" s="402"/>
      <c r="B233" s="402"/>
      <c r="C233" s="402"/>
      <c r="D233" s="402"/>
      <c r="E233" s="402"/>
      <c r="F233" s="402"/>
      <c r="G233" s="402"/>
      <c r="H233" s="402"/>
      <c r="I233" s="402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</row>
    <row r="234" ht="18.0" customHeight="1">
      <c r="A234" s="402"/>
      <c r="B234" s="402"/>
      <c r="C234" s="402"/>
      <c r="D234" s="402"/>
      <c r="E234" s="402"/>
      <c r="F234" s="402"/>
      <c r="G234" s="402"/>
      <c r="H234" s="402"/>
      <c r="I234" s="402"/>
      <c r="J234" s="402"/>
      <c r="K234" s="402"/>
      <c r="L234" s="402"/>
      <c r="M234" s="402"/>
      <c r="N234" s="402"/>
      <c r="O234" s="402"/>
      <c r="P234" s="402"/>
      <c r="Q234" s="402"/>
      <c r="R234" s="402"/>
      <c r="S234" s="402"/>
      <c r="T234" s="402"/>
      <c r="U234" s="402"/>
      <c r="V234" s="402"/>
      <c r="W234" s="402"/>
      <c r="X234" s="402"/>
      <c r="Y234" s="402"/>
      <c r="Z234" s="402"/>
    </row>
    <row r="235" ht="18.0" customHeight="1">
      <c r="A235" s="402"/>
      <c r="B235" s="402"/>
      <c r="C235" s="402"/>
      <c r="D235" s="402"/>
      <c r="E235" s="402"/>
      <c r="F235" s="402"/>
      <c r="G235" s="402"/>
      <c r="H235" s="402"/>
      <c r="I235" s="402"/>
      <c r="J235" s="402"/>
      <c r="K235" s="402"/>
      <c r="L235" s="402"/>
      <c r="M235" s="402"/>
      <c r="N235" s="402"/>
      <c r="O235" s="402"/>
      <c r="P235" s="402"/>
      <c r="Q235" s="402"/>
      <c r="R235" s="402"/>
      <c r="S235" s="402"/>
      <c r="T235" s="402"/>
      <c r="U235" s="402"/>
      <c r="V235" s="402"/>
      <c r="W235" s="402"/>
      <c r="X235" s="402"/>
      <c r="Y235" s="402"/>
      <c r="Z235" s="402"/>
    </row>
    <row r="236" ht="18.0" customHeight="1">
      <c r="A236" s="402"/>
      <c r="B236" s="402"/>
      <c r="C236" s="402"/>
      <c r="D236" s="402"/>
      <c r="E236" s="402"/>
      <c r="F236" s="402"/>
      <c r="G236" s="402"/>
      <c r="H236" s="402"/>
      <c r="I236" s="402"/>
      <c r="J236" s="402"/>
      <c r="K236" s="402"/>
      <c r="L236" s="402"/>
      <c r="M236" s="402"/>
      <c r="N236" s="402"/>
      <c r="O236" s="402"/>
      <c r="P236" s="402"/>
      <c r="Q236" s="402"/>
      <c r="R236" s="402"/>
      <c r="S236" s="402"/>
      <c r="T236" s="402"/>
      <c r="U236" s="402"/>
      <c r="V236" s="402"/>
      <c r="W236" s="402"/>
      <c r="X236" s="402"/>
      <c r="Y236" s="402"/>
      <c r="Z236" s="402"/>
    </row>
    <row r="237" ht="18.0" customHeight="1">
      <c r="A237" s="402"/>
      <c r="B237" s="402"/>
      <c r="C237" s="402"/>
      <c r="D237" s="402"/>
      <c r="E237" s="402"/>
      <c r="F237" s="402"/>
      <c r="G237" s="402"/>
      <c r="H237" s="402"/>
      <c r="I237" s="402"/>
      <c r="J237" s="402"/>
      <c r="K237" s="402"/>
      <c r="L237" s="402"/>
      <c r="M237" s="402"/>
      <c r="N237" s="402"/>
      <c r="O237" s="402"/>
      <c r="P237" s="402"/>
      <c r="Q237" s="402"/>
      <c r="R237" s="402"/>
      <c r="S237" s="402"/>
      <c r="T237" s="402"/>
      <c r="U237" s="402"/>
      <c r="V237" s="402"/>
      <c r="W237" s="402"/>
      <c r="X237" s="402"/>
      <c r="Y237" s="402"/>
      <c r="Z237" s="402"/>
    </row>
    <row r="238" ht="18.0" customHeight="1">
      <c r="A238" s="402"/>
      <c r="B238" s="402"/>
      <c r="C238" s="402"/>
      <c r="D238" s="402"/>
      <c r="E238" s="402"/>
      <c r="F238" s="402"/>
      <c r="G238" s="402"/>
      <c r="H238" s="402"/>
      <c r="I238" s="402"/>
      <c r="J238" s="402"/>
      <c r="K238" s="402"/>
      <c r="L238" s="402"/>
      <c r="M238" s="402"/>
      <c r="N238" s="402"/>
      <c r="O238" s="402"/>
      <c r="P238" s="402"/>
      <c r="Q238" s="402"/>
      <c r="R238" s="402"/>
      <c r="S238" s="402"/>
      <c r="T238" s="402"/>
      <c r="U238" s="402"/>
      <c r="V238" s="402"/>
      <c r="W238" s="402"/>
      <c r="X238" s="402"/>
      <c r="Y238" s="402"/>
      <c r="Z238" s="402"/>
    </row>
    <row r="239" ht="18.0" customHeight="1">
      <c r="A239" s="402"/>
      <c r="B239" s="402"/>
      <c r="C239" s="402"/>
      <c r="D239" s="402"/>
      <c r="E239" s="402"/>
      <c r="F239" s="402"/>
      <c r="G239" s="402"/>
      <c r="H239" s="402"/>
      <c r="I239" s="402"/>
      <c r="J239" s="402"/>
      <c r="K239" s="402"/>
      <c r="L239" s="402"/>
      <c r="M239" s="402"/>
      <c r="N239" s="402"/>
      <c r="O239" s="402"/>
      <c r="P239" s="402"/>
      <c r="Q239" s="402"/>
      <c r="R239" s="402"/>
      <c r="S239" s="402"/>
      <c r="T239" s="402"/>
      <c r="U239" s="402"/>
      <c r="V239" s="402"/>
      <c r="W239" s="402"/>
      <c r="X239" s="402"/>
      <c r="Y239" s="402"/>
      <c r="Z239" s="402"/>
    </row>
    <row r="240" ht="18.0" customHeight="1">
      <c r="A240" s="402"/>
      <c r="B240" s="402"/>
      <c r="C240" s="402"/>
      <c r="D240" s="402"/>
      <c r="E240" s="402"/>
      <c r="F240" s="402"/>
      <c r="G240" s="402"/>
      <c r="H240" s="402"/>
      <c r="I240" s="402"/>
      <c r="J240" s="402"/>
      <c r="K240" s="402"/>
      <c r="L240" s="402"/>
      <c r="M240" s="402"/>
      <c r="N240" s="402"/>
      <c r="O240" s="402"/>
      <c r="P240" s="402"/>
      <c r="Q240" s="402"/>
      <c r="R240" s="402"/>
      <c r="S240" s="402"/>
      <c r="T240" s="402"/>
      <c r="U240" s="402"/>
      <c r="V240" s="402"/>
      <c r="W240" s="402"/>
      <c r="X240" s="402"/>
      <c r="Y240" s="402"/>
      <c r="Z240" s="402"/>
    </row>
    <row r="241" ht="18.0" customHeight="1">
      <c r="A241" s="402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  <c r="O241" s="402"/>
      <c r="P241" s="402"/>
      <c r="Q241" s="402"/>
      <c r="R241" s="402"/>
      <c r="S241" s="402"/>
      <c r="T241" s="402"/>
      <c r="U241" s="402"/>
      <c r="V241" s="402"/>
      <c r="W241" s="402"/>
      <c r="X241" s="402"/>
      <c r="Y241" s="402"/>
      <c r="Z241" s="402"/>
    </row>
    <row r="242" ht="18.0" customHeight="1">
      <c r="A242" s="402"/>
      <c r="B242" s="402"/>
      <c r="C242" s="402"/>
      <c r="D242" s="402"/>
      <c r="E242" s="402"/>
      <c r="F242" s="402"/>
      <c r="G242" s="402"/>
      <c r="H242" s="402"/>
      <c r="I242" s="402"/>
      <c r="J242" s="402"/>
      <c r="K242" s="402"/>
      <c r="L242" s="402"/>
      <c r="M242" s="402"/>
      <c r="N242" s="402"/>
      <c r="O242" s="402"/>
      <c r="P242" s="402"/>
      <c r="Q242" s="402"/>
      <c r="R242" s="402"/>
      <c r="S242" s="402"/>
      <c r="T242" s="402"/>
      <c r="U242" s="402"/>
      <c r="V242" s="402"/>
      <c r="W242" s="402"/>
      <c r="X242" s="402"/>
      <c r="Y242" s="402"/>
      <c r="Z242" s="402"/>
    </row>
    <row r="243" ht="18.0" customHeight="1">
      <c r="A243" s="402"/>
      <c r="B243" s="402"/>
      <c r="C243" s="402"/>
      <c r="D243" s="402"/>
      <c r="E243" s="402"/>
      <c r="F243" s="402"/>
      <c r="G243" s="402"/>
      <c r="H243" s="402"/>
      <c r="I243" s="402"/>
      <c r="J243" s="402"/>
      <c r="K243" s="402"/>
      <c r="L243" s="402"/>
      <c r="M243" s="402"/>
      <c r="N243" s="402"/>
      <c r="O243" s="402"/>
      <c r="P243" s="402"/>
      <c r="Q243" s="402"/>
      <c r="R243" s="402"/>
      <c r="S243" s="402"/>
      <c r="T243" s="402"/>
      <c r="U243" s="402"/>
      <c r="V243" s="402"/>
      <c r="W243" s="402"/>
      <c r="X243" s="402"/>
      <c r="Y243" s="402"/>
      <c r="Z243" s="402"/>
    </row>
    <row r="244" ht="18.0" customHeight="1">
      <c r="A244" s="402"/>
      <c r="B244" s="402"/>
      <c r="C244" s="402"/>
      <c r="D244" s="402"/>
      <c r="E244" s="402"/>
      <c r="F244" s="402"/>
      <c r="G244" s="402"/>
      <c r="H244" s="402"/>
      <c r="I244" s="402"/>
      <c r="J244" s="402"/>
      <c r="K244" s="402"/>
      <c r="L244" s="402"/>
      <c r="M244" s="402"/>
      <c r="N244" s="402"/>
      <c r="O244" s="402"/>
      <c r="P244" s="402"/>
      <c r="Q244" s="402"/>
      <c r="R244" s="402"/>
      <c r="S244" s="402"/>
      <c r="T244" s="402"/>
      <c r="U244" s="402"/>
      <c r="V244" s="402"/>
      <c r="W244" s="402"/>
      <c r="X244" s="402"/>
      <c r="Y244" s="402"/>
      <c r="Z244" s="402"/>
    </row>
    <row r="245" ht="18.0" customHeight="1">
      <c r="A245" s="402"/>
      <c r="B245" s="402"/>
      <c r="C245" s="402"/>
      <c r="D245" s="402"/>
      <c r="E245" s="402"/>
      <c r="F245" s="402"/>
      <c r="G245" s="402"/>
      <c r="H245" s="402"/>
      <c r="I245" s="402"/>
      <c r="J245" s="402"/>
      <c r="K245" s="402"/>
      <c r="L245" s="402"/>
      <c r="M245" s="402"/>
      <c r="N245" s="402"/>
      <c r="O245" s="402"/>
      <c r="P245" s="402"/>
      <c r="Q245" s="402"/>
      <c r="R245" s="402"/>
      <c r="S245" s="402"/>
      <c r="T245" s="402"/>
      <c r="U245" s="402"/>
      <c r="V245" s="402"/>
      <c r="W245" s="402"/>
      <c r="X245" s="402"/>
      <c r="Y245" s="402"/>
      <c r="Z245" s="402"/>
    </row>
    <row r="246" ht="18.0" customHeight="1">
      <c r="A246" s="402"/>
      <c r="B246" s="402"/>
      <c r="C246" s="402"/>
      <c r="D246" s="402"/>
      <c r="E246" s="402"/>
      <c r="F246" s="402"/>
      <c r="G246" s="402"/>
      <c r="H246" s="402"/>
      <c r="I246" s="402"/>
      <c r="J246" s="402"/>
      <c r="K246" s="402"/>
      <c r="L246" s="402"/>
      <c r="M246" s="402"/>
      <c r="N246" s="402"/>
      <c r="O246" s="402"/>
      <c r="P246" s="402"/>
      <c r="Q246" s="402"/>
      <c r="R246" s="402"/>
      <c r="S246" s="402"/>
      <c r="T246" s="402"/>
      <c r="U246" s="402"/>
      <c r="V246" s="402"/>
      <c r="W246" s="402"/>
      <c r="X246" s="402"/>
      <c r="Y246" s="402"/>
      <c r="Z246" s="402"/>
    </row>
    <row r="247" ht="18.0" customHeight="1">
      <c r="A247" s="402"/>
      <c r="B247" s="402"/>
      <c r="C247" s="402"/>
      <c r="D247" s="402"/>
      <c r="E247" s="402"/>
      <c r="F247" s="402"/>
      <c r="G247" s="402"/>
      <c r="H247" s="402"/>
      <c r="I247" s="402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</row>
    <row r="248" ht="18.0" customHeight="1">
      <c r="A248" s="402"/>
      <c r="B248" s="402"/>
      <c r="C248" s="402"/>
      <c r="D248" s="402"/>
      <c r="E248" s="402"/>
      <c r="F248" s="402"/>
      <c r="G248" s="402"/>
      <c r="H248" s="402"/>
      <c r="I248" s="402"/>
      <c r="J248" s="402"/>
      <c r="K248" s="402"/>
      <c r="L248" s="402"/>
      <c r="M248" s="402"/>
      <c r="N248" s="402"/>
      <c r="O248" s="402"/>
      <c r="P248" s="402"/>
      <c r="Q248" s="402"/>
      <c r="R248" s="402"/>
      <c r="S248" s="402"/>
      <c r="T248" s="402"/>
      <c r="U248" s="402"/>
      <c r="V248" s="402"/>
      <c r="W248" s="402"/>
      <c r="X248" s="402"/>
      <c r="Y248" s="402"/>
      <c r="Z248" s="402"/>
    </row>
    <row r="249" ht="18.0" customHeight="1">
      <c r="A249" s="402"/>
      <c r="B249" s="402"/>
      <c r="C249" s="402"/>
      <c r="D249" s="402"/>
      <c r="E249" s="402"/>
      <c r="F249" s="402"/>
      <c r="G249" s="402"/>
      <c r="H249" s="402"/>
      <c r="I249" s="402"/>
      <c r="J249" s="402"/>
      <c r="K249" s="402"/>
      <c r="L249" s="402"/>
      <c r="M249" s="402"/>
      <c r="N249" s="402"/>
      <c r="O249" s="402"/>
      <c r="P249" s="402"/>
      <c r="Q249" s="402"/>
      <c r="R249" s="402"/>
      <c r="S249" s="402"/>
      <c r="T249" s="402"/>
      <c r="U249" s="402"/>
      <c r="V249" s="402"/>
      <c r="W249" s="402"/>
      <c r="X249" s="402"/>
      <c r="Y249" s="402"/>
      <c r="Z249" s="402"/>
    </row>
    <row r="250" ht="18.0" customHeight="1">
      <c r="A250" s="402"/>
      <c r="B250" s="402"/>
      <c r="C250" s="402"/>
      <c r="D250" s="402"/>
      <c r="E250" s="402"/>
      <c r="F250" s="402"/>
      <c r="G250" s="402"/>
      <c r="H250" s="402"/>
      <c r="I250" s="402"/>
      <c r="J250" s="402"/>
      <c r="K250" s="402"/>
      <c r="L250" s="402"/>
      <c r="M250" s="402"/>
      <c r="N250" s="402"/>
      <c r="O250" s="402"/>
      <c r="P250" s="402"/>
      <c r="Q250" s="402"/>
      <c r="R250" s="402"/>
      <c r="S250" s="402"/>
      <c r="T250" s="402"/>
      <c r="U250" s="402"/>
      <c r="V250" s="402"/>
      <c r="W250" s="402"/>
      <c r="X250" s="402"/>
      <c r="Y250" s="402"/>
      <c r="Z250" s="402"/>
    </row>
    <row r="251" ht="18.0" customHeight="1">
      <c r="A251" s="402"/>
      <c r="B251" s="402"/>
      <c r="C251" s="402"/>
      <c r="D251" s="402"/>
      <c r="E251" s="402"/>
      <c r="F251" s="402"/>
      <c r="G251" s="402"/>
      <c r="H251" s="402"/>
      <c r="I251" s="402"/>
      <c r="J251" s="402"/>
      <c r="K251" s="402"/>
      <c r="L251" s="402"/>
      <c r="M251" s="402"/>
      <c r="N251" s="402"/>
      <c r="O251" s="402"/>
      <c r="P251" s="402"/>
      <c r="Q251" s="402"/>
      <c r="R251" s="402"/>
      <c r="S251" s="402"/>
      <c r="T251" s="402"/>
      <c r="U251" s="402"/>
      <c r="V251" s="402"/>
      <c r="W251" s="402"/>
      <c r="X251" s="402"/>
      <c r="Y251" s="402"/>
      <c r="Z251" s="402"/>
    </row>
    <row r="252" ht="18.0" customHeight="1">
      <c r="A252" s="402"/>
      <c r="B252" s="402"/>
      <c r="C252" s="402"/>
      <c r="D252" s="402"/>
      <c r="E252" s="402"/>
      <c r="F252" s="402"/>
      <c r="G252" s="402"/>
      <c r="H252" s="402"/>
      <c r="I252" s="402"/>
      <c r="J252" s="402"/>
      <c r="K252" s="402"/>
      <c r="L252" s="402"/>
      <c r="M252" s="402"/>
      <c r="N252" s="402"/>
      <c r="O252" s="402"/>
      <c r="P252" s="402"/>
      <c r="Q252" s="402"/>
      <c r="R252" s="402"/>
      <c r="S252" s="402"/>
      <c r="T252" s="402"/>
      <c r="U252" s="402"/>
      <c r="V252" s="402"/>
      <c r="W252" s="402"/>
      <c r="X252" s="402"/>
      <c r="Y252" s="402"/>
      <c r="Z252" s="402"/>
    </row>
    <row r="253" ht="18.0" customHeight="1">
      <c r="A253" s="402"/>
      <c r="B253" s="402"/>
      <c r="C253" s="402"/>
      <c r="D253" s="402"/>
      <c r="E253" s="402"/>
      <c r="F253" s="402"/>
      <c r="G253" s="402"/>
      <c r="H253" s="402"/>
      <c r="I253" s="402"/>
      <c r="J253" s="402"/>
      <c r="K253" s="402"/>
      <c r="L253" s="402"/>
      <c r="M253" s="402"/>
      <c r="N253" s="402"/>
      <c r="O253" s="402"/>
      <c r="P253" s="402"/>
      <c r="Q253" s="402"/>
      <c r="R253" s="402"/>
      <c r="S253" s="402"/>
      <c r="T253" s="402"/>
      <c r="U253" s="402"/>
      <c r="V253" s="402"/>
      <c r="W253" s="402"/>
      <c r="X253" s="402"/>
      <c r="Y253" s="402"/>
      <c r="Z253" s="402"/>
    </row>
    <row r="254" ht="18.0" customHeight="1">
      <c r="A254" s="402"/>
      <c r="B254" s="402"/>
      <c r="C254" s="402"/>
      <c r="D254" s="402"/>
      <c r="E254" s="402"/>
      <c r="F254" s="402"/>
      <c r="G254" s="402"/>
      <c r="H254" s="402"/>
      <c r="I254" s="402"/>
      <c r="J254" s="402"/>
      <c r="K254" s="402"/>
      <c r="L254" s="402"/>
      <c r="M254" s="402"/>
      <c r="N254" s="402"/>
      <c r="O254" s="402"/>
      <c r="P254" s="402"/>
      <c r="Q254" s="402"/>
      <c r="R254" s="402"/>
      <c r="S254" s="402"/>
      <c r="T254" s="402"/>
      <c r="U254" s="402"/>
      <c r="V254" s="402"/>
      <c r="W254" s="402"/>
      <c r="X254" s="402"/>
      <c r="Y254" s="402"/>
      <c r="Z254" s="402"/>
    </row>
    <row r="255" ht="18.0" customHeight="1">
      <c r="A255" s="402"/>
      <c r="B255" s="402"/>
      <c r="C255" s="402"/>
      <c r="D255" s="402"/>
      <c r="E255" s="402"/>
      <c r="F255" s="402"/>
      <c r="G255" s="402"/>
      <c r="H255" s="402"/>
      <c r="I255" s="402"/>
      <c r="J255" s="402"/>
      <c r="K255" s="402"/>
      <c r="L255" s="402"/>
      <c r="M255" s="402"/>
      <c r="N255" s="402"/>
      <c r="O255" s="402"/>
      <c r="P255" s="402"/>
      <c r="Q255" s="402"/>
      <c r="R255" s="402"/>
      <c r="S255" s="402"/>
      <c r="T255" s="402"/>
      <c r="U255" s="402"/>
      <c r="V255" s="402"/>
      <c r="W255" s="402"/>
      <c r="X255" s="402"/>
      <c r="Y255" s="402"/>
      <c r="Z255" s="402"/>
    </row>
    <row r="256" ht="18.0" customHeight="1">
      <c r="A256" s="402"/>
      <c r="B256" s="402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</row>
    <row r="257" ht="18.0" customHeight="1">
      <c r="A257" s="402"/>
      <c r="B257" s="402"/>
      <c r="C257" s="402"/>
      <c r="D257" s="402"/>
      <c r="E257" s="402"/>
      <c r="F257" s="402"/>
      <c r="G257" s="402"/>
      <c r="H257" s="402"/>
      <c r="I257" s="402"/>
      <c r="J257" s="402"/>
      <c r="K257" s="402"/>
      <c r="L257" s="402"/>
      <c r="M257" s="402"/>
      <c r="N257" s="402"/>
      <c r="O257" s="402"/>
      <c r="P257" s="402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</row>
    <row r="258" ht="18.0" customHeight="1">
      <c r="A258" s="402"/>
      <c r="B258" s="402"/>
      <c r="C258" s="402"/>
      <c r="D258" s="402"/>
      <c r="E258" s="402"/>
      <c r="F258" s="402"/>
      <c r="G258" s="402"/>
      <c r="H258" s="402"/>
      <c r="I258" s="402"/>
      <c r="J258" s="402"/>
      <c r="K258" s="402"/>
      <c r="L258" s="402"/>
      <c r="M258" s="402"/>
      <c r="N258" s="402"/>
      <c r="O258" s="402"/>
      <c r="P258" s="402"/>
      <c r="Q258" s="402"/>
      <c r="R258" s="402"/>
      <c r="S258" s="402"/>
      <c r="T258" s="402"/>
      <c r="U258" s="402"/>
      <c r="V258" s="402"/>
      <c r="W258" s="402"/>
      <c r="X258" s="402"/>
      <c r="Y258" s="402"/>
      <c r="Z258" s="402"/>
    </row>
    <row r="259" ht="18.0" customHeight="1">
      <c r="A259" s="402"/>
      <c r="B259" s="402"/>
      <c r="C259" s="402"/>
      <c r="D259" s="402"/>
      <c r="E259" s="402"/>
      <c r="F259" s="402"/>
      <c r="G259" s="402"/>
      <c r="H259" s="402"/>
      <c r="I259" s="402"/>
      <c r="J259" s="402"/>
      <c r="K259" s="402"/>
      <c r="L259" s="402"/>
      <c r="M259" s="402"/>
      <c r="N259" s="402"/>
      <c r="O259" s="402"/>
      <c r="P259" s="402"/>
      <c r="Q259" s="402"/>
      <c r="R259" s="402"/>
      <c r="S259" s="402"/>
      <c r="T259" s="402"/>
      <c r="U259" s="402"/>
      <c r="V259" s="402"/>
      <c r="W259" s="402"/>
      <c r="X259" s="402"/>
      <c r="Y259" s="402"/>
      <c r="Z259" s="402"/>
    </row>
    <row r="260" ht="18.0" customHeight="1">
      <c r="A260" s="402"/>
      <c r="B260" s="402"/>
      <c r="C260" s="402"/>
      <c r="D260" s="402"/>
      <c r="E260" s="402"/>
      <c r="F260" s="402"/>
      <c r="G260" s="402"/>
      <c r="H260" s="402"/>
      <c r="I260" s="402"/>
      <c r="J260" s="402"/>
      <c r="K260" s="402"/>
      <c r="L260" s="402"/>
      <c r="M260" s="402"/>
      <c r="N260" s="402"/>
      <c r="O260" s="402"/>
      <c r="P260" s="402"/>
      <c r="Q260" s="402"/>
      <c r="R260" s="402"/>
      <c r="S260" s="402"/>
      <c r="T260" s="402"/>
      <c r="U260" s="402"/>
      <c r="V260" s="402"/>
      <c r="W260" s="402"/>
      <c r="X260" s="402"/>
      <c r="Y260" s="402"/>
      <c r="Z260" s="402"/>
    </row>
    <row r="261" ht="18.0" customHeight="1">
      <c r="A261" s="402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  <c r="O261" s="402"/>
      <c r="P261" s="402"/>
      <c r="Q261" s="402"/>
      <c r="R261" s="402"/>
      <c r="S261" s="402"/>
      <c r="T261" s="402"/>
      <c r="U261" s="402"/>
      <c r="V261" s="402"/>
      <c r="W261" s="402"/>
      <c r="X261" s="402"/>
      <c r="Y261" s="402"/>
      <c r="Z261" s="402"/>
    </row>
    <row r="262" ht="18.0" customHeight="1">
      <c r="A262" s="402"/>
      <c r="B262" s="402"/>
      <c r="C262" s="402"/>
      <c r="D262" s="402"/>
      <c r="E262" s="402"/>
      <c r="F262" s="402"/>
      <c r="G262" s="402"/>
      <c r="H262" s="402"/>
      <c r="I262" s="402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</row>
    <row r="263" ht="18.0" customHeight="1">
      <c r="A263" s="402"/>
      <c r="B263" s="402"/>
      <c r="C263" s="402"/>
      <c r="D263" s="402"/>
      <c r="E263" s="402"/>
      <c r="F263" s="402"/>
      <c r="G263" s="402"/>
      <c r="H263" s="402"/>
      <c r="I263" s="402"/>
      <c r="J263" s="402"/>
      <c r="K263" s="402"/>
      <c r="L263" s="402"/>
      <c r="M263" s="402"/>
      <c r="N263" s="402"/>
      <c r="O263" s="402"/>
      <c r="P263" s="402"/>
      <c r="Q263" s="402"/>
      <c r="R263" s="402"/>
      <c r="S263" s="402"/>
      <c r="T263" s="402"/>
      <c r="U263" s="402"/>
      <c r="V263" s="402"/>
      <c r="W263" s="402"/>
      <c r="X263" s="402"/>
      <c r="Y263" s="402"/>
      <c r="Z263" s="402"/>
    </row>
    <row r="264" ht="18.0" customHeight="1">
      <c r="A264" s="402"/>
      <c r="B264" s="402"/>
      <c r="C264" s="402"/>
      <c r="D264" s="402"/>
      <c r="E264" s="402"/>
      <c r="F264" s="402"/>
      <c r="G264" s="402"/>
      <c r="H264" s="402"/>
      <c r="I264" s="402"/>
      <c r="J264" s="402"/>
      <c r="K264" s="402"/>
      <c r="L264" s="402"/>
      <c r="M264" s="402"/>
      <c r="N264" s="402"/>
      <c r="O264" s="402"/>
      <c r="P264" s="402"/>
      <c r="Q264" s="402"/>
      <c r="R264" s="402"/>
      <c r="S264" s="402"/>
      <c r="T264" s="402"/>
      <c r="U264" s="402"/>
      <c r="V264" s="402"/>
      <c r="W264" s="402"/>
      <c r="X264" s="402"/>
      <c r="Y264" s="402"/>
      <c r="Z264" s="402"/>
    </row>
    <row r="265" ht="18.0" customHeight="1">
      <c r="A265" s="402"/>
      <c r="B265" s="402"/>
      <c r="C265" s="402"/>
      <c r="D265" s="402"/>
      <c r="E265" s="402"/>
      <c r="F265" s="402"/>
      <c r="G265" s="402"/>
      <c r="H265" s="402"/>
      <c r="I265" s="402"/>
      <c r="J265" s="402"/>
      <c r="K265" s="402"/>
      <c r="L265" s="402"/>
      <c r="M265" s="402"/>
      <c r="N265" s="402"/>
      <c r="O265" s="402"/>
      <c r="P265" s="402"/>
      <c r="Q265" s="402"/>
      <c r="R265" s="402"/>
      <c r="S265" s="402"/>
      <c r="T265" s="402"/>
      <c r="U265" s="402"/>
      <c r="V265" s="402"/>
      <c r="W265" s="402"/>
      <c r="X265" s="402"/>
      <c r="Y265" s="402"/>
      <c r="Z265" s="402"/>
    </row>
    <row r="266" ht="18.0" customHeight="1">
      <c r="A266" s="402"/>
      <c r="B266" s="402"/>
      <c r="C266" s="402"/>
      <c r="D266" s="402"/>
      <c r="E266" s="402"/>
      <c r="F266" s="402"/>
      <c r="G266" s="402"/>
      <c r="H266" s="402"/>
      <c r="I266" s="402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  <c r="V266" s="402"/>
      <c r="W266" s="402"/>
      <c r="X266" s="402"/>
      <c r="Y266" s="402"/>
      <c r="Z266" s="402"/>
    </row>
    <row r="267" ht="18.0" customHeight="1">
      <c r="A267" s="402"/>
      <c r="B267" s="402"/>
      <c r="C267" s="402"/>
      <c r="D267" s="402"/>
      <c r="E267" s="402"/>
      <c r="F267" s="402"/>
      <c r="G267" s="402"/>
      <c r="H267" s="402"/>
      <c r="I267" s="402"/>
      <c r="J267" s="402"/>
      <c r="K267" s="402"/>
      <c r="L267" s="402"/>
      <c r="M267" s="402"/>
      <c r="N267" s="402"/>
      <c r="O267" s="402"/>
      <c r="P267" s="402"/>
      <c r="Q267" s="402"/>
      <c r="R267" s="402"/>
      <c r="S267" s="402"/>
      <c r="T267" s="402"/>
      <c r="U267" s="402"/>
      <c r="V267" s="402"/>
      <c r="W267" s="402"/>
      <c r="X267" s="402"/>
      <c r="Y267" s="402"/>
      <c r="Z267" s="402"/>
    </row>
    <row r="268" ht="18.0" customHeight="1">
      <c r="A268" s="402"/>
      <c r="B268" s="402"/>
      <c r="C268" s="402"/>
      <c r="D268" s="402"/>
      <c r="E268" s="402"/>
      <c r="F268" s="402"/>
      <c r="G268" s="402"/>
      <c r="H268" s="402"/>
      <c r="I268" s="402"/>
      <c r="J268" s="402"/>
      <c r="K268" s="402"/>
      <c r="L268" s="402"/>
      <c r="M268" s="402"/>
      <c r="N268" s="402"/>
      <c r="O268" s="402"/>
      <c r="P268" s="402"/>
      <c r="Q268" s="402"/>
      <c r="R268" s="402"/>
      <c r="S268" s="402"/>
      <c r="T268" s="402"/>
      <c r="U268" s="402"/>
      <c r="V268" s="402"/>
      <c r="W268" s="402"/>
      <c r="X268" s="402"/>
      <c r="Y268" s="402"/>
      <c r="Z268" s="402"/>
    </row>
    <row r="269" ht="18.0" customHeight="1">
      <c r="A269" s="402"/>
      <c r="B269" s="402"/>
      <c r="C269" s="402"/>
      <c r="D269" s="402"/>
      <c r="E269" s="402"/>
      <c r="F269" s="402"/>
      <c r="G269" s="402"/>
      <c r="H269" s="402"/>
      <c r="I269" s="402"/>
      <c r="J269" s="402"/>
      <c r="K269" s="402"/>
      <c r="L269" s="402"/>
      <c r="M269" s="402"/>
      <c r="N269" s="402"/>
      <c r="O269" s="402"/>
      <c r="P269" s="402"/>
      <c r="Q269" s="402"/>
      <c r="R269" s="402"/>
      <c r="S269" s="402"/>
      <c r="T269" s="402"/>
      <c r="U269" s="402"/>
      <c r="V269" s="402"/>
      <c r="W269" s="402"/>
      <c r="X269" s="402"/>
      <c r="Y269" s="402"/>
      <c r="Z269" s="402"/>
    </row>
    <row r="270" ht="18.0" customHeight="1">
      <c r="A270" s="402"/>
      <c r="B270" s="402"/>
      <c r="C270" s="402"/>
      <c r="D270" s="402"/>
      <c r="E270" s="402"/>
      <c r="F270" s="402"/>
      <c r="G270" s="402"/>
      <c r="H270" s="402"/>
      <c r="I270" s="402"/>
      <c r="J270" s="402"/>
      <c r="K270" s="402"/>
      <c r="L270" s="402"/>
      <c r="M270" s="402"/>
      <c r="N270" s="402"/>
      <c r="O270" s="402"/>
      <c r="P270" s="402"/>
      <c r="Q270" s="402"/>
      <c r="R270" s="402"/>
      <c r="S270" s="402"/>
      <c r="T270" s="402"/>
      <c r="U270" s="402"/>
      <c r="V270" s="402"/>
      <c r="W270" s="402"/>
      <c r="X270" s="402"/>
      <c r="Y270" s="402"/>
      <c r="Z270" s="402"/>
    </row>
    <row r="271" ht="18.0" customHeight="1">
      <c r="A271" s="402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  <c r="O271" s="402"/>
      <c r="P271" s="402"/>
      <c r="Q271" s="402"/>
      <c r="R271" s="402"/>
      <c r="S271" s="402"/>
      <c r="T271" s="402"/>
      <c r="U271" s="402"/>
      <c r="V271" s="402"/>
      <c r="W271" s="402"/>
      <c r="X271" s="402"/>
      <c r="Y271" s="402"/>
      <c r="Z271" s="402"/>
    </row>
    <row r="272" ht="18.0" customHeight="1">
      <c r="A272" s="402"/>
      <c r="B272" s="402"/>
      <c r="C272" s="402"/>
      <c r="D272" s="402"/>
      <c r="E272" s="402"/>
      <c r="F272" s="402"/>
      <c r="G272" s="402"/>
      <c r="H272" s="402"/>
      <c r="I272" s="402"/>
      <c r="J272" s="402"/>
      <c r="K272" s="402"/>
      <c r="L272" s="402"/>
      <c r="M272" s="402"/>
      <c r="N272" s="402"/>
      <c r="O272" s="402"/>
      <c r="P272" s="402"/>
      <c r="Q272" s="402"/>
      <c r="R272" s="402"/>
      <c r="S272" s="402"/>
      <c r="T272" s="402"/>
      <c r="U272" s="402"/>
      <c r="V272" s="402"/>
      <c r="W272" s="402"/>
      <c r="X272" s="402"/>
      <c r="Y272" s="402"/>
      <c r="Z272" s="402"/>
    </row>
    <row r="273" ht="18.0" customHeight="1">
      <c r="A273" s="402"/>
      <c r="B273" s="402"/>
      <c r="C273" s="402"/>
      <c r="D273" s="402"/>
      <c r="E273" s="402"/>
      <c r="F273" s="402"/>
      <c r="G273" s="402"/>
      <c r="H273" s="402"/>
      <c r="I273" s="402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</row>
    <row r="274" ht="18.0" customHeight="1">
      <c r="A274" s="402"/>
      <c r="B274" s="402"/>
      <c r="C274" s="402"/>
      <c r="D274" s="402"/>
      <c r="E274" s="402"/>
      <c r="F274" s="402"/>
      <c r="G274" s="402"/>
      <c r="H274" s="402"/>
      <c r="I274" s="402"/>
      <c r="J274" s="402"/>
      <c r="K274" s="402"/>
      <c r="L274" s="402"/>
      <c r="M274" s="402"/>
      <c r="N274" s="402"/>
      <c r="O274" s="402"/>
      <c r="P274" s="402"/>
      <c r="Q274" s="402"/>
      <c r="R274" s="402"/>
      <c r="S274" s="402"/>
      <c r="T274" s="402"/>
      <c r="U274" s="402"/>
      <c r="V274" s="402"/>
      <c r="W274" s="402"/>
      <c r="X274" s="402"/>
      <c r="Y274" s="402"/>
      <c r="Z274" s="402"/>
    </row>
    <row r="275" ht="18.0" customHeight="1">
      <c r="A275" s="402"/>
      <c r="B275" s="402"/>
      <c r="C275" s="402"/>
      <c r="D275" s="402"/>
      <c r="E275" s="402"/>
      <c r="F275" s="402"/>
      <c r="G275" s="402"/>
      <c r="H275" s="402"/>
      <c r="I275" s="402"/>
      <c r="J275" s="402"/>
      <c r="K275" s="402"/>
      <c r="L275" s="402"/>
      <c r="M275" s="402"/>
      <c r="N275" s="402"/>
      <c r="O275" s="402"/>
      <c r="P275" s="402"/>
      <c r="Q275" s="402"/>
      <c r="R275" s="402"/>
      <c r="S275" s="402"/>
      <c r="T275" s="402"/>
      <c r="U275" s="402"/>
      <c r="V275" s="402"/>
      <c r="W275" s="402"/>
      <c r="X275" s="402"/>
      <c r="Y275" s="402"/>
      <c r="Z275" s="402"/>
    </row>
    <row r="276" ht="18.0" customHeight="1">
      <c r="A276" s="402"/>
      <c r="B276" s="402"/>
      <c r="C276" s="402"/>
      <c r="D276" s="402"/>
      <c r="E276" s="402"/>
      <c r="F276" s="402"/>
      <c r="G276" s="402"/>
      <c r="H276" s="402"/>
      <c r="I276" s="402"/>
      <c r="J276" s="402"/>
      <c r="K276" s="402"/>
      <c r="L276" s="402"/>
      <c r="M276" s="402"/>
      <c r="N276" s="402"/>
      <c r="O276" s="402"/>
      <c r="P276" s="402"/>
      <c r="Q276" s="402"/>
      <c r="R276" s="402"/>
      <c r="S276" s="402"/>
      <c r="T276" s="402"/>
      <c r="U276" s="402"/>
      <c r="V276" s="402"/>
      <c r="W276" s="402"/>
      <c r="X276" s="402"/>
      <c r="Y276" s="402"/>
      <c r="Z276" s="402"/>
    </row>
    <row r="277" ht="18.0" customHeight="1">
      <c r="A277" s="402"/>
      <c r="B277" s="402"/>
      <c r="C277" s="402"/>
      <c r="D277" s="402"/>
      <c r="E277" s="402"/>
      <c r="F277" s="402"/>
      <c r="G277" s="402"/>
      <c r="H277" s="402"/>
      <c r="I277" s="402"/>
      <c r="J277" s="402"/>
      <c r="K277" s="402"/>
      <c r="L277" s="402"/>
      <c r="M277" s="402"/>
      <c r="N277" s="402"/>
      <c r="O277" s="402"/>
      <c r="P277" s="402"/>
      <c r="Q277" s="402"/>
      <c r="R277" s="402"/>
      <c r="S277" s="402"/>
      <c r="T277" s="402"/>
      <c r="U277" s="402"/>
      <c r="V277" s="402"/>
      <c r="W277" s="402"/>
      <c r="X277" s="402"/>
      <c r="Y277" s="402"/>
      <c r="Z277" s="402"/>
    </row>
    <row r="278" ht="18.0" customHeight="1">
      <c r="A278" s="402"/>
      <c r="B278" s="402"/>
      <c r="C278" s="402"/>
      <c r="D278" s="402"/>
      <c r="E278" s="402"/>
      <c r="F278" s="402"/>
      <c r="G278" s="402"/>
      <c r="H278" s="402"/>
      <c r="I278" s="402"/>
      <c r="J278" s="402"/>
      <c r="K278" s="402"/>
      <c r="L278" s="402"/>
      <c r="M278" s="402"/>
      <c r="N278" s="402"/>
      <c r="O278" s="402"/>
      <c r="P278" s="402"/>
      <c r="Q278" s="402"/>
      <c r="R278" s="402"/>
      <c r="S278" s="402"/>
      <c r="T278" s="402"/>
      <c r="U278" s="402"/>
      <c r="V278" s="402"/>
      <c r="W278" s="402"/>
      <c r="X278" s="402"/>
      <c r="Y278" s="402"/>
      <c r="Z278" s="402"/>
    </row>
    <row r="279" ht="18.0" customHeight="1">
      <c r="A279" s="402"/>
      <c r="B279" s="402"/>
      <c r="C279" s="402"/>
      <c r="D279" s="402"/>
      <c r="E279" s="402"/>
      <c r="F279" s="402"/>
      <c r="G279" s="402"/>
      <c r="H279" s="402"/>
      <c r="I279" s="402"/>
      <c r="J279" s="402"/>
      <c r="K279" s="402"/>
      <c r="L279" s="402"/>
      <c r="M279" s="402"/>
      <c r="N279" s="402"/>
      <c r="O279" s="402"/>
      <c r="P279" s="402"/>
      <c r="Q279" s="402"/>
      <c r="R279" s="402"/>
      <c r="S279" s="402"/>
      <c r="T279" s="402"/>
      <c r="U279" s="402"/>
      <c r="V279" s="402"/>
      <c r="W279" s="402"/>
      <c r="X279" s="402"/>
      <c r="Y279" s="402"/>
      <c r="Z279" s="402"/>
    </row>
    <row r="280" ht="18.0" customHeight="1">
      <c r="A280" s="402"/>
      <c r="B280" s="402"/>
      <c r="C280" s="402"/>
      <c r="D280" s="402"/>
      <c r="E280" s="402"/>
      <c r="F280" s="402"/>
      <c r="G280" s="402"/>
      <c r="H280" s="402"/>
      <c r="I280" s="402"/>
      <c r="J280" s="402"/>
      <c r="K280" s="402"/>
      <c r="L280" s="402"/>
      <c r="M280" s="402"/>
      <c r="N280" s="402"/>
      <c r="O280" s="402"/>
      <c r="P280" s="402"/>
      <c r="Q280" s="402"/>
      <c r="R280" s="402"/>
      <c r="S280" s="402"/>
      <c r="T280" s="402"/>
      <c r="U280" s="402"/>
      <c r="V280" s="402"/>
      <c r="W280" s="402"/>
      <c r="X280" s="402"/>
      <c r="Y280" s="402"/>
      <c r="Z280" s="402"/>
    </row>
    <row r="281" ht="18.0" customHeight="1">
      <c r="A281" s="402"/>
      <c r="B281" s="402"/>
      <c r="C281" s="402"/>
      <c r="D281" s="402"/>
      <c r="E281" s="402"/>
      <c r="F281" s="402"/>
      <c r="G281" s="402"/>
      <c r="H281" s="402"/>
      <c r="I281" s="402"/>
      <c r="J281" s="402"/>
      <c r="K281" s="402"/>
      <c r="L281" s="402"/>
      <c r="M281" s="402"/>
      <c r="N281" s="402"/>
      <c r="O281" s="402"/>
      <c r="P281" s="402"/>
      <c r="Q281" s="402"/>
      <c r="R281" s="402"/>
      <c r="S281" s="402"/>
      <c r="T281" s="402"/>
      <c r="U281" s="402"/>
      <c r="V281" s="402"/>
      <c r="W281" s="402"/>
      <c r="X281" s="402"/>
      <c r="Y281" s="402"/>
      <c r="Z281" s="402"/>
    </row>
    <row r="282" ht="18.0" customHeight="1">
      <c r="A282" s="402"/>
      <c r="B282" s="402"/>
      <c r="C282" s="402"/>
      <c r="D282" s="402"/>
      <c r="E282" s="402"/>
      <c r="F282" s="402"/>
      <c r="G282" s="402"/>
      <c r="H282" s="402"/>
      <c r="I282" s="402"/>
      <c r="J282" s="402"/>
      <c r="K282" s="402"/>
      <c r="L282" s="402"/>
      <c r="M282" s="402"/>
      <c r="N282" s="402"/>
      <c r="O282" s="402"/>
      <c r="P282" s="402"/>
      <c r="Q282" s="402"/>
      <c r="R282" s="402"/>
      <c r="S282" s="402"/>
      <c r="T282" s="402"/>
      <c r="U282" s="402"/>
      <c r="V282" s="402"/>
      <c r="W282" s="402"/>
      <c r="X282" s="402"/>
      <c r="Y282" s="402"/>
      <c r="Z282" s="402"/>
    </row>
    <row r="283" ht="18.0" customHeight="1">
      <c r="A283" s="402"/>
      <c r="B283" s="402"/>
      <c r="C283" s="402"/>
      <c r="D283" s="402"/>
      <c r="E283" s="402"/>
      <c r="F283" s="402"/>
      <c r="G283" s="402"/>
      <c r="H283" s="402"/>
      <c r="I283" s="402"/>
      <c r="J283" s="402"/>
      <c r="K283" s="402"/>
      <c r="L283" s="402"/>
      <c r="M283" s="402"/>
      <c r="N283" s="402"/>
      <c r="O283" s="402"/>
      <c r="P283" s="40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</row>
    <row r="284" ht="18.0" customHeight="1">
      <c r="A284" s="402"/>
      <c r="B284" s="402"/>
      <c r="C284" s="402"/>
      <c r="D284" s="402"/>
      <c r="E284" s="402"/>
      <c r="F284" s="402"/>
      <c r="G284" s="402"/>
      <c r="H284" s="402"/>
      <c r="I284" s="402"/>
      <c r="J284" s="402"/>
      <c r="K284" s="402"/>
      <c r="L284" s="402"/>
      <c r="M284" s="402"/>
      <c r="N284" s="402"/>
      <c r="O284" s="402"/>
      <c r="P284" s="402"/>
      <c r="Q284" s="402"/>
      <c r="R284" s="402"/>
      <c r="S284" s="402"/>
      <c r="T284" s="402"/>
      <c r="U284" s="402"/>
      <c r="V284" s="402"/>
      <c r="W284" s="402"/>
      <c r="X284" s="402"/>
      <c r="Y284" s="402"/>
      <c r="Z284" s="402"/>
    </row>
    <row r="285" ht="18.0" customHeight="1">
      <c r="A285" s="402"/>
      <c r="B285" s="402"/>
      <c r="C285" s="402"/>
      <c r="D285" s="402"/>
      <c r="E285" s="402"/>
      <c r="F285" s="402"/>
      <c r="G285" s="402"/>
      <c r="H285" s="402"/>
      <c r="I285" s="402"/>
      <c r="J285" s="402"/>
      <c r="K285" s="402"/>
      <c r="L285" s="402"/>
      <c r="M285" s="402"/>
      <c r="N285" s="402"/>
      <c r="O285" s="402"/>
      <c r="P285" s="402"/>
      <c r="Q285" s="402"/>
      <c r="R285" s="402"/>
      <c r="S285" s="402"/>
      <c r="T285" s="402"/>
      <c r="U285" s="402"/>
      <c r="V285" s="402"/>
      <c r="W285" s="402"/>
      <c r="X285" s="402"/>
      <c r="Y285" s="402"/>
      <c r="Z285" s="402"/>
    </row>
    <row r="286" ht="18.0" customHeight="1">
      <c r="A286" s="402"/>
      <c r="B286" s="402"/>
      <c r="C286" s="402"/>
      <c r="D286" s="402"/>
      <c r="E286" s="402"/>
      <c r="F286" s="402"/>
      <c r="G286" s="402"/>
      <c r="H286" s="402"/>
      <c r="I286" s="402"/>
      <c r="J286" s="402"/>
      <c r="K286" s="402"/>
      <c r="L286" s="402"/>
      <c r="M286" s="402"/>
      <c r="N286" s="402"/>
      <c r="O286" s="402"/>
      <c r="P286" s="402"/>
      <c r="Q286" s="402"/>
      <c r="R286" s="402"/>
      <c r="S286" s="402"/>
      <c r="T286" s="402"/>
      <c r="U286" s="402"/>
      <c r="V286" s="402"/>
      <c r="W286" s="402"/>
      <c r="X286" s="402"/>
      <c r="Y286" s="402"/>
      <c r="Z286" s="402"/>
    </row>
    <row r="287" ht="18.0" customHeight="1">
      <c r="A287" s="402"/>
      <c r="B287" s="402"/>
      <c r="C287" s="402"/>
      <c r="D287" s="402"/>
      <c r="E287" s="402"/>
      <c r="F287" s="402"/>
      <c r="G287" s="402"/>
      <c r="H287" s="402"/>
      <c r="I287" s="402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</row>
    <row r="288" ht="18.0" customHeight="1">
      <c r="A288" s="402"/>
      <c r="B288" s="402"/>
      <c r="C288" s="402"/>
      <c r="D288" s="402"/>
      <c r="E288" s="402"/>
      <c r="F288" s="402"/>
      <c r="G288" s="402"/>
      <c r="H288" s="402"/>
      <c r="I288" s="402"/>
      <c r="J288" s="402"/>
      <c r="K288" s="402"/>
      <c r="L288" s="402"/>
      <c r="M288" s="402"/>
      <c r="N288" s="402"/>
      <c r="O288" s="402"/>
      <c r="P288" s="402"/>
      <c r="Q288" s="402"/>
      <c r="R288" s="402"/>
      <c r="S288" s="402"/>
      <c r="T288" s="402"/>
      <c r="U288" s="402"/>
      <c r="V288" s="402"/>
      <c r="W288" s="402"/>
      <c r="X288" s="402"/>
      <c r="Y288" s="402"/>
      <c r="Z288" s="402"/>
    </row>
    <row r="289" ht="18.0" customHeight="1">
      <c r="A289" s="402"/>
      <c r="B289" s="402"/>
      <c r="C289" s="402"/>
      <c r="D289" s="402"/>
      <c r="E289" s="402"/>
      <c r="F289" s="402"/>
      <c r="G289" s="402"/>
      <c r="H289" s="402"/>
      <c r="I289" s="402"/>
      <c r="J289" s="402"/>
      <c r="K289" s="402"/>
      <c r="L289" s="402"/>
      <c r="M289" s="402"/>
      <c r="N289" s="402"/>
      <c r="O289" s="402"/>
      <c r="P289" s="402"/>
      <c r="Q289" s="402"/>
      <c r="R289" s="402"/>
      <c r="S289" s="402"/>
      <c r="T289" s="402"/>
      <c r="U289" s="402"/>
      <c r="V289" s="402"/>
      <c r="W289" s="402"/>
      <c r="X289" s="402"/>
      <c r="Y289" s="402"/>
      <c r="Z289" s="402"/>
    </row>
    <row r="290" ht="18.0" customHeight="1">
      <c r="A290" s="402"/>
      <c r="B290" s="402"/>
      <c r="C290" s="402"/>
      <c r="D290" s="402"/>
      <c r="E290" s="402"/>
      <c r="F290" s="402"/>
      <c r="G290" s="402"/>
      <c r="H290" s="402"/>
      <c r="I290" s="402"/>
      <c r="J290" s="402"/>
      <c r="K290" s="402"/>
      <c r="L290" s="402"/>
      <c r="M290" s="402"/>
      <c r="N290" s="402"/>
      <c r="O290" s="402"/>
      <c r="P290" s="402"/>
      <c r="Q290" s="402"/>
      <c r="R290" s="402"/>
      <c r="S290" s="402"/>
      <c r="T290" s="402"/>
      <c r="U290" s="402"/>
      <c r="V290" s="402"/>
      <c r="W290" s="402"/>
      <c r="X290" s="402"/>
      <c r="Y290" s="402"/>
      <c r="Z290" s="402"/>
    </row>
    <row r="291" ht="18.0" customHeight="1">
      <c r="A291" s="402"/>
      <c r="B291" s="402"/>
      <c r="C291" s="402"/>
      <c r="D291" s="402"/>
      <c r="E291" s="402"/>
      <c r="F291" s="402"/>
      <c r="G291" s="402"/>
      <c r="H291" s="402"/>
      <c r="I291" s="402"/>
      <c r="J291" s="402"/>
      <c r="K291" s="402"/>
      <c r="L291" s="402"/>
      <c r="M291" s="402"/>
      <c r="N291" s="402"/>
      <c r="O291" s="402"/>
      <c r="P291" s="402"/>
      <c r="Q291" s="402"/>
      <c r="R291" s="402"/>
      <c r="S291" s="402"/>
      <c r="T291" s="402"/>
      <c r="U291" s="402"/>
      <c r="V291" s="402"/>
      <c r="W291" s="402"/>
      <c r="X291" s="402"/>
      <c r="Y291" s="402"/>
      <c r="Z291" s="402"/>
    </row>
    <row r="292" ht="18.0" customHeight="1">
      <c r="A292" s="402"/>
      <c r="B292" s="402"/>
      <c r="C292" s="402"/>
      <c r="D292" s="402"/>
      <c r="E292" s="402"/>
      <c r="F292" s="402"/>
      <c r="G292" s="402"/>
      <c r="H292" s="402"/>
      <c r="I292" s="402"/>
      <c r="J292" s="402"/>
      <c r="K292" s="402"/>
      <c r="L292" s="402"/>
      <c r="M292" s="402"/>
      <c r="N292" s="402"/>
      <c r="O292" s="402"/>
      <c r="P292" s="402"/>
      <c r="Q292" s="402"/>
      <c r="R292" s="402"/>
      <c r="S292" s="402"/>
      <c r="T292" s="402"/>
      <c r="U292" s="402"/>
      <c r="V292" s="402"/>
      <c r="W292" s="402"/>
      <c r="X292" s="402"/>
      <c r="Y292" s="402"/>
      <c r="Z292" s="402"/>
    </row>
    <row r="293" ht="18.0" customHeight="1">
      <c r="A293" s="402"/>
      <c r="B293" s="402"/>
      <c r="C293" s="402"/>
      <c r="D293" s="402"/>
      <c r="E293" s="402"/>
      <c r="F293" s="402"/>
      <c r="G293" s="402"/>
      <c r="H293" s="402"/>
      <c r="I293" s="402"/>
      <c r="J293" s="402"/>
      <c r="K293" s="402"/>
      <c r="L293" s="402"/>
      <c r="M293" s="402"/>
      <c r="N293" s="402"/>
      <c r="O293" s="402"/>
      <c r="P293" s="402"/>
      <c r="Q293" s="402"/>
      <c r="R293" s="402"/>
      <c r="S293" s="402"/>
      <c r="T293" s="402"/>
      <c r="U293" s="402"/>
      <c r="V293" s="402"/>
      <c r="W293" s="402"/>
      <c r="X293" s="402"/>
      <c r="Y293" s="402"/>
      <c r="Z293" s="402"/>
    </row>
    <row r="294" ht="18.0" customHeight="1">
      <c r="A294" s="402"/>
      <c r="B294" s="402"/>
      <c r="C294" s="402"/>
      <c r="D294" s="402"/>
      <c r="E294" s="402"/>
      <c r="F294" s="402"/>
      <c r="G294" s="402"/>
      <c r="H294" s="402"/>
      <c r="I294" s="402"/>
      <c r="J294" s="402"/>
      <c r="K294" s="402"/>
      <c r="L294" s="402"/>
      <c r="M294" s="402"/>
      <c r="N294" s="402"/>
      <c r="O294" s="402"/>
      <c r="P294" s="402"/>
      <c r="Q294" s="402"/>
      <c r="R294" s="402"/>
      <c r="S294" s="402"/>
      <c r="T294" s="402"/>
      <c r="U294" s="402"/>
      <c r="V294" s="402"/>
      <c r="W294" s="402"/>
      <c r="X294" s="402"/>
      <c r="Y294" s="402"/>
      <c r="Z294" s="402"/>
    </row>
    <row r="295" ht="18.0" customHeight="1">
      <c r="A295" s="402"/>
      <c r="B295" s="402"/>
      <c r="C295" s="402"/>
      <c r="D295" s="402"/>
      <c r="E295" s="402"/>
      <c r="F295" s="402"/>
      <c r="G295" s="402"/>
      <c r="H295" s="402"/>
      <c r="I295" s="402"/>
      <c r="J295" s="402"/>
      <c r="K295" s="402"/>
      <c r="L295" s="402"/>
      <c r="M295" s="402"/>
      <c r="N295" s="402"/>
      <c r="O295" s="402"/>
      <c r="P295" s="402"/>
      <c r="Q295" s="402"/>
      <c r="R295" s="402"/>
      <c r="S295" s="402"/>
      <c r="T295" s="402"/>
      <c r="U295" s="402"/>
      <c r="V295" s="402"/>
      <c r="W295" s="402"/>
      <c r="X295" s="402"/>
      <c r="Y295" s="402"/>
      <c r="Z295" s="402"/>
    </row>
    <row r="296" ht="18.0" customHeight="1">
      <c r="A296" s="402"/>
      <c r="B296" s="402"/>
      <c r="C296" s="402"/>
      <c r="D296" s="402"/>
      <c r="E296" s="402"/>
      <c r="F296" s="402"/>
      <c r="G296" s="402"/>
      <c r="H296" s="402"/>
      <c r="I296" s="402"/>
      <c r="J296" s="402"/>
      <c r="K296" s="402"/>
      <c r="L296" s="402"/>
      <c r="M296" s="402"/>
      <c r="N296" s="402"/>
      <c r="O296" s="402"/>
      <c r="P296" s="402"/>
      <c r="Q296" s="402"/>
      <c r="R296" s="402"/>
      <c r="S296" s="402"/>
      <c r="T296" s="402"/>
      <c r="U296" s="402"/>
      <c r="V296" s="402"/>
      <c r="W296" s="402"/>
      <c r="X296" s="402"/>
      <c r="Y296" s="402"/>
      <c r="Z296" s="402"/>
    </row>
    <row r="297" ht="18.0" customHeight="1">
      <c r="A297" s="402"/>
      <c r="B297" s="402"/>
      <c r="C297" s="402"/>
      <c r="D297" s="402"/>
      <c r="E297" s="402"/>
      <c r="F297" s="402"/>
      <c r="G297" s="402"/>
      <c r="H297" s="402"/>
      <c r="I297" s="402"/>
      <c r="J297" s="402"/>
      <c r="K297" s="402"/>
      <c r="L297" s="402"/>
      <c r="M297" s="402"/>
      <c r="N297" s="402"/>
      <c r="O297" s="402"/>
      <c r="P297" s="402"/>
      <c r="Q297" s="402"/>
      <c r="R297" s="402"/>
      <c r="S297" s="402"/>
      <c r="T297" s="402"/>
      <c r="U297" s="402"/>
      <c r="V297" s="402"/>
      <c r="W297" s="402"/>
      <c r="X297" s="402"/>
      <c r="Y297" s="402"/>
      <c r="Z297" s="402"/>
    </row>
    <row r="298" ht="18.0" customHeight="1">
      <c r="A298" s="402"/>
      <c r="B298" s="402"/>
      <c r="C298" s="402"/>
      <c r="D298" s="402"/>
      <c r="E298" s="402"/>
      <c r="F298" s="402"/>
      <c r="G298" s="402"/>
      <c r="H298" s="402"/>
      <c r="I298" s="402"/>
      <c r="J298" s="402"/>
      <c r="K298" s="402"/>
      <c r="L298" s="402"/>
      <c r="M298" s="402"/>
      <c r="N298" s="402"/>
      <c r="O298" s="402"/>
      <c r="P298" s="402"/>
      <c r="Q298" s="402"/>
      <c r="R298" s="402"/>
      <c r="S298" s="402"/>
      <c r="T298" s="402"/>
      <c r="U298" s="402"/>
      <c r="V298" s="402"/>
      <c r="W298" s="402"/>
      <c r="X298" s="402"/>
      <c r="Y298" s="402"/>
      <c r="Z298" s="402"/>
    </row>
    <row r="299" ht="18.0" customHeight="1">
      <c r="A299" s="402"/>
      <c r="B299" s="402"/>
      <c r="C299" s="402"/>
      <c r="D299" s="402"/>
      <c r="E299" s="402"/>
      <c r="F299" s="402"/>
      <c r="G299" s="402"/>
      <c r="H299" s="402"/>
      <c r="I299" s="402"/>
      <c r="J299" s="402"/>
      <c r="K299" s="402"/>
      <c r="L299" s="402"/>
      <c r="M299" s="402"/>
      <c r="N299" s="402"/>
      <c r="O299" s="402"/>
      <c r="P299" s="402"/>
      <c r="Q299" s="402"/>
      <c r="R299" s="402"/>
      <c r="S299" s="402"/>
      <c r="T299" s="402"/>
      <c r="U299" s="402"/>
      <c r="V299" s="402"/>
      <c r="W299" s="402"/>
      <c r="X299" s="402"/>
      <c r="Y299" s="402"/>
      <c r="Z299" s="402"/>
    </row>
    <row r="300" ht="18.0" customHeight="1">
      <c r="A300" s="402"/>
      <c r="B300" s="402"/>
      <c r="C300" s="402"/>
      <c r="D300" s="402"/>
      <c r="E300" s="402"/>
      <c r="F300" s="402"/>
      <c r="G300" s="402"/>
      <c r="H300" s="402"/>
      <c r="I300" s="402"/>
      <c r="J300" s="402"/>
      <c r="K300" s="402"/>
      <c r="L300" s="402"/>
      <c r="M300" s="402"/>
      <c r="N300" s="402"/>
      <c r="O300" s="402"/>
      <c r="P300" s="402"/>
      <c r="Q300" s="402"/>
      <c r="R300" s="402"/>
      <c r="S300" s="402"/>
      <c r="T300" s="402"/>
      <c r="U300" s="402"/>
      <c r="V300" s="402"/>
      <c r="W300" s="402"/>
      <c r="X300" s="402"/>
      <c r="Y300" s="402"/>
      <c r="Z300" s="402"/>
    </row>
    <row r="301" ht="18.0" customHeight="1">
      <c r="A301" s="402"/>
      <c r="B301" s="402"/>
      <c r="C301" s="402"/>
      <c r="D301" s="402"/>
      <c r="E301" s="402"/>
      <c r="F301" s="402"/>
      <c r="G301" s="402"/>
      <c r="H301" s="402"/>
      <c r="I301" s="402"/>
      <c r="J301" s="402"/>
      <c r="K301" s="402"/>
      <c r="L301" s="402"/>
      <c r="M301" s="402"/>
      <c r="N301" s="402"/>
      <c r="O301" s="402"/>
      <c r="P301" s="402"/>
      <c r="Q301" s="402"/>
      <c r="R301" s="402"/>
      <c r="S301" s="402"/>
      <c r="T301" s="402"/>
      <c r="U301" s="402"/>
      <c r="V301" s="402"/>
      <c r="W301" s="402"/>
      <c r="X301" s="402"/>
      <c r="Y301" s="402"/>
      <c r="Z301" s="402"/>
    </row>
    <row r="302" ht="18.0" customHeight="1">
      <c r="A302" s="402"/>
      <c r="B302" s="402"/>
      <c r="C302" s="402"/>
      <c r="D302" s="402"/>
      <c r="E302" s="402"/>
      <c r="F302" s="402"/>
      <c r="G302" s="402"/>
      <c r="H302" s="402"/>
      <c r="I302" s="402"/>
      <c r="J302" s="402"/>
      <c r="K302" s="402"/>
      <c r="L302" s="402"/>
      <c r="M302" s="402"/>
      <c r="N302" s="402"/>
      <c r="O302" s="402"/>
      <c r="P302" s="402"/>
      <c r="Q302" s="402"/>
      <c r="R302" s="402"/>
      <c r="S302" s="402"/>
      <c r="T302" s="402"/>
      <c r="U302" s="402"/>
      <c r="V302" s="402"/>
      <c r="W302" s="402"/>
      <c r="X302" s="402"/>
      <c r="Y302" s="402"/>
      <c r="Z302" s="402"/>
    </row>
    <row r="303" ht="18.0" customHeight="1">
      <c r="A303" s="402"/>
      <c r="B303" s="402"/>
      <c r="C303" s="402"/>
      <c r="D303" s="402"/>
      <c r="E303" s="402"/>
      <c r="F303" s="402"/>
      <c r="G303" s="402"/>
      <c r="H303" s="402"/>
      <c r="I303" s="402"/>
      <c r="J303" s="402"/>
      <c r="K303" s="402"/>
      <c r="L303" s="402"/>
      <c r="M303" s="402"/>
      <c r="N303" s="402"/>
      <c r="O303" s="402"/>
      <c r="P303" s="402"/>
      <c r="Q303" s="402"/>
      <c r="R303" s="402"/>
      <c r="S303" s="402"/>
      <c r="T303" s="402"/>
      <c r="U303" s="402"/>
      <c r="V303" s="402"/>
      <c r="W303" s="402"/>
      <c r="X303" s="402"/>
      <c r="Y303" s="402"/>
      <c r="Z303" s="402"/>
    </row>
    <row r="304" ht="18.0" customHeight="1">
      <c r="A304" s="402"/>
      <c r="B304" s="402"/>
      <c r="C304" s="402"/>
      <c r="D304" s="402"/>
      <c r="E304" s="402"/>
      <c r="F304" s="402"/>
      <c r="G304" s="402"/>
      <c r="H304" s="402"/>
      <c r="I304" s="402"/>
      <c r="J304" s="402"/>
      <c r="K304" s="402"/>
      <c r="L304" s="402"/>
      <c r="M304" s="402"/>
      <c r="N304" s="402"/>
      <c r="O304" s="402"/>
      <c r="P304" s="402"/>
      <c r="Q304" s="402"/>
      <c r="R304" s="402"/>
      <c r="S304" s="402"/>
      <c r="T304" s="402"/>
      <c r="U304" s="402"/>
      <c r="V304" s="402"/>
      <c r="W304" s="402"/>
      <c r="X304" s="402"/>
      <c r="Y304" s="402"/>
      <c r="Z304" s="402"/>
    </row>
    <row r="305" ht="18.0" customHeight="1">
      <c r="A305" s="402"/>
      <c r="B305" s="402"/>
      <c r="C305" s="402"/>
      <c r="D305" s="402"/>
      <c r="E305" s="402"/>
      <c r="F305" s="402"/>
      <c r="G305" s="402"/>
      <c r="H305" s="402"/>
      <c r="I305" s="402"/>
      <c r="J305" s="402"/>
      <c r="K305" s="402"/>
      <c r="L305" s="402"/>
      <c r="M305" s="402"/>
      <c r="N305" s="402"/>
      <c r="O305" s="402"/>
      <c r="P305" s="402"/>
      <c r="Q305" s="402"/>
      <c r="R305" s="402"/>
      <c r="S305" s="402"/>
      <c r="T305" s="402"/>
      <c r="U305" s="402"/>
      <c r="V305" s="402"/>
      <c r="W305" s="402"/>
      <c r="X305" s="402"/>
      <c r="Y305" s="402"/>
      <c r="Z305" s="402"/>
    </row>
    <row r="306" ht="18.0" customHeight="1">
      <c r="A306" s="402"/>
      <c r="B306" s="402"/>
      <c r="C306" s="402"/>
      <c r="D306" s="402"/>
      <c r="E306" s="402"/>
      <c r="F306" s="402"/>
      <c r="G306" s="402"/>
      <c r="H306" s="402"/>
      <c r="I306" s="402"/>
      <c r="J306" s="402"/>
      <c r="K306" s="402"/>
      <c r="L306" s="402"/>
      <c r="M306" s="402"/>
      <c r="N306" s="402"/>
      <c r="O306" s="402"/>
      <c r="P306" s="402"/>
      <c r="Q306" s="402"/>
      <c r="R306" s="402"/>
      <c r="S306" s="402"/>
      <c r="T306" s="402"/>
      <c r="U306" s="402"/>
      <c r="V306" s="402"/>
      <c r="W306" s="402"/>
      <c r="X306" s="402"/>
      <c r="Y306" s="402"/>
      <c r="Z306" s="402"/>
    </row>
    <row r="307" ht="18.0" customHeight="1">
      <c r="A307" s="402"/>
      <c r="B307" s="402"/>
      <c r="C307" s="402"/>
      <c r="D307" s="402"/>
      <c r="E307" s="402"/>
      <c r="F307" s="402"/>
      <c r="G307" s="402"/>
      <c r="H307" s="402"/>
      <c r="I307" s="402"/>
      <c r="J307" s="402"/>
      <c r="K307" s="402"/>
      <c r="L307" s="402"/>
      <c r="M307" s="402"/>
      <c r="N307" s="402"/>
      <c r="O307" s="402"/>
      <c r="P307" s="402"/>
      <c r="Q307" s="402"/>
      <c r="R307" s="402"/>
      <c r="S307" s="402"/>
      <c r="T307" s="402"/>
      <c r="U307" s="402"/>
      <c r="V307" s="402"/>
      <c r="W307" s="402"/>
      <c r="X307" s="402"/>
      <c r="Y307" s="402"/>
      <c r="Z307" s="402"/>
    </row>
    <row r="308" ht="18.0" customHeight="1">
      <c r="A308" s="402"/>
      <c r="B308" s="402"/>
      <c r="C308" s="402"/>
      <c r="D308" s="402"/>
      <c r="E308" s="402"/>
      <c r="F308" s="402"/>
      <c r="G308" s="402"/>
      <c r="H308" s="402"/>
      <c r="I308" s="402"/>
      <c r="J308" s="402"/>
      <c r="K308" s="402"/>
      <c r="L308" s="402"/>
      <c r="M308" s="402"/>
      <c r="N308" s="402"/>
      <c r="O308" s="402"/>
      <c r="P308" s="402"/>
      <c r="Q308" s="402"/>
      <c r="R308" s="402"/>
      <c r="S308" s="402"/>
      <c r="T308" s="402"/>
      <c r="U308" s="402"/>
      <c r="V308" s="402"/>
      <c r="W308" s="402"/>
      <c r="X308" s="402"/>
      <c r="Y308" s="402"/>
      <c r="Z308" s="402"/>
    </row>
    <row r="309" ht="18.0" customHeight="1">
      <c r="A309" s="402"/>
      <c r="B309" s="402"/>
      <c r="C309" s="402"/>
      <c r="D309" s="402"/>
      <c r="E309" s="402"/>
      <c r="F309" s="402"/>
      <c r="G309" s="402"/>
      <c r="H309" s="402"/>
      <c r="I309" s="402"/>
      <c r="J309" s="402"/>
      <c r="K309" s="402"/>
      <c r="L309" s="402"/>
      <c r="M309" s="402"/>
      <c r="N309" s="402"/>
      <c r="O309" s="402"/>
      <c r="P309" s="402"/>
      <c r="Q309" s="402"/>
      <c r="R309" s="402"/>
      <c r="S309" s="402"/>
      <c r="T309" s="402"/>
      <c r="U309" s="402"/>
      <c r="V309" s="402"/>
      <c r="W309" s="402"/>
      <c r="X309" s="402"/>
      <c r="Y309" s="402"/>
      <c r="Z309" s="402"/>
    </row>
    <row r="310" ht="18.0" customHeight="1">
      <c r="A310" s="402"/>
      <c r="B310" s="402"/>
      <c r="C310" s="402"/>
      <c r="D310" s="402"/>
      <c r="E310" s="402"/>
      <c r="F310" s="402"/>
      <c r="G310" s="402"/>
      <c r="H310" s="402"/>
      <c r="I310" s="402"/>
      <c r="J310" s="402"/>
      <c r="K310" s="402"/>
      <c r="L310" s="402"/>
      <c r="M310" s="402"/>
      <c r="N310" s="402"/>
      <c r="O310" s="402"/>
      <c r="P310" s="402"/>
      <c r="Q310" s="402"/>
      <c r="R310" s="402"/>
      <c r="S310" s="402"/>
      <c r="T310" s="402"/>
      <c r="U310" s="402"/>
      <c r="V310" s="402"/>
      <c r="W310" s="402"/>
      <c r="X310" s="402"/>
      <c r="Y310" s="402"/>
      <c r="Z310" s="402"/>
    </row>
    <row r="311" ht="18.0" customHeight="1">
      <c r="A311" s="402"/>
      <c r="B311" s="402"/>
      <c r="C311" s="402"/>
      <c r="D311" s="402"/>
      <c r="E311" s="402"/>
      <c r="F311" s="402"/>
      <c r="G311" s="402"/>
      <c r="H311" s="402"/>
      <c r="I311" s="402"/>
      <c r="J311" s="402"/>
      <c r="K311" s="402"/>
      <c r="L311" s="402"/>
      <c r="M311" s="402"/>
      <c r="N311" s="402"/>
      <c r="O311" s="402"/>
      <c r="P311" s="402"/>
      <c r="Q311" s="402"/>
      <c r="R311" s="402"/>
      <c r="S311" s="402"/>
      <c r="T311" s="402"/>
      <c r="U311" s="402"/>
      <c r="V311" s="402"/>
      <c r="W311" s="402"/>
      <c r="X311" s="402"/>
      <c r="Y311" s="402"/>
      <c r="Z311" s="402"/>
    </row>
    <row r="312" ht="18.0" customHeight="1">
      <c r="A312" s="402"/>
      <c r="B312" s="402"/>
      <c r="C312" s="402"/>
      <c r="D312" s="402"/>
      <c r="E312" s="402"/>
      <c r="F312" s="402"/>
      <c r="G312" s="402"/>
      <c r="H312" s="402"/>
      <c r="I312" s="402"/>
      <c r="J312" s="402"/>
      <c r="K312" s="402"/>
      <c r="L312" s="402"/>
      <c r="M312" s="402"/>
      <c r="N312" s="402"/>
      <c r="O312" s="402"/>
      <c r="P312" s="402"/>
      <c r="Q312" s="402"/>
      <c r="R312" s="402"/>
      <c r="S312" s="402"/>
      <c r="T312" s="402"/>
      <c r="U312" s="402"/>
      <c r="V312" s="402"/>
      <c r="W312" s="402"/>
      <c r="X312" s="402"/>
      <c r="Y312" s="402"/>
      <c r="Z312" s="402"/>
    </row>
    <row r="313" ht="18.0" customHeight="1">
      <c r="A313" s="402"/>
      <c r="B313" s="402"/>
      <c r="C313" s="402"/>
      <c r="D313" s="402"/>
      <c r="E313" s="402"/>
      <c r="F313" s="402"/>
      <c r="G313" s="402"/>
      <c r="H313" s="402"/>
      <c r="I313" s="402"/>
      <c r="J313" s="402"/>
      <c r="K313" s="402"/>
      <c r="L313" s="402"/>
      <c r="M313" s="402"/>
      <c r="N313" s="402"/>
      <c r="O313" s="402"/>
      <c r="P313" s="402"/>
      <c r="Q313" s="402"/>
      <c r="R313" s="402"/>
      <c r="S313" s="402"/>
      <c r="T313" s="402"/>
      <c r="U313" s="402"/>
      <c r="V313" s="402"/>
      <c r="W313" s="402"/>
      <c r="X313" s="402"/>
      <c r="Y313" s="402"/>
      <c r="Z313" s="402"/>
    </row>
    <row r="314" ht="18.0" customHeight="1">
      <c r="A314" s="402"/>
      <c r="B314" s="402"/>
      <c r="C314" s="402"/>
      <c r="D314" s="402"/>
      <c r="E314" s="402"/>
      <c r="F314" s="402"/>
      <c r="G314" s="402"/>
      <c r="H314" s="402"/>
      <c r="I314" s="402"/>
      <c r="J314" s="402"/>
      <c r="K314" s="402"/>
      <c r="L314" s="402"/>
      <c r="M314" s="402"/>
      <c r="N314" s="402"/>
      <c r="O314" s="402"/>
      <c r="P314" s="402"/>
      <c r="Q314" s="402"/>
      <c r="R314" s="402"/>
      <c r="S314" s="402"/>
      <c r="T314" s="402"/>
      <c r="U314" s="402"/>
      <c r="V314" s="402"/>
      <c r="W314" s="402"/>
      <c r="X314" s="402"/>
      <c r="Y314" s="402"/>
      <c r="Z314" s="402"/>
    </row>
    <row r="315" ht="18.0" customHeight="1">
      <c r="A315" s="402"/>
      <c r="B315" s="402"/>
      <c r="C315" s="402"/>
      <c r="D315" s="402"/>
      <c r="E315" s="402"/>
      <c r="F315" s="402"/>
      <c r="G315" s="402"/>
      <c r="H315" s="402"/>
      <c r="I315" s="402"/>
      <c r="J315" s="402"/>
      <c r="K315" s="402"/>
      <c r="L315" s="402"/>
      <c r="M315" s="402"/>
      <c r="N315" s="402"/>
      <c r="O315" s="402"/>
      <c r="P315" s="402"/>
      <c r="Q315" s="402"/>
      <c r="R315" s="402"/>
      <c r="S315" s="402"/>
      <c r="T315" s="402"/>
      <c r="U315" s="402"/>
      <c r="V315" s="402"/>
      <c r="W315" s="402"/>
      <c r="X315" s="402"/>
      <c r="Y315" s="402"/>
      <c r="Z315" s="402"/>
    </row>
    <row r="316" ht="18.0" customHeight="1">
      <c r="A316" s="402"/>
      <c r="B316" s="402"/>
      <c r="C316" s="402"/>
      <c r="D316" s="402"/>
      <c r="E316" s="402"/>
      <c r="F316" s="402"/>
      <c r="G316" s="402"/>
      <c r="H316" s="402"/>
      <c r="I316" s="402"/>
      <c r="J316" s="402"/>
      <c r="K316" s="402"/>
      <c r="L316" s="402"/>
      <c r="M316" s="402"/>
      <c r="N316" s="402"/>
      <c r="O316" s="402"/>
      <c r="P316" s="402"/>
      <c r="Q316" s="402"/>
      <c r="R316" s="402"/>
      <c r="S316" s="402"/>
      <c r="T316" s="402"/>
      <c r="U316" s="402"/>
      <c r="V316" s="402"/>
      <c r="W316" s="402"/>
      <c r="X316" s="402"/>
      <c r="Y316" s="402"/>
      <c r="Z316" s="402"/>
    </row>
    <row r="317" ht="18.0" customHeight="1">
      <c r="A317" s="402"/>
      <c r="B317" s="402"/>
      <c r="C317" s="402"/>
      <c r="D317" s="402"/>
      <c r="E317" s="402"/>
      <c r="F317" s="402"/>
      <c r="G317" s="402"/>
      <c r="H317" s="402"/>
      <c r="I317" s="402"/>
      <c r="J317" s="402"/>
      <c r="K317" s="402"/>
      <c r="L317" s="402"/>
      <c r="M317" s="402"/>
      <c r="N317" s="402"/>
      <c r="O317" s="402"/>
      <c r="P317" s="402"/>
      <c r="Q317" s="402"/>
      <c r="R317" s="402"/>
      <c r="S317" s="402"/>
      <c r="T317" s="402"/>
      <c r="U317" s="402"/>
      <c r="V317" s="402"/>
      <c r="W317" s="402"/>
      <c r="X317" s="402"/>
      <c r="Y317" s="402"/>
      <c r="Z317" s="402"/>
    </row>
    <row r="318" ht="18.0" customHeight="1">
      <c r="A318" s="402"/>
      <c r="B318" s="402"/>
      <c r="C318" s="402"/>
      <c r="D318" s="402"/>
      <c r="E318" s="402"/>
      <c r="F318" s="402"/>
      <c r="G318" s="402"/>
      <c r="H318" s="402"/>
      <c r="I318" s="402"/>
      <c r="J318" s="402"/>
      <c r="K318" s="402"/>
      <c r="L318" s="402"/>
      <c r="M318" s="402"/>
      <c r="N318" s="402"/>
      <c r="O318" s="402"/>
      <c r="P318" s="402"/>
      <c r="Q318" s="402"/>
      <c r="R318" s="402"/>
      <c r="S318" s="402"/>
      <c r="T318" s="402"/>
      <c r="U318" s="402"/>
      <c r="V318" s="402"/>
      <c r="W318" s="402"/>
      <c r="X318" s="402"/>
      <c r="Y318" s="402"/>
      <c r="Z318" s="402"/>
    </row>
    <row r="319" ht="18.0" customHeight="1">
      <c r="A319" s="402"/>
      <c r="B319" s="402"/>
      <c r="C319" s="402"/>
      <c r="D319" s="402"/>
      <c r="E319" s="402"/>
      <c r="F319" s="402"/>
      <c r="G319" s="402"/>
      <c r="H319" s="402"/>
      <c r="I319" s="402"/>
      <c r="J319" s="402"/>
      <c r="K319" s="402"/>
      <c r="L319" s="402"/>
      <c r="M319" s="402"/>
      <c r="N319" s="402"/>
      <c r="O319" s="402"/>
      <c r="P319" s="402"/>
      <c r="Q319" s="402"/>
      <c r="R319" s="402"/>
      <c r="S319" s="402"/>
      <c r="T319" s="402"/>
      <c r="U319" s="402"/>
      <c r="V319" s="402"/>
      <c r="W319" s="402"/>
      <c r="X319" s="402"/>
      <c r="Y319" s="402"/>
      <c r="Z319" s="402"/>
    </row>
    <row r="320" ht="18.0" customHeight="1">
      <c r="A320" s="402"/>
      <c r="B320" s="402"/>
      <c r="C320" s="402"/>
      <c r="D320" s="402"/>
      <c r="E320" s="402"/>
      <c r="F320" s="402"/>
      <c r="G320" s="402"/>
      <c r="H320" s="402"/>
      <c r="I320" s="402"/>
      <c r="J320" s="402"/>
      <c r="K320" s="402"/>
      <c r="L320" s="402"/>
      <c r="M320" s="402"/>
      <c r="N320" s="402"/>
      <c r="O320" s="402"/>
      <c r="P320" s="402"/>
      <c r="Q320" s="402"/>
      <c r="R320" s="402"/>
      <c r="S320" s="402"/>
      <c r="T320" s="402"/>
      <c r="U320" s="402"/>
      <c r="V320" s="402"/>
      <c r="W320" s="402"/>
      <c r="X320" s="402"/>
      <c r="Y320" s="402"/>
      <c r="Z320" s="402"/>
    </row>
    <row r="321" ht="18.0" customHeight="1">
      <c r="A321" s="402"/>
      <c r="B321" s="402"/>
      <c r="C321" s="402"/>
      <c r="D321" s="402"/>
      <c r="E321" s="402"/>
      <c r="F321" s="402"/>
      <c r="G321" s="402"/>
      <c r="H321" s="402"/>
      <c r="I321" s="402"/>
      <c r="J321" s="402"/>
      <c r="K321" s="402"/>
      <c r="L321" s="402"/>
      <c r="M321" s="402"/>
      <c r="N321" s="402"/>
      <c r="O321" s="402"/>
      <c r="P321" s="402"/>
      <c r="Q321" s="402"/>
      <c r="R321" s="402"/>
      <c r="S321" s="402"/>
      <c r="T321" s="402"/>
      <c r="U321" s="402"/>
      <c r="V321" s="402"/>
      <c r="W321" s="402"/>
      <c r="X321" s="402"/>
      <c r="Y321" s="402"/>
      <c r="Z321" s="402"/>
    </row>
    <row r="322" ht="18.0" customHeight="1">
      <c r="A322" s="402"/>
      <c r="B322" s="402"/>
      <c r="C322" s="402"/>
      <c r="D322" s="402"/>
      <c r="E322" s="402"/>
      <c r="F322" s="402"/>
      <c r="G322" s="402"/>
      <c r="H322" s="402"/>
      <c r="I322" s="402"/>
      <c r="J322" s="402"/>
      <c r="K322" s="402"/>
      <c r="L322" s="402"/>
      <c r="M322" s="402"/>
      <c r="N322" s="402"/>
      <c r="O322" s="402"/>
      <c r="P322" s="402"/>
      <c r="Q322" s="402"/>
      <c r="R322" s="402"/>
      <c r="S322" s="402"/>
      <c r="T322" s="402"/>
      <c r="U322" s="402"/>
      <c r="V322" s="402"/>
      <c r="W322" s="402"/>
      <c r="X322" s="402"/>
      <c r="Y322" s="402"/>
      <c r="Z322" s="402"/>
    </row>
    <row r="323" ht="18.0" customHeight="1">
      <c r="A323" s="402"/>
      <c r="B323" s="402"/>
      <c r="C323" s="402"/>
      <c r="D323" s="402"/>
      <c r="E323" s="402"/>
      <c r="F323" s="402"/>
      <c r="G323" s="402"/>
      <c r="H323" s="402"/>
      <c r="I323" s="402"/>
      <c r="J323" s="402"/>
      <c r="K323" s="402"/>
      <c r="L323" s="402"/>
      <c r="M323" s="402"/>
      <c r="N323" s="402"/>
      <c r="O323" s="402"/>
      <c r="P323" s="402"/>
      <c r="Q323" s="402"/>
      <c r="R323" s="402"/>
      <c r="S323" s="402"/>
      <c r="T323" s="402"/>
      <c r="U323" s="402"/>
      <c r="V323" s="402"/>
      <c r="W323" s="402"/>
      <c r="X323" s="402"/>
      <c r="Y323" s="402"/>
      <c r="Z323" s="402"/>
    </row>
    <row r="324" ht="18.0" customHeight="1">
      <c r="A324" s="402"/>
      <c r="B324" s="402"/>
      <c r="C324" s="402"/>
      <c r="D324" s="402"/>
      <c r="E324" s="402"/>
      <c r="F324" s="402"/>
      <c r="G324" s="402"/>
      <c r="H324" s="402"/>
      <c r="I324" s="402"/>
      <c r="J324" s="402"/>
      <c r="K324" s="402"/>
      <c r="L324" s="402"/>
      <c r="M324" s="402"/>
      <c r="N324" s="402"/>
      <c r="O324" s="402"/>
      <c r="P324" s="402"/>
      <c r="Q324" s="402"/>
      <c r="R324" s="402"/>
      <c r="S324" s="402"/>
      <c r="T324" s="402"/>
      <c r="U324" s="402"/>
      <c r="V324" s="402"/>
      <c r="W324" s="402"/>
      <c r="X324" s="402"/>
      <c r="Y324" s="402"/>
      <c r="Z324" s="402"/>
    </row>
    <row r="325" ht="18.0" customHeight="1">
      <c r="A325" s="402"/>
      <c r="B325" s="402"/>
      <c r="C325" s="402"/>
      <c r="D325" s="402"/>
      <c r="E325" s="402"/>
      <c r="F325" s="402"/>
      <c r="G325" s="402"/>
      <c r="H325" s="402"/>
      <c r="I325" s="402"/>
      <c r="J325" s="402"/>
      <c r="K325" s="402"/>
      <c r="L325" s="402"/>
      <c r="M325" s="402"/>
      <c r="N325" s="402"/>
      <c r="O325" s="402"/>
      <c r="P325" s="402"/>
      <c r="Q325" s="402"/>
      <c r="R325" s="402"/>
      <c r="S325" s="402"/>
      <c r="T325" s="402"/>
      <c r="U325" s="402"/>
      <c r="V325" s="402"/>
      <c r="W325" s="402"/>
      <c r="X325" s="402"/>
      <c r="Y325" s="402"/>
      <c r="Z325" s="402"/>
    </row>
    <row r="326" ht="18.0" customHeight="1">
      <c r="A326" s="402"/>
      <c r="B326" s="402"/>
      <c r="C326" s="402"/>
      <c r="D326" s="402"/>
      <c r="E326" s="402"/>
      <c r="F326" s="402"/>
      <c r="G326" s="402"/>
      <c r="H326" s="402"/>
      <c r="I326" s="402"/>
      <c r="J326" s="402"/>
      <c r="K326" s="402"/>
      <c r="L326" s="402"/>
      <c r="M326" s="402"/>
      <c r="N326" s="402"/>
      <c r="O326" s="402"/>
      <c r="P326" s="402"/>
      <c r="Q326" s="402"/>
      <c r="R326" s="402"/>
      <c r="S326" s="402"/>
      <c r="T326" s="402"/>
      <c r="U326" s="402"/>
      <c r="V326" s="402"/>
      <c r="W326" s="402"/>
      <c r="X326" s="402"/>
      <c r="Y326" s="402"/>
      <c r="Z326" s="402"/>
    </row>
    <row r="327" ht="18.0" customHeight="1">
      <c r="A327" s="402"/>
      <c r="B327" s="402"/>
      <c r="C327" s="402"/>
      <c r="D327" s="402"/>
      <c r="E327" s="402"/>
      <c r="F327" s="402"/>
      <c r="G327" s="402"/>
      <c r="H327" s="402"/>
      <c r="I327" s="402"/>
      <c r="J327" s="402"/>
      <c r="K327" s="402"/>
      <c r="L327" s="402"/>
      <c r="M327" s="402"/>
      <c r="N327" s="402"/>
      <c r="O327" s="402"/>
      <c r="P327" s="402"/>
      <c r="Q327" s="402"/>
      <c r="R327" s="402"/>
      <c r="S327" s="402"/>
      <c r="T327" s="402"/>
      <c r="U327" s="402"/>
      <c r="V327" s="402"/>
      <c r="W327" s="402"/>
      <c r="X327" s="402"/>
      <c r="Y327" s="402"/>
      <c r="Z327" s="402"/>
    </row>
    <row r="328" ht="18.0" customHeight="1">
      <c r="A328" s="402"/>
      <c r="B328" s="402"/>
      <c r="C328" s="402"/>
      <c r="D328" s="402"/>
      <c r="E328" s="402"/>
      <c r="F328" s="402"/>
      <c r="G328" s="402"/>
      <c r="H328" s="402"/>
      <c r="I328" s="402"/>
      <c r="J328" s="402"/>
      <c r="K328" s="402"/>
      <c r="L328" s="402"/>
      <c r="M328" s="402"/>
      <c r="N328" s="402"/>
      <c r="O328" s="402"/>
      <c r="P328" s="402"/>
      <c r="Q328" s="402"/>
      <c r="R328" s="402"/>
      <c r="S328" s="402"/>
      <c r="T328" s="402"/>
      <c r="U328" s="402"/>
      <c r="V328" s="402"/>
      <c r="W328" s="402"/>
      <c r="X328" s="402"/>
      <c r="Y328" s="402"/>
      <c r="Z328" s="402"/>
    </row>
    <row r="329" ht="18.0" customHeight="1">
      <c r="A329" s="402"/>
      <c r="B329" s="402"/>
      <c r="C329" s="402"/>
      <c r="D329" s="402"/>
      <c r="E329" s="402"/>
      <c r="F329" s="402"/>
      <c r="G329" s="402"/>
      <c r="H329" s="402"/>
      <c r="I329" s="402"/>
      <c r="J329" s="402"/>
      <c r="K329" s="402"/>
      <c r="L329" s="402"/>
      <c r="M329" s="402"/>
      <c r="N329" s="402"/>
      <c r="O329" s="402"/>
      <c r="P329" s="402"/>
      <c r="Q329" s="402"/>
      <c r="R329" s="402"/>
      <c r="S329" s="402"/>
      <c r="T329" s="402"/>
      <c r="U329" s="402"/>
      <c r="V329" s="402"/>
      <c r="W329" s="402"/>
      <c r="X329" s="402"/>
      <c r="Y329" s="402"/>
      <c r="Z329" s="402"/>
    </row>
    <row r="330" ht="18.0" customHeight="1">
      <c r="A330" s="402"/>
      <c r="B330" s="402"/>
      <c r="C330" s="402"/>
      <c r="D330" s="402"/>
      <c r="E330" s="402"/>
      <c r="F330" s="402"/>
      <c r="G330" s="402"/>
      <c r="H330" s="402"/>
      <c r="I330" s="402"/>
      <c r="J330" s="402"/>
      <c r="K330" s="402"/>
      <c r="L330" s="402"/>
      <c r="M330" s="402"/>
      <c r="N330" s="402"/>
      <c r="O330" s="402"/>
      <c r="P330" s="402"/>
      <c r="Q330" s="402"/>
      <c r="R330" s="402"/>
      <c r="S330" s="402"/>
      <c r="T330" s="402"/>
      <c r="U330" s="402"/>
      <c r="V330" s="402"/>
      <c r="W330" s="402"/>
      <c r="X330" s="402"/>
      <c r="Y330" s="402"/>
      <c r="Z330" s="402"/>
    </row>
    <row r="331" ht="18.0" customHeight="1">
      <c r="A331" s="402"/>
      <c r="B331" s="402"/>
      <c r="C331" s="402"/>
      <c r="D331" s="402"/>
      <c r="E331" s="402"/>
      <c r="F331" s="402"/>
      <c r="G331" s="402"/>
      <c r="H331" s="402"/>
      <c r="I331" s="402"/>
      <c r="J331" s="402"/>
      <c r="K331" s="402"/>
      <c r="L331" s="402"/>
      <c r="M331" s="402"/>
      <c r="N331" s="402"/>
      <c r="O331" s="402"/>
      <c r="P331" s="402"/>
      <c r="Q331" s="402"/>
      <c r="R331" s="402"/>
      <c r="S331" s="402"/>
      <c r="T331" s="402"/>
      <c r="U331" s="402"/>
      <c r="V331" s="402"/>
      <c r="W331" s="402"/>
      <c r="X331" s="402"/>
      <c r="Y331" s="402"/>
      <c r="Z331" s="402"/>
    </row>
    <row r="332" ht="18.0" customHeight="1">
      <c r="A332" s="402"/>
      <c r="B332" s="402"/>
      <c r="C332" s="402"/>
      <c r="D332" s="402"/>
      <c r="E332" s="402"/>
      <c r="F332" s="402"/>
      <c r="G332" s="402"/>
      <c r="H332" s="402"/>
      <c r="I332" s="402"/>
      <c r="J332" s="402"/>
      <c r="K332" s="402"/>
      <c r="L332" s="402"/>
      <c r="M332" s="402"/>
      <c r="N332" s="402"/>
      <c r="O332" s="402"/>
      <c r="P332" s="402"/>
      <c r="Q332" s="402"/>
      <c r="R332" s="402"/>
      <c r="S332" s="402"/>
      <c r="T332" s="402"/>
      <c r="U332" s="402"/>
      <c r="V332" s="402"/>
      <c r="W332" s="402"/>
      <c r="X332" s="402"/>
      <c r="Y332" s="402"/>
      <c r="Z332" s="402"/>
    </row>
    <row r="333" ht="18.0" customHeight="1">
      <c r="A333" s="402"/>
      <c r="B333" s="402"/>
      <c r="C333" s="402"/>
      <c r="D333" s="402"/>
      <c r="E333" s="402"/>
      <c r="F333" s="402"/>
      <c r="G333" s="402"/>
      <c r="H333" s="402"/>
      <c r="I333" s="402"/>
      <c r="J333" s="402"/>
      <c r="K333" s="402"/>
      <c r="L333" s="402"/>
      <c r="M333" s="402"/>
      <c r="N333" s="402"/>
      <c r="O333" s="402"/>
      <c r="P333" s="402"/>
      <c r="Q333" s="402"/>
      <c r="R333" s="402"/>
      <c r="S333" s="402"/>
      <c r="T333" s="402"/>
      <c r="U333" s="402"/>
      <c r="V333" s="402"/>
      <c r="W333" s="402"/>
      <c r="X333" s="402"/>
      <c r="Y333" s="402"/>
      <c r="Z333" s="402"/>
    </row>
    <row r="334" ht="18.0" customHeight="1">
      <c r="A334" s="402"/>
      <c r="B334" s="402"/>
      <c r="C334" s="402"/>
      <c r="D334" s="402"/>
      <c r="E334" s="402"/>
      <c r="F334" s="402"/>
      <c r="G334" s="402"/>
      <c r="H334" s="402"/>
      <c r="I334" s="402"/>
      <c r="J334" s="402"/>
      <c r="K334" s="402"/>
      <c r="L334" s="402"/>
      <c r="M334" s="402"/>
      <c r="N334" s="402"/>
      <c r="O334" s="402"/>
      <c r="P334" s="402"/>
      <c r="Q334" s="402"/>
      <c r="R334" s="402"/>
      <c r="S334" s="402"/>
      <c r="T334" s="402"/>
      <c r="U334" s="402"/>
      <c r="V334" s="402"/>
      <c r="W334" s="402"/>
      <c r="X334" s="402"/>
      <c r="Y334" s="402"/>
      <c r="Z334" s="402"/>
    </row>
    <row r="335" ht="18.0" customHeight="1">
      <c r="A335" s="402"/>
      <c r="B335" s="402"/>
      <c r="C335" s="402"/>
      <c r="D335" s="402"/>
      <c r="E335" s="402"/>
      <c r="F335" s="402"/>
      <c r="G335" s="402"/>
      <c r="H335" s="402"/>
      <c r="I335" s="402"/>
      <c r="J335" s="402"/>
      <c r="K335" s="402"/>
      <c r="L335" s="402"/>
      <c r="M335" s="402"/>
      <c r="N335" s="402"/>
      <c r="O335" s="402"/>
      <c r="P335" s="402"/>
      <c r="Q335" s="402"/>
      <c r="R335" s="402"/>
      <c r="S335" s="402"/>
      <c r="T335" s="402"/>
      <c r="U335" s="402"/>
      <c r="V335" s="402"/>
      <c r="W335" s="402"/>
      <c r="X335" s="402"/>
      <c r="Y335" s="402"/>
      <c r="Z335" s="402"/>
    </row>
    <row r="336" ht="18.0" customHeight="1">
      <c r="A336" s="402"/>
      <c r="B336" s="402"/>
      <c r="C336" s="402"/>
      <c r="D336" s="402"/>
      <c r="E336" s="402"/>
      <c r="F336" s="402"/>
      <c r="G336" s="402"/>
      <c r="H336" s="402"/>
      <c r="I336" s="402"/>
      <c r="J336" s="402"/>
      <c r="K336" s="402"/>
      <c r="L336" s="402"/>
      <c r="M336" s="402"/>
      <c r="N336" s="402"/>
      <c r="O336" s="402"/>
      <c r="P336" s="402"/>
      <c r="Q336" s="402"/>
      <c r="R336" s="402"/>
      <c r="S336" s="402"/>
      <c r="T336" s="402"/>
      <c r="U336" s="402"/>
      <c r="V336" s="402"/>
      <c r="W336" s="402"/>
      <c r="X336" s="402"/>
      <c r="Y336" s="402"/>
      <c r="Z336" s="402"/>
    </row>
    <row r="337" ht="18.0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  <c r="N337" s="402"/>
      <c r="O337" s="402"/>
      <c r="P337" s="402"/>
      <c r="Q337" s="402"/>
      <c r="R337" s="402"/>
      <c r="S337" s="402"/>
      <c r="T337" s="402"/>
      <c r="U337" s="402"/>
      <c r="V337" s="402"/>
      <c r="W337" s="402"/>
      <c r="X337" s="402"/>
      <c r="Y337" s="402"/>
      <c r="Z337" s="402"/>
    </row>
    <row r="338" ht="18.0" customHeight="1">
      <c r="A338" s="402"/>
      <c r="B338" s="402"/>
      <c r="C338" s="402"/>
      <c r="D338" s="402"/>
      <c r="E338" s="402"/>
      <c r="F338" s="402"/>
      <c r="G338" s="402"/>
      <c r="H338" s="402"/>
      <c r="I338" s="402"/>
      <c r="J338" s="402"/>
      <c r="K338" s="402"/>
      <c r="L338" s="402"/>
      <c r="M338" s="402"/>
      <c r="N338" s="402"/>
      <c r="O338" s="402"/>
      <c r="P338" s="402"/>
      <c r="Q338" s="402"/>
      <c r="R338" s="402"/>
      <c r="S338" s="402"/>
      <c r="T338" s="402"/>
      <c r="U338" s="402"/>
      <c r="V338" s="402"/>
      <c r="W338" s="402"/>
      <c r="X338" s="402"/>
      <c r="Y338" s="402"/>
      <c r="Z338" s="402"/>
    </row>
    <row r="339" ht="18.0" customHeight="1">
      <c r="A339" s="402"/>
      <c r="B339" s="402"/>
      <c r="C339" s="402"/>
      <c r="D339" s="402"/>
      <c r="E339" s="402"/>
      <c r="F339" s="402"/>
      <c r="G339" s="402"/>
      <c r="H339" s="402"/>
      <c r="I339" s="402"/>
      <c r="J339" s="402"/>
      <c r="K339" s="402"/>
      <c r="L339" s="402"/>
      <c r="M339" s="402"/>
      <c r="N339" s="402"/>
      <c r="O339" s="402"/>
      <c r="P339" s="402"/>
      <c r="Q339" s="402"/>
      <c r="R339" s="402"/>
      <c r="S339" s="402"/>
      <c r="T339" s="402"/>
      <c r="U339" s="402"/>
      <c r="V339" s="402"/>
      <c r="W339" s="402"/>
      <c r="X339" s="402"/>
      <c r="Y339" s="402"/>
      <c r="Z339" s="402"/>
    </row>
    <row r="340" ht="18.0" customHeight="1">
      <c r="A340" s="402"/>
      <c r="B340" s="402"/>
      <c r="C340" s="402"/>
      <c r="D340" s="402"/>
      <c r="E340" s="402"/>
      <c r="F340" s="402"/>
      <c r="G340" s="402"/>
      <c r="H340" s="402"/>
      <c r="I340" s="402"/>
      <c r="J340" s="402"/>
      <c r="K340" s="402"/>
      <c r="L340" s="402"/>
      <c r="M340" s="402"/>
      <c r="N340" s="402"/>
      <c r="O340" s="402"/>
      <c r="P340" s="402"/>
      <c r="Q340" s="402"/>
      <c r="R340" s="402"/>
      <c r="S340" s="402"/>
      <c r="T340" s="402"/>
      <c r="U340" s="402"/>
      <c r="V340" s="402"/>
      <c r="W340" s="402"/>
      <c r="X340" s="402"/>
      <c r="Y340" s="402"/>
      <c r="Z340" s="402"/>
    </row>
    <row r="341" ht="18.0" customHeight="1">
      <c r="A341" s="402"/>
      <c r="B341" s="402"/>
      <c r="C341" s="402"/>
      <c r="D341" s="402"/>
      <c r="E341" s="402"/>
      <c r="F341" s="402"/>
      <c r="G341" s="402"/>
      <c r="H341" s="402"/>
      <c r="I341" s="402"/>
      <c r="J341" s="402"/>
      <c r="K341" s="402"/>
      <c r="L341" s="402"/>
      <c r="M341" s="402"/>
      <c r="N341" s="402"/>
      <c r="O341" s="402"/>
      <c r="P341" s="402"/>
      <c r="Q341" s="402"/>
      <c r="R341" s="402"/>
      <c r="S341" s="402"/>
      <c r="T341" s="402"/>
      <c r="U341" s="402"/>
      <c r="V341" s="402"/>
      <c r="W341" s="402"/>
      <c r="X341" s="402"/>
      <c r="Y341" s="402"/>
      <c r="Z341" s="402"/>
    </row>
    <row r="342" ht="18.0" customHeight="1">
      <c r="A342" s="402"/>
      <c r="B342" s="402"/>
      <c r="C342" s="402"/>
      <c r="D342" s="402"/>
      <c r="E342" s="402"/>
      <c r="F342" s="402"/>
      <c r="G342" s="402"/>
      <c r="H342" s="402"/>
      <c r="I342" s="402"/>
      <c r="J342" s="402"/>
      <c r="K342" s="402"/>
      <c r="L342" s="402"/>
      <c r="M342" s="402"/>
      <c r="N342" s="402"/>
      <c r="O342" s="402"/>
      <c r="P342" s="402"/>
      <c r="Q342" s="402"/>
      <c r="R342" s="402"/>
      <c r="S342" s="402"/>
      <c r="T342" s="402"/>
      <c r="U342" s="402"/>
      <c r="V342" s="402"/>
      <c r="W342" s="402"/>
      <c r="X342" s="402"/>
      <c r="Y342" s="402"/>
      <c r="Z342" s="402"/>
    </row>
    <row r="343" ht="18.0" customHeight="1">
      <c r="A343" s="402"/>
      <c r="B343" s="402"/>
      <c r="C343" s="402"/>
      <c r="D343" s="402"/>
      <c r="E343" s="402"/>
      <c r="F343" s="402"/>
      <c r="G343" s="402"/>
      <c r="H343" s="402"/>
      <c r="I343" s="402"/>
      <c r="J343" s="402"/>
      <c r="K343" s="402"/>
      <c r="L343" s="402"/>
      <c r="M343" s="402"/>
      <c r="N343" s="402"/>
      <c r="O343" s="402"/>
      <c r="P343" s="402"/>
      <c r="Q343" s="402"/>
      <c r="R343" s="402"/>
      <c r="S343" s="402"/>
      <c r="T343" s="402"/>
      <c r="U343" s="402"/>
      <c r="V343" s="402"/>
      <c r="W343" s="402"/>
      <c r="X343" s="402"/>
      <c r="Y343" s="402"/>
      <c r="Z343" s="402"/>
    </row>
    <row r="344" ht="18.0" customHeight="1">
      <c r="A344" s="402"/>
      <c r="B344" s="402"/>
      <c r="C344" s="402"/>
      <c r="D344" s="402"/>
      <c r="E344" s="402"/>
      <c r="F344" s="402"/>
      <c r="G344" s="402"/>
      <c r="H344" s="402"/>
      <c r="I344" s="402"/>
      <c r="J344" s="402"/>
      <c r="K344" s="402"/>
      <c r="L344" s="402"/>
      <c r="M344" s="402"/>
      <c r="N344" s="402"/>
      <c r="O344" s="402"/>
      <c r="P344" s="402"/>
      <c r="Q344" s="402"/>
      <c r="R344" s="402"/>
      <c r="S344" s="402"/>
      <c r="T344" s="402"/>
      <c r="U344" s="402"/>
      <c r="V344" s="402"/>
      <c r="W344" s="402"/>
      <c r="X344" s="402"/>
      <c r="Y344" s="402"/>
      <c r="Z344" s="402"/>
    </row>
    <row r="345" ht="18.0" customHeight="1">
      <c r="A345" s="402"/>
      <c r="B345" s="402"/>
      <c r="C345" s="402"/>
      <c r="D345" s="402"/>
      <c r="E345" s="402"/>
      <c r="F345" s="402"/>
      <c r="G345" s="402"/>
      <c r="H345" s="402"/>
      <c r="I345" s="402"/>
      <c r="J345" s="402"/>
      <c r="K345" s="402"/>
      <c r="L345" s="402"/>
      <c r="M345" s="402"/>
      <c r="N345" s="402"/>
      <c r="O345" s="402"/>
      <c r="P345" s="402"/>
      <c r="Q345" s="402"/>
      <c r="R345" s="402"/>
      <c r="S345" s="402"/>
      <c r="T345" s="402"/>
      <c r="U345" s="402"/>
      <c r="V345" s="402"/>
      <c r="W345" s="402"/>
      <c r="X345" s="402"/>
      <c r="Y345" s="402"/>
      <c r="Z345" s="402"/>
    </row>
    <row r="346" ht="18.0" customHeight="1">
      <c r="A346" s="402"/>
      <c r="B346" s="402"/>
      <c r="C346" s="402"/>
      <c r="D346" s="402"/>
      <c r="E346" s="402"/>
      <c r="F346" s="402"/>
      <c r="G346" s="402"/>
      <c r="H346" s="402"/>
      <c r="I346" s="402"/>
      <c r="J346" s="402"/>
      <c r="K346" s="402"/>
      <c r="L346" s="402"/>
      <c r="M346" s="402"/>
      <c r="N346" s="402"/>
      <c r="O346" s="402"/>
      <c r="P346" s="402"/>
      <c r="Q346" s="402"/>
      <c r="R346" s="402"/>
      <c r="S346" s="402"/>
      <c r="T346" s="402"/>
      <c r="U346" s="402"/>
      <c r="V346" s="402"/>
      <c r="W346" s="402"/>
      <c r="X346" s="402"/>
      <c r="Y346" s="402"/>
      <c r="Z346" s="402"/>
    </row>
    <row r="347" ht="18.0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  <c r="N347" s="402"/>
      <c r="O347" s="402"/>
      <c r="P347" s="402"/>
      <c r="Q347" s="402"/>
      <c r="R347" s="402"/>
      <c r="S347" s="402"/>
      <c r="T347" s="402"/>
      <c r="U347" s="402"/>
      <c r="V347" s="402"/>
      <c r="W347" s="402"/>
      <c r="X347" s="402"/>
      <c r="Y347" s="402"/>
      <c r="Z347" s="402"/>
    </row>
    <row r="348" ht="18.0" customHeight="1">
      <c r="A348" s="402"/>
      <c r="B348" s="402"/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402"/>
      <c r="Z348" s="402"/>
    </row>
    <row r="349" ht="18.0" customHeight="1">
      <c r="A349" s="402"/>
      <c r="B349" s="402"/>
      <c r="C349" s="402"/>
      <c r="D349" s="402"/>
      <c r="E349" s="402"/>
      <c r="F349" s="402"/>
      <c r="G349" s="402"/>
      <c r="H349" s="402"/>
      <c r="I349" s="402"/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402"/>
      <c r="Z349" s="402"/>
    </row>
    <row r="350" ht="18.0" customHeight="1">
      <c r="A350" s="402"/>
      <c r="B350" s="402"/>
      <c r="C350" s="402"/>
      <c r="D350" s="402"/>
      <c r="E350" s="402"/>
      <c r="F350" s="402"/>
      <c r="G350" s="402"/>
      <c r="H350" s="402"/>
      <c r="I350" s="402"/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402"/>
      <c r="Z350" s="402"/>
    </row>
    <row r="351" ht="18.0" customHeight="1">
      <c r="A351" s="402"/>
      <c r="B351" s="402"/>
      <c r="C351" s="402"/>
      <c r="D351" s="402"/>
      <c r="E351" s="402"/>
      <c r="F351" s="402"/>
      <c r="G351" s="402"/>
      <c r="H351" s="402"/>
      <c r="I351" s="402"/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402"/>
      <c r="Z351" s="402"/>
    </row>
    <row r="352" ht="18.0" customHeight="1">
      <c r="A352" s="402"/>
      <c r="B352" s="402"/>
      <c r="C352" s="402"/>
      <c r="D352" s="402"/>
      <c r="E352" s="402"/>
      <c r="F352" s="402"/>
      <c r="G352" s="402"/>
      <c r="H352" s="402"/>
      <c r="I352" s="402"/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402"/>
      <c r="Z352" s="402"/>
    </row>
    <row r="353" ht="18.0" customHeight="1">
      <c r="A353" s="402"/>
      <c r="B353" s="402"/>
      <c r="C353" s="402"/>
      <c r="D353" s="402"/>
      <c r="E353" s="402"/>
      <c r="F353" s="402"/>
      <c r="G353" s="402"/>
      <c r="H353" s="402"/>
      <c r="I353" s="402"/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402"/>
      <c r="Z353" s="402"/>
    </row>
    <row r="354" ht="18.0" customHeight="1">
      <c r="A354" s="402"/>
      <c r="B354" s="402"/>
      <c r="C354" s="402"/>
      <c r="D354" s="402"/>
      <c r="E354" s="402"/>
      <c r="F354" s="402"/>
      <c r="G354" s="402"/>
      <c r="H354" s="402"/>
      <c r="I354" s="402"/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402"/>
      <c r="Z354" s="402"/>
    </row>
    <row r="355" ht="18.0" customHeight="1">
      <c r="A355" s="402"/>
      <c r="B355" s="402"/>
      <c r="C355" s="402"/>
      <c r="D355" s="402"/>
      <c r="E355" s="402"/>
      <c r="F355" s="402"/>
      <c r="G355" s="402"/>
      <c r="H355" s="402"/>
      <c r="I355" s="402"/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402"/>
      <c r="Z355" s="402"/>
    </row>
    <row r="356" ht="18.0" customHeight="1">
      <c r="A356" s="402"/>
      <c r="B356" s="402"/>
      <c r="C356" s="402"/>
      <c r="D356" s="402"/>
      <c r="E356" s="402"/>
      <c r="F356" s="402"/>
      <c r="G356" s="402"/>
      <c r="H356" s="402"/>
      <c r="I356" s="402"/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402"/>
      <c r="Z356" s="402"/>
    </row>
    <row r="357" ht="18.0" customHeight="1">
      <c r="A357" s="402"/>
      <c r="B357" s="402"/>
      <c r="C357" s="402"/>
      <c r="D357" s="402"/>
      <c r="E357" s="402"/>
      <c r="F357" s="402"/>
      <c r="G357" s="402"/>
      <c r="H357" s="402"/>
      <c r="I357" s="402"/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402"/>
      <c r="Z357" s="402"/>
    </row>
    <row r="358" ht="18.0" customHeight="1">
      <c r="A358" s="402"/>
      <c r="B358" s="402"/>
      <c r="C358" s="402"/>
      <c r="D358" s="402"/>
      <c r="E358" s="402"/>
      <c r="F358" s="402"/>
      <c r="G358" s="402"/>
      <c r="H358" s="402"/>
      <c r="I358" s="402"/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402"/>
      <c r="Z358" s="402"/>
    </row>
    <row r="359" ht="18.0" customHeight="1">
      <c r="A359" s="402"/>
      <c r="B359" s="402"/>
      <c r="C359" s="402"/>
      <c r="D359" s="402"/>
      <c r="E359" s="402"/>
      <c r="F359" s="402"/>
      <c r="G359" s="402"/>
      <c r="H359" s="402"/>
      <c r="I359" s="402"/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402"/>
      <c r="Z359" s="402"/>
    </row>
    <row r="360" ht="18.0" customHeight="1">
      <c r="A360" s="402"/>
      <c r="B360" s="402"/>
      <c r="C360" s="402"/>
      <c r="D360" s="402"/>
      <c r="E360" s="402"/>
      <c r="F360" s="402"/>
      <c r="G360" s="402"/>
      <c r="H360" s="402"/>
      <c r="I360" s="402"/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402"/>
      <c r="Z360" s="402"/>
    </row>
    <row r="361" ht="18.0" customHeight="1">
      <c r="A361" s="402"/>
      <c r="B361" s="402"/>
      <c r="C361" s="402"/>
      <c r="D361" s="402"/>
      <c r="E361" s="402"/>
      <c r="F361" s="402"/>
      <c r="G361" s="402"/>
      <c r="H361" s="402"/>
      <c r="I361" s="402"/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402"/>
      <c r="Z361" s="402"/>
    </row>
    <row r="362" ht="18.0" customHeight="1">
      <c r="A362" s="402"/>
      <c r="B362" s="402"/>
      <c r="C362" s="402"/>
      <c r="D362" s="402"/>
      <c r="E362" s="402"/>
      <c r="F362" s="402"/>
      <c r="G362" s="402"/>
      <c r="H362" s="402"/>
      <c r="I362" s="402"/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402"/>
      <c r="Z362" s="402"/>
    </row>
    <row r="363" ht="18.0" customHeight="1">
      <c r="A363" s="402"/>
      <c r="B363" s="402"/>
      <c r="C363" s="402"/>
      <c r="D363" s="402"/>
      <c r="E363" s="402"/>
      <c r="F363" s="402"/>
      <c r="G363" s="402"/>
      <c r="H363" s="402"/>
      <c r="I363" s="402"/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402"/>
      <c r="Z363" s="402"/>
    </row>
    <row r="364" ht="18.0" customHeight="1">
      <c r="A364" s="402"/>
      <c r="B364" s="402"/>
      <c r="C364" s="402"/>
      <c r="D364" s="402"/>
      <c r="E364" s="402"/>
      <c r="F364" s="402"/>
      <c r="G364" s="402"/>
      <c r="H364" s="402"/>
      <c r="I364" s="402"/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402"/>
      <c r="Z364" s="402"/>
    </row>
    <row r="365" ht="18.0" customHeight="1">
      <c r="A365" s="402"/>
      <c r="B365" s="402"/>
      <c r="C365" s="402"/>
      <c r="D365" s="402"/>
      <c r="E365" s="402"/>
      <c r="F365" s="402"/>
      <c r="G365" s="402"/>
      <c r="H365" s="402"/>
      <c r="I365" s="402"/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402"/>
      <c r="Z365" s="402"/>
    </row>
    <row r="366" ht="18.0" customHeight="1">
      <c r="A366" s="402"/>
      <c r="B366" s="402"/>
      <c r="C366" s="402"/>
      <c r="D366" s="402"/>
      <c r="E366" s="402"/>
      <c r="F366" s="402"/>
      <c r="G366" s="402"/>
      <c r="H366" s="402"/>
      <c r="I366" s="402"/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402"/>
      <c r="Z366" s="402"/>
    </row>
    <row r="367" ht="18.0" customHeight="1">
      <c r="A367" s="402"/>
      <c r="B367" s="402"/>
      <c r="C367" s="402"/>
      <c r="D367" s="402"/>
      <c r="E367" s="402"/>
      <c r="F367" s="402"/>
      <c r="G367" s="402"/>
      <c r="H367" s="402"/>
      <c r="I367" s="402"/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402"/>
      <c r="Z367" s="402"/>
    </row>
    <row r="368" ht="18.0" customHeight="1">
      <c r="A368" s="402"/>
      <c r="B368" s="402"/>
      <c r="C368" s="402"/>
      <c r="D368" s="402"/>
      <c r="E368" s="402"/>
      <c r="F368" s="402"/>
      <c r="G368" s="402"/>
      <c r="H368" s="402"/>
      <c r="I368" s="402"/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402"/>
      <c r="Z368" s="402"/>
    </row>
    <row r="369" ht="18.0" customHeight="1">
      <c r="A369" s="402"/>
      <c r="B369" s="402"/>
      <c r="C369" s="402"/>
      <c r="D369" s="402"/>
      <c r="E369" s="402"/>
      <c r="F369" s="402"/>
      <c r="G369" s="402"/>
      <c r="H369" s="402"/>
      <c r="I369" s="402"/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402"/>
      <c r="Z369" s="402"/>
    </row>
    <row r="370" ht="18.0" customHeight="1">
      <c r="A370" s="402"/>
      <c r="B370" s="402"/>
      <c r="C370" s="402"/>
      <c r="D370" s="402"/>
      <c r="E370" s="402"/>
      <c r="F370" s="402"/>
      <c r="G370" s="402"/>
      <c r="H370" s="402"/>
      <c r="I370" s="402"/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402"/>
      <c r="Z370" s="402"/>
    </row>
    <row r="371" ht="18.0" customHeight="1">
      <c r="A371" s="402"/>
      <c r="B371" s="402"/>
      <c r="C371" s="402"/>
      <c r="D371" s="402"/>
      <c r="E371" s="402"/>
      <c r="F371" s="402"/>
      <c r="G371" s="402"/>
      <c r="H371" s="402"/>
      <c r="I371" s="402"/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402"/>
      <c r="Z371" s="402"/>
    </row>
    <row r="372" ht="18.0" customHeight="1">
      <c r="A372" s="402"/>
      <c r="B372" s="402"/>
      <c r="C372" s="402"/>
      <c r="D372" s="402"/>
      <c r="E372" s="402"/>
      <c r="F372" s="402"/>
      <c r="G372" s="402"/>
      <c r="H372" s="402"/>
      <c r="I372" s="402"/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402"/>
      <c r="Z372" s="402"/>
    </row>
    <row r="373" ht="18.0" customHeight="1">
      <c r="A373" s="402"/>
      <c r="B373" s="402"/>
      <c r="C373" s="402"/>
      <c r="D373" s="402"/>
      <c r="E373" s="402"/>
      <c r="F373" s="402"/>
      <c r="G373" s="402"/>
      <c r="H373" s="402"/>
      <c r="I373" s="402"/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402"/>
      <c r="Z373" s="402"/>
    </row>
    <row r="374" ht="18.0" customHeight="1">
      <c r="A374" s="402"/>
      <c r="B374" s="402"/>
      <c r="C374" s="402"/>
      <c r="D374" s="402"/>
      <c r="E374" s="402"/>
      <c r="F374" s="402"/>
      <c r="G374" s="402"/>
      <c r="H374" s="402"/>
      <c r="I374" s="402"/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402"/>
      <c r="Z374" s="402"/>
    </row>
    <row r="375" ht="18.0" customHeight="1">
      <c r="A375" s="402"/>
      <c r="B375" s="402"/>
      <c r="C375" s="402"/>
      <c r="D375" s="402"/>
      <c r="E375" s="402"/>
      <c r="F375" s="402"/>
      <c r="G375" s="402"/>
      <c r="H375" s="402"/>
      <c r="I375" s="402"/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402"/>
      <c r="Z375" s="402"/>
    </row>
    <row r="376" ht="18.0" customHeight="1">
      <c r="A376" s="402"/>
      <c r="B376" s="402"/>
      <c r="C376" s="402"/>
      <c r="D376" s="402"/>
      <c r="E376" s="402"/>
      <c r="F376" s="402"/>
      <c r="G376" s="402"/>
      <c r="H376" s="402"/>
      <c r="I376" s="402"/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402"/>
      <c r="Z376" s="402"/>
    </row>
    <row r="377" ht="18.0" customHeight="1">
      <c r="A377" s="402"/>
      <c r="B377" s="402"/>
      <c r="C377" s="402"/>
      <c r="D377" s="402"/>
      <c r="E377" s="402"/>
      <c r="F377" s="402"/>
      <c r="G377" s="402"/>
      <c r="H377" s="402"/>
      <c r="I377" s="402"/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402"/>
      <c r="Z377" s="402"/>
    </row>
    <row r="378" ht="18.0" customHeight="1">
      <c r="A378" s="402"/>
      <c r="B378" s="402"/>
      <c r="C378" s="402"/>
      <c r="D378" s="402"/>
      <c r="E378" s="402"/>
      <c r="F378" s="402"/>
      <c r="G378" s="402"/>
      <c r="H378" s="402"/>
      <c r="I378" s="402"/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402"/>
      <c r="Z378" s="402"/>
    </row>
    <row r="379" ht="18.0" customHeight="1">
      <c r="A379" s="402"/>
      <c r="B379" s="402"/>
      <c r="C379" s="402"/>
      <c r="D379" s="402"/>
      <c r="E379" s="402"/>
      <c r="F379" s="402"/>
      <c r="G379" s="402"/>
      <c r="H379" s="402"/>
      <c r="I379" s="402"/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402"/>
      <c r="Z379" s="402"/>
    </row>
    <row r="380" ht="18.0" customHeight="1">
      <c r="A380" s="402"/>
      <c r="B380" s="402"/>
      <c r="C380" s="402"/>
      <c r="D380" s="402"/>
      <c r="E380" s="402"/>
      <c r="F380" s="402"/>
      <c r="G380" s="402"/>
      <c r="H380" s="402"/>
      <c r="I380" s="402"/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402"/>
      <c r="Z380" s="402"/>
    </row>
    <row r="381" ht="18.0" customHeight="1">
      <c r="A381" s="402"/>
      <c r="B381" s="402"/>
      <c r="C381" s="402"/>
      <c r="D381" s="402"/>
      <c r="E381" s="402"/>
      <c r="F381" s="402"/>
      <c r="G381" s="402"/>
      <c r="H381" s="402"/>
      <c r="I381" s="402"/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402"/>
      <c r="Z381" s="402"/>
    </row>
    <row r="382" ht="18.0" customHeight="1">
      <c r="A382" s="402"/>
      <c r="B382" s="402"/>
      <c r="C382" s="402"/>
      <c r="D382" s="402"/>
      <c r="E382" s="402"/>
      <c r="F382" s="402"/>
      <c r="G382" s="402"/>
      <c r="H382" s="402"/>
      <c r="I382" s="402"/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402"/>
      <c r="Z382" s="402"/>
    </row>
    <row r="383" ht="18.0" customHeight="1">
      <c r="A383" s="402"/>
      <c r="B383" s="402"/>
      <c r="C383" s="402"/>
      <c r="D383" s="402"/>
      <c r="E383" s="402"/>
      <c r="F383" s="402"/>
      <c r="G383" s="402"/>
      <c r="H383" s="402"/>
      <c r="I383" s="402"/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402"/>
      <c r="Z383" s="402"/>
    </row>
    <row r="384" ht="18.0" customHeight="1">
      <c r="A384" s="402"/>
      <c r="B384" s="402"/>
      <c r="C384" s="402"/>
      <c r="D384" s="402"/>
      <c r="E384" s="402"/>
      <c r="F384" s="402"/>
      <c r="G384" s="402"/>
      <c r="H384" s="402"/>
      <c r="I384" s="402"/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402"/>
      <c r="Z384" s="402"/>
    </row>
    <row r="385" ht="18.0" customHeight="1">
      <c r="A385" s="402"/>
      <c r="B385" s="402"/>
      <c r="C385" s="402"/>
      <c r="D385" s="402"/>
      <c r="E385" s="402"/>
      <c r="F385" s="402"/>
      <c r="G385" s="402"/>
      <c r="H385" s="402"/>
      <c r="I385" s="402"/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402"/>
      <c r="Z385" s="402"/>
    </row>
    <row r="386" ht="18.0" customHeight="1">
      <c r="A386" s="402"/>
      <c r="B386" s="402"/>
      <c r="C386" s="402"/>
      <c r="D386" s="402"/>
      <c r="E386" s="402"/>
      <c r="F386" s="402"/>
      <c r="G386" s="402"/>
      <c r="H386" s="402"/>
      <c r="I386" s="402"/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402"/>
      <c r="Z386" s="402"/>
    </row>
    <row r="387" ht="18.0" customHeight="1">
      <c r="A387" s="402"/>
      <c r="B387" s="402"/>
      <c r="C387" s="402"/>
      <c r="D387" s="402"/>
      <c r="E387" s="402"/>
      <c r="F387" s="402"/>
      <c r="G387" s="402"/>
      <c r="H387" s="402"/>
      <c r="I387" s="402"/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402"/>
      <c r="Z387" s="402"/>
    </row>
    <row r="388" ht="18.0" customHeight="1">
      <c r="A388" s="402"/>
      <c r="B388" s="402"/>
      <c r="C388" s="402"/>
      <c r="D388" s="402"/>
      <c r="E388" s="402"/>
      <c r="F388" s="402"/>
      <c r="G388" s="402"/>
      <c r="H388" s="402"/>
      <c r="I388" s="402"/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</row>
    <row r="389" ht="18.0" customHeight="1">
      <c r="A389" s="402"/>
      <c r="B389" s="402"/>
      <c r="C389" s="402"/>
      <c r="D389" s="402"/>
      <c r="E389" s="402"/>
      <c r="F389" s="402"/>
      <c r="G389" s="402"/>
      <c r="H389" s="402"/>
      <c r="I389" s="402"/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402"/>
      <c r="Z389" s="402"/>
    </row>
    <row r="390" ht="18.0" customHeight="1">
      <c r="A390" s="402"/>
      <c r="B390" s="402"/>
      <c r="C390" s="402"/>
      <c r="D390" s="402"/>
      <c r="E390" s="402"/>
      <c r="F390" s="402"/>
      <c r="G390" s="402"/>
      <c r="H390" s="402"/>
      <c r="I390" s="402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</row>
    <row r="391" ht="18.0" customHeight="1">
      <c r="A391" s="402"/>
      <c r="B391" s="402"/>
      <c r="C391" s="402"/>
      <c r="D391" s="402"/>
      <c r="E391" s="402"/>
      <c r="F391" s="402"/>
      <c r="G391" s="402"/>
      <c r="H391" s="402"/>
      <c r="I391" s="402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</row>
    <row r="392" ht="18.0" customHeight="1">
      <c r="A392" s="402"/>
      <c r="B392" s="402"/>
      <c r="C392" s="402"/>
      <c r="D392" s="402"/>
      <c r="E392" s="402"/>
      <c r="F392" s="402"/>
      <c r="G392" s="402"/>
      <c r="H392" s="402"/>
      <c r="I392" s="402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</row>
    <row r="393" ht="18.0" customHeight="1">
      <c r="A393" s="402"/>
      <c r="B393" s="402"/>
      <c r="C393" s="402"/>
      <c r="D393" s="402"/>
      <c r="E393" s="402"/>
      <c r="F393" s="402"/>
      <c r="G393" s="402"/>
      <c r="H393" s="402"/>
      <c r="I393" s="402"/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402"/>
      <c r="Z393" s="402"/>
    </row>
    <row r="394" ht="18.0" customHeight="1">
      <c r="A394" s="402"/>
      <c r="B394" s="402"/>
      <c r="C394" s="402"/>
      <c r="D394" s="402"/>
      <c r="E394" s="402"/>
      <c r="F394" s="402"/>
      <c r="G394" s="402"/>
      <c r="H394" s="402"/>
      <c r="I394" s="402"/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</row>
    <row r="395" ht="18.0" customHeight="1">
      <c r="A395" s="402"/>
      <c r="B395" s="402"/>
      <c r="C395" s="402"/>
      <c r="D395" s="402"/>
      <c r="E395" s="402"/>
      <c r="F395" s="402"/>
      <c r="G395" s="402"/>
      <c r="H395" s="402"/>
      <c r="I395" s="402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</row>
    <row r="396" ht="18.0" customHeight="1">
      <c r="A396" s="402"/>
      <c r="B396" s="402"/>
      <c r="C396" s="402"/>
      <c r="D396" s="402"/>
      <c r="E396" s="402"/>
      <c r="F396" s="402"/>
      <c r="G396" s="402"/>
      <c r="H396" s="402"/>
      <c r="I396" s="402"/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</row>
    <row r="397" ht="18.0" customHeight="1">
      <c r="A397" s="402"/>
      <c r="B397" s="402"/>
      <c r="C397" s="402"/>
      <c r="D397" s="402"/>
      <c r="E397" s="402"/>
      <c r="F397" s="402"/>
      <c r="G397" s="402"/>
      <c r="H397" s="402"/>
      <c r="I397" s="402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</row>
    <row r="398" ht="18.0" customHeight="1">
      <c r="A398" s="402"/>
      <c r="B398" s="402"/>
      <c r="C398" s="402"/>
      <c r="D398" s="402"/>
      <c r="E398" s="402"/>
      <c r="F398" s="402"/>
      <c r="G398" s="402"/>
      <c r="H398" s="402"/>
      <c r="I398" s="402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</row>
    <row r="399" ht="18.0" customHeight="1">
      <c r="A399" s="402"/>
      <c r="B399" s="402"/>
      <c r="C399" s="402"/>
      <c r="D399" s="402"/>
      <c r="E399" s="402"/>
      <c r="F399" s="402"/>
      <c r="G399" s="402"/>
      <c r="H399" s="402"/>
      <c r="I399" s="402"/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402"/>
      <c r="Z399" s="402"/>
    </row>
    <row r="400" ht="18.0" customHeight="1">
      <c r="A400" s="402"/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</row>
    <row r="401" ht="18.0" customHeight="1">
      <c r="A401" s="402"/>
      <c r="B401" s="402"/>
      <c r="C401" s="402"/>
      <c r="D401" s="402"/>
      <c r="E401" s="402"/>
      <c r="F401" s="402"/>
      <c r="G401" s="402"/>
      <c r="H401" s="402"/>
      <c r="I401" s="402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</row>
    <row r="402" ht="18.0" customHeight="1">
      <c r="A402" s="402"/>
      <c r="B402" s="402"/>
      <c r="C402" s="402"/>
      <c r="D402" s="402"/>
      <c r="E402" s="402"/>
      <c r="F402" s="402"/>
      <c r="G402" s="402"/>
      <c r="H402" s="402"/>
      <c r="I402" s="402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</row>
    <row r="403" ht="18.0" customHeight="1">
      <c r="A403" s="402"/>
      <c r="B403" s="402"/>
      <c r="C403" s="402"/>
      <c r="D403" s="402"/>
      <c r="E403" s="402"/>
      <c r="F403" s="402"/>
      <c r="G403" s="402"/>
      <c r="H403" s="402"/>
      <c r="I403" s="402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</row>
    <row r="404" ht="18.0" customHeight="1">
      <c r="A404" s="402"/>
      <c r="B404" s="402"/>
      <c r="C404" s="402"/>
      <c r="D404" s="402"/>
      <c r="E404" s="402"/>
      <c r="F404" s="402"/>
      <c r="G404" s="402"/>
      <c r="H404" s="402"/>
      <c r="I404" s="402"/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402"/>
      <c r="Z404" s="402"/>
    </row>
    <row r="405" ht="18.0" customHeight="1">
      <c r="A405" s="402"/>
      <c r="B405" s="402"/>
      <c r="C405" s="402"/>
      <c r="D405" s="402"/>
      <c r="E405" s="402"/>
      <c r="F405" s="402"/>
      <c r="G405" s="402"/>
      <c r="H405" s="402"/>
      <c r="I405" s="402"/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402"/>
      <c r="Z405" s="402"/>
    </row>
    <row r="406" ht="18.0" customHeight="1">
      <c r="A406" s="402"/>
      <c r="B406" s="402"/>
      <c r="C406" s="402"/>
      <c r="D406" s="402"/>
      <c r="E406" s="402"/>
      <c r="F406" s="402"/>
      <c r="G406" s="402"/>
      <c r="H406" s="402"/>
      <c r="I406" s="402"/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402"/>
      <c r="Z406" s="402"/>
    </row>
    <row r="407" ht="18.0" customHeight="1">
      <c r="A407" s="402"/>
      <c r="B407" s="402"/>
      <c r="C407" s="402"/>
      <c r="D407" s="402"/>
      <c r="E407" s="402"/>
      <c r="F407" s="402"/>
      <c r="G407" s="402"/>
      <c r="H407" s="402"/>
      <c r="I407" s="402"/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402"/>
      <c r="Z407" s="402"/>
    </row>
    <row r="408" ht="18.0" customHeight="1">
      <c r="A408" s="402"/>
      <c r="B408" s="402"/>
      <c r="C408" s="402"/>
      <c r="D408" s="402"/>
      <c r="E408" s="402"/>
      <c r="F408" s="402"/>
      <c r="G408" s="402"/>
      <c r="H408" s="402"/>
      <c r="I408" s="402"/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402"/>
      <c r="Z408" s="402"/>
    </row>
    <row r="409" ht="18.0" customHeight="1">
      <c r="A409" s="402"/>
      <c r="B409" s="402"/>
      <c r="C409" s="402"/>
      <c r="D409" s="402"/>
      <c r="E409" s="402"/>
      <c r="F409" s="402"/>
      <c r="G409" s="402"/>
      <c r="H409" s="402"/>
      <c r="I409" s="402"/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402"/>
      <c r="Z409" s="402"/>
    </row>
    <row r="410" ht="18.0" customHeight="1">
      <c r="A410" s="402"/>
      <c r="B410" s="402"/>
      <c r="C410" s="402"/>
      <c r="D410" s="402"/>
      <c r="E410" s="402"/>
      <c r="F410" s="402"/>
      <c r="G410" s="402"/>
      <c r="H410" s="402"/>
      <c r="I410" s="402"/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402"/>
      <c r="Z410" s="402"/>
    </row>
    <row r="411" ht="18.0" customHeight="1">
      <c r="A411" s="402"/>
      <c r="B411" s="402"/>
      <c r="C411" s="402"/>
      <c r="D411" s="402"/>
      <c r="E411" s="402"/>
      <c r="F411" s="402"/>
      <c r="G411" s="402"/>
      <c r="H411" s="402"/>
      <c r="I411" s="402"/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402"/>
      <c r="Z411" s="402"/>
    </row>
    <row r="412" ht="18.0" customHeight="1">
      <c r="A412" s="402"/>
      <c r="B412" s="402"/>
      <c r="C412" s="402"/>
      <c r="D412" s="402"/>
      <c r="E412" s="402"/>
      <c r="F412" s="402"/>
      <c r="G412" s="402"/>
      <c r="H412" s="402"/>
      <c r="I412" s="402"/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402"/>
      <c r="Z412" s="402"/>
    </row>
    <row r="413" ht="18.0" customHeight="1">
      <c r="A413" s="402"/>
      <c r="B413" s="402"/>
      <c r="C413" s="402"/>
      <c r="D413" s="402"/>
      <c r="E413" s="402"/>
      <c r="F413" s="402"/>
      <c r="G413" s="402"/>
      <c r="H413" s="402"/>
      <c r="I413" s="402"/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402"/>
      <c r="Z413" s="402"/>
    </row>
    <row r="414" ht="18.0" customHeight="1">
      <c r="A414" s="402"/>
      <c r="B414" s="402"/>
      <c r="C414" s="402"/>
      <c r="D414" s="402"/>
      <c r="E414" s="402"/>
      <c r="F414" s="402"/>
      <c r="G414" s="402"/>
      <c r="H414" s="402"/>
      <c r="I414" s="402"/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402"/>
      <c r="Z414" s="402"/>
    </row>
    <row r="415" ht="18.0" customHeight="1">
      <c r="A415" s="402"/>
      <c r="B415" s="402"/>
      <c r="C415" s="402"/>
      <c r="D415" s="402"/>
      <c r="E415" s="402"/>
      <c r="F415" s="402"/>
      <c r="G415" s="402"/>
      <c r="H415" s="402"/>
      <c r="I415" s="402"/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402"/>
      <c r="Z415" s="402"/>
    </row>
    <row r="416" ht="18.0" customHeight="1">
      <c r="A416" s="402"/>
      <c r="B416" s="402"/>
      <c r="C416" s="402"/>
      <c r="D416" s="402"/>
      <c r="E416" s="402"/>
      <c r="F416" s="402"/>
      <c r="G416" s="402"/>
      <c r="H416" s="402"/>
      <c r="I416" s="402"/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402"/>
      <c r="Z416" s="402"/>
    </row>
    <row r="417" ht="18.0" customHeight="1">
      <c r="A417" s="402"/>
      <c r="B417" s="402"/>
      <c r="C417" s="402"/>
      <c r="D417" s="402"/>
      <c r="E417" s="402"/>
      <c r="F417" s="402"/>
      <c r="G417" s="402"/>
      <c r="H417" s="402"/>
      <c r="I417" s="402"/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402"/>
      <c r="Z417" s="402"/>
    </row>
    <row r="418" ht="18.0" customHeight="1">
      <c r="A418" s="402"/>
      <c r="B418" s="402"/>
      <c r="C418" s="402"/>
      <c r="D418" s="402"/>
      <c r="E418" s="402"/>
      <c r="F418" s="402"/>
      <c r="G418" s="402"/>
      <c r="H418" s="402"/>
      <c r="I418" s="402"/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402"/>
      <c r="Z418" s="402"/>
    </row>
    <row r="419" ht="18.0" customHeight="1">
      <c r="A419" s="402"/>
      <c r="B419" s="402"/>
      <c r="C419" s="402"/>
      <c r="D419" s="402"/>
      <c r="E419" s="402"/>
      <c r="F419" s="402"/>
      <c r="G419" s="402"/>
      <c r="H419" s="402"/>
      <c r="I419" s="402"/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402"/>
      <c r="Z419" s="402"/>
    </row>
    <row r="420" ht="18.0" customHeight="1">
      <c r="A420" s="402"/>
      <c r="B420" s="402"/>
      <c r="C420" s="402"/>
      <c r="D420" s="402"/>
      <c r="E420" s="402"/>
      <c r="F420" s="402"/>
      <c r="G420" s="402"/>
      <c r="H420" s="402"/>
      <c r="I420" s="402"/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402"/>
      <c r="Z420" s="402"/>
    </row>
    <row r="421" ht="18.0" customHeight="1">
      <c r="A421" s="402"/>
      <c r="B421" s="402"/>
      <c r="C421" s="402"/>
      <c r="D421" s="402"/>
      <c r="E421" s="402"/>
      <c r="F421" s="402"/>
      <c r="G421" s="402"/>
      <c r="H421" s="402"/>
      <c r="I421" s="402"/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402"/>
      <c r="Z421" s="402"/>
    </row>
    <row r="422" ht="18.0" customHeight="1">
      <c r="A422" s="402"/>
      <c r="B422" s="402"/>
      <c r="C422" s="402"/>
      <c r="D422" s="402"/>
      <c r="E422" s="402"/>
      <c r="F422" s="402"/>
      <c r="G422" s="402"/>
      <c r="H422" s="402"/>
      <c r="I422" s="402"/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402"/>
      <c r="Z422" s="402"/>
    </row>
    <row r="423" ht="18.0" customHeight="1">
      <c r="A423" s="402"/>
      <c r="B423" s="402"/>
      <c r="C423" s="402"/>
      <c r="D423" s="402"/>
      <c r="E423" s="402"/>
      <c r="F423" s="402"/>
      <c r="G423" s="402"/>
      <c r="H423" s="402"/>
      <c r="I423" s="402"/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402"/>
      <c r="Z423" s="402"/>
    </row>
    <row r="424" ht="18.0" customHeight="1">
      <c r="A424" s="402"/>
      <c r="B424" s="402"/>
      <c r="C424" s="402"/>
      <c r="D424" s="402"/>
      <c r="E424" s="402"/>
      <c r="F424" s="402"/>
      <c r="G424" s="402"/>
      <c r="H424" s="402"/>
      <c r="I424" s="402"/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402"/>
      <c r="Z424" s="402"/>
    </row>
    <row r="425" ht="18.0" customHeight="1">
      <c r="A425" s="402"/>
      <c r="B425" s="402"/>
      <c r="C425" s="402"/>
      <c r="D425" s="402"/>
      <c r="E425" s="402"/>
      <c r="F425" s="402"/>
      <c r="G425" s="402"/>
      <c r="H425" s="402"/>
      <c r="I425" s="402"/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402"/>
      <c r="Z425" s="402"/>
    </row>
    <row r="426" ht="18.0" customHeight="1">
      <c r="A426" s="402"/>
      <c r="B426" s="402"/>
      <c r="C426" s="402"/>
      <c r="D426" s="402"/>
      <c r="E426" s="402"/>
      <c r="F426" s="402"/>
      <c r="G426" s="402"/>
      <c r="H426" s="402"/>
      <c r="I426" s="402"/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402"/>
      <c r="Z426" s="402"/>
    </row>
    <row r="427" ht="18.0" customHeight="1">
      <c r="A427" s="402"/>
      <c r="B427" s="402"/>
      <c r="C427" s="402"/>
      <c r="D427" s="402"/>
      <c r="E427" s="402"/>
      <c r="F427" s="402"/>
      <c r="G427" s="402"/>
      <c r="H427" s="402"/>
      <c r="I427" s="402"/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402"/>
      <c r="Z427" s="402"/>
    </row>
    <row r="428" ht="18.0" customHeight="1">
      <c r="A428" s="402"/>
      <c r="B428" s="402"/>
      <c r="C428" s="402"/>
      <c r="D428" s="402"/>
      <c r="E428" s="402"/>
      <c r="F428" s="402"/>
      <c r="G428" s="402"/>
      <c r="H428" s="402"/>
      <c r="I428" s="402"/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402"/>
      <c r="Z428" s="402"/>
    </row>
    <row r="429" ht="18.0" customHeight="1">
      <c r="A429" s="402"/>
      <c r="B429" s="402"/>
      <c r="C429" s="402"/>
      <c r="D429" s="402"/>
      <c r="E429" s="402"/>
      <c r="F429" s="402"/>
      <c r="G429" s="402"/>
      <c r="H429" s="402"/>
      <c r="I429" s="402"/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402"/>
      <c r="Z429" s="402"/>
    </row>
    <row r="430" ht="18.0" customHeight="1">
      <c r="A430" s="402"/>
      <c r="B430" s="402"/>
      <c r="C430" s="402"/>
      <c r="D430" s="402"/>
      <c r="E430" s="402"/>
      <c r="F430" s="402"/>
      <c r="G430" s="402"/>
      <c r="H430" s="402"/>
      <c r="I430" s="402"/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402"/>
      <c r="Z430" s="402"/>
    </row>
    <row r="431" ht="18.0" customHeight="1">
      <c r="A431" s="402"/>
      <c r="B431" s="402"/>
      <c r="C431" s="402"/>
      <c r="D431" s="402"/>
      <c r="E431" s="402"/>
      <c r="F431" s="402"/>
      <c r="G431" s="402"/>
      <c r="H431" s="402"/>
      <c r="I431" s="402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402"/>
      <c r="Z431" s="402"/>
    </row>
    <row r="432" ht="18.0" customHeight="1">
      <c r="A432" s="402"/>
      <c r="B432" s="402"/>
      <c r="C432" s="402"/>
      <c r="D432" s="402"/>
      <c r="E432" s="402"/>
      <c r="F432" s="402"/>
      <c r="G432" s="402"/>
      <c r="H432" s="402"/>
      <c r="I432" s="402"/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402"/>
      <c r="Z432" s="402"/>
    </row>
    <row r="433" ht="18.0" customHeight="1">
      <c r="A433" s="402"/>
      <c r="B433" s="402"/>
      <c r="C433" s="402"/>
      <c r="D433" s="402"/>
      <c r="E433" s="402"/>
      <c r="F433" s="402"/>
      <c r="G433" s="402"/>
      <c r="H433" s="402"/>
      <c r="I433" s="402"/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402"/>
      <c r="Z433" s="402"/>
    </row>
    <row r="434" ht="18.0" customHeight="1">
      <c r="A434" s="402"/>
      <c r="B434" s="402"/>
      <c r="C434" s="402"/>
      <c r="D434" s="402"/>
      <c r="E434" s="402"/>
      <c r="F434" s="402"/>
      <c r="G434" s="402"/>
      <c r="H434" s="402"/>
      <c r="I434" s="402"/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402"/>
      <c r="Z434" s="402"/>
    </row>
    <row r="435" ht="18.0" customHeight="1">
      <c r="A435" s="402"/>
      <c r="B435" s="402"/>
      <c r="C435" s="402"/>
      <c r="D435" s="402"/>
      <c r="E435" s="402"/>
      <c r="F435" s="402"/>
      <c r="G435" s="402"/>
      <c r="H435" s="402"/>
      <c r="I435" s="402"/>
      <c r="J435" s="402"/>
      <c r="K435" s="402"/>
      <c r="L435" s="402"/>
      <c r="M435" s="402"/>
      <c r="N435" s="402"/>
      <c r="O435" s="402"/>
      <c r="P435" s="402"/>
      <c r="Q435" s="402"/>
      <c r="R435" s="402"/>
      <c r="S435" s="402"/>
      <c r="T435" s="402"/>
      <c r="U435" s="402"/>
      <c r="V435" s="402"/>
      <c r="W435" s="402"/>
      <c r="X435" s="402"/>
      <c r="Y435" s="402"/>
      <c r="Z435" s="402"/>
    </row>
    <row r="436" ht="18.0" customHeight="1">
      <c r="A436" s="402"/>
      <c r="B436" s="402"/>
      <c r="C436" s="402"/>
      <c r="D436" s="402"/>
      <c r="E436" s="402"/>
      <c r="F436" s="402"/>
      <c r="G436" s="402"/>
      <c r="H436" s="402"/>
      <c r="I436" s="402"/>
      <c r="J436" s="402"/>
      <c r="K436" s="402"/>
      <c r="L436" s="402"/>
      <c r="M436" s="402"/>
      <c r="N436" s="402"/>
      <c r="O436" s="402"/>
      <c r="P436" s="402"/>
      <c r="Q436" s="402"/>
      <c r="R436" s="402"/>
      <c r="S436" s="402"/>
      <c r="T436" s="402"/>
      <c r="U436" s="402"/>
      <c r="V436" s="402"/>
      <c r="W436" s="402"/>
      <c r="X436" s="402"/>
      <c r="Y436" s="402"/>
      <c r="Z436" s="402"/>
    </row>
    <row r="437" ht="18.0" customHeight="1">
      <c r="A437" s="402"/>
      <c r="B437" s="402"/>
      <c r="C437" s="402"/>
      <c r="D437" s="402"/>
      <c r="E437" s="402"/>
      <c r="F437" s="402"/>
      <c r="G437" s="402"/>
      <c r="H437" s="402"/>
      <c r="I437" s="402"/>
      <c r="J437" s="402"/>
      <c r="K437" s="402"/>
      <c r="L437" s="402"/>
      <c r="M437" s="402"/>
      <c r="N437" s="402"/>
      <c r="O437" s="402"/>
      <c r="P437" s="402"/>
      <c r="Q437" s="402"/>
      <c r="R437" s="402"/>
      <c r="S437" s="402"/>
      <c r="T437" s="402"/>
      <c r="U437" s="402"/>
      <c r="V437" s="402"/>
      <c r="W437" s="402"/>
      <c r="X437" s="402"/>
      <c r="Y437" s="402"/>
      <c r="Z437" s="402"/>
    </row>
    <row r="438" ht="18.0" customHeight="1">
      <c r="A438" s="402"/>
      <c r="B438" s="402"/>
      <c r="C438" s="402"/>
      <c r="D438" s="402"/>
      <c r="E438" s="402"/>
      <c r="F438" s="402"/>
      <c r="G438" s="402"/>
      <c r="H438" s="402"/>
      <c r="I438" s="402"/>
      <c r="J438" s="402"/>
      <c r="K438" s="402"/>
      <c r="L438" s="402"/>
      <c r="M438" s="402"/>
      <c r="N438" s="402"/>
      <c r="O438" s="402"/>
      <c r="P438" s="402"/>
      <c r="Q438" s="402"/>
      <c r="R438" s="402"/>
      <c r="S438" s="402"/>
      <c r="T438" s="402"/>
      <c r="U438" s="402"/>
      <c r="V438" s="402"/>
      <c r="W438" s="402"/>
      <c r="X438" s="402"/>
      <c r="Y438" s="402"/>
      <c r="Z438" s="402"/>
    </row>
    <row r="439" ht="18.0" customHeight="1">
      <c r="A439" s="402"/>
      <c r="B439" s="402"/>
      <c r="C439" s="402"/>
      <c r="D439" s="402"/>
      <c r="E439" s="402"/>
      <c r="F439" s="402"/>
      <c r="G439" s="402"/>
      <c r="H439" s="402"/>
      <c r="I439" s="402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02"/>
      <c r="U439" s="402"/>
      <c r="V439" s="402"/>
      <c r="W439" s="402"/>
      <c r="X439" s="402"/>
      <c r="Y439" s="402"/>
      <c r="Z439" s="402"/>
    </row>
    <row r="440" ht="18.0" customHeight="1">
      <c r="A440" s="402"/>
      <c r="B440" s="402"/>
      <c r="C440" s="402"/>
      <c r="D440" s="402"/>
      <c r="E440" s="402"/>
      <c r="F440" s="402"/>
      <c r="G440" s="402"/>
      <c r="H440" s="402"/>
      <c r="I440" s="402"/>
      <c r="J440" s="402"/>
      <c r="K440" s="402"/>
      <c r="L440" s="402"/>
      <c r="M440" s="402"/>
      <c r="N440" s="402"/>
      <c r="O440" s="402"/>
      <c r="P440" s="402"/>
      <c r="Q440" s="402"/>
      <c r="R440" s="402"/>
      <c r="S440" s="402"/>
      <c r="T440" s="402"/>
      <c r="U440" s="402"/>
      <c r="V440" s="402"/>
      <c r="W440" s="402"/>
      <c r="X440" s="402"/>
      <c r="Y440" s="402"/>
      <c r="Z440" s="402"/>
    </row>
    <row r="441" ht="18.0" customHeight="1">
      <c r="A441" s="402"/>
      <c r="B441" s="402"/>
      <c r="C441" s="402"/>
      <c r="D441" s="402"/>
      <c r="E441" s="402"/>
      <c r="F441" s="402"/>
      <c r="G441" s="402"/>
      <c r="H441" s="402"/>
      <c r="I441" s="402"/>
      <c r="J441" s="402"/>
      <c r="K441" s="402"/>
      <c r="L441" s="402"/>
      <c r="M441" s="402"/>
      <c r="N441" s="402"/>
      <c r="O441" s="402"/>
      <c r="P441" s="402"/>
      <c r="Q441" s="402"/>
      <c r="R441" s="402"/>
      <c r="S441" s="402"/>
      <c r="T441" s="402"/>
      <c r="U441" s="402"/>
      <c r="V441" s="402"/>
      <c r="W441" s="402"/>
      <c r="X441" s="402"/>
      <c r="Y441" s="402"/>
      <c r="Z441" s="402"/>
    </row>
    <row r="442" ht="18.0" customHeight="1">
      <c r="A442" s="402"/>
      <c r="B442" s="402"/>
      <c r="C442" s="402"/>
      <c r="D442" s="402"/>
      <c r="E442" s="402"/>
      <c r="F442" s="402"/>
      <c r="G442" s="402"/>
      <c r="H442" s="402"/>
      <c r="I442" s="402"/>
      <c r="J442" s="402"/>
      <c r="K442" s="402"/>
      <c r="L442" s="402"/>
      <c r="M442" s="402"/>
      <c r="N442" s="402"/>
      <c r="O442" s="402"/>
      <c r="P442" s="402"/>
      <c r="Q442" s="402"/>
      <c r="R442" s="402"/>
      <c r="S442" s="402"/>
      <c r="T442" s="402"/>
      <c r="U442" s="402"/>
      <c r="V442" s="402"/>
      <c r="W442" s="402"/>
      <c r="X442" s="402"/>
      <c r="Y442" s="402"/>
      <c r="Z442" s="402"/>
    </row>
    <row r="443" ht="18.0" customHeight="1">
      <c r="A443" s="402"/>
      <c r="B443" s="402"/>
      <c r="C443" s="402"/>
      <c r="D443" s="402"/>
      <c r="E443" s="402"/>
      <c r="F443" s="402"/>
      <c r="G443" s="402"/>
      <c r="H443" s="402"/>
      <c r="I443" s="402"/>
      <c r="J443" s="402"/>
      <c r="K443" s="402"/>
      <c r="L443" s="402"/>
      <c r="M443" s="402"/>
      <c r="N443" s="402"/>
      <c r="O443" s="402"/>
      <c r="P443" s="402"/>
      <c r="Q443" s="402"/>
      <c r="R443" s="402"/>
      <c r="S443" s="402"/>
      <c r="T443" s="402"/>
      <c r="U443" s="402"/>
      <c r="V443" s="402"/>
      <c r="W443" s="402"/>
      <c r="X443" s="402"/>
      <c r="Y443" s="402"/>
      <c r="Z443" s="402"/>
    </row>
    <row r="444" ht="18.0" customHeight="1">
      <c r="A444" s="402"/>
      <c r="B444" s="402"/>
      <c r="C444" s="402"/>
      <c r="D444" s="402"/>
      <c r="E444" s="402"/>
      <c r="F444" s="402"/>
      <c r="G444" s="402"/>
      <c r="H444" s="402"/>
      <c r="I444" s="402"/>
      <c r="J444" s="402"/>
      <c r="K444" s="402"/>
      <c r="L444" s="402"/>
      <c r="M444" s="402"/>
      <c r="N444" s="402"/>
      <c r="O444" s="402"/>
      <c r="P444" s="402"/>
      <c r="Q444" s="402"/>
      <c r="R444" s="402"/>
      <c r="S444" s="402"/>
      <c r="T444" s="402"/>
      <c r="U444" s="402"/>
      <c r="V444" s="402"/>
      <c r="W444" s="402"/>
      <c r="X444" s="402"/>
      <c r="Y444" s="402"/>
      <c r="Z444" s="402"/>
    </row>
    <row r="445" ht="18.0" customHeight="1">
      <c r="A445" s="402"/>
      <c r="B445" s="402"/>
      <c r="C445" s="402"/>
      <c r="D445" s="402"/>
      <c r="E445" s="402"/>
      <c r="F445" s="402"/>
      <c r="G445" s="402"/>
      <c r="H445" s="402"/>
      <c r="I445" s="402"/>
      <c r="J445" s="402"/>
      <c r="K445" s="402"/>
      <c r="L445" s="402"/>
      <c r="M445" s="402"/>
      <c r="N445" s="402"/>
      <c r="O445" s="402"/>
      <c r="P445" s="402"/>
      <c r="Q445" s="402"/>
      <c r="R445" s="402"/>
      <c r="S445" s="402"/>
      <c r="T445" s="402"/>
      <c r="U445" s="402"/>
      <c r="V445" s="402"/>
      <c r="W445" s="402"/>
      <c r="X445" s="402"/>
      <c r="Y445" s="402"/>
      <c r="Z445" s="402"/>
    </row>
    <row r="446" ht="18.0" customHeight="1">
      <c r="A446" s="402"/>
      <c r="B446" s="402"/>
      <c r="C446" s="402"/>
      <c r="D446" s="402"/>
      <c r="E446" s="402"/>
      <c r="F446" s="402"/>
      <c r="G446" s="402"/>
      <c r="H446" s="402"/>
      <c r="I446" s="402"/>
      <c r="J446" s="402"/>
      <c r="K446" s="402"/>
      <c r="L446" s="402"/>
      <c r="M446" s="402"/>
      <c r="N446" s="402"/>
      <c r="O446" s="402"/>
      <c r="P446" s="402"/>
      <c r="Q446" s="402"/>
      <c r="R446" s="402"/>
      <c r="S446" s="402"/>
      <c r="T446" s="402"/>
      <c r="U446" s="402"/>
      <c r="V446" s="402"/>
      <c r="W446" s="402"/>
      <c r="X446" s="402"/>
      <c r="Y446" s="402"/>
      <c r="Z446" s="402"/>
    </row>
    <row r="447" ht="18.0" customHeight="1">
      <c r="A447" s="402"/>
      <c r="B447" s="402"/>
      <c r="C447" s="402"/>
      <c r="D447" s="402"/>
      <c r="E447" s="402"/>
      <c r="F447" s="402"/>
      <c r="G447" s="402"/>
      <c r="H447" s="402"/>
      <c r="I447" s="402"/>
      <c r="J447" s="402"/>
      <c r="K447" s="402"/>
      <c r="L447" s="402"/>
      <c r="M447" s="402"/>
      <c r="N447" s="402"/>
      <c r="O447" s="402"/>
      <c r="P447" s="402"/>
      <c r="Q447" s="402"/>
      <c r="R447" s="402"/>
      <c r="S447" s="402"/>
      <c r="T447" s="402"/>
      <c r="U447" s="402"/>
      <c r="V447" s="402"/>
      <c r="W447" s="402"/>
      <c r="X447" s="402"/>
      <c r="Y447" s="402"/>
      <c r="Z447" s="402"/>
    </row>
    <row r="448" ht="18.0" customHeight="1">
      <c r="A448" s="402"/>
      <c r="B448" s="402"/>
      <c r="C448" s="402"/>
      <c r="D448" s="402"/>
      <c r="E448" s="402"/>
      <c r="F448" s="402"/>
      <c r="G448" s="402"/>
      <c r="H448" s="402"/>
      <c r="I448" s="402"/>
      <c r="J448" s="402"/>
      <c r="K448" s="402"/>
      <c r="L448" s="402"/>
      <c r="M448" s="402"/>
      <c r="N448" s="402"/>
      <c r="O448" s="402"/>
      <c r="P448" s="402"/>
      <c r="Q448" s="402"/>
      <c r="R448" s="402"/>
      <c r="S448" s="402"/>
      <c r="T448" s="402"/>
      <c r="U448" s="402"/>
      <c r="V448" s="402"/>
      <c r="W448" s="402"/>
      <c r="X448" s="402"/>
      <c r="Y448" s="402"/>
      <c r="Z448" s="402"/>
    </row>
    <row r="449" ht="18.0" customHeight="1">
      <c r="A449" s="402"/>
      <c r="B449" s="402"/>
      <c r="C449" s="402"/>
      <c r="D449" s="402"/>
      <c r="E449" s="402"/>
      <c r="F449" s="402"/>
      <c r="G449" s="402"/>
      <c r="H449" s="402"/>
      <c r="I449" s="402"/>
      <c r="J449" s="402"/>
      <c r="K449" s="402"/>
      <c r="L449" s="402"/>
      <c r="M449" s="402"/>
      <c r="N449" s="402"/>
      <c r="O449" s="402"/>
      <c r="P449" s="402"/>
      <c r="Q449" s="402"/>
      <c r="R449" s="402"/>
      <c r="S449" s="402"/>
      <c r="T449" s="402"/>
      <c r="U449" s="402"/>
      <c r="V449" s="402"/>
      <c r="W449" s="402"/>
      <c r="X449" s="402"/>
      <c r="Y449" s="402"/>
      <c r="Z449" s="402"/>
    </row>
    <row r="450" ht="18.0" customHeight="1">
      <c r="A450" s="402"/>
      <c r="B450" s="402"/>
      <c r="C450" s="402"/>
      <c r="D450" s="402"/>
      <c r="E450" s="402"/>
      <c r="F450" s="402"/>
      <c r="G450" s="402"/>
      <c r="H450" s="402"/>
      <c r="I450" s="402"/>
      <c r="J450" s="402"/>
      <c r="K450" s="402"/>
      <c r="L450" s="402"/>
      <c r="M450" s="402"/>
      <c r="N450" s="402"/>
      <c r="O450" s="402"/>
      <c r="P450" s="402"/>
      <c r="Q450" s="402"/>
      <c r="R450" s="402"/>
      <c r="S450" s="402"/>
      <c r="T450" s="402"/>
      <c r="U450" s="402"/>
      <c r="V450" s="402"/>
      <c r="W450" s="402"/>
      <c r="X450" s="402"/>
      <c r="Y450" s="402"/>
      <c r="Z450" s="402"/>
    </row>
    <row r="451" ht="18.0" customHeight="1">
      <c r="A451" s="402"/>
      <c r="B451" s="402"/>
      <c r="C451" s="402"/>
      <c r="D451" s="402"/>
      <c r="E451" s="402"/>
      <c r="F451" s="402"/>
      <c r="G451" s="402"/>
      <c r="H451" s="402"/>
      <c r="I451" s="402"/>
      <c r="J451" s="402"/>
      <c r="K451" s="402"/>
      <c r="L451" s="402"/>
      <c r="M451" s="402"/>
      <c r="N451" s="402"/>
      <c r="O451" s="402"/>
      <c r="P451" s="402"/>
      <c r="Q451" s="402"/>
      <c r="R451" s="402"/>
      <c r="S451" s="402"/>
      <c r="T451" s="402"/>
      <c r="U451" s="402"/>
      <c r="V451" s="402"/>
      <c r="W451" s="402"/>
      <c r="X451" s="402"/>
      <c r="Y451" s="402"/>
      <c r="Z451" s="402"/>
    </row>
    <row r="452" ht="18.0" customHeight="1">
      <c r="A452" s="402"/>
      <c r="B452" s="402"/>
      <c r="C452" s="402"/>
      <c r="D452" s="402"/>
      <c r="E452" s="402"/>
      <c r="F452" s="402"/>
      <c r="G452" s="402"/>
      <c r="H452" s="402"/>
      <c r="I452" s="402"/>
      <c r="J452" s="402"/>
      <c r="K452" s="402"/>
      <c r="L452" s="402"/>
      <c r="M452" s="402"/>
      <c r="N452" s="402"/>
      <c r="O452" s="402"/>
      <c r="P452" s="402"/>
      <c r="Q452" s="402"/>
      <c r="R452" s="402"/>
      <c r="S452" s="402"/>
      <c r="T452" s="402"/>
      <c r="U452" s="402"/>
      <c r="V452" s="402"/>
      <c r="W452" s="402"/>
      <c r="X452" s="402"/>
      <c r="Y452" s="402"/>
      <c r="Z452" s="402"/>
    </row>
    <row r="453" ht="18.0" customHeight="1">
      <c r="A453" s="402"/>
      <c r="B453" s="402"/>
      <c r="C453" s="402"/>
      <c r="D453" s="402"/>
      <c r="E453" s="402"/>
      <c r="F453" s="402"/>
      <c r="G453" s="402"/>
      <c r="H453" s="402"/>
      <c r="I453" s="402"/>
      <c r="J453" s="402"/>
      <c r="K453" s="402"/>
      <c r="L453" s="402"/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</row>
    <row r="454" ht="18.0" customHeight="1">
      <c r="A454" s="402"/>
      <c r="B454" s="402"/>
      <c r="C454" s="402"/>
      <c r="D454" s="402"/>
      <c r="E454" s="402"/>
      <c r="F454" s="402"/>
      <c r="G454" s="402"/>
      <c r="H454" s="402"/>
      <c r="I454" s="402"/>
      <c r="J454" s="402"/>
      <c r="K454" s="402"/>
      <c r="L454" s="402"/>
      <c r="M454" s="402"/>
      <c r="N454" s="402"/>
      <c r="O454" s="402"/>
      <c r="P454" s="402"/>
      <c r="Q454" s="402"/>
      <c r="R454" s="402"/>
      <c r="S454" s="402"/>
      <c r="T454" s="402"/>
      <c r="U454" s="402"/>
      <c r="V454" s="402"/>
      <c r="W454" s="402"/>
      <c r="X454" s="402"/>
      <c r="Y454" s="402"/>
      <c r="Z454" s="402"/>
    </row>
    <row r="455" ht="18.0" customHeight="1">
      <c r="A455" s="402"/>
      <c r="B455" s="402"/>
      <c r="C455" s="402"/>
      <c r="D455" s="402"/>
      <c r="E455" s="402"/>
      <c r="F455" s="402"/>
      <c r="G455" s="402"/>
      <c r="H455" s="402"/>
      <c r="I455" s="402"/>
      <c r="J455" s="402"/>
      <c r="K455" s="402"/>
      <c r="L455" s="402"/>
      <c r="M455" s="402"/>
      <c r="N455" s="402"/>
      <c r="O455" s="402"/>
      <c r="P455" s="402"/>
      <c r="Q455" s="402"/>
      <c r="R455" s="402"/>
      <c r="S455" s="402"/>
      <c r="T455" s="402"/>
      <c r="U455" s="402"/>
      <c r="V455" s="402"/>
      <c r="W455" s="402"/>
      <c r="X455" s="402"/>
      <c r="Y455" s="402"/>
      <c r="Z455" s="402"/>
    </row>
    <row r="456" ht="18.0" customHeight="1">
      <c r="A456" s="402"/>
      <c r="B456" s="402"/>
      <c r="C456" s="402"/>
      <c r="D456" s="402"/>
      <c r="E456" s="402"/>
      <c r="F456" s="402"/>
      <c r="G456" s="402"/>
      <c r="H456" s="402"/>
      <c r="I456" s="402"/>
      <c r="J456" s="402"/>
      <c r="K456" s="402"/>
      <c r="L456" s="402"/>
      <c r="M456" s="402"/>
      <c r="N456" s="402"/>
      <c r="O456" s="402"/>
      <c r="P456" s="402"/>
      <c r="Q456" s="402"/>
      <c r="R456" s="402"/>
      <c r="S456" s="402"/>
      <c r="T456" s="402"/>
      <c r="U456" s="402"/>
      <c r="V456" s="402"/>
      <c r="W456" s="402"/>
      <c r="X456" s="402"/>
      <c r="Y456" s="402"/>
      <c r="Z456" s="402"/>
    </row>
    <row r="457" ht="18.0" customHeight="1">
      <c r="A457" s="402"/>
      <c r="B457" s="402"/>
      <c r="C457" s="402"/>
      <c r="D457" s="402"/>
      <c r="E457" s="402"/>
      <c r="F457" s="402"/>
      <c r="G457" s="402"/>
      <c r="H457" s="402"/>
      <c r="I457" s="402"/>
      <c r="J457" s="402"/>
      <c r="K457" s="402"/>
      <c r="L457" s="402"/>
      <c r="M457" s="402"/>
      <c r="N457" s="402"/>
      <c r="O457" s="402"/>
      <c r="P457" s="402"/>
      <c r="Q457" s="402"/>
      <c r="R457" s="402"/>
      <c r="S457" s="402"/>
      <c r="T457" s="402"/>
      <c r="U457" s="402"/>
      <c r="V457" s="402"/>
      <c r="W457" s="402"/>
      <c r="X457" s="402"/>
      <c r="Y457" s="402"/>
      <c r="Z457" s="402"/>
    </row>
    <row r="458" ht="18.0" customHeight="1">
      <c r="A458" s="402"/>
      <c r="B458" s="402"/>
      <c r="C458" s="402"/>
      <c r="D458" s="402"/>
      <c r="E458" s="402"/>
      <c r="F458" s="402"/>
      <c r="G458" s="402"/>
      <c r="H458" s="402"/>
      <c r="I458" s="402"/>
      <c r="J458" s="402"/>
      <c r="K458" s="402"/>
      <c r="L458" s="402"/>
      <c r="M458" s="402"/>
      <c r="N458" s="402"/>
      <c r="O458" s="402"/>
      <c r="P458" s="402"/>
      <c r="Q458" s="402"/>
      <c r="R458" s="402"/>
      <c r="S458" s="402"/>
      <c r="T458" s="402"/>
      <c r="U458" s="402"/>
      <c r="V458" s="402"/>
      <c r="W458" s="402"/>
      <c r="X458" s="402"/>
      <c r="Y458" s="402"/>
      <c r="Z458" s="402"/>
    </row>
    <row r="459" ht="18.0" customHeight="1">
      <c r="A459" s="402"/>
      <c r="B459" s="402"/>
      <c r="C459" s="402"/>
      <c r="D459" s="402"/>
      <c r="E459" s="402"/>
      <c r="F459" s="402"/>
      <c r="G459" s="402"/>
      <c r="H459" s="402"/>
      <c r="I459" s="402"/>
      <c r="J459" s="402"/>
      <c r="K459" s="402"/>
      <c r="L459" s="402"/>
      <c r="M459" s="402"/>
      <c r="N459" s="402"/>
      <c r="O459" s="402"/>
      <c r="P459" s="402"/>
      <c r="Q459" s="402"/>
      <c r="R459" s="402"/>
      <c r="S459" s="402"/>
      <c r="T459" s="402"/>
      <c r="U459" s="402"/>
      <c r="V459" s="402"/>
      <c r="W459" s="402"/>
      <c r="X459" s="402"/>
      <c r="Y459" s="402"/>
      <c r="Z459" s="402"/>
    </row>
    <row r="460" ht="18.0" customHeight="1">
      <c r="A460" s="402"/>
      <c r="B460" s="402"/>
      <c r="C460" s="402"/>
      <c r="D460" s="402"/>
      <c r="E460" s="402"/>
      <c r="F460" s="402"/>
      <c r="G460" s="402"/>
      <c r="H460" s="402"/>
      <c r="I460" s="402"/>
      <c r="J460" s="402"/>
      <c r="K460" s="402"/>
      <c r="L460" s="402"/>
      <c r="M460" s="402"/>
      <c r="N460" s="402"/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2"/>
    </row>
    <row r="461" ht="18.0" customHeight="1">
      <c r="A461" s="402"/>
      <c r="B461" s="402"/>
      <c r="C461" s="402"/>
      <c r="D461" s="402"/>
      <c r="E461" s="402"/>
      <c r="F461" s="402"/>
      <c r="G461" s="402"/>
      <c r="H461" s="402"/>
      <c r="I461" s="402"/>
      <c r="J461" s="402"/>
      <c r="K461" s="402"/>
      <c r="L461" s="402"/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</row>
    <row r="462" ht="18.0" customHeight="1">
      <c r="A462" s="402"/>
      <c r="B462" s="402"/>
      <c r="C462" s="402"/>
      <c r="D462" s="402"/>
      <c r="E462" s="402"/>
      <c r="F462" s="402"/>
      <c r="G462" s="402"/>
      <c r="H462" s="402"/>
      <c r="I462" s="402"/>
      <c r="J462" s="402"/>
      <c r="K462" s="402"/>
      <c r="L462" s="402"/>
      <c r="M462" s="402"/>
      <c r="N462" s="402"/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2"/>
    </row>
    <row r="463" ht="18.0" customHeight="1">
      <c r="A463" s="402"/>
      <c r="B463" s="402"/>
      <c r="C463" s="402"/>
      <c r="D463" s="402"/>
      <c r="E463" s="402"/>
      <c r="F463" s="402"/>
      <c r="G463" s="402"/>
      <c r="H463" s="402"/>
      <c r="I463" s="402"/>
      <c r="J463" s="402"/>
      <c r="K463" s="402"/>
      <c r="L463" s="402"/>
      <c r="M463" s="402"/>
      <c r="N463" s="402"/>
      <c r="O463" s="402"/>
      <c r="P463" s="402"/>
      <c r="Q463" s="402"/>
      <c r="R463" s="402"/>
      <c r="S463" s="402"/>
      <c r="T463" s="402"/>
      <c r="U463" s="402"/>
      <c r="V463" s="402"/>
      <c r="W463" s="402"/>
      <c r="X463" s="402"/>
      <c r="Y463" s="402"/>
      <c r="Z463" s="402"/>
    </row>
    <row r="464" ht="18.0" customHeight="1">
      <c r="A464" s="402"/>
      <c r="B464" s="402"/>
      <c r="C464" s="402"/>
      <c r="D464" s="402"/>
      <c r="E464" s="402"/>
      <c r="F464" s="402"/>
      <c r="G464" s="402"/>
      <c r="H464" s="402"/>
      <c r="I464" s="402"/>
      <c r="J464" s="402"/>
      <c r="K464" s="402"/>
      <c r="L464" s="402"/>
      <c r="M464" s="402"/>
      <c r="N464" s="402"/>
      <c r="O464" s="402"/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</row>
    <row r="465" ht="18.0" customHeight="1">
      <c r="A465" s="402"/>
      <c r="B465" s="402"/>
      <c r="C465" s="402"/>
      <c r="D465" s="402"/>
      <c r="E465" s="402"/>
      <c r="F465" s="402"/>
      <c r="G465" s="402"/>
      <c r="H465" s="402"/>
      <c r="I465" s="402"/>
      <c r="J465" s="402"/>
      <c r="K465" s="402"/>
      <c r="L465" s="402"/>
      <c r="M465" s="402"/>
      <c r="N465" s="402"/>
      <c r="O465" s="402"/>
      <c r="P465" s="402"/>
      <c r="Q465" s="402"/>
      <c r="R465" s="402"/>
      <c r="S465" s="402"/>
      <c r="T465" s="402"/>
      <c r="U465" s="402"/>
      <c r="V465" s="402"/>
      <c r="W465" s="402"/>
      <c r="X465" s="402"/>
      <c r="Y465" s="402"/>
      <c r="Z465" s="402"/>
    </row>
    <row r="466" ht="18.0" customHeight="1">
      <c r="A466" s="402"/>
      <c r="B466" s="402"/>
      <c r="C466" s="402"/>
      <c r="D466" s="402"/>
      <c r="E466" s="402"/>
      <c r="F466" s="402"/>
      <c r="G466" s="402"/>
      <c r="H466" s="402"/>
      <c r="I466" s="402"/>
      <c r="J466" s="402"/>
      <c r="K466" s="402"/>
      <c r="L466" s="402"/>
      <c r="M466" s="402"/>
      <c r="N466" s="402"/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2"/>
    </row>
    <row r="467" ht="18.0" customHeight="1">
      <c r="A467" s="402"/>
      <c r="B467" s="402"/>
      <c r="C467" s="402"/>
      <c r="D467" s="402"/>
      <c r="E467" s="402"/>
      <c r="F467" s="402"/>
      <c r="G467" s="402"/>
      <c r="H467" s="402"/>
      <c r="I467" s="402"/>
      <c r="J467" s="402"/>
      <c r="K467" s="402"/>
      <c r="L467" s="402"/>
      <c r="M467" s="402"/>
      <c r="N467" s="402"/>
      <c r="O467" s="402"/>
      <c r="P467" s="402"/>
      <c r="Q467" s="402"/>
      <c r="R467" s="402"/>
      <c r="S467" s="402"/>
      <c r="T467" s="402"/>
      <c r="U467" s="402"/>
      <c r="V467" s="402"/>
      <c r="W467" s="402"/>
      <c r="X467" s="402"/>
      <c r="Y467" s="402"/>
      <c r="Z467" s="402"/>
    </row>
    <row r="468" ht="18.0" customHeight="1">
      <c r="A468" s="402"/>
      <c r="B468" s="402"/>
      <c r="C468" s="402"/>
      <c r="D468" s="402"/>
      <c r="E468" s="402"/>
      <c r="F468" s="402"/>
      <c r="G468" s="402"/>
      <c r="H468" s="402"/>
      <c r="I468" s="402"/>
      <c r="J468" s="402"/>
      <c r="K468" s="402"/>
      <c r="L468" s="402"/>
      <c r="M468" s="402"/>
      <c r="N468" s="402"/>
      <c r="O468" s="402"/>
      <c r="P468" s="402"/>
      <c r="Q468" s="402"/>
      <c r="R468" s="402"/>
      <c r="S468" s="402"/>
      <c r="T468" s="402"/>
      <c r="U468" s="402"/>
      <c r="V468" s="402"/>
      <c r="W468" s="402"/>
      <c r="X468" s="402"/>
      <c r="Y468" s="402"/>
      <c r="Z468" s="402"/>
    </row>
    <row r="469" ht="18.0" customHeight="1">
      <c r="A469" s="402"/>
      <c r="B469" s="402"/>
      <c r="C469" s="402"/>
      <c r="D469" s="402"/>
      <c r="E469" s="402"/>
      <c r="F469" s="402"/>
      <c r="G469" s="402"/>
      <c r="H469" s="402"/>
      <c r="I469" s="402"/>
      <c r="J469" s="402"/>
      <c r="K469" s="402"/>
      <c r="L469" s="402"/>
      <c r="M469" s="402"/>
      <c r="N469" s="402"/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2"/>
    </row>
    <row r="470" ht="18.0" customHeight="1">
      <c r="A470" s="402"/>
      <c r="B470" s="402"/>
      <c r="C470" s="402"/>
      <c r="D470" s="402"/>
      <c r="E470" s="402"/>
      <c r="F470" s="402"/>
      <c r="G470" s="402"/>
      <c r="H470" s="402"/>
      <c r="I470" s="402"/>
      <c r="J470" s="402"/>
      <c r="K470" s="402"/>
      <c r="L470" s="402"/>
      <c r="M470" s="402"/>
      <c r="N470" s="402"/>
      <c r="O470" s="402"/>
      <c r="P470" s="402"/>
      <c r="Q470" s="402"/>
      <c r="R470" s="402"/>
      <c r="S470" s="402"/>
      <c r="T470" s="402"/>
      <c r="U470" s="402"/>
      <c r="V470" s="402"/>
      <c r="W470" s="402"/>
      <c r="X470" s="402"/>
      <c r="Y470" s="402"/>
      <c r="Z470" s="402"/>
    </row>
    <row r="471" ht="18.0" customHeight="1">
      <c r="A471" s="402"/>
      <c r="B471" s="402"/>
      <c r="C471" s="402"/>
      <c r="D471" s="402"/>
      <c r="E471" s="402"/>
      <c r="F471" s="402"/>
      <c r="G471" s="402"/>
      <c r="H471" s="402"/>
      <c r="I471" s="402"/>
      <c r="J471" s="402"/>
      <c r="K471" s="402"/>
      <c r="L471" s="402"/>
      <c r="M471" s="402"/>
      <c r="N471" s="402"/>
      <c r="O471" s="402"/>
      <c r="P471" s="402"/>
      <c r="Q471" s="402"/>
      <c r="R471" s="402"/>
      <c r="S471" s="402"/>
      <c r="T471" s="402"/>
      <c r="U471" s="402"/>
      <c r="V471" s="402"/>
      <c r="W471" s="402"/>
      <c r="X471" s="402"/>
      <c r="Y471" s="402"/>
      <c r="Z471" s="402"/>
    </row>
    <row r="472" ht="18.0" customHeight="1">
      <c r="A472" s="402"/>
      <c r="B472" s="402"/>
      <c r="C472" s="402"/>
      <c r="D472" s="402"/>
      <c r="E472" s="402"/>
      <c r="F472" s="402"/>
      <c r="G472" s="402"/>
      <c r="H472" s="402"/>
      <c r="I472" s="402"/>
      <c r="J472" s="402"/>
      <c r="K472" s="402"/>
      <c r="L472" s="402"/>
      <c r="M472" s="402"/>
      <c r="N472" s="402"/>
      <c r="O472" s="402"/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</row>
    <row r="473" ht="18.0" customHeight="1">
      <c r="A473" s="402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402"/>
      <c r="M473" s="402"/>
      <c r="N473" s="402"/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2"/>
    </row>
    <row r="474" ht="18.0" customHeight="1">
      <c r="A474" s="402"/>
      <c r="B474" s="402"/>
      <c r="C474" s="402"/>
      <c r="D474" s="402"/>
      <c r="E474" s="402"/>
      <c r="F474" s="402"/>
      <c r="G474" s="402"/>
      <c r="H474" s="402"/>
      <c r="I474" s="402"/>
      <c r="J474" s="402"/>
      <c r="K474" s="402"/>
      <c r="L474" s="402"/>
      <c r="M474" s="402"/>
      <c r="N474" s="402"/>
      <c r="O474" s="402"/>
      <c r="P474" s="402"/>
      <c r="Q474" s="402"/>
      <c r="R474" s="402"/>
      <c r="S474" s="402"/>
      <c r="T474" s="402"/>
      <c r="U474" s="402"/>
      <c r="V474" s="402"/>
      <c r="W474" s="402"/>
      <c r="X474" s="402"/>
      <c r="Y474" s="402"/>
      <c r="Z474" s="402"/>
    </row>
    <row r="475" ht="18.0" customHeight="1">
      <c r="A475" s="402"/>
      <c r="B475" s="402"/>
      <c r="C475" s="402"/>
      <c r="D475" s="402"/>
      <c r="E475" s="402"/>
      <c r="F475" s="402"/>
      <c r="G475" s="402"/>
      <c r="H475" s="402"/>
      <c r="I475" s="402"/>
      <c r="J475" s="402"/>
      <c r="K475" s="402"/>
      <c r="L475" s="402"/>
      <c r="M475" s="402"/>
      <c r="N475" s="402"/>
      <c r="O475" s="402"/>
      <c r="P475" s="402"/>
      <c r="Q475" s="402"/>
      <c r="R475" s="402"/>
      <c r="S475" s="402"/>
      <c r="T475" s="402"/>
      <c r="U475" s="402"/>
      <c r="V475" s="402"/>
      <c r="W475" s="402"/>
      <c r="X475" s="402"/>
      <c r="Y475" s="402"/>
      <c r="Z475" s="402"/>
    </row>
    <row r="476" ht="18.0" customHeight="1">
      <c r="A476" s="402"/>
      <c r="B476" s="402"/>
      <c r="C476" s="402"/>
      <c r="D476" s="402"/>
      <c r="E476" s="402"/>
      <c r="F476" s="402"/>
      <c r="G476" s="402"/>
      <c r="H476" s="402"/>
      <c r="I476" s="402"/>
      <c r="J476" s="402"/>
      <c r="K476" s="402"/>
      <c r="L476" s="402"/>
      <c r="M476" s="402"/>
      <c r="N476" s="402"/>
      <c r="O476" s="402"/>
      <c r="P476" s="402"/>
      <c r="Q476" s="402"/>
      <c r="R476" s="402"/>
      <c r="S476" s="402"/>
      <c r="T476" s="402"/>
      <c r="U476" s="402"/>
      <c r="V476" s="402"/>
      <c r="W476" s="402"/>
      <c r="X476" s="402"/>
      <c r="Y476" s="402"/>
      <c r="Z476" s="402"/>
    </row>
    <row r="477" ht="18.0" customHeight="1">
      <c r="A477" s="402"/>
      <c r="B477" s="402"/>
      <c r="C477" s="402"/>
      <c r="D477" s="402"/>
      <c r="E477" s="402"/>
      <c r="F477" s="402"/>
      <c r="G477" s="402"/>
      <c r="H477" s="402"/>
      <c r="I477" s="402"/>
      <c r="J477" s="402"/>
      <c r="K477" s="402"/>
      <c r="L477" s="402"/>
      <c r="M477" s="402"/>
      <c r="N477" s="402"/>
      <c r="O477" s="402"/>
      <c r="P477" s="402"/>
      <c r="Q477" s="402"/>
      <c r="R477" s="402"/>
      <c r="S477" s="402"/>
      <c r="T477" s="402"/>
      <c r="U477" s="402"/>
      <c r="V477" s="402"/>
      <c r="W477" s="402"/>
      <c r="X477" s="402"/>
      <c r="Y477" s="402"/>
      <c r="Z477" s="402"/>
    </row>
    <row r="478" ht="18.0" customHeight="1">
      <c r="A478" s="402"/>
      <c r="B478" s="402"/>
      <c r="C478" s="402"/>
      <c r="D478" s="402"/>
      <c r="E478" s="402"/>
      <c r="F478" s="402"/>
      <c r="G478" s="402"/>
      <c r="H478" s="402"/>
      <c r="I478" s="402"/>
      <c r="J478" s="402"/>
      <c r="K478" s="402"/>
      <c r="L478" s="402"/>
      <c r="M478" s="402"/>
      <c r="N478" s="402"/>
      <c r="O478" s="402"/>
      <c r="P478" s="402"/>
      <c r="Q478" s="402"/>
      <c r="R478" s="402"/>
      <c r="S478" s="402"/>
      <c r="T478" s="402"/>
      <c r="U478" s="402"/>
      <c r="V478" s="402"/>
      <c r="W478" s="402"/>
      <c r="X478" s="402"/>
      <c r="Y478" s="402"/>
      <c r="Z478" s="402"/>
    </row>
    <row r="479" ht="18.0" customHeight="1">
      <c r="A479" s="402"/>
      <c r="B479" s="402"/>
      <c r="C479" s="402"/>
      <c r="D479" s="402"/>
      <c r="E479" s="402"/>
      <c r="F479" s="402"/>
      <c r="G479" s="402"/>
      <c r="H479" s="402"/>
      <c r="I479" s="402"/>
      <c r="J479" s="402"/>
      <c r="K479" s="402"/>
      <c r="L479" s="402"/>
      <c r="M479" s="402"/>
      <c r="N479" s="402"/>
      <c r="O479" s="402"/>
      <c r="P479" s="402"/>
      <c r="Q479" s="402"/>
      <c r="R479" s="402"/>
      <c r="S479" s="402"/>
      <c r="T479" s="402"/>
      <c r="U479" s="402"/>
      <c r="V479" s="402"/>
      <c r="W479" s="402"/>
      <c r="X479" s="402"/>
      <c r="Y479" s="402"/>
      <c r="Z479" s="402"/>
    </row>
    <row r="480" ht="18.0" customHeight="1">
      <c r="A480" s="402"/>
      <c r="B480" s="402"/>
      <c r="C480" s="402"/>
      <c r="D480" s="402"/>
      <c r="E480" s="402"/>
      <c r="F480" s="402"/>
      <c r="G480" s="402"/>
      <c r="H480" s="402"/>
      <c r="I480" s="402"/>
      <c r="J480" s="402"/>
      <c r="K480" s="402"/>
      <c r="L480" s="402"/>
      <c r="M480" s="402"/>
      <c r="N480" s="402"/>
      <c r="O480" s="402"/>
      <c r="P480" s="402"/>
      <c r="Q480" s="402"/>
      <c r="R480" s="402"/>
      <c r="S480" s="402"/>
      <c r="T480" s="402"/>
      <c r="U480" s="402"/>
      <c r="V480" s="402"/>
      <c r="W480" s="402"/>
      <c r="X480" s="402"/>
      <c r="Y480" s="402"/>
      <c r="Z480" s="402"/>
    </row>
    <row r="481" ht="18.0" customHeight="1">
      <c r="A481" s="402"/>
      <c r="B481" s="402"/>
      <c r="C481" s="402"/>
      <c r="D481" s="402"/>
      <c r="E481" s="402"/>
      <c r="F481" s="402"/>
      <c r="G481" s="402"/>
      <c r="H481" s="402"/>
      <c r="I481" s="402"/>
      <c r="J481" s="402"/>
      <c r="K481" s="402"/>
      <c r="L481" s="402"/>
      <c r="M481" s="402"/>
      <c r="N481" s="402"/>
      <c r="O481" s="402"/>
      <c r="P481" s="402"/>
      <c r="Q481" s="402"/>
      <c r="R481" s="402"/>
      <c r="S481" s="402"/>
      <c r="T481" s="402"/>
      <c r="U481" s="402"/>
      <c r="V481" s="402"/>
      <c r="W481" s="402"/>
      <c r="X481" s="402"/>
      <c r="Y481" s="402"/>
      <c r="Z481" s="402"/>
    </row>
    <row r="482" ht="18.0" customHeight="1">
      <c r="A482" s="402"/>
      <c r="B482" s="402"/>
      <c r="C482" s="402"/>
      <c r="D482" s="402"/>
      <c r="E482" s="402"/>
      <c r="F482" s="402"/>
      <c r="G482" s="402"/>
      <c r="H482" s="402"/>
      <c r="I482" s="402"/>
      <c r="J482" s="402"/>
      <c r="K482" s="402"/>
      <c r="L482" s="402"/>
      <c r="M482" s="402"/>
      <c r="N482" s="402"/>
      <c r="O482" s="402"/>
      <c r="P482" s="402"/>
      <c r="Q482" s="402"/>
      <c r="R482" s="402"/>
      <c r="S482" s="402"/>
      <c r="T482" s="402"/>
      <c r="U482" s="402"/>
      <c r="V482" s="402"/>
      <c r="W482" s="402"/>
      <c r="X482" s="402"/>
      <c r="Y482" s="402"/>
      <c r="Z482" s="402"/>
    </row>
    <row r="483" ht="18.0" customHeight="1">
      <c r="A483" s="402"/>
      <c r="B483" s="402"/>
      <c r="C483" s="402"/>
      <c r="D483" s="402"/>
      <c r="E483" s="402"/>
      <c r="F483" s="402"/>
      <c r="G483" s="402"/>
      <c r="H483" s="402"/>
      <c r="I483" s="402"/>
      <c r="J483" s="402"/>
      <c r="K483" s="402"/>
      <c r="L483" s="402"/>
      <c r="M483" s="402"/>
      <c r="N483" s="402"/>
      <c r="O483" s="402"/>
      <c r="P483" s="402"/>
      <c r="Q483" s="402"/>
      <c r="R483" s="402"/>
      <c r="S483" s="402"/>
      <c r="T483" s="402"/>
      <c r="U483" s="402"/>
      <c r="V483" s="402"/>
      <c r="W483" s="402"/>
      <c r="X483" s="402"/>
      <c r="Y483" s="402"/>
      <c r="Z483" s="402"/>
    </row>
    <row r="484" ht="18.0" customHeight="1">
      <c r="A484" s="402"/>
      <c r="B484" s="402"/>
      <c r="C484" s="402"/>
      <c r="D484" s="402"/>
      <c r="E484" s="402"/>
      <c r="F484" s="402"/>
      <c r="G484" s="402"/>
      <c r="H484" s="402"/>
      <c r="I484" s="402"/>
      <c r="J484" s="402"/>
      <c r="K484" s="402"/>
      <c r="L484" s="402"/>
      <c r="M484" s="402"/>
      <c r="N484" s="402"/>
      <c r="O484" s="402"/>
      <c r="P484" s="402"/>
      <c r="Q484" s="402"/>
      <c r="R484" s="402"/>
      <c r="S484" s="402"/>
      <c r="T484" s="402"/>
      <c r="U484" s="402"/>
      <c r="V484" s="402"/>
      <c r="W484" s="402"/>
      <c r="X484" s="402"/>
      <c r="Y484" s="402"/>
      <c r="Z484" s="402"/>
    </row>
    <row r="485" ht="18.0" customHeight="1">
      <c r="A485" s="402"/>
      <c r="B485" s="402"/>
      <c r="C485" s="402"/>
      <c r="D485" s="402"/>
      <c r="E485" s="402"/>
      <c r="F485" s="402"/>
      <c r="G485" s="402"/>
      <c r="H485" s="402"/>
      <c r="I485" s="402"/>
      <c r="J485" s="402"/>
      <c r="K485" s="402"/>
      <c r="L485" s="402"/>
      <c r="M485" s="402"/>
      <c r="N485" s="402"/>
      <c r="O485" s="402"/>
      <c r="P485" s="402"/>
      <c r="Q485" s="402"/>
      <c r="R485" s="402"/>
      <c r="S485" s="402"/>
      <c r="T485" s="402"/>
      <c r="U485" s="402"/>
      <c r="V485" s="402"/>
      <c r="W485" s="402"/>
      <c r="X485" s="402"/>
      <c r="Y485" s="402"/>
      <c r="Z485" s="402"/>
    </row>
    <row r="486" ht="18.0" customHeight="1">
      <c r="A486" s="402"/>
      <c r="B486" s="402"/>
      <c r="C486" s="402"/>
      <c r="D486" s="402"/>
      <c r="E486" s="402"/>
      <c r="F486" s="402"/>
      <c r="G486" s="402"/>
      <c r="H486" s="402"/>
      <c r="I486" s="402"/>
      <c r="J486" s="402"/>
      <c r="K486" s="402"/>
      <c r="L486" s="402"/>
      <c r="M486" s="402"/>
      <c r="N486" s="402"/>
      <c r="O486" s="402"/>
      <c r="P486" s="402"/>
      <c r="Q486" s="402"/>
      <c r="R486" s="402"/>
      <c r="S486" s="402"/>
      <c r="T486" s="402"/>
      <c r="U486" s="402"/>
      <c r="V486" s="402"/>
      <c r="W486" s="402"/>
      <c r="X486" s="402"/>
      <c r="Y486" s="402"/>
      <c r="Z486" s="402"/>
    </row>
    <row r="487" ht="18.0" customHeight="1">
      <c r="A487" s="402"/>
      <c r="B487" s="402"/>
      <c r="C487" s="402"/>
      <c r="D487" s="402"/>
      <c r="E487" s="402"/>
      <c r="F487" s="402"/>
      <c r="G487" s="402"/>
      <c r="H487" s="402"/>
      <c r="I487" s="402"/>
      <c r="J487" s="402"/>
      <c r="K487" s="402"/>
      <c r="L487" s="402"/>
      <c r="M487" s="402"/>
      <c r="N487" s="402"/>
      <c r="O487" s="402"/>
      <c r="P487" s="402"/>
      <c r="Q487" s="402"/>
      <c r="R487" s="402"/>
      <c r="S487" s="402"/>
      <c r="T487" s="402"/>
      <c r="U487" s="402"/>
      <c r="V487" s="402"/>
      <c r="W487" s="402"/>
      <c r="X487" s="402"/>
      <c r="Y487" s="402"/>
      <c r="Z487" s="402"/>
    </row>
    <row r="488" ht="18.0" customHeight="1">
      <c r="A488" s="402"/>
      <c r="B488" s="402"/>
      <c r="C488" s="402"/>
      <c r="D488" s="402"/>
      <c r="E488" s="402"/>
      <c r="F488" s="402"/>
      <c r="G488" s="402"/>
      <c r="H488" s="402"/>
      <c r="I488" s="402"/>
      <c r="J488" s="402"/>
      <c r="K488" s="402"/>
      <c r="L488" s="402"/>
      <c r="M488" s="402"/>
      <c r="N488" s="402"/>
      <c r="O488" s="402"/>
      <c r="P488" s="402"/>
      <c r="Q488" s="402"/>
      <c r="R488" s="402"/>
      <c r="S488" s="402"/>
      <c r="T488" s="402"/>
      <c r="U488" s="402"/>
      <c r="V488" s="402"/>
      <c r="W488" s="402"/>
      <c r="X488" s="402"/>
      <c r="Y488" s="402"/>
      <c r="Z488" s="402"/>
    </row>
    <row r="489" ht="18.0" customHeight="1">
      <c r="A489" s="402"/>
      <c r="B489" s="402"/>
      <c r="C489" s="402"/>
      <c r="D489" s="402"/>
      <c r="E489" s="402"/>
      <c r="F489" s="402"/>
      <c r="G489" s="402"/>
      <c r="H489" s="402"/>
      <c r="I489" s="402"/>
      <c r="J489" s="402"/>
      <c r="K489" s="402"/>
      <c r="L489" s="402"/>
      <c r="M489" s="402"/>
      <c r="N489" s="402"/>
      <c r="O489" s="402"/>
      <c r="P489" s="402"/>
      <c r="Q489" s="402"/>
      <c r="R489" s="402"/>
      <c r="S489" s="402"/>
      <c r="T489" s="402"/>
      <c r="U489" s="402"/>
      <c r="V489" s="402"/>
      <c r="W489" s="402"/>
      <c r="X489" s="402"/>
      <c r="Y489" s="402"/>
      <c r="Z489" s="402"/>
    </row>
    <row r="490" ht="18.0" customHeight="1">
      <c r="A490" s="402"/>
      <c r="B490" s="402"/>
      <c r="C490" s="402"/>
      <c r="D490" s="402"/>
      <c r="E490" s="402"/>
      <c r="F490" s="402"/>
      <c r="G490" s="402"/>
      <c r="H490" s="402"/>
      <c r="I490" s="402"/>
      <c r="J490" s="402"/>
      <c r="K490" s="402"/>
      <c r="L490" s="402"/>
      <c r="M490" s="402"/>
      <c r="N490" s="402"/>
      <c r="O490" s="402"/>
      <c r="P490" s="402"/>
      <c r="Q490" s="402"/>
      <c r="R490" s="402"/>
      <c r="S490" s="402"/>
      <c r="T490" s="402"/>
      <c r="U490" s="402"/>
      <c r="V490" s="402"/>
      <c r="W490" s="402"/>
      <c r="X490" s="402"/>
      <c r="Y490" s="402"/>
      <c r="Z490" s="402"/>
    </row>
    <row r="491" ht="18.0" customHeight="1">
      <c r="A491" s="402"/>
      <c r="B491" s="402"/>
      <c r="C491" s="402"/>
      <c r="D491" s="402"/>
      <c r="E491" s="402"/>
      <c r="F491" s="402"/>
      <c r="G491" s="402"/>
      <c r="H491" s="402"/>
      <c r="I491" s="402"/>
      <c r="J491" s="402"/>
      <c r="K491" s="402"/>
      <c r="L491" s="402"/>
      <c r="M491" s="402"/>
      <c r="N491" s="402"/>
      <c r="O491" s="402"/>
      <c r="P491" s="402"/>
      <c r="Q491" s="402"/>
      <c r="R491" s="402"/>
      <c r="S491" s="402"/>
      <c r="T491" s="402"/>
      <c r="U491" s="402"/>
      <c r="V491" s="402"/>
      <c r="W491" s="402"/>
      <c r="X491" s="402"/>
      <c r="Y491" s="402"/>
      <c r="Z491" s="402"/>
    </row>
    <row r="492" ht="18.0" customHeight="1">
      <c r="A492" s="402"/>
      <c r="B492" s="402"/>
      <c r="C492" s="402"/>
      <c r="D492" s="402"/>
      <c r="E492" s="402"/>
      <c r="F492" s="402"/>
      <c r="G492" s="402"/>
      <c r="H492" s="402"/>
      <c r="I492" s="402"/>
      <c r="J492" s="402"/>
      <c r="K492" s="402"/>
      <c r="L492" s="402"/>
      <c r="M492" s="402"/>
      <c r="N492" s="402"/>
      <c r="O492" s="402"/>
      <c r="P492" s="402"/>
      <c r="Q492" s="402"/>
      <c r="R492" s="402"/>
      <c r="S492" s="402"/>
      <c r="T492" s="402"/>
      <c r="U492" s="402"/>
      <c r="V492" s="402"/>
      <c r="W492" s="402"/>
      <c r="X492" s="402"/>
      <c r="Y492" s="402"/>
      <c r="Z492" s="402"/>
    </row>
    <row r="493" ht="18.0" customHeight="1">
      <c r="A493" s="402"/>
      <c r="B493" s="402"/>
      <c r="C493" s="402"/>
      <c r="D493" s="402"/>
      <c r="E493" s="402"/>
      <c r="F493" s="402"/>
      <c r="G493" s="402"/>
      <c r="H493" s="402"/>
      <c r="I493" s="402"/>
      <c r="J493" s="402"/>
      <c r="K493" s="402"/>
      <c r="L493" s="402"/>
      <c r="M493" s="402"/>
      <c r="N493" s="402"/>
      <c r="O493" s="402"/>
      <c r="P493" s="402"/>
      <c r="Q493" s="402"/>
      <c r="R493" s="402"/>
      <c r="S493" s="402"/>
      <c r="T493" s="402"/>
      <c r="U493" s="402"/>
      <c r="V493" s="402"/>
      <c r="W493" s="402"/>
      <c r="X493" s="402"/>
      <c r="Y493" s="402"/>
      <c r="Z493" s="402"/>
    </row>
    <row r="494" ht="18.0" customHeight="1">
      <c r="A494" s="402"/>
      <c r="B494" s="402"/>
      <c r="C494" s="402"/>
      <c r="D494" s="402"/>
      <c r="E494" s="402"/>
      <c r="F494" s="402"/>
      <c r="G494" s="402"/>
      <c r="H494" s="402"/>
      <c r="I494" s="402"/>
      <c r="J494" s="402"/>
      <c r="K494" s="402"/>
      <c r="L494" s="402"/>
      <c r="M494" s="402"/>
      <c r="N494" s="402"/>
      <c r="O494" s="402"/>
      <c r="P494" s="402"/>
      <c r="Q494" s="402"/>
      <c r="R494" s="402"/>
      <c r="S494" s="402"/>
      <c r="T494" s="402"/>
      <c r="U494" s="402"/>
      <c r="V494" s="402"/>
      <c r="W494" s="402"/>
      <c r="X494" s="402"/>
      <c r="Y494" s="402"/>
      <c r="Z494" s="402"/>
    </row>
    <row r="495" ht="18.0" customHeight="1">
      <c r="A495" s="402"/>
      <c r="B495" s="402"/>
      <c r="C495" s="402"/>
      <c r="D495" s="402"/>
      <c r="E495" s="402"/>
      <c r="F495" s="402"/>
      <c r="G495" s="402"/>
      <c r="H495" s="402"/>
      <c r="I495" s="402"/>
      <c r="J495" s="402"/>
      <c r="K495" s="402"/>
      <c r="L495" s="402"/>
      <c r="M495" s="402"/>
      <c r="N495" s="402"/>
      <c r="O495" s="402"/>
      <c r="P495" s="402"/>
      <c r="Q495" s="402"/>
      <c r="R495" s="402"/>
      <c r="S495" s="402"/>
      <c r="T495" s="402"/>
      <c r="U495" s="402"/>
      <c r="V495" s="402"/>
      <c r="W495" s="402"/>
      <c r="X495" s="402"/>
      <c r="Y495" s="402"/>
      <c r="Z495" s="402"/>
    </row>
    <row r="496" ht="18.0" customHeight="1">
      <c r="A496" s="402"/>
      <c r="B496" s="402"/>
      <c r="C496" s="402"/>
      <c r="D496" s="402"/>
      <c r="E496" s="402"/>
      <c r="F496" s="402"/>
      <c r="G496" s="402"/>
      <c r="H496" s="402"/>
      <c r="I496" s="402"/>
      <c r="J496" s="402"/>
      <c r="K496" s="402"/>
      <c r="L496" s="402"/>
      <c r="M496" s="402"/>
      <c r="N496" s="402"/>
      <c r="O496" s="402"/>
      <c r="P496" s="402"/>
      <c r="Q496" s="402"/>
      <c r="R496" s="402"/>
      <c r="S496" s="402"/>
      <c r="T496" s="402"/>
      <c r="U496" s="402"/>
      <c r="V496" s="402"/>
      <c r="W496" s="402"/>
      <c r="X496" s="402"/>
      <c r="Y496" s="402"/>
      <c r="Z496" s="402"/>
    </row>
    <row r="497" ht="18.0" customHeight="1">
      <c r="A497" s="402"/>
      <c r="B497" s="402"/>
      <c r="C497" s="402"/>
      <c r="D497" s="402"/>
      <c r="E497" s="402"/>
      <c r="F497" s="402"/>
      <c r="G497" s="402"/>
      <c r="H497" s="402"/>
      <c r="I497" s="402"/>
      <c r="J497" s="402"/>
      <c r="K497" s="402"/>
      <c r="L497" s="402"/>
      <c r="M497" s="402"/>
      <c r="N497" s="402"/>
      <c r="O497" s="402"/>
      <c r="P497" s="402"/>
      <c r="Q497" s="402"/>
      <c r="R497" s="402"/>
      <c r="S497" s="402"/>
      <c r="T497" s="402"/>
      <c r="U497" s="402"/>
      <c r="V497" s="402"/>
      <c r="W497" s="402"/>
      <c r="X497" s="402"/>
      <c r="Y497" s="402"/>
      <c r="Z497" s="402"/>
    </row>
    <row r="498" ht="18.0" customHeight="1">
      <c r="A498" s="402"/>
      <c r="B498" s="402"/>
      <c r="C498" s="402"/>
      <c r="D498" s="402"/>
      <c r="E498" s="402"/>
      <c r="F498" s="402"/>
      <c r="G498" s="402"/>
      <c r="H498" s="402"/>
      <c r="I498" s="402"/>
      <c r="J498" s="402"/>
      <c r="K498" s="402"/>
      <c r="L498" s="402"/>
      <c r="M498" s="402"/>
      <c r="N498" s="402"/>
      <c r="O498" s="402"/>
      <c r="P498" s="402"/>
      <c r="Q498" s="402"/>
      <c r="R498" s="402"/>
      <c r="S498" s="402"/>
      <c r="T498" s="402"/>
      <c r="U498" s="402"/>
      <c r="V498" s="402"/>
      <c r="W498" s="402"/>
      <c r="X498" s="402"/>
      <c r="Y498" s="402"/>
      <c r="Z498" s="402"/>
    </row>
    <row r="499" ht="18.0" customHeight="1">
      <c r="A499" s="402"/>
      <c r="B499" s="402"/>
      <c r="C499" s="402"/>
      <c r="D499" s="402"/>
      <c r="E499" s="402"/>
      <c r="F499" s="402"/>
      <c r="G499" s="402"/>
      <c r="H499" s="402"/>
      <c r="I499" s="402"/>
      <c r="J499" s="402"/>
      <c r="K499" s="402"/>
      <c r="L499" s="402"/>
      <c r="M499" s="402"/>
      <c r="N499" s="402"/>
      <c r="O499" s="402"/>
      <c r="P499" s="402"/>
      <c r="Q499" s="402"/>
      <c r="R499" s="402"/>
      <c r="S499" s="402"/>
      <c r="T499" s="402"/>
      <c r="U499" s="402"/>
      <c r="V499" s="402"/>
      <c r="W499" s="402"/>
      <c r="X499" s="402"/>
      <c r="Y499" s="402"/>
      <c r="Z499" s="402"/>
    </row>
    <row r="500" ht="18.0" customHeight="1">
      <c r="A500" s="402"/>
      <c r="B500" s="402"/>
      <c r="C500" s="402"/>
      <c r="D500" s="402"/>
      <c r="E500" s="402"/>
      <c r="F500" s="402"/>
      <c r="G500" s="402"/>
      <c r="H500" s="402"/>
      <c r="I500" s="402"/>
      <c r="J500" s="402"/>
      <c r="K500" s="402"/>
      <c r="L500" s="402"/>
      <c r="M500" s="402"/>
      <c r="N500" s="402"/>
      <c r="O500" s="402"/>
      <c r="P500" s="402"/>
      <c r="Q500" s="402"/>
      <c r="R500" s="402"/>
      <c r="S500" s="402"/>
      <c r="T500" s="402"/>
      <c r="U500" s="402"/>
      <c r="V500" s="402"/>
      <c r="W500" s="402"/>
      <c r="X500" s="402"/>
      <c r="Y500" s="402"/>
      <c r="Z500" s="402"/>
    </row>
    <row r="501" ht="18.0" customHeight="1">
      <c r="A501" s="402"/>
      <c r="B501" s="402"/>
      <c r="C501" s="402"/>
      <c r="D501" s="402"/>
      <c r="E501" s="402"/>
      <c r="F501" s="402"/>
      <c r="G501" s="402"/>
      <c r="H501" s="402"/>
      <c r="I501" s="402"/>
      <c r="J501" s="402"/>
      <c r="K501" s="402"/>
      <c r="L501" s="402"/>
      <c r="M501" s="402"/>
      <c r="N501" s="402"/>
      <c r="O501" s="402"/>
      <c r="P501" s="402"/>
      <c r="Q501" s="402"/>
      <c r="R501" s="402"/>
      <c r="S501" s="402"/>
      <c r="T501" s="402"/>
      <c r="U501" s="402"/>
      <c r="V501" s="402"/>
      <c r="W501" s="402"/>
      <c r="X501" s="402"/>
      <c r="Y501" s="402"/>
      <c r="Z501" s="402"/>
    </row>
    <row r="502" ht="18.0" customHeight="1">
      <c r="A502" s="402"/>
      <c r="B502" s="402"/>
      <c r="C502" s="402"/>
      <c r="D502" s="402"/>
      <c r="E502" s="402"/>
      <c r="F502" s="402"/>
      <c r="G502" s="402"/>
      <c r="H502" s="402"/>
      <c r="I502" s="402"/>
      <c r="J502" s="402"/>
      <c r="K502" s="402"/>
      <c r="L502" s="402"/>
      <c r="M502" s="402"/>
      <c r="N502" s="402"/>
      <c r="O502" s="402"/>
      <c r="P502" s="402"/>
      <c r="Q502" s="402"/>
      <c r="R502" s="402"/>
      <c r="S502" s="402"/>
      <c r="T502" s="402"/>
      <c r="U502" s="402"/>
      <c r="V502" s="402"/>
      <c r="W502" s="402"/>
      <c r="X502" s="402"/>
      <c r="Y502" s="402"/>
      <c r="Z502" s="402"/>
    </row>
    <row r="503" ht="18.0" customHeight="1">
      <c r="A503" s="402"/>
      <c r="B503" s="402"/>
      <c r="C503" s="402"/>
      <c r="D503" s="402"/>
      <c r="E503" s="402"/>
      <c r="F503" s="402"/>
      <c r="G503" s="402"/>
      <c r="H503" s="402"/>
      <c r="I503" s="402"/>
      <c r="J503" s="402"/>
      <c r="K503" s="402"/>
      <c r="L503" s="402"/>
      <c r="M503" s="402"/>
      <c r="N503" s="402"/>
      <c r="O503" s="402"/>
      <c r="P503" s="402"/>
      <c r="Q503" s="402"/>
      <c r="R503" s="402"/>
      <c r="S503" s="402"/>
      <c r="T503" s="402"/>
      <c r="U503" s="402"/>
      <c r="V503" s="402"/>
      <c r="W503" s="402"/>
      <c r="X503" s="402"/>
      <c r="Y503" s="402"/>
      <c r="Z503" s="402"/>
    </row>
    <row r="504" ht="18.0" customHeight="1">
      <c r="A504" s="402"/>
      <c r="B504" s="402"/>
      <c r="C504" s="402"/>
      <c r="D504" s="402"/>
      <c r="E504" s="402"/>
      <c r="F504" s="402"/>
      <c r="G504" s="402"/>
      <c r="H504" s="402"/>
      <c r="I504" s="402"/>
      <c r="J504" s="402"/>
      <c r="K504" s="402"/>
      <c r="L504" s="402"/>
      <c r="M504" s="402"/>
      <c r="N504" s="402"/>
      <c r="O504" s="402"/>
      <c r="P504" s="402"/>
      <c r="Q504" s="402"/>
      <c r="R504" s="402"/>
      <c r="S504" s="402"/>
      <c r="T504" s="402"/>
      <c r="U504" s="402"/>
      <c r="V504" s="402"/>
      <c r="W504" s="402"/>
      <c r="X504" s="402"/>
      <c r="Y504" s="402"/>
      <c r="Z504" s="402"/>
    </row>
    <row r="505" ht="18.0" customHeight="1">
      <c r="A505" s="402"/>
      <c r="B505" s="402"/>
      <c r="C505" s="402"/>
      <c r="D505" s="402"/>
      <c r="E505" s="402"/>
      <c r="F505" s="402"/>
      <c r="G505" s="402"/>
      <c r="H505" s="402"/>
      <c r="I505" s="402"/>
      <c r="J505" s="402"/>
      <c r="K505" s="402"/>
      <c r="L505" s="402"/>
      <c r="M505" s="402"/>
      <c r="N505" s="402"/>
      <c r="O505" s="402"/>
      <c r="P505" s="402"/>
      <c r="Q505" s="402"/>
      <c r="R505" s="402"/>
      <c r="S505" s="402"/>
      <c r="T505" s="402"/>
      <c r="U505" s="402"/>
      <c r="V505" s="402"/>
      <c r="W505" s="402"/>
      <c r="X505" s="402"/>
      <c r="Y505" s="402"/>
      <c r="Z505" s="402"/>
    </row>
    <row r="506" ht="18.0" customHeight="1">
      <c r="A506" s="402"/>
      <c r="B506" s="402"/>
      <c r="C506" s="402"/>
      <c r="D506" s="402"/>
      <c r="E506" s="402"/>
      <c r="F506" s="402"/>
      <c r="G506" s="402"/>
      <c r="H506" s="402"/>
      <c r="I506" s="402"/>
      <c r="J506" s="402"/>
      <c r="K506" s="402"/>
      <c r="L506" s="402"/>
      <c r="M506" s="402"/>
      <c r="N506" s="402"/>
      <c r="O506" s="402"/>
      <c r="P506" s="402"/>
      <c r="Q506" s="402"/>
      <c r="R506" s="402"/>
      <c r="S506" s="402"/>
      <c r="T506" s="402"/>
      <c r="U506" s="402"/>
      <c r="V506" s="402"/>
      <c r="W506" s="402"/>
      <c r="X506" s="402"/>
      <c r="Y506" s="402"/>
      <c r="Z506" s="402"/>
    </row>
    <row r="507" ht="18.0" customHeight="1">
      <c r="A507" s="402"/>
      <c r="B507" s="402"/>
      <c r="C507" s="402"/>
      <c r="D507" s="402"/>
      <c r="E507" s="402"/>
      <c r="F507" s="402"/>
      <c r="G507" s="402"/>
      <c r="H507" s="402"/>
      <c r="I507" s="402"/>
      <c r="J507" s="402"/>
      <c r="K507" s="402"/>
      <c r="L507" s="402"/>
      <c r="M507" s="402"/>
      <c r="N507" s="402"/>
      <c r="O507" s="402"/>
      <c r="P507" s="402"/>
      <c r="Q507" s="402"/>
      <c r="R507" s="402"/>
      <c r="S507" s="402"/>
      <c r="T507" s="402"/>
      <c r="U507" s="402"/>
      <c r="V507" s="402"/>
      <c r="W507" s="402"/>
      <c r="X507" s="402"/>
      <c r="Y507" s="402"/>
      <c r="Z507" s="402"/>
    </row>
    <row r="508" ht="18.0" customHeight="1">
      <c r="A508" s="402"/>
      <c r="B508" s="402"/>
      <c r="C508" s="402"/>
      <c r="D508" s="402"/>
      <c r="E508" s="402"/>
      <c r="F508" s="402"/>
      <c r="G508" s="402"/>
      <c r="H508" s="402"/>
      <c r="I508" s="402"/>
      <c r="J508" s="402"/>
      <c r="K508" s="402"/>
      <c r="L508" s="402"/>
      <c r="M508" s="402"/>
      <c r="N508" s="402"/>
      <c r="O508" s="402"/>
      <c r="P508" s="402"/>
      <c r="Q508" s="402"/>
      <c r="R508" s="402"/>
      <c r="S508" s="402"/>
      <c r="T508" s="402"/>
      <c r="U508" s="402"/>
      <c r="V508" s="402"/>
      <c r="W508" s="402"/>
      <c r="X508" s="402"/>
      <c r="Y508" s="402"/>
      <c r="Z508" s="402"/>
    </row>
    <row r="509" ht="18.0" customHeight="1">
      <c r="A509" s="402"/>
      <c r="B509" s="402"/>
      <c r="C509" s="402"/>
      <c r="D509" s="402"/>
      <c r="E509" s="402"/>
      <c r="F509" s="402"/>
      <c r="G509" s="402"/>
      <c r="H509" s="402"/>
      <c r="I509" s="402"/>
      <c r="J509" s="402"/>
      <c r="K509" s="402"/>
      <c r="L509" s="402"/>
      <c r="M509" s="402"/>
      <c r="N509" s="402"/>
      <c r="O509" s="402"/>
      <c r="P509" s="402"/>
      <c r="Q509" s="402"/>
      <c r="R509" s="402"/>
      <c r="S509" s="402"/>
      <c r="T509" s="402"/>
      <c r="U509" s="402"/>
      <c r="V509" s="402"/>
      <c r="W509" s="402"/>
      <c r="X509" s="402"/>
      <c r="Y509" s="402"/>
      <c r="Z509" s="402"/>
    </row>
    <row r="510" ht="18.0" customHeight="1">
      <c r="A510" s="402"/>
      <c r="B510" s="402"/>
      <c r="C510" s="402"/>
      <c r="D510" s="402"/>
      <c r="E510" s="402"/>
      <c r="F510" s="402"/>
      <c r="G510" s="402"/>
      <c r="H510" s="402"/>
      <c r="I510" s="402"/>
      <c r="J510" s="402"/>
      <c r="K510" s="402"/>
      <c r="L510" s="402"/>
      <c r="M510" s="402"/>
      <c r="N510" s="402"/>
      <c r="O510" s="402"/>
      <c r="P510" s="402"/>
      <c r="Q510" s="402"/>
      <c r="R510" s="402"/>
      <c r="S510" s="402"/>
      <c r="T510" s="402"/>
      <c r="U510" s="402"/>
      <c r="V510" s="402"/>
      <c r="W510" s="402"/>
      <c r="X510" s="402"/>
      <c r="Y510" s="402"/>
      <c r="Z510" s="402"/>
    </row>
    <row r="511" ht="18.0" customHeight="1">
      <c r="A511" s="402"/>
      <c r="B511" s="402"/>
      <c r="C511" s="402"/>
      <c r="D511" s="402"/>
      <c r="E511" s="402"/>
      <c r="F511" s="402"/>
      <c r="G511" s="402"/>
      <c r="H511" s="402"/>
      <c r="I511" s="402"/>
      <c r="J511" s="402"/>
      <c r="K511" s="402"/>
      <c r="L511" s="402"/>
      <c r="M511" s="402"/>
      <c r="N511" s="402"/>
      <c r="O511" s="402"/>
      <c r="P511" s="402"/>
      <c r="Q511" s="402"/>
      <c r="R511" s="402"/>
      <c r="S511" s="402"/>
      <c r="T511" s="402"/>
      <c r="U511" s="402"/>
      <c r="V511" s="402"/>
      <c r="W511" s="402"/>
      <c r="X511" s="402"/>
      <c r="Y511" s="402"/>
      <c r="Z511" s="402"/>
    </row>
    <row r="512" ht="18.0" customHeight="1">
      <c r="A512" s="402"/>
      <c r="B512" s="402"/>
      <c r="C512" s="402"/>
      <c r="D512" s="402"/>
      <c r="E512" s="402"/>
      <c r="F512" s="402"/>
      <c r="G512" s="402"/>
      <c r="H512" s="402"/>
      <c r="I512" s="402"/>
      <c r="J512" s="402"/>
      <c r="K512" s="402"/>
      <c r="L512" s="402"/>
      <c r="M512" s="402"/>
      <c r="N512" s="402"/>
      <c r="O512" s="402"/>
      <c r="P512" s="402"/>
      <c r="Q512" s="402"/>
      <c r="R512" s="402"/>
      <c r="S512" s="402"/>
      <c r="T512" s="402"/>
      <c r="U512" s="402"/>
      <c r="V512" s="402"/>
      <c r="W512" s="402"/>
      <c r="X512" s="402"/>
      <c r="Y512" s="402"/>
      <c r="Z512" s="402"/>
    </row>
    <row r="513" ht="18.0" customHeight="1">
      <c r="A513" s="402"/>
      <c r="B513" s="402"/>
      <c r="C513" s="402"/>
      <c r="D513" s="402"/>
      <c r="E513" s="402"/>
      <c r="F513" s="402"/>
      <c r="G513" s="402"/>
      <c r="H513" s="402"/>
      <c r="I513" s="402"/>
      <c r="J513" s="402"/>
      <c r="K513" s="402"/>
      <c r="L513" s="402"/>
      <c r="M513" s="402"/>
      <c r="N513" s="402"/>
      <c r="O513" s="402"/>
      <c r="P513" s="402"/>
      <c r="Q513" s="402"/>
      <c r="R513" s="402"/>
      <c r="S513" s="402"/>
      <c r="T513" s="402"/>
      <c r="U513" s="402"/>
      <c r="V513" s="402"/>
      <c r="W513" s="402"/>
      <c r="X513" s="402"/>
      <c r="Y513" s="402"/>
      <c r="Z513" s="402"/>
    </row>
    <row r="514" ht="18.0" customHeight="1">
      <c r="A514" s="402"/>
      <c r="B514" s="402"/>
      <c r="C514" s="402"/>
      <c r="D514" s="402"/>
      <c r="E514" s="402"/>
      <c r="F514" s="402"/>
      <c r="G514" s="402"/>
      <c r="H514" s="402"/>
      <c r="I514" s="402"/>
      <c r="J514" s="402"/>
      <c r="K514" s="402"/>
      <c r="L514" s="402"/>
      <c r="M514" s="402"/>
      <c r="N514" s="402"/>
      <c r="O514" s="402"/>
      <c r="P514" s="402"/>
      <c r="Q514" s="402"/>
      <c r="R514" s="402"/>
      <c r="S514" s="402"/>
      <c r="T514" s="402"/>
      <c r="U514" s="402"/>
      <c r="V514" s="402"/>
      <c r="W514" s="402"/>
      <c r="X514" s="402"/>
      <c r="Y514" s="402"/>
      <c r="Z514" s="402"/>
    </row>
    <row r="515" ht="18.0" customHeight="1">
      <c r="A515" s="402"/>
      <c r="B515" s="402"/>
      <c r="C515" s="402"/>
      <c r="D515" s="402"/>
      <c r="E515" s="402"/>
      <c r="F515" s="402"/>
      <c r="G515" s="402"/>
      <c r="H515" s="402"/>
      <c r="I515" s="402"/>
      <c r="J515" s="402"/>
      <c r="K515" s="402"/>
      <c r="L515" s="402"/>
      <c r="M515" s="402"/>
      <c r="N515" s="402"/>
      <c r="O515" s="402"/>
      <c r="P515" s="402"/>
      <c r="Q515" s="402"/>
      <c r="R515" s="402"/>
      <c r="S515" s="402"/>
      <c r="T515" s="402"/>
      <c r="U515" s="402"/>
      <c r="V515" s="402"/>
      <c r="W515" s="402"/>
      <c r="X515" s="402"/>
      <c r="Y515" s="402"/>
      <c r="Z515" s="402"/>
    </row>
    <row r="516" ht="18.0" customHeight="1">
      <c r="A516" s="402"/>
      <c r="B516" s="402"/>
      <c r="C516" s="402"/>
      <c r="D516" s="402"/>
      <c r="E516" s="402"/>
      <c r="F516" s="402"/>
      <c r="G516" s="402"/>
      <c r="H516" s="402"/>
      <c r="I516" s="402"/>
      <c r="J516" s="402"/>
      <c r="K516" s="402"/>
      <c r="L516" s="402"/>
      <c r="M516" s="402"/>
      <c r="N516" s="402"/>
      <c r="O516" s="402"/>
      <c r="P516" s="402"/>
      <c r="Q516" s="402"/>
      <c r="R516" s="402"/>
      <c r="S516" s="402"/>
      <c r="T516" s="402"/>
      <c r="U516" s="402"/>
      <c r="V516" s="402"/>
      <c r="W516" s="402"/>
      <c r="X516" s="402"/>
      <c r="Y516" s="402"/>
      <c r="Z516" s="402"/>
    </row>
    <row r="517" ht="18.0" customHeight="1">
      <c r="A517" s="402"/>
      <c r="B517" s="402"/>
      <c r="C517" s="402"/>
      <c r="D517" s="402"/>
      <c r="E517" s="402"/>
      <c r="F517" s="402"/>
      <c r="G517" s="402"/>
      <c r="H517" s="402"/>
      <c r="I517" s="402"/>
      <c r="J517" s="402"/>
      <c r="K517" s="402"/>
      <c r="L517" s="402"/>
      <c r="M517" s="402"/>
      <c r="N517" s="402"/>
      <c r="O517" s="402"/>
      <c r="P517" s="402"/>
      <c r="Q517" s="402"/>
      <c r="R517" s="402"/>
      <c r="S517" s="402"/>
      <c r="T517" s="402"/>
      <c r="U517" s="402"/>
      <c r="V517" s="402"/>
      <c r="W517" s="402"/>
      <c r="X517" s="402"/>
      <c r="Y517" s="402"/>
      <c r="Z517" s="402"/>
    </row>
    <row r="518" ht="18.0" customHeight="1">
      <c r="A518" s="402"/>
      <c r="B518" s="402"/>
      <c r="C518" s="402"/>
      <c r="D518" s="402"/>
      <c r="E518" s="402"/>
      <c r="F518" s="402"/>
      <c r="G518" s="402"/>
      <c r="H518" s="402"/>
      <c r="I518" s="402"/>
      <c r="J518" s="402"/>
      <c r="K518" s="402"/>
      <c r="L518" s="402"/>
      <c r="M518" s="402"/>
      <c r="N518" s="402"/>
      <c r="O518" s="402"/>
      <c r="P518" s="402"/>
      <c r="Q518" s="402"/>
      <c r="R518" s="402"/>
      <c r="S518" s="402"/>
      <c r="T518" s="402"/>
      <c r="U518" s="402"/>
      <c r="V518" s="402"/>
      <c r="W518" s="402"/>
      <c r="X518" s="402"/>
      <c r="Y518" s="402"/>
      <c r="Z518" s="402"/>
    </row>
    <row r="519" ht="18.0" customHeight="1">
      <c r="A519" s="402"/>
      <c r="B519" s="402"/>
      <c r="C519" s="402"/>
      <c r="D519" s="402"/>
      <c r="E519" s="402"/>
      <c r="F519" s="402"/>
      <c r="G519" s="402"/>
      <c r="H519" s="402"/>
      <c r="I519" s="402"/>
      <c r="J519" s="402"/>
      <c r="K519" s="402"/>
      <c r="L519" s="402"/>
      <c r="M519" s="402"/>
      <c r="N519" s="402"/>
      <c r="O519" s="402"/>
      <c r="P519" s="402"/>
      <c r="Q519" s="402"/>
      <c r="R519" s="402"/>
      <c r="S519" s="402"/>
      <c r="T519" s="402"/>
      <c r="U519" s="402"/>
      <c r="V519" s="402"/>
      <c r="W519" s="402"/>
      <c r="X519" s="402"/>
      <c r="Y519" s="402"/>
      <c r="Z519" s="402"/>
    </row>
    <row r="520" ht="18.0" customHeight="1">
      <c r="A520" s="402"/>
      <c r="B520" s="402"/>
      <c r="C520" s="402"/>
      <c r="D520" s="402"/>
      <c r="E520" s="402"/>
      <c r="F520" s="402"/>
      <c r="G520" s="402"/>
      <c r="H520" s="402"/>
      <c r="I520" s="402"/>
      <c r="J520" s="402"/>
      <c r="K520" s="402"/>
      <c r="L520" s="402"/>
      <c r="M520" s="402"/>
      <c r="N520" s="402"/>
      <c r="O520" s="402"/>
      <c r="P520" s="402"/>
      <c r="Q520" s="402"/>
      <c r="R520" s="402"/>
      <c r="S520" s="402"/>
      <c r="T520" s="402"/>
      <c r="U520" s="402"/>
      <c r="V520" s="402"/>
      <c r="W520" s="402"/>
      <c r="X520" s="402"/>
      <c r="Y520" s="402"/>
      <c r="Z520" s="402"/>
    </row>
    <row r="521" ht="18.0" customHeight="1">
      <c r="A521" s="402"/>
      <c r="B521" s="402"/>
      <c r="C521" s="402"/>
      <c r="D521" s="402"/>
      <c r="E521" s="402"/>
      <c r="F521" s="402"/>
      <c r="G521" s="402"/>
      <c r="H521" s="402"/>
      <c r="I521" s="402"/>
      <c r="J521" s="402"/>
      <c r="K521" s="402"/>
      <c r="L521" s="402"/>
      <c r="M521" s="402"/>
      <c r="N521" s="402"/>
      <c r="O521" s="402"/>
      <c r="P521" s="402"/>
      <c r="Q521" s="402"/>
      <c r="R521" s="402"/>
      <c r="S521" s="402"/>
      <c r="T521" s="402"/>
      <c r="U521" s="402"/>
      <c r="V521" s="402"/>
      <c r="W521" s="402"/>
      <c r="X521" s="402"/>
      <c r="Y521" s="402"/>
      <c r="Z521" s="402"/>
    </row>
    <row r="522" ht="18.0" customHeight="1">
      <c r="A522" s="402"/>
      <c r="B522" s="402"/>
      <c r="C522" s="402"/>
      <c r="D522" s="402"/>
      <c r="E522" s="402"/>
      <c r="F522" s="402"/>
      <c r="G522" s="402"/>
      <c r="H522" s="402"/>
      <c r="I522" s="402"/>
      <c r="J522" s="402"/>
      <c r="K522" s="402"/>
      <c r="L522" s="402"/>
      <c r="M522" s="402"/>
      <c r="N522" s="402"/>
      <c r="O522" s="402"/>
      <c r="P522" s="402"/>
      <c r="Q522" s="402"/>
      <c r="R522" s="402"/>
      <c r="S522" s="402"/>
      <c r="T522" s="402"/>
      <c r="U522" s="402"/>
      <c r="V522" s="402"/>
      <c r="W522" s="402"/>
      <c r="X522" s="402"/>
      <c r="Y522" s="402"/>
      <c r="Z522" s="402"/>
    </row>
    <row r="523" ht="18.0" customHeight="1">
      <c r="A523" s="402"/>
      <c r="B523" s="402"/>
      <c r="C523" s="402"/>
      <c r="D523" s="402"/>
      <c r="E523" s="402"/>
      <c r="F523" s="402"/>
      <c r="G523" s="402"/>
      <c r="H523" s="402"/>
      <c r="I523" s="402"/>
      <c r="J523" s="402"/>
      <c r="K523" s="402"/>
      <c r="L523" s="402"/>
      <c r="M523" s="402"/>
      <c r="N523" s="402"/>
      <c r="O523" s="402"/>
      <c r="P523" s="402"/>
      <c r="Q523" s="402"/>
      <c r="R523" s="402"/>
      <c r="S523" s="402"/>
      <c r="T523" s="402"/>
      <c r="U523" s="402"/>
      <c r="V523" s="402"/>
      <c r="W523" s="402"/>
      <c r="X523" s="402"/>
      <c r="Y523" s="402"/>
      <c r="Z523" s="402"/>
    </row>
    <row r="524" ht="18.0" customHeight="1">
      <c r="A524" s="402"/>
      <c r="B524" s="402"/>
      <c r="C524" s="402"/>
      <c r="D524" s="402"/>
      <c r="E524" s="402"/>
      <c r="F524" s="402"/>
      <c r="G524" s="402"/>
      <c r="H524" s="402"/>
      <c r="I524" s="402"/>
      <c r="J524" s="402"/>
      <c r="K524" s="402"/>
      <c r="L524" s="402"/>
      <c r="M524" s="402"/>
      <c r="N524" s="402"/>
      <c r="O524" s="402"/>
      <c r="P524" s="402"/>
      <c r="Q524" s="402"/>
      <c r="R524" s="402"/>
      <c r="S524" s="402"/>
      <c r="T524" s="402"/>
      <c r="U524" s="402"/>
      <c r="V524" s="402"/>
      <c r="W524" s="402"/>
      <c r="X524" s="402"/>
      <c r="Y524" s="402"/>
      <c r="Z524" s="402"/>
    </row>
    <row r="525" ht="18.0" customHeight="1">
      <c r="A525" s="402"/>
      <c r="B525" s="402"/>
      <c r="C525" s="402"/>
      <c r="D525" s="402"/>
      <c r="E525" s="402"/>
      <c r="F525" s="402"/>
      <c r="G525" s="402"/>
      <c r="H525" s="402"/>
      <c r="I525" s="402"/>
      <c r="J525" s="402"/>
      <c r="K525" s="402"/>
      <c r="L525" s="402"/>
      <c r="M525" s="402"/>
      <c r="N525" s="402"/>
      <c r="O525" s="402"/>
      <c r="P525" s="402"/>
      <c r="Q525" s="402"/>
      <c r="R525" s="402"/>
      <c r="S525" s="402"/>
      <c r="T525" s="402"/>
      <c r="U525" s="402"/>
      <c r="V525" s="402"/>
      <c r="W525" s="402"/>
      <c r="X525" s="402"/>
      <c r="Y525" s="402"/>
      <c r="Z525" s="402"/>
    </row>
    <row r="526" ht="18.0" customHeight="1">
      <c r="A526" s="402"/>
      <c r="B526" s="402"/>
      <c r="C526" s="402"/>
      <c r="D526" s="402"/>
      <c r="E526" s="402"/>
      <c r="F526" s="402"/>
      <c r="G526" s="402"/>
      <c r="H526" s="402"/>
      <c r="I526" s="402"/>
      <c r="J526" s="402"/>
      <c r="K526" s="402"/>
      <c r="L526" s="402"/>
      <c r="M526" s="402"/>
      <c r="N526" s="402"/>
      <c r="O526" s="402"/>
      <c r="P526" s="402"/>
      <c r="Q526" s="402"/>
      <c r="R526" s="402"/>
      <c r="S526" s="402"/>
      <c r="T526" s="402"/>
      <c r="U526" s="402"/>
      <c r="V526" s="402"/>
      <c r="W526" s="402"/>
      <c r="X526" s="402"/>
      <c r="Y526" s="402"/>
      <c r="Z526" s="402"/>
    </row>
    <row r="527" ht="18.0" customHeight="1">
      <c r="A527" s="402"/>
      <c r="B527" s="402"/>
      <c r="C527" s="402"/>
      <c r="D527" s="402"/>
      <c r="E527" s="402"/>
      <c r="F527" s="402"/>
      <c r="G527" s="402"/>
      <c r="H527" s="402"/>
      <c r="I527" s="402"/>
      <c r="J527" s="402"/>
      <c r="K527" s="402"/>
      <c r="L527" s="402"/>
      <c r="M527" s="402"/>
      <c r="N527" s="402"/>
      <c r="O527" s="402"/>
      <c r="P527" s="402"/>
      <c r="Q527" s="402"/>
      <c r="R527" s="402"/>
      <c r="S527" s="402"/>
      <c r="T527" s="402"/>
      <c r="U527" s="402"/>
      <c r="V527" s="402"/>
      <c r="W527" s="402"/>
      <c r="X527" s="402"/>
      <c r="Y527" s="402"/>
      <c r="Z527" s="402"/>
    </row>
    <row r="528" ht="18.0" customHeight="1">
      <c r="A528" s="402"/>
      <c r="B528" s="402"/>
      <c r="C528" s="402"/>
      <c r="D528" s="402"/>
      <c r="E528" s="402"/>
      <c r="F528" s="402"/>
      <c r="G528" s="402"/>
      <c r="H528" s="402"/>
      <c r="I528" s="402"/>
      <c r="J528" s="402"/>
      <c r="K528" s="402"/>
      <c r="L528" s="402"/>
      <c r="M528" s="402"/>
      <c r="N528" s="402"/>
      <c r="O528" s="402"/>
      <c r="P528" s="402"/>
      <c r="Q528" s="402"/>
      <c r="R528" s="402"/>
      <c r="S528" s="402"/>
      <c r="T528" s="402"/>
      <c r="U528" s="402"/>
      <c r="V528" s="402"/>
      <c r="W528" s="402"/>
      <c r="X528" s="402"/>
      <c r="Y528" s="402"/>
      <c r="Z528" s="402"/>
    </row>
    <row r="529" ht="18.0" customHeight="1">
      <c r="A529" s="402"/>
      <c r="B529" s="402"/>
      <c r="C529" s="402"/>
      <c r="D529" s="402"/>
      <c r="E529" s="402"/>
      <c r="F529" s="402"/>
      <c r="G529" s="402"/>
      <c r="H529" s="402"/>
      <c r="I529" s="402"/>
      <c r="J529" s="402"/>
      <c r="K529" s="402"/>
      <c r="L529" s="402"/>
      <c r="M529" s="402"/>
      <c r="N529" s="402"/>
      <c r="O529" s="402"/>
      <c r="P529" s="402"/>
      <c r="Q529" s="402"/>
      <c r="R529" s="402"/>
      <c r="S529" s="402"/>
      <c r="T529" s="402"/>
      <c r="U529" s="402"/>
      <c r="V529" s="402"/>
      <c r="W529" s="402"/>
      <c r="X529" s="402"/>
      <c r="Y529" s="402"/>
      <c r="Z529" s="402"/>
    </row>
    <row r="530" ht="18.0" customHeight="1">
      <c r="A530" s="402"/>
      <c r="B530" s="402"/>
      <c r="C530" s="402"/>
      <c r="D530" s="402"/>
      <c r="E530" s="402"/>
      <c r="F530" s="402"/>
      <c r="G530" s="402"/>
      <c r="H530" s="402"/>
      <c r="I530" s="402"/>
      <c r="J530" s="402"/>
      <c r="K530" s="402"/>
      <c r="L530" s="402"/>
      <c r="M530" s="402"/>
      <c r="N530" s="402"/>
      <c r="O530" s="402"/>
      <c r="P530" s="402"/>
      <c r="Q530" s="402"/>
      <c r="R530" s="402"/>
      <c r="S530" s="402"/>
      <c r="T530" s="402"/>
      <c r="U530" s="402"/>
      <c r="V530" s="402"/>
      <c r="W530" s="402"/>
      <c r="X530" s="402"/>
      <c r="Y530" s="402"/>
      <c r="Z530" s="402"/>
    </row>
    <row r="531" ht="18.0" customHeight="1">
      <c r="A531" s="402"/>
      <c r="B531" s="402"/>
      <c r="C531" s="402"/>
      <c r="D531" s="402"/>
      <c r="E531" s="402"/>
      <c r="F531" s="402"/>
      <c r="G531" s="402"/>
      <c r="H531" s="402"/>
      <c r="I531" s="402"/>
      <c r="J531" s="402"/>
      <c r="K531" s="402"/>
      <c r="L531" s="402"/>
      <c r="M531" s="402"/>
      <c r="N531" s="402"/>
      <c r="O531" s="402"/>
      <c r="P531" s="402"/>
      <c r="Q531" s="402"/>
      <c r="R531" s="402"/>
      <c r="S531" s="402"/>
      <c r="T531" s="402"/>
      <c r="U531" s="402"/>
      <c r="V531" s="402"/>
      <c r="W531" s="402"/>
      <c r="X531" s="402"/>
      <c r="Y531" s="402"/>
      <c r="Z531" s="402"/>
    </row>
    <row r="532" ht="18.0" customHeight="1">
      <c r="A532" s="402"/>
      <c r="B532" s="402"/>
      <c r="C532" s="402"/>
      <c r="D532" s="402"/>
      <c r="E532" s="402"/>
      <c r="F532" s="402"/>
      <c r="G532" s="402"/>
      <c r="H532" s="402"/>
      <c r="I532" s="402"/>
      <c r="J532" s="402"/>
      <c r="K532" s="402"/>
      <c r="L532" s="402"/>
      <c r="M532" s="402"/>
      <c r="N532" s="402"/>
      <c r="O532" s="402"/>
      <c r="P532" s="402"/>
      <c r="Q532" s="402"/>
      <c r="R532" s="402"/>
      <c r="S532" s="402"/>
      <c r="T532" s="402"/>
      <c r="U532" s="402"/>
      <c r="V532" s="402"/>
      <c r="W532" s="402"/>
      <c r="X532" s="402"/>
      <c r="Y532" s="402"/>
      <c r="Z532" s="402"/>
    </row>
    <row r="533" ht="18.0" customHeight="1">
      <c r="A533" s="402"/>
      <c r="B533" s="402"/>
      <c r="C533" s="402"/>
      <c r="D533" s="402"/>
      <c r="E533" s="402"/>
      <c r="F533" s="402"/>
      <c r="G533" s="402"/>
      <c r="H533" s="402"/>
      <c r="I533" s="402"/>
      <c r="J533" s="402"/>
      <c r="K533" s="402"/>
      <c r="L533" s="402"/>
      <c r="M533" s="402"/>
      <c r="N533" s="402"/>
      <c r="O533" s="402"/>
      <c r="P533" s="402"/>
      <c r="Q533" s="402"/>
      <c r="R533" s="402"/>
      <c r="S533" s="402"/>
      <c r="T533" s="402"/>
      <c r="U533" s="402"/>
      <c r="V533" s="402"/>
      <c r="W533" s="402"/>
      <c r="X533" s="402"/>
      <c r="Y533" s="402"/>
      <c r="Z533" s="402"/>
    </row>
    <row r="534" ht="18.0" customHeight="1">
      <c r="A534" s="402"/>
      <c r="B534" s="402"/>
      <c r="C534" s="402"/>
      <c r="D534" s="402"/>
      <c r="E534" s="402"/>
      <c r="F534" s="402"/>
      <c r="G534" s="402"/>
      <c r="H534" s="402"/>
      <c r="I534" s="402"/>
      <c r="J534" s="402"/>
      <c r="K534" s="402"/>
      <c r="L534" s="402"/>
      <c r="M534" s="402"/>
      <c r="N534" s="402"/>
      <c r="O534" s="402"/>
      <c r="P534" s="402"/>
      <c r="Q534" s="402"/>
      <c r="R534" s="402"/>
      <c r="S534" s="402"/>
      <c r="T534" s="402"/>
      <c r="U534" s="402"/>
      <c r="V534" s="402"/>
      <c r="W534" s="402"/>
      <c r="X534" s="402"/>
      <c r="Y534" s="402"/>
      <c r="Z534" s="402"/>
    </row>
    <row r="535" ht="18.0" customHeight="1">
      <c r="A535" s="402"/>
      <c r="B535" s="402"/>
      <c r="C535" s="402"/>
      <c r="D535" s="402"/>
      <c r="E535" s="402"/>
      <c r="F535" s="402"/>
      <c r="G535" s="402"/>
      <c r="H535" s="402"/>
      <c r="I535" s="402"/>
      <c r="J535" s="402"/>
      <c r="K535" s="402"/>
      <c r="L535" s="402"/>
      <c r="M535" s="402"/>
      <c r="N535" s="402"/>
      <c r="O535" s="402"/>
      <c r="P535" s="402"/>
      <c r="Q535" s="402"/>
      <c r="R535" s="402"/>
      <c r="S535" s="402"/>
      <c r="T535" s="402"/>
      <c r="U535" s="402"/>
      <c r="V535" s="402"/>
      <c r="W535" s="402"/>
      <c r="X535" s="402"/>
      <c r="Y535" s="402"/>
      <c r="Z535" s="402"/>
    </row>
    <row r="536" ht="18.0" customHeight="1">
      <c r="A536" s="402"/>
      <c r="B536" s="402"/>
      <c r="C536" s="402"/>
      <c r="D536" s="402"/>
      <c r="E536" s="402"/>
      <c r="F536" s="402"/>
      <c r="G536" s="402"/>
      <c r="H536" s="402"/>
      <c r="I536" s="402"/>
      <c r="J536" s="402"/>
      <c r="K536" s="402"/>
      <c r="L536" s="402"/>
      <c r="M536" s="402"/>
      <c r="N536" s="402"/>
      <c r="O536" s="402"/>
      <c r="P536" s="402"/>
      <c r="Q536" s="402"/>
      <c r="R536" s="402"/>
      <c r="S536" s="402"/>
      <c r="T536" s="402"/>
      <c r="U536" s="402"/>
      <c r="V536" s="402"/>
      <c r="W536" s="402"/>
      <c r="X536" s="402"/>
      <c r="Y536" s="402"/>
      <c r="Z536" s="402"/>
    </row>
    <row r="537" ht="18.0" customHeight="1">
      <c r="A537" s="402"/>
      <c r="B537" s="402"/>
      <c r="C537" s="402"/>
      <c r="D537" s="402"/>
      <c r="E537" s="402"/>
      <c r="F537" s="402"/>
      <c r="G537" s="402"/>
      <c r="H537" s="402"/>
      <c r="I537" s="402"/>
      <c r="J537" s="402"/>
      <c r="K537" s="402"/>
      <c r="L537" s="402"/>
      <c r="M537" s="402"/>
      <c r="N537" s="402"/>
      <c r="O537" s="402"/>
      <c r="P537" s="402"/>
      <c r="Q537" s="402"/>
      <c r="R537" s="402"/>
      <c r="S537" s="402"/>
      <c r="T537" s="402"/>
      <c r="U537" s="402"/>
      <c r="V537" s="402"/>
      <c r="W537" s="402"/>
      <c r="X537" s="402"/>
      <c r="Y537" s="402"/>
      <c r="Z537" s="402"/>
    </row>
    <row r="538" ht="18.0" customHeight="1">
      <c r="A538" s="402"/>
      <c r="B538" s="402"/>
      <c r="C538" s="402"/>
      <c r="D538" s="402"/>
      <c r="E538" s="402"/>
      <c r="F538" s="402"/>
      <c r="G538" s="402"/>
      <c r="H538" s="402"/>
      <c r="I538" s="402"/>
      <c r="J538" s="402"/>
      <c r="K538" s="402"/>
      <c r="L538" s="402"/>
      <c r="M538" s="402"/>
      <c r="N538" s="402"/>
      <c r="O538" s="402"/>
      <c r="P538" s="402"/>
      <c r="Q538" s="402"/>
      <c r="R538" s="402"/>
      <c r="S538" s="402"/>
      <c r="T538" s="402"/>
      <c r="U538" s="402"/>
      <c r="V538" s="402"/>
      <c r="W538" s="402"/>
      <c r="X538" s="402"/>
      <c r="Y538" s="402"/>
      <c r="Z538" s="402"/>
    </row>
    <row r="539" ht="18.0" customHeight="1">
      <c r="A539" s="402"/>
      <c r="B539" s="402"/>
      <c r="C539" s="402"/>
      <c r="D539" s="402"/>
      <c r="E539" s="402"/>
      <c r="F539" s="402"/>
      <c r="G539" s="402"/>
      <c r="H539" s="402"/>
      <c r="I539" s="402"/>
      <c r="J539" s="402"/>
      <c r="K539" s="402"/>
      <c r="L539" s="402"/>
      <c r="M539" s="402"/>
      <c r="N539" s="402"/>
      <c r="O539" s="402"/>
      <c r="P539" s="402"/>
      <c r="Q539" s="402"/>
      <c r="R539" s="402"/>
      <c r="S539" s="402"/>
      <c r="T539" s="402"/>
      <c r="U539" s="402"/>
      <c r="V539" s="402"/>
      <c r="W539" s="402"/>
      <c r="X539" s="402"/>
      <c r="Y539" s="402"/>
      <c r="Z539" s="402"/>
    </row>
    <row r="540" ht="18.0" customHeight="1">
      <c r="A540" s="402"/>
      <c r="B540" s="402"/>
      <c r="C540" s="402"/>
      <c r="D540" s="402"/>
      <c r="E540" s="402"/>
      <c r="F540" s="402"/>
      <c r="G540" s="402"/>
      <c r="H540" s="402"/>
      <c r="I540" s="402"/>
      <c r="J540" s="402"/>
      <c r="K540" s="402"/>
      <c r="L540" s="402"/>
      <c r="M540" s="402"/>
      <c r="N540" s="402"/>
      <c r="O540" s="402"/>
      <c r="P540" s="402"/>
      <c r="Q540" s="402"/>
      <c r="R540" s="402"/>
      <c r="S540" s="402"/>
      <c r="T540" s="402"/>
      <c r="U540" s="402"/>
      <c r="V540" s="402"/>
      <c r="W540" s="402"/>
      <c r="X540" s="402"/>
      <c r="Y540" s="402"/>
      <c r="Z540" s="402"/>
    </row>
    <row r="541" ht="18.0" customHeight="1">
      <c r="A541" s="402"/>
      <c r="B541" s="402"/>
      <c r="C541" s="402"/>
      <c r="D541" s="402"/>
      <c r="E541" s="402"/>
      <c r="F541" s="402"/>
      <c r="G541" s="402"/>
      <c r="H541" s="402"/>
      <c r="I541" s="402"/>
      <c r="J541" s="402"/>
      <c r="K541" s="402"/>
      <c r="L541" s="402"/>
      <c r="M541" s="402"/>
      <c r="N541" s="402"/>
      <c r="O541" s="402"/>
      <c r="P541" s="402"/>
      <c r="Q541" s="402"/>
      <c r="R541" s="402"/>
      <c r="S541" s="402"/>
      <c r="T541" s="402"/>
      <c r="U541" s="402"/>
      <c r="V541" s="402"/>
      <c r="W541" s="402"/>
      <c r="X541" s="402"/>
      <c r="Y541" s="402"/>
      <c r="Z541" s="402"/>
    </row>
    <row r="542" ht="18.0" customHeight="1">
      <c r="A542" s="402"/>
      <c r="B542" s="402"/>
      <c r="C542" s="402"/>
      <c r="D542" s="402"/>
      <c r="E542" s="402"/>
      <c r="F542" s="402"/>
      <c r="G542" s="402"/>
      <c r="H542" s="402"/>
      <c r="I542" s="402"/>
      <c r="J542" s="402"/>
      <c r="K542" s="402"/>
      <c r="L542" s="402"/>
      <c r="M542" s="402"/>
      <c r="N542" s="402"/>
      <c r="O542" s="402"/>
      <c r="P542" s="402"/>
      <c r="Q542" s="402"/>
      <c r="R542" s="402"/>
      <c r="S542" s="402"/>
      <c r="T542" s="402"/>
      <c r="U542" s="402"/>
      <c r="V542" s="402"/>
      <c r="W542" s="402"/>
      <c r="X542" s="402"/>
      <c r="Y542" s="402"/>
      <c r="Z542" s="402"/>
    </row>
    <row r="543" ht="18.0" customHeight="1">
      <c r="A543" s="402"/>
      <c r="B543" s="402"/>
      <c r="C543" s="402"/>
      <c r="D543" s="402"/>
      <c r="E543" s="402"/>
      <c r="F543" s="402"/>
      <c r="G543" s="402"/>
      <c r="H543" s="402"/>
      <c r="I543" s="402"/>
      <c r="J543" s="402"/>
      <c r="K543" s="402"/>
      <c r="L543" s="402"/>
      <c r="M543" s="402"/>
      <c r="N543" s="402"/>
      <c r="O543" s="402"/>
      <c r="P543" s="402"/>
      <c r="Q543" s="402"/>
      <c r="R543" s="402"/>
      <c r="S543" s="402"/>
      <c r="T543" s="402"/>
      <c r="U543" s="402"/>
      <c r="V543" s="402"/>
      <c r="W543" s="402"/>
      <c r="X543" s="402"/>
      <c r="Y543" s="402"/>
      <c r="Z543" s="402"/>
    </row>
    <row r="544" ht="18.0" customHeight="1">
      <c r="A544" s="402"/>
      <c r="B544" s="402"/>
      <c r="C544" s="402"/>
      <c r="D544" s="402"/>
      <c r="E544" s="402"/>
      <c r="F544" s="402"/>
      <c r="G544" s="402"/>
      <c r="H544" s="402"/>
      <c r="I544" s="402"/>
      <c r="J544" s="402"/>
      <c r="K544" s="402"/>
      <c r="L544" s="402"/>
      <c r="M544" s="402"/>
      <c r="N544" s="402"/>
      <c r="O544" s="402"/>
      <c r="P544" s="402"/>
      <c r="Q544" s="402"/>
      <c r="R544" s="402"/>
      <c r="S544" s="402"/>
      <c r="T544" s="402"/>
      <c r="U544" s="402"/>
      <c r="V544" s="402"/>
      <c r="W544" s="402"/>
      <c r="X544" s="402"/>
      <c r="Y544" s="402"/>
      <c r="Z544" s="402"/>
    </row>
    <row r="545" ht="18.0" customHeight="1">
      <c r="A545" s="402"/>
      <c r="B545" s="402"/>
      <c r="C545" s="402"/>
      <c r="D545" s="402"/>
      <c r="E545" s="402"/>
      <c r="F545" s="402"/>
      <c r="G545" s="402"/>
      <c r="H545" s="402"/>
      <c r="I545" s="402"/>
      <c r="J545" s="402"/>
      <c r="K545" s="402"/>
      <c r="L545" s="402"/>
      <c r="M545" s="402"/>
      <c r="N545" s="402"/>
      <c r="O545" s="402"/>
      <c r="P545" s="402"/>
      <c r="Q545" s="402"/>
      <c r="R545" s="402"/>
      <c r="S545" s="402"/>
      <c r="T545" s="402"/>
      <c r="U545" s="402"/>
      <c r="V545" s="402"/>
      <c r="W545" s="402"/>
      <c r="X545" s="402"/>
      <c r="Y545" s="402"/>
      <c r="Z545" s="402"/>
    </row>
    <row r="546" ht="18.0" customHeight="1">
      <c r="A546" s="402"/>
      <c r="B546" s="402"/>
      <c r="C546" s="402"/>
      <c r="D546" s="402"/>
      <c r="E546" s="402"/>
      <c r="F546" s="402"/>
      <c r="G546" s="402"/>
      <c r="H546" s="402"/>
      <c r="I546" s="402"/>
      <c r="J546" s="402"/>
      <c r="K546" s="402"/>
      <c r="L546" s="402"/>
      <c r="M546" s="402"/>
      <c r="N546" s="402"/>
      <c r="O546" s="402"/>
      <c r="P546" s="402"/>
      <c r="Q546" s="402"/>
      <c r="R546" s="402"/>
      <c r="S546" s="402"/>
      <c r="T546" s="402"/>
      <c r="U546" s="402"/>
      <c r="V546" s="402"/>
      <c r="W546" s="402"/>
      <c r="X546" s="402"/>
      <c r="Y546" s="402"/>
      <c r="Z546" s="402"/>
    </row>
    <row r="547" ht="18.0" customHeight="1">
      <c r="A547" s="402"/>
      <c r="B547" s="402"/>
      <c r="C547" s="402"/>
      <c r="D547" s="402"/>
      <c r="E547" s="402"/>
      <c r="F547" s="402"/>
      <c r="G547" s="402"/>
      <c r="H547" s="402"/>
      <c r="I547" s="402"/>
      <c r="J547" s="402"/>
      <c r="K547" s="402"/>
      <c r="L547" s="402"/>
      <c r="M547" s="402"/>
      <c r="N547" s="402"/>
      <c r="O547" s="402"/>
      <c r="P547" s="402"/>
      <c r="Q547" s="402"/>
      <c r="R547" s="402"/>
      <c r="S547" s="402"/>
      <c r="T547" s="402"/>
      <c r="U547" s="402"/>
      <c r="V547" s="402"/>
      <c r="W547" s="402"/>
      <c r="X547" s="402"/>
      <c r="Y547" s="402"/>
      <c r="Z547" s="402"/>
    </row>
    <row r="548" ht="18.0" customHeight="1">
      <c r="A548" s="402"/>
      <c r="B548" s="402"/>
      <c r="C548" s="402"/>
      <c r="D548" s="402"/>
      <c r="E548" s="402"/>
      <c r="F548" s="402"/>
      <c r="G548" s="402"/>
      <c r="H548" s="402"/>
      <c r="I548" s="402"/>
      <c r="J548" s="402"/>
      <c r="K548" s="402"/>
      <c r="L548" s="402"/>
      <c r="M548" s="402"/>
      <c r="N548" s="402"/>
      <c r="O548" s="402"/>
      <c r="P548" s="402"/>
      <c r="Q548" s="402"/>
      <c r="R548" s="402"/>
      <c r="S548" s="402"/>
      <c r="T548" s="402"/>
      <c r="U548" s="402"/>
      <c r="V548" s="402"/>
      <c r="W548" s="402"/>
      <c r="X548" s="402"/>
      <c r="Y548" s="402"/>
      <c r="Z548" s="402"/>
    </row>
    <row r="549" ht="18.0" customHeight="1">
      <c r="A549" s="402"/>
      <c r="B549" s="402"/>
      <c r="C549" s="402"/>
      <c r="D549" s="402"/>
      <c r="E549" s="402"/>
      <c r="F549" s="402"/>
      <c r="G549" s="402"/>
      <c r="H549" s="402"/>
      <c r="I549" s="402"/>
      <c r="J549" s="402"/>
      <c r="K549" s="402"/>
      <c r="L549" s="402"/>
      <c r="M549" s="402"/>
      <c r="N549" s="402"/>
      <c r="O549" s="402"/>
      <c r="P549" s="402"/>
      <c r="Q549" s="402"/>
      <c r="R549" s="402"/>
      <c r="S549" s="402"/>
      <c r="T549" s="402"/>
      <c r="U549" s="402"/>
      <c r="V549" s="402"/>
      <c r="W549" s="402"/>
      <c r="X549" s="402"/>
      <c r="Y549" s="402"/>
      <c r="Z549" s="402"/>
    </row>
    <row r="550" ht="18.0" customHeight="1">
      <c r="A550" s="402"/>
      <c r="B550" s="402"/>
      <c r="C550" s="402"/>
      <c r="D550" s="402"/>
      <c r="E550" s="402"/>
      <c r="F550" s="402"/>
      <c r="G550" s="402"/>
      <c r="H550" s="402"/>
      <c r="I550" s="402"/>
      <c r="J550" s="402"/>
      <c r="K550" s="402"/>
      <c r="L550" s="402"/>
      <c r="M550" s="402"/>
      <c r="N550" s="402"/>
      <c r="O550" s="402"/>
      <c r="P550" s="402"/>
      <c r="Q550" s="402"/>
      <c r="R550" s="402"/>
      <c r="S550" s="402"/>
      <c r="T550" s="402"/>
      <c r="U550" s="402"/>
      <c r="V550" s="402"/>
      <c r="W550" s="402"/>
      <c r="X550" s="402"/>
      <c r="Y550" s="402"/>
      <c r="Z550" s="402"/>
    </row>
    <row r="551" ht="18.0" customHeight="1">
      <c r="A551" s="402"/>
      <c r="B551" s="402"/>
      <c r="C551" s="402"/>
      <c r="D551" s="402"/>
      <c r="E551" s="402"/>
      <c r="F551" s="402"/>
      <c r="G551" s="402"/>
      <c r="H551" s="402"/>
      <c r="I551" s="402"/>
      <c r="J551" s="402"/>
      <c r="K551" s="402"/>
      <c r="L551" s="402"/>
      <c r="M551" s="402"/>
      <c r="N551" s="402"/>
      <c r="O551" s="402"/>
      <c r="P551" s="402"/>
      <c r="Q551" s="402"/>
      <c r="R551" s="402"/>
      <c r="S551" s="402"/>
      <c r="T551" s="402"/>
      <c r="U551" s="402"/>
      <c r="V551" s="402"/>
      <c r="W551" s="402"/>
      <c r="X551" s="402"/>
      <c r="Y551" s="402"/>
      <c r="Z551" s="402"/>
    </row>
    <row r="552" ht="18.0" customHeight="1">
      <c r="A552" s="402"/>
      <c r="B552" s="402"/>
      <c r="C552" s="402"/>
      <c r="D552" s="402"/>
      <c r="E552" s="402"/>
      <c r="F552" s="402"/>
      <c r="G552" s="402"/>
      <c r="H552" s="402"/>
      <c r="I552" s="402"/>
      <c r="J552" s="402"/>
      <c r="K552" s="402"/>
      <c r="L552" s="402"/>
      <c r="M552" s="402"/>
      <c r="N552" s="402"/>
      <c r="O552" s="402"/>
      <c r="P552" s="402"/>
      <c r="Q552" s="402"/>
      <c r="R552" s="402"/>
      <c r="S552" s="402"/>
      <c r="T552" s="402"/>
      <c r="U552" s="402"/>
      <c r="V552" s="402"/>
      <c r="W552" s="402"/>
      <c r="X552" s="402"/>
      <c r="Y552" s="402"/>
      <c r="Z552" s="402"/>
    </row>
    <row r="553" ht="18.0" customHeight="1">
      <c r="A553" s="402"/>
      <c r="B553" s="402"/>
      <c r="C553" s="402"/>
      <c r="D553" s="402"/>
      <c r="E553" s="402"/>
      <c r="F553" s="402"/>
      <c r="G553" s="402"/>
      <c r="H553" s="402"/>
      <c r="I553" s="402"/>
      <c r="J553" s="402"/>
      <c r="K553" s="402"/>
      <c r="L553" s="402"/>
      <c r="M553" s="402"/>
      <c r="N553" s="402"/>
      <c r="O553" s="402"/>
      <c r="P553" s="402"/>
      <c r="Q553" s="402"/>
      <c r="R553" s="402"/>
      <c r="S553" s="402"/>
      <c r="T553" s="402"/>
      <c r="U553" s="402"/>
      <c r="V553" s="402"/>
      <c r="W553" s="402"/>
      <c r="X553" s="402"/>
      <c r="Y553" s="402"/>
      <c r="Z553" s="402"/>
    </row>
    <row r="554" ht="18.0" customHeight="1">
      <c r="A554" s="402"/>
      <c r="B554" s="402"/>
      <c r="C554" s="402"/>
      <c r="D554" s="402"/>
      <c r="E554" s="402"/>
      <c r="F554" s="402"/>
      <c r="G554" s="402"/>
      <c r="H554" s="402"/>
      <c r="I554" s="402"/>
      <c r="J554" s="402"/>
      <c r="K554" s="402"/>
      <c r="L554" s="402"/>
      <c r="M554" s="402"/>
      <c r="N554" s="402"/>
      <c r="O554" s="402"/>
      <c r="P554" s="402"/>
      <c r="Q554" s="402"/>
      <c r="R554" s="402"/>
      <c r="S554" s="402"/>
      <c r="T554" s="402"/>
      <c r="U554" s="402"/>
      <c r="V554" s="402"/>
      <c r="W554" s="402"/>
      <c r="X554" s="402"/>
      <c r="Y554" s="402"/>
      <c r="Z554" s="402"/>
    </row>
    <row r="555" ht="18.0" customHeight="1">
      <c r="A555" s="402"/>
      <c r="B555" s="402"/>
      <c r="C555" s="402"/>
      <c r="D555" s="402"/>
      <c r="E555" s="402"/>
      <c r="F555" s="402"/>
      <c r="G555" s="402"/>
      <c r="H555" s="402"/>
      <c r="I555" s="402"/>
      <c r="J555" s="402"/>
      <c r="K555" s="402"/>
      <c r="L555" s="402"/>
      <c r="M555" s="402"/>
      <c r="N555" s="402"/>
      <c r="O555" s="402"/>
      <c r="P555" s="402"/>
      <c r="Q555" s="402"/>
      <c r="R555" s="402"/>
      <c r="S555" s="402"/>
      <c r="T555" s="402"/>
      <c r="U555" s="402"/>
      <c r="V555" s="402"/>
      <c r="W555" s="402"/>
      <c r="X555" s="402"/>
      <c r="Y555" s="402"/>
      <c r="Z555" s="402"/>
    </row>
    <row r="556" ht="18.0" customHeight="1">
      <c r="A556" s="402"/>
      <c r="B556" s="402"/>
      <c r="C556" s="402"/>
      <c r="D556" s="402"/>
      <c r="E556" s="402"/>
      <c r="F556" s="402"/>
      <c r="G556" s="402"/>
      <c r="H556" s="402"/>
      <c r="I556" s="402"/>
      <c r="J556" s="402"/>
      <c r="K556" s="402"/>
      <c r="L556" s="402"/>
      <c r="M556" s="402"/>
      <c r="N556" s="402"/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</row>
    <row r="557" ht="18.0" customHeight="1">
      <c r="A557" s="402"/>
      <c r="B557" s="402"/>
      <c r="C557" s="402"/>
      <c r="D557" s="402"/>
      <c r="E557" s="402"/>
      <c r="F557" s="402"/>
      <c r="G557" s="402"/>
      <c r="H557" s="402"/>
      <c r="I557" s="402"/>
      <c r="J557" s="402"/>
      <c r="K557" s="402"/>
      <c r="L557" s="402"/>
      <c r="M557" s="402"/>
      <c r="N557" s="402"/>
      <c r="O557" s="402"/>
      <c r="P557" s="402"/>
      <c r="Q557" s="402"/>
      <c r="R557" s="402"/>
      <c r="S557" s="402"/>
      <c r="T557" s="402"/>
      <c r="U557" s="402"/>
      <c r="V557" s="402"/>
      <c r="W557" s="402"/>
      <c r="X557" s="402"/>
      <c r="Y557" s="402"/>
      <c r="Z557" s="402"/>
    </row>
    <row r="558" ht="18.0" customHeight="1">
      <c r="A558" s="402"/>
      <c r="B558" s="402"/>
      <c r="C558" s="402"/>
      <c r="D558" s="402"/>
      <c r="E558" s="402"/>
      <c r="F558" s="402"/>
      <c r="G558" s="402"/>
      <c r="H558" s="402"/>
      <c r="I558" s="402"/>
      <c r="J558" s="402"/>
      <c r="K558" s="402"/>
      <c r="L558" s="402"/>
      <c r="M558" s="402"/>
      <c r="N558" s="402"/>
      <c r="O558" s="402"/>
      <c r="P558" s="402"/>
      <c r="Q558" s="402"/>
      <c r="R558" s="402"/>
      <c r="S558" s="402"/>
      <c r="T558" s="402"/>
      <c r="U558" s="402"/>
      <c r="V558" s="402"/>
      <c r="W558" s="402"/>
      <c r="X558" s="402"/>
      <c r="Y558" s="402"/>
      <c r="Z558" s="402"/>
    </row>
    <row r="559" ht="18.0" customHeight="1">
      <c r="A559" s="402"/>
      <c r="B559" s="402"/>
      <c r="C559" s="402"/>
      <c r="D559" s="402"/>
      <c r="E559" s="402"/>
      <c r="F559" s="402"/>
      <c r="G559" s="402"/>
      <c r="H559" s="402"/>
      <c r="I559" s="402"/>
      <c r="J559" s="402"/>
      <c r="K559" s="402"/>
      <c r="L559" s="402"/>
      <c r="M559" s="402"/>
      <c r="N559" s="402"/>
      <c r="O559" s="402"/>
      <c r="P559" s="402"/>
      <c r="Q559" s="402"/>
      <c r="R559" s="402"/>
      <c r="S559" s="402"/>
      <c r="T559" s="402"/>
      <c r="U559" s="402"/>
      <c r="V559" s="402"/>
      <c r="W559" s="402"/>
      <c r="X559" s="402"/>
      <c r="Y559" s="402"/>
      <c r="Z559" s="402"/>
    </row>
    <row r="560" ht="18.0" customHeight="1">
      <c r="A560" s="402"/>
      <c r="B560" s="402"/>
      <c r="C560" s="402"/>
      <c r="D560" s="402"/>
      <c r="E560" s="402"/>
      <c r="F560" s="402"/>
      <c r="G560" s="402"/>
      <c r="H560" s="402"/>
      <c r="I560" s="402"/>
      <c r="J560" s="402"/>
      <c r="K560" s="402"/>
      <c r="L560" s="402"/>
      <c r="M560" s="402"/>
      <c r="N560" s="402"/>
      <c r="O560" s="402"/>
      <c r="P560" s="402"/>
      <c r="Q560" s="402"/>
      <c r="R560" s="402"/>
      <c r="S560" s="402"/>
      <c r="T560" s="402"/>
      <c r="U560" s="402"/>
      <c r="V560" s="402"/>
      <c r="W560" s="402"/>
      <c r="X560" s="402"/>
      <c r="Y560" s="402"/>
      <c r="Z560" s="402"/>
    </row>
    <row r="561" ht="18.0" customHeight="1">
      <c r="A561" s="402"/>
      <c r="B561" s="402"/>
      <c r="C561" s="402"/>
      <c r="D561" s="402"/>
      <c r="E561" s="402"/>
      <c r="F561" s="402"/>
      <c r="G561" s="402"/>
      <c r="H561" s="402"/>
      <c r="I561" s="402"/>
      <c r="J561" s="402"/>
      <c r="K561" s="402"/>
      <c r="L561" s="402"/>
      <c r="M561" s="402"/>
      <c r="N561" s="402"/>
      <c r="O561" s="402"/>
      <c r="P561" s="402"/>
      <c r="Q561" s="402"/>
      <c r="R561" s="402"/>
      <c r="S561" s="402"/>
      <c r="T561" s="402"/>
      <c r="U561" s="402"/>
      <c r="V561" s="402"/>
      <c r="W561" s="402"/>
      <c r="X561" s="402"/>
      <c r="Y561" s="402"/>
      <c r="Z561" s="402"/>
    </row>
    <row r="562" ht="18.0" customHeight="1">
      <c r="A562" s="402"/>
      <c r="B562" s="402"/>
      <c r="C562" s="402"/>
      <c r="D562" s="402"/>
      <c r="E562" s="402"/>
      <c r="F562" s="402"/>
      <c r="G562" s="402"/>
      <c r="H562" s="402"/>
      <c r="I562" s="402"/>
      <c r="J562" s="402"/>
      <c r="K562" s="402"/>
      <c r="L562" s="402"/>
      <c r="M562" s="402"/>
      <c r="N562" s="402"/>
      <c r="O562" s="402"/>
      <c r="P562" s="402"/>
      <c r="Q562" s="402"/>
      <c r="R562" s="402"/>
      <c r="S562" s="402"/>
      <c r="T562" s="402"/>
      <c r="U562" s="402"/>
      <c r="V562" s="402"/>
      <c r="W562" s="402"/>
      <c r="X562" s="402"/>
      <c r="Y562" s="402"/>
      <c r="Z562" s="402"/>
    </row>
    <row r="563" ht="18.0" customHeight="1">
      <c r="A563" s="402"/>
      <c r="B563" s="402"/>
      <c r="C563" s="402"/>
      <c r="D563" s="402"/>
      <c r="E563" s="402"/>
      <c r="F563" s="402"/>
      <c r="G563" s="402"/>
      <c r="H563" s="402"/>
      <c r="I563" s="402"/>
      <c r="J563" s="402"/>
      <c r="K563" s="402"/>
      <c r="L563" s="402"/>
      <c r="M563" s="402"/>
      <c r="N563" s="402"/>
      <c r="O563" s="402"/>
      <c r="P563" s="402"/>
      <c r="Q563" s="402"/>
      <c r="R563" s="402"/>
      <c r="S563" s="402"/>
      <c r="T563" s="402"/>
      <c r="U563" s="402"/>
      <c r="V563" s="402"/>
      <c r="W563" s="402"/>
      <c r="X563" s="402"/>
      <c r="Y563" s="402"/>
      <c r="Z563" s="402"/>
    </row>
    <row r="564" ht="18.0" customHeight="1">
      <c r="A564" s="402"/>
      <c r="B564" s="402"/>
      <c r="C564" s="402"/>
      <c r="D564" s="402"/>
      <c r="E564" s="402"/>
      <c r="F564" s="402"/>
      <c r="G564" s="402"/>
      <c r="H564" s="402"/>
      <c r="I564" s="402"/>
      <c r="J564" s="402"/>
      <c r="K564" s="402"/>
      <c r="L564" s="402"/>
      <c r="M564" s="402"/>
      <c r="N564" s="402"/>
      <c r="O564" s="402"/>
      <c r="P564" s="402"/>
      <c r="Q564" s="402"/>
      <c r="R564" s="402"/>
      <c r="S564" s="402"/>
      <c r="T564" s="402"/>
      <c r="U564" s="402"/>
      <c r="V564" s="402"/>
      <c r="W564" s="402"/>
      <c r="X564" s="402"/>
      <c r="Y564" s="402"/>
      <c r="Z564" s="402"/>
    </row>
    <row r="565" ht="18.0" customHeight="1">
      <c r="A565" s="402"/>
      <c r="B565" s="402"/>
      <c r="C565" s="402"/>
      <c r="D565" s="402"/>
      <c r="E565" s="402"/>
      <c r="F565" s="402"/>
      <c r="G565" s="402"/>
      <c r="H565" s="402"/>
      <c r="I565" s="402"/>
      <c r="J565" s="402"/>
      <c r="K565" s="402"/>
      <c r="L565" s="402"/>
      <c r="M565" s="402"/>
      <c r="N565" s="402"/>
      <c r="O565" s="402"/>
      <c r="P565" s="402"/>
      <c r="Q565" s="402"/>
      <c r="R565" s="402"/>
      <c r="S565" s="402"/>
      <c r="T565" s="402"/>
      <c r="U565" s="402"/>
      <c r="V565" s="402"/>
      <c r="W565" s="402"/>
      <c r="X565" s="402"/>
      <c r="Y565" s="402"/>
      <c r="Z565" s="402"/>
    </row>
    <row r="566" ht="18.0" customHeight="1">
      <c r="A566" s="402"/>
      <c r="B566" s="402"/>
      <c r="C566" s="402"/>
      <c r="D566" s="402"/>
      <c r="E566" s="402"/>
      <c r="F566" s="402"/>
      <c r="G566" s="402"/>
      <c r="H566" s="402"/>
      <c r="I566" s="402"/>
      <c r="J566" s="402"/>
      <c r="K566" s="402"/>
      <c r="L566" s="402"/>
      <c r="M566" s="402"/>
      <c r="N566" s="402"/>
      <c r="O566" s="402"/>
      <c r="P566" s="402"/>
      <c r="Q566" s="402"/>
      <c r="R566" s="402"/>
      <c r="S566" s="402"/>
      <c r="T566" s="402"/>
      <c r="U566" s="402"/>
      <c r="V566" s="402"/>
      <c r="W566" s="402"/>
      <c r="X566" s="402"/>
      <c r="Y566" s="402"/>
      <c r="Z566" s="402"/>
    </row>
    <row r="567" ht="18.0" customHeight="1">
      <c r="A567" s="402"/>
      <c r="B567" s="402"/>
      <c r="C567" s="402"/>
      <c r="D567" s="402"/>
      <c r="E567" s="402"/>
      <c r="F567" s="402"/>
      <c r="G567" s="402"/>
      <c r="H567" s="402"/>
      <c r="I567" s="402"/>
      <c r="J567" s="402"/>
      <c r="K567" s="402"/>
      <c r="L567" s="402"/>
      <c r="M567" s="402"/>
      <c r="N567" s="402"/>
      <c r="O567" s="402"/>
      <c r="P567" s="402"/>
      <c r="Q567" s="402"/>
      <c r="R567" s="402"/>
      <c r="S567" s="402"/>
      <c r="T567" s="402"/>
      <c r="U567" s="402"/>
      <c r="V567" s="402"/>
      <c r="W567" s="402"/>
      <c r="X567" s="402"/>
      <c r="Y567" s="402"/>
      <c r="Z567" s="402"/>
    </row>
    <row r="568" ht="18.0" customHeight="1">
      <c r="A568" s="402"/>
      <c r="B568" s="402"/>
      <c r="C568" s="402"/>
      <c r="D568" s="402"/>
      <c r="E568" s="402"/>
      <c r="F568" s="402"/>
      <c r="G568" s="402"/>
      <c r="H568" s="402"/>
      <c r="I568" s="402"/>
      <c r="J568" s="402"/>
      <c r="K568" s="402"/>
      <c r="L568" s="402"/>
      <c r="M568" s="402"/>
      <c r="N568" s="402"/>
      <c r="O568" s="402"/>
      <c r="P568" s="402"/>
      <c r="Q568" s="402"/>
      <c r="R568" s="402"/>
      <c r="S568" s="402"/>
      <c r="T568" s="402"/>
      <c r="U568" s="402"/>
      <c r="V568" s="402"/>
      <c r="W568" s="402"/>
      <c r="X568" s="402"/>
      <c r="Y568" s="402"/>
      <c r="Z568" s="402"/>
    </row>
    <row r="569" ht="18.0" customHeight="1">
      <c r="A569" s="402"/>
      <c r="B569" s="402"/>
      <c r="C569" s="402"/>
      <c r="D569" s="402"/>
      <c r="E569" s="402"/>
      <c r="F569" s="402"/>
      <c r="G569" s="402"/>
      <c r="H569" s="402"/>
      <c r="I569" s="402"/>
      <c r="J569" s="402"/>
      <c r="K569" s="402"/>
      <c r="L569" s="402"/>
      <c r="M569" s="402"/>
      <c r="N569" s="402"/>
      <c r="O569" s="402"/>
      <c r="P569" s="402"/>
      <c r="Q569" s="402"/>
      <c r="R569" s="402"/>
      <c r="S569" s="402"/>
      <c r="T569" s="402"/>
      <c r="U569" s="402"/>
      <c r="V569" s="402"/>
      <c r="W569" s="402"/>
      <c r="X569" s="402"/>
      <c r="Y569" s="402"/>
      <c r="Z569" s="402"/>
    </row>
    <row r="570" ht="18.0" customHeight="1">
      <c r="A570" s="402"/>
      <c r="B570" s="402"/>
      <c r="C570" s="402"/>
      <c r="D570" s="402"/>
      <c r="E570" s="402"/>
      <c r="F570" s="402"/>
      <c r="G570" s="402"/>
      <c r="H570" s="402"/>
      <c r="I570" s="402"/>
      <c r="J570" s="402"/>
      <c r="K570" s="402"/>
      <c r="L570" s="402"/>
      <c r="M570" s="402"/>
      <c r="N570" s="402"/>
      <c r="O570" s="402"/>
      <c r="P570" s="402"/>
      <c r="Q570" s="402"/>
      <c r="R570" s="402"/>
      <c r="S570" s="402"/>
      <c r="T570" s="402"/>
      <c r="U570" s="402"/>
      <c r="V570" s="402"/>
      <c r="W570" s="402"/>
      <c r="X570" s="402"/>
      <c r="Y570" s="402"/>
      <c r="Z570" s="402"/>
    </row>
    <row r="571" ht="18.0" customHeight="1">
      <c r="A571" s="402"/>
      <c r="B571" s="402"/>
      <c r="C571" s="402"/>
      <c r="D571" s="402"/>
      <c r="E571" s="402"/>
      <c r="F571" s="402"/>
      <c r="G571" s="402"/>
      <c r="H571" s="402"/>
      <c r="I571" s="402"/>
      <c r="J571" s="402"/>
      <c r="K571" s="402"/>
      <c r="L571" s="402"/>
      <c r="M571" s="402"/>
      <c r="N571" s="402"/>
      <c r="O571" s="402"/>
      <c r="P571" s="402"/>
      <c r="Q571" s="402"/>
      <c r="R571" s="402"/>
      <c r="S571" s="402"/>
      <c r="T571" s="402"/>
      <c r="U571" s="402"/>
      <c r="V571" s="402"/>
      <c r="W571" s="402"/>
      <c r="X571" s="402"/>
      <c r="Y571" s="402"/>
      <c r="Z571" s="402"/>
    </row>
    <row r="572" ht="18.0" customHeight="1">
      <c r="A572" s="402"/>
      <c r="B572" s="402"/>
      <c r="C572" s="402"/>
      <c r="D572" s="402"/>
      <c r="E572" s="402"/>
      <c r="F572" s="402"/>
      <c r="G572" s="402"/>
      <c r="H572" s="402"/>
      <c r="I572" s="402"/>
      <c r="J572" s="402"/>
      <c r="K572" s="402"/>
      <c r="L572" s="402"/>
      <c r="M572" s="402"/>
      <c r="N572" s="402"/>
      <c r="O572" s="402"/>
      <c r="P572" s="402"/>
      <c r="Q572" s="402"/>
      <c r="R572" s="402"/>
      <c r="S572" s="402"/>
      <c r="T572" s="402"/>
      <c r="U572" s="402"/>
      <c r="V572" s="402"/>
      <c r="W572" s="402"/>
      <c r="X572" s="402"/>
      <c r="Y572" s="402"/>
      <c r="Z572" s="402"/>
    </row>
    <row r="573" ht="18.0" customHeight="1">
      <c r="A573" s="402"/>
      <c r="B573" s="402"/>
      <c r="C573" s="402"/>
      <c r="D573" s="402"/>
      <c r="E573" s="402"/>
      <c r="F573" s="402"/>
      <c r="G573" s="402"/>
      <c r="H573" s="402"/>
      <c r="I573" s="402"/>
      <c r="J573" s="402"/>
      <c r="K573" s="402"/>
      <c r="L573" s="402"/>
      <c r="M573" s="402"/>
      <c r="N573" s="402"/>
      <c r="O573" s="402"/>
      <c r="P573" s="402"/>
      <c r="Q573" s="402"/>
      <c r="R573" s="402"/>
      <c r="S573" s="402"/>
      <c r="T573" s="402"/>
      <c r="U573" s="402"/>
      <c r="V573" s="402"/>
      <c r="W573" s="402"/>
      <c r="X573" s="402"/>
      <c r="Y573" s="402"/>
      <c r="Z573" s="402"/>
    </row>
    <row r="574" ht="18.0" customHeight="1">
      <c r="A574" s="402"/>
      <c r="B574" s="402"/>
      <c r="C574" s="402"/>
      <c r="D574" s="402"/>
      <c r="E574" s="402"/>
      <c r="F574" s="402"/>
      <c r="G574" s="402"/>
      <c r="H574" s="402"/>
      <c r="I574" s="402"/>
      <c r="J574" s="402"/>
      <c r="K574" s="402"/>
      <c r="L574" s="402"/>
      <c r="M574" s="402"/>
      <c r="N574" s="402"/>
      <c r="O574" s="402"/>
      <c r="P574" s="402"/>
      <c r="Q574" s="402"/>
      <c r="R574" s="402"/>
      <c r="S574" s="402"/>
      <c r="T574" s="402"/>
      <c r="U574" s="402"/>
      <c r="V574" s="402"/>
      <c r="W574" s="402"/>
      <c r="X574" s="402"/>
      <c r="Y574" s="402"/>
      <c r="Z574" s="402"/>
    </row>
    <row r="575" ht="18.0" customHeight="1">
      <c r="A575" s="402"/>
      <c r="B575" s="402"/>
      <c r="C575" s="402"/>
      <c r="D575" s="402"/>
      <c r="E575" s="402"/>
      <c r="F575" s="402"/>
      <c r="G575" s="402"/>
      <c r="H575" s="402"/>
      <c r="I575" s="402"/>
      <c r="J575" s="402"/>
      <c r="K575" s="402"/>
      <c r="L575" s="402"/>
      <c r="M575" s="402"/>
      <c r="N575" s="402"/>
      <c r="O575" s="402"/>
      <c r="P575" s="402"/>
      <c r="Q575" s="402"/>
      <c r="R575" s="402"/>
      <c r="S575" s="402"/>
      <c r="T575" s="402"/>
      <c r="U575" s="402"/>
      <c r="V575" s="402"/>
      <c r="W575" s="402"/>
      <c r="X575" s="402"/>
      <c r="Y575" s="402"/>
      <c r="Z575" s="402"/>
    </row>
    <row r="576" ht="18.0" customHeight="1">
      <c r="A576" s="402"/>
      <c r="B576" s="402"/>
      <c r="C576" s="402"/>
      <c r="D576" s="402"/>
      <c r="E576" s="402"/>
      <c r="F576" s="402"/>
      <c r="G576" s="402"/>
      <c r="H576" s="402"/>
      <c r="I576" s="402"/>
      <c r="J576" s="402"/>
      <c r="K576" s="402"/>
      <c r="L576" s="402"/>
      <c r="M576" s="402"/>
      <c r="N576" s="402"/>
      <c r="O576" s="402"/>
      <c r="P576" s="402"/>
      <c r="Q576" s="402"/>
      <c r="R576" s="402"/>
      <c r="S576" s="402"/>
      <c r="T576" s="402"/>
      <c r="U576" s="402"/>
      <c r="V576" s="402"/>
      <c r="W576" s="402"/>
      <c r="X576" s="402"/>
      <c r="Y576" s="402"/>
      <c r="Z576" s="402"/>
    </row>
    <row r="577" ht="18.0" customHeight="1">
      <c r="A577" s="402"/>
      <c r="B577" s="402"/>
      <c r="C577" s="402"/>
      <c r="D577" s="402"/>
      <c r="E577" s="402"/>
      <c r="F577" s="402"/>
      <c r="G577" s="402"/>
      <c r="H577" s="402"/>
      <c r="I577" s="402"/>
      <c r="J577" s="402"/>
      <c r="K577" s="402"/>
      <c r="L577" s="402"/>
      <c r="M577" s="402"/>
      <c r="N577" s="402"/>
      <c r="O577" s="402"/>
      <c r="P577" s="402"/>
      <c r="Q577" s="402"/>
      <c r="R577" s="402"/>
      <c r="S577" s="402"/>
      <c r="T577" s="402"/>
      <c r="U577" s="402"/>
      <c r="V577" s="402"/>
      <c r="W577" s="402"/>
      <c r="X577" s="402"/>
      <c r="Y577" s="402"/>
      <c r="Z577" s="402"/>
    </row>
    <row r="578" ht="18.0" customHeight="1">
      <c r="A578" s="402"/>
      <c r="B578" s="402"/>
      <c r="C578" s="402"/>
      <c r="D578" s="402"/>
      <c r="E578" s="402"/>
      <c r="F578" s="402"/>
      <c r="G578" s="402"/>
      <c r="H578" s="402"/>
      <c r="I578" s="402"/>
      <c r="J578" s="402"/>
      <c r="K578" s="402"/>
      <c r="L578" s="402"/>
      <c r="M578" s="402"/>
      <c r="N578" s="402"/>
      <c r="O578" s="402"/>
      <c r="P578" s="402"/>
      <c r="Q578" s="402"/>
      <c r="R578" s="402"/>
      <c r="S578" s="402"/>
      <c r="T578" s="402"/>
      <c r="U578" s="402"/>
      <c r="V578" s="402"/>
      <c r="W578" s="402"/>
      <c r="X578" s="402"/>
      <c r="Y578" s="402"/>
      <c r="Z578" s="402"/>
    </row>
    <row r="579" ht="18.0" customHeight="1">
      <c r="A579" s="402"/>
      <c r="B579" s="402"/>
      <c r="C579" s="402"/>
      <c r="D579" s="402"/>
      <c r="E579" s="402"/>
      <c r="F579" s="402"/>
      <c r="G579" s="402"/>
      <c r="H579" s="402"/>
      <c r="I579" s="402"/>
      <c r="J579" s="402"/>
      <c r="K579" s="402"/>
      <c r="L579" s="402"/>
      <c r="M579" s="402"/>
      <c r="N579" s="402"/>
      <c r="O579" s="402"/>
      <c r="P579" s="402"/>
      <c r="Q579" s="402"/>
      <c r="R579" s="402"/>
      <c r="S579" s="402"/>
      <c r="T579" s="402"/>
      <c r="U579" s="402"/>
      <c r="V579" s="402"/>
      <c r="W579" s="402"/>
      <c r="X579" s="402"/>
      <c r="Y579" s="402"/>
      <c r="Z579" s="402"/>
    </row>
    <row r="580" ht="18.0" customHeight="1">
      <c r="A580" s="402"/>
      <c r="B580" s="402"/>
      <c r="C580" s="402"/>
      <c r="D580" s="402"/>
      <c r="E580" s="402"/>
      <c r="F580" s="402"/>
      <c r="G580" s="402"/>
      <c r="H580" s="402"/>
      <c r="I580" s="402"/>
      <c r="J580" s="402"/>
      <c r="K580" s="402"/>
      <c r="L580" s="402"/>
      <c r="M580" s="402"/>
      <c r="N580" s="402"/>
      <c r="O580" s="402"/>
      <c r="P580" s="402"/>
      <c r="Q580" s="402"/>
      <c r="R580" s="402"/>
      <c r="S580" s="402"/>
      <c r="T580" s="402"/>
      <c r="U580" s="402"/>
      <c r="V580" s="402"/>
      <c r="W580" s="402"/>
      <c r="X580" s="402"/>
      <c r="Y580" s="402"/>
      <c r="Z580" s="402"/>
    </row>
    <row r="581" ht="18.0" customHeight="1">
      <c r="A581" s="402"/>
      <c r="B581" s="402"/>
      <c r="C581" s="402"/>
      <c r="D581" s="402"/>
      <c r="E581" s="402"/>
      <c r="F581" s="402"/>
      <c r="G581" s="402"/>
      <c r="H581" s="402"/>
      <c r="I581" s="402"/>
      <c r="J581" s="402"/>
      <c r="K581" s="402"/>
      <c r="L581" s="402"/>
      <c r="M581" s="402"/>
      <c r="N581" s="402"/>
      <c r="O581" s="402"/>
      <c r="P581" s="402"/>
      <c r="Q581" s="402"/>
      <c r="R581" s="402"/>
      <c r="S581" s="402"/>
      <c r="T581" s="402"/>
      <c r="U581" s="402"/>
      <c r="V581" s="402"/>
      <c r="W581" s="402"/>
      <c r="X581" s="402"/>
      <c r="Y581" s="402"/>
      <c r="Z581" s="402"/>
    </row>
    <row r="582" ht="18.0" customHeight="1">
      <c r="A582" s="402"/>
      <c r="B582" s="402"/>
      <c r="C582" s="402"/>
      <c r="D582" s="402"/>
      <c r="E582" s="402"/>
      <c r="F582" s="402"/>
      <c r="G582" s="402"/>
      <c r="H582" s="402"/>
      <c r="I582" s="402"/>
      <c r="J582" s="402"/>
      <c r="K582" s="402"/>
      <c r="L582" s="402"/>
      <c r="M582" s="402"/>
      <c r="N582" s="402"/>
      <c r="O582" s="402"/>
      <c r="P582" s="402"/>
      <c r="Q582" s="402"/>
      <c r="R582" s="402"/>
      <c r="S582" s="402"/>
      <c r="T582" s="402"/>
      <c r="U582" s="402"/>
      <c r="V582" s="402"/>
      <c r="W582" s="402"/>
      <c r="X582" s="402"/>
      <c r="Y582" s="402"/>
      <c r="Z582" s="402"/>
    </row>
    <row r="583" ht="18.0" customHeight="1">
      <c r="A583" s="402"/>
      <c r="B583" s="402"/>
      <c r="C583" s="402"/>
      <c r="D583" s="402"/>
      <c r="E583" s="402"/>
      <c r="F583" s="402"/>
      <c r="G583" s="402"/>
      <c r="H583" s="402"/>
      <c r="I583" s="402"/>
      <c r="J583" s="402"/>
      <c r="K583" s="402"/>
      <c r="L583" s="402"/>
      <c r="M583" s="402"/>
      <c r="N583" s="402"/>
      <c r="O583" s="402"/>
      <c r="P583" s="402"/>
      <c r="Q583" s="402"/>
      <c r="R583" s="402"/>
      <c r="S583" s="402"/>
      <c r="T583" s="402"/>
      <c r="U583" s="402"/>
      <c r="V583" s="402"/>
      <c r="W583" s="402"/>
      <c r="X583" s="402"/>
      <c r="Y583" s="402"/>
      <c r="Z583" s="402"/>
    </row>
    <row r="584" ht="18.0" customHeight="1">
      <c r="A584" s="402"/>
      <c r="B584" s="402"/>
      <c r="C584" s="402"/>
      <c r="D584" s="402"/>
      <c r="E584" s="402"/>
      <c r="F584" s="402"/>
      <c r="G584" s="402"/>
      <c r="H584" s="402"/>
      <c r="I584" s="402"/>
      <c r="J584" s="402"/>
      <c r="K584" s="402"/>
      <c r="L584" s="402"/>
      <c r="M584" s="402"/>
      <c r="N584" s="402"/>
      <c r="O584" s="402"/>
      <c r="P584" s="402"/>
      <c r="Q584" s="402"/>
      <c r="R584" s="402"/>
      <c r="S584" s="402"/>
      <c r="T584" s="402"/>
      <c r="U584" s="402"/>
      <c r="V584" s="402"/>
      <c r="W584" s="402"/>
      <c r="X584" s="402"/>
      <c r="Y584" s="402"/>
      <c r="Z584" s="402"/>
    </row>
    <row r="585" ht="18.0" customHeight="1">
      <c r="A585" s="402"/>
      <c r="B585" s="402"/>
      <c r="C585" s="402"/>
      <c r="D585" s="402"/>
      <c r="E585" s="402"/>
      <c r="F585" s="402"/>
      <c r="G585" s="402"/>
      <c r="H585" s="402"/>
      <c r="I585" s="402"/>
      <c r="J585" s="402"/>
      <c r="K585" s="402"/>
      <c r="L585" s="402"/>
      <c r="M585" s="402"/>
      <c r="N585" s="402"/>
      <c r="O585" s="402"/>
      <c r="P585" s="402"/>
      <c r="Q585" s="402"/>
      <c r="R585" s="402"/>
      <c r="S585" s="402"/>
      <c r="T585" s="402"/>
      <c r="U585" s="402"/>
      <c r="V585" s="402"/>
      <c r="W585" s="402"/>
      <c r="X585" s="402"/>
      <c r="Y585" s="402"/>
      <c r="Z585" s="402"/>
    </row>
    <row r="586" ht="18.0" customHeight="1">
      <c r="A586" s="402"/>
      <c r="B586" s="402"/>
      <c r="C586" s="402"/>
      <c r="D586" s="402"/>
      <c r="E586" s="402"/>
      <c r="F586" s="402"/>
      <c r="G586" s="402"/>
      <c r="H586" s="402"/>
      <c r="I586" s="402"/>
      <c r="J586" s="402"/>
      <c r="K586" s="402"/>
      <c r="L586" s="402"/>
      <c r="M586" s="402"/>
      <c r="N586" s="402"/>
      <c r="O586" s="402"/>
      <c r="P586" s="402"/>
      <c r="Q586" s="402"/>
      <c r="R586" s="402"/>
      <c r="S586" s="402"/>
      <c r="T586" s="402"/>
      <c r="U586" s="402"/>
      <c r="V586" s="402"/>
      <c r="W586" s="402"/>
      <c r="X586" s="402"/>
      <c r="Y586" s="402"/>
      <c r="Z586" s="402"/>
    </row>
    <row r="587" ht="18.0" customHeight="1">
      <c r="A587" s="402"/>
      <c r="B587" s="402"/>
      <c r="C587" s="402"/>
      <c r="D587" s="402"/>
      <c r="E587" s="402"/>
      <c r="F587" s="402"/>
      <c r="G587" s="402"/>
      <c r="H587" s="402"/>
      <c r="I587" s="402"/>
      <c r="J587" s="402"/>
      <c r="K587" s="402"/>
      <c r="L587" s="402"/>
      <c r="M587" s="402"/>
      <c r="N587" s="402"/>
      <c r="O587" s="402"/>
      <c r="P587" s="402"/>
      <c r="Q587" s="402"/>
      <c r="R587" s="402"/>
      <c r="S587" s="402"/>
      <c r="T587" s="402"/>
      <c r="U587" s="402"/>
      <c r="V587" s="402"/>
      <c r="W587" s="402"/>
      <c r="X587" s="402"/>
      <c r="Y587" s="402"/>
      <c r="Z587" s="402"/>
    </row>
    <row r="588" ht="18.0" customHeight="1">
      <c r="A588" s="402"/>
      <c r="B588" s="402"/>
      <c r="C588" s="402"/>
      <c r="D588" s="402"/>
      <c r="E588" s="402"/>
      <c r="F588" s="402"/>
      <c r="G588" s="402"/>
      <c r="H588" s="402"/>
      <c r="I588" s="402"/>
      <c r="J588" s="402"/>
      <c r="K588" s="402"/>
      <c r="L588" s="402"/>
      <c r="M588" s="402"/>
      <c r="N588" s="402"/>
      <c r="O588" s="402"/>
      <c r="P588" s="402"/>
      <c r="Q588" s="402"/>
      <c r="R588" s="402"/>
      <c r="S588" s="402"/>
      <c r="T588" s="402"/>
      <c r="U588" s="402"/>
      <c r="V588" s="402"/>
      <c r="W588" s="402"/>
      <c r="X588" s="402"/>
      <c r="Y588" s="402"/>
      <c r="Z588" s="402"/>
    </row>
    <row r="589" ht="18.0" customHeight="1">
      <c r="A589" s="402"/>
      <c r="B589" s="402"/>
      <c r="C589" s="402"/>
      <c r="D589" s="402"/>
      <c r="E589" s="402"/>
      <c r="F589" s="402"/>
      <c r="G589" s="402"/>
      <c r="H589" s="402"/>
      <c r="I589" s="402"/>
      <c r="J589" s="402"/>
      <c r="K589" s="402"/>
      <c r="L589" s="402"/>
      <c r="M589" s="402"/>
      <c r="N589" s="402"/>
      <c r="O589" s="402"/>
      <c r="P589" s="402"/>
      <c r="Q589" s="402"/>
      <c r="R589" s="402"/>
      <c r="S589" s="402"/>
      <c r="T589" s="402"/>
      <c r="U589" s="402"/>
      <c r="V589" s="402"/>
      <c r="W589" s="402"/>
      <c r="X589" s="402"/>
      <c r="Y589" s="402"/>
      <c r="Z589" s="402"/>
    </row>
    <row r="590" ht="18.0" customHeight="1">
      <c r="A590" s="402"/>
      <c r="B590" s="402"/>
      <c r="C590" s="402"/>
      <c r="D590" s="402"/>
      <c r="E590" s="402"/>
      <c r="F590" s="402"/>
      <c r="G590" s="402"/>
      <c r="H590" s="402"/>
      <c r="I590" s="402"/>
      <c r="J590" s="402"/>
      <c r="K590" s="402"/>
      <c r="L590" s="402"/>
      <c r="M590" s="402"/>
      <c r="N590" s="402"/>
      <c r="O590" s="402"/>
      <c r="P590" s="402"/>
      <c r="Q590" s="402"/>
      <c r="R590" s="402"/>
      <c r="S590" s="402"/>
      <c r="T590" s="402"/>
      <c r="U590" s="402"/>
      <c r="V590" s="402"/>
      <c r="W590" s="402"/>
      <c r="X590" s="402"/>
      <c r="Y590" s="402"/>
      <c r="Z590" s="402"/>
    </row>
    <row r="591" ht="18.0" customHeight="1">
      <c r="A591" s="402"/>
      <c r="B591" s="402"/>
      <c r="C591" s="402"/>
      <c r="D591" s="402"/>
      <c r="E591" s="402"/>
      <c r="F591" s="402"/>
      <c r="G591" s="402"/>
      <c r="H591" s="402"/>
      <c r="I591" s="402"/>
      <c r="J591" s="402"/>
      <c r="K591" s="402"/>
      <c r="L591" s="402"/>
      <c r="M591" s="402"/>
      <c r="N591" s="402"/>
      <c r="O591" s="402"/>
      <c r="P591" s="402"/>
      <c r="Q591" s="402"/>
      <c r="R591" s="402"/>
      <c r="S591" s="402"/>
      <c r="T591" s="402"/>
      <c r="U591" s="402"/>
      <c r="V591" s="402"/>
      <c r="W591" s="402"/>
      <c r="X591" s="402"/>
      <c r="Y591" s="402"/>
      <c r="Z591" s="402"/>
    </row>
    <row r="592" ht="18.0" customHeight="1">
      <c r="A592" s="402"/>
      <c r="B592" s="402"/>
      <c r="C592" s="402"/>
      <c r="D592" s="402"/>
      <c r="E592" s="402"/>
      <c r="F592" s="402"/>
      <c r="G592" s="402"/>
      <c r="H592" s="402"/>
      <c r="I592" s="402"/>
      <c r="J592" s="402"/>
      <c r="K592" s="402"/>
      <c r="L592" s="402"/>
      <c r="M592" s="402"/>
      <c r="N592" s="402"/>
      <c r="O592" s="402"/>
      <c r="P592" s="402"/>
      <c r="Q592" s="402"/>
      <c r="R592" s="402"/>
      <c r="S592" s="402"/>
      <c r="T592" s="402"/>
      <c r="U592" s="402"/>
      <c r="V592" s="402"/>
      <c r="W592" s="402"/>
      <c r="X592" s="402"/>
      <c r="Y592" s="402"/>
      <c r="Z592" s="402"/>
    </row>
    <row r="593" ht="18.0" customHeight="1">
      <c r="A593" s="402"/>
      <c r="B593" s="402"/>
      <c r="C593" s="402"/>
      <c r="D593" s="402"/>
      <c r="E593" s="402"/>
      <c r="F593" s="402"/>
      <c r="G593" s="402"/>
      <c r="H593" s="402"/>
      <c r="I593" s="402"/>
      <c r="J593" s="402"/>
      <c r="K593" s="402"/>
      <c r="L593" s="402"/>
      <c r="M593" s="402"/>
      <c r="N593" s="402"/>
      <c r="O593" s="402"/>
      <c r="P593" s="402"/>
      <c r="Q593" s="402"/>
      <c r="R593" s="402"/>
      <c r="S593" s="402"/>
      <c r="T593" s="402"/>
      <c r="U593" s="402"/>
      <c r="V593" s="402"/>
      <c r="W593" s="402"/>
      <c r="X593" s="402"/>
      <c r="Y593" s="402"/>
      <c r="Z593" s="402"/>
    </row>
    <row r="594" ht="18.0" customHeight="1">
      <c r="A594" s="402"/>
      <c r="B594" s="402"/>
      <c r="C594" s="402"/>
      <c r="D594" s="402"/>
      <c r="E594" s="402"/>
      <c r="F594" s="402"/>
      <c r="G594" s="402"/>
      <c r="H594" s="402"/>
      <c r="I594" s="402"/>
      <c r="J594" s="402"/>
      <c r="K594" s="402"/>
      <c r="L594" s="402"/>
      <c r="M594" s="402"/>
      <c r="N594" s="402"/>
      <c r="O594" s="402"/>
      <c r="P594" s="402"/>
      <c r="Q594" s="402"/>
      <c r="R594" s="402"/>
      <c r="S594" s="402"/>
      <c r="T594" s="402"/>
      <c r="U594" s="402"/>
      <c r="V594" s="402"/>
      <c r="W594" s="402"/>
      <c r="X594" s="402"/>
      <c r="Y594" s="402"/>
      <c r="Z594" s="402"/>
    </row>
    <row r="595" ht="18.0" customHeight="1">
      <c r="A595" s="402"/>
      <c r="B595" s="402"/>
      <c r="C595" s="402"/>
      <c r="D595" s="402"/>
      <c r="E595" s="402"/>
      <c r="F595" s="402"/>
      <c r="G595" s="402"/>
      <c r="H595" s="402"/>
      <c r="I595" s="402"/>
      <c r="J595" s="402"/>
      <c r="K595" s="402"/>
      <c r="L595" s="402"/>
      <c r="M595" s="402"/>
      <c r="N595" s="402"/>
      <c r="O595" s="402"/>
      <c r="P595" s="402"/>
      <c r="Q595" s="402"/>
      <c r="R595" s="402"/>
      <c r="S595" s="402"/>
      <c r="T595" s="402"/>
      <c r="U595" s="402"/>
      <c r="V595" s="402"/>
      <c r="W595" s="402"/>
      <c r="X595" s="402"/>
      <c r="Y595" s="402"/>
      <c r="Z595" s="402"/>
    </row>
    <row r="596" ht="18.0" customHeight="1">
      <c r="A596" s="402"/>
      <c r="B596" s="402"/>
      <c r="C596" s="402"/>
      <c r="D596" s="402"/>
      <c r="E596" s="402"/>
      <c r="F596" s="402"/>
      <c r="G596" s="402"/>
      <c r="H596" s="402"/>
      <c r="I596" s="402"/>
      <c r="J596" s="402"/>
      <c r="K596" s="402"/>
      <c r="L596" s="402"/>
      <c r="M596" s="402"/>
      <c r="N596" s="402"/>
      <c r="O596" s="402"/>
      <c r="P596" s="402"/>
      <c r="Q596" s="402"/>
      <c r="R596" s="402"/>
      <c r="S596" s="402"/>
      <c r="T596" s="402"/>
      <c r="U596" s="402"/>
      <c r="V596" s="402"/>
      <c r="W596" s="402"/>
      <c r="X596" s="402"/>
      <c r="Y596" s="402"/>
      <c r="Z596" s="402"/>
    </row>
    <row r="597" ht="18.0" customHeight="1">
      <c r="A597" s="402"/>
      <c r="B597" s="402"/>
      <c r="C597" s="402"/>
      <c r="D597" s="402"/>
      <c r="E597" s="402"/>
      <c r="F597" s="402"/>
      <c r="G597" s="402"/>
      <c r="H597" s="402"/>
      <c r="I597" s="402"/>
      <c r="J597" s="402"/>
      <c r="K597" s="402"/>
      <c r="L597" s="402"/>
      <c r="M597" s="402"/>
      <c r="N597" s="402"/>
      <c r="O597" s="402"/>
      <c r="P597" s="402"/>
      <c r="Q597" s="402"/>
      <c r="R597" s="402"/>
      <c r="S597" s="402"/>
      <c r="T597" s="402"/>
      <c r="U597" s="402"/>
      <c r="V597" s="402"/>
      <c r="W597" s="402"/>
      <c r="X597" s="402"/>
      <c r="Y597" s="402"/>
      <c r="Z597" s="402"/>
    </row>
    <row r="598" ht="18.0" customHeight="1">
      <c r="A598" s="402"/>
      <c r="B598" s="402"/>
      <c r="C598" s="402"/>
      <c r="D598" s="402"/>
      <c r="E598" s="402"/>
      <c r="F598" s="402"/>
      <c r="G598" s="402"/>
      <c r="H598" s="402"/>
      <c r="I598" s="402"/>
      <c r="J598" s="402"/>
      <c r="K598" s="402"/>
      <c r="L598" s="402"/>
      <c r="M598" s="402"/>
      <c r="N598" s="402"/>
      <c r="O598" s="402"/>
      <c r="P598" s="402"/>
      <c r="Q598" s="402"/>
      <c r="R598" s="402"/>
      <c r="S598" s="402"/>
      <c r="T598" s="402"/>
      <c r="U598" s="402"/>
      <c r="V598" s="402"/>
      <c r="W598" s="402"/>
      <c r="X598" s="402"/>
      <c r="Y598" s="402"/>
      <c r="Z598" s="402"/>
    </row>
    <row r="599" ht="18.0" customHeight="1">
      <c r="A599" s="402"/>
      <c r="B599" s="402"/>
      <c r="C599" s="402"/>
      <c r="D599" s="402"/>
      <c r="E599" s="402"/>
      <c r="F599" s="402"/>
      <c r="G599" s="402"/>
      <c r="H599" s="402"/>
      <c r="I599" s="402"/>
      <c r="J599" s="402"/>
      <c r="K599" s="402"/>
      <c r="L599" s="402"/>
      <c r="M599" s="402"/>
      <c r="N599" s="402"/>
      <c r="O599" s="402"/>
      <c r="P599" s="402"/>
      <c r="Q599" s="402"/>
      <c r="R599" s="402"/>
      <c r="S599" s="402"/>
      <c r="T599" s="402"/>
      <c r="U599" s="402"/>
      <c r="V599" s="402"/>
      <c r="W599" s="402"/>
      <c r="X599" s="402"/>
      <c r="Y599" s="402"/>
      <c r="Z599" s="402"/>
    </row>
    <row r="600" ht="18.0" customHeight="1">
      <c r="A600" s="402"/>
      <c r="B600" s="402"/>
      <c r="C600" s="402"/>
      <c r="D600" s="402"/>
      <c r="E600" s="402"/>
      <c r="F600" s="402"/>
      <c r="G600" s="402"/>
      <c r="H600" s="402"/>
      <c r="I600" s="402"/>
      <c r="J600" s="402"/>
      <c r="K600" s="402"/>
      <c r="L600" s="402"/>
      <c r="M600" s="402"/>
      <c r="N600" s="402"/>
      <c r="O600" s="402"/>
      <c r="P600" s="402"/>
      <c r="Q600" s="402"/>
      <c r="R600" s="402"/>
      <c r="S600" s="402"/>
      <c r="T600" s="402"/>
      <c r="U600" s="402"/>
      <c r="V600" s="402"/>
      <c r="W600" s="402"/>
      <c r="X600" s="402"/>
      <c r="Y600" s="402"/>
      <c r="Z600" s="402"/>
    </row>
    <row r="601" ht="18.0" customHeight="1">
      <c r="A601" s="402"/>
      <c r="B601" s="402"/>
      <c r="C601" s="402"/>
      <c r="D601" s="402"/>
      <c r="E601" s="402"/>
      <c r="F601" s="402"/>
      <c r="G601" s="402"/>
      <c r="H601" s="402"/>
      <c r="I601" s="402"/>
      <c r="J601" s="402"/>
      <c r="K601" s="402"/>
      <c r="L601" s="402"/>
      <c r="M601" s="402"/>
      <c r="N601" s="402"/>
      <c r="O601" s="402"/>
      <c r="P601" s="402"/>
      <c r="Q601" s="402"/>
      <c r="R601" s="402"/>
      <c r="S601" s="402"/>
      <c r="T601" s="402"/>
      <c r="U601" s="402"/>
      <c r="V601" s="402"/>
      <c r="W601" s="402"/>
      <c r="X601" s="402"/>
      <c r="Y601" s="402"/>
      <c r="Z601" s="402"/>
    </row>
    <row r="602" ht="18.0" customHeight="1">
      <c r="A602" s="402"/>
      <c r="B602" s="402"/>
      <c r="C602" s="402"/>
      <c r="D602" s="402"/>
      <c r="E602" s="402"/>
      <c r="F602" s="402"/>
      <c r="G602" s="402"/>
      <c r="H602" s="402"/>
      <c r="I602" s="402"/>
      <c r="J602" s="402"/>
      <c r="K602" s="402"/>
      <c r="L602" s="402"/>
      <c r="M602" s="402"/>
      <c r="N602" s="402"/>
      <c r="O602" s="402"/>
      <c r="P602" s="402"/>
      <c r="Q602" s="402"/>
      <c r="R602" s="402"/>
      <c r="S602" s="402"/>
      <c r="T602" s="402"/>
      <c r="U602" s="402"/>
      <c r="V602" s="402"/>
      <c r="W602" s="402"/>
      <c r="X602" s="402"/>
      <c r="Y602" s="402"/>
      <c r="Z602" s="402"/>
    </row>
    <row r="603" ht="18.0" customHeight="1">
      <c r="A603" s="402"/>
      <c r="B603" s="402"/>
      <c r="C603" s="402"/>
      <c r="D603" s="402"/>
      <c r="E603" s="402"/>
      <c r="F603" s="402"/>
      <c r="G603" s="402"/>
      <c r="H603" s="402"/>
      <c r="I603" s="402"/>
      <c r="J603" s="402"/>
      <c r="K603" s="402"/>
      <c r="L603" s="402"/>
      <c r="M603" s="402"/>
      <c r="N603" s="402"/>
      <c r="O603" s="402"/>
      <c r="P603" s="402"/>
      <c r="Q603" s="402"/>
      <c r="R603" s="402"/>
      <c r="S603" s="402"/>
      <c r="T603" s="402"/>
      <c r="U603" s="402"/>
      <c r="V603" s="402"/>
      <c r="W603" s="402"/>
      <c r="X603" s="402"/>
      <c r="Y603" s="402"/>
      <c r="Z603" s="402"/>
    </row>
    <row r="604" ht="18.0" customHeight="1">
      <c r="A604" s="402"/>
      <c r="B604" s="402"/>
      <c r="C604" s="402"/>
      <c r="D604" s="402"/>
      <c r="E604" s="402"/>
      <c r="F604" s="402"/>
      <c r="G604" s="402"/>
      <c r="H604" s="402"/>
      <c r="I604" s="402"/>
      <c r="J604" s="402"/>
      <c r="K604" s="402"/>
      <c r="L604" s="402"/>
      <c r="M604" s="402"/>
      <c r="N604" s="402"/>
      <c r="O604" s="402"/>
      <c r="P604" s="402"/>
      <c r="Q604" s="402"/>
      <c r="R604" s="402"/>
      <c r="S604" s="402"/>
      <c r="T604" s="402"/>
      <c r="U604" s="402"/>
      <c r="V604" s="402"/>
      <c r="W604" s="402"/>
      <c r="X604" s="402"/>
      <c r="Y604" s="402"/>
      <c r="Z604" s="402"/>
    </row>
    <row r="605" ht="18.0" customHeight="1">
      <c r="A605" s="402"/>
      <c r="B605" s="402"/>
      <c r="C605" s="402"/>
      <c r="D605" s="402"/>
      <c r="E605" s="402"/>
      <c r="F605" s="402"/>
      <c r="G605" s="402"/>
      <c r="H605" s="402"/>
      <c r="I605" s="402"/>
      <c r="J605" s="402"/>
      <c r="K605" s="402"/>
      <c r="L605" s="402"/>
      <c r="M605" s="402"/>
      <c r="N605" s="402"/>
      <c r="O605" s="402"/>
      <c r="P605" s="402"/>
      <c r="Q605" s="402"/>
      <c r="R605" s="402"/>
      <c r="S605" s="402"/>
      <c r="T605" s="402"/>
      <c r="U605" s="402"/>
      <c r="V605" s="402"/>
      <c r="W605" s="402"/>
      <c r="X605" s="402"/>
      <c r="Y605" s="402"/>
      <c r="Z605" s="402"/>
    </row>
    <row r="606" ht="18.0" customHeight="1">
      <c r="A606" s="402"/>
      <c r="B606" s="402"/>
      <c r="C606" s="402"/>
      <c r="D606" s="402"/>
      <c r="E606" s="402"/>
      <c r="F606" s="402"/>
      <c r="G606" s="402"/>
      <c r="H606" s="402"/>
      <c r="I606" s="402"/>
      <c r="J606" s="402"/>
      <c r="K606" s="402"/>
      <c r="L606" s="402"/>
      <c r="M606" s="402"/>
      <c r="N606" s="402"/>
      <c r="O606" s="402"/>
      <c r="P606" s="402"/>
      <c r="Q606" s="402"/>
      <c r="R606" s="402"/>
      <c r="S606" s="402"/>
      <c r="T606" s="402"/>
      <c r="U606" s="402"/>
      <c r="V606" s="402"/>
      <c r="W606" s="402"/>
      <c r="X606" s="402"/>
      <c r="Y606" s="402"/>
      <c r="Z606" s="402"/>
    </row>
    <row r="607" ht="18.0" customHeight="1">
      <c r="A607" s="402"/>
      <c r="B607" s="402"/>
      <c r="C607" s="402"/>
      <c r="D607" s="402"/>
      <c r="E607" s="402"/>
      <c r="F607" s="402"/>
      <c r="G607" s="402"/>
      <c r="H607" s="402"/>
      <c r="I607" s="402"/>
      <c r="J607" s="402"/>
      <c r="K607" s="402"/>
      <c r="L607" s="402"/>
      <c r="M607" s="402"/>
      <c r="N607" s="402"/>
      <c r="O607" s="402"/>
      <c r="P607" s="402"/>
      <c r="Q607" s="402"/>
      <c r="R607" s="402"/>
      <c r="S607" s="402"/>
      <c r="T607" s="402"/>
      <c r="U607" s="402"/>
      <c r="V607" s="402"/>
      <c r="W607" s="402"/>
      <c r="X607" s="402"/>
      <c r="Y607" s="402"/>
      <c r="Z607" s="402"/>
    </row>
    <row r="608" ht="18.0" customHeight="1">
      <c r="A608" s="402"/>
      <c r="B608" s="402"/>
      <c r="C608" s="402"/>
      <c r="D608" s="402"/>
      <c r="E608" s="402"/>
      <c r="F608" s="402"/>
      <c r="G608" s="402"/>
      <c r="H608" s="402"/>
      <c r="I608" s="402"/>
      <c r="J608" s="402"/>
      <c r="K608" s="402"/>
      <c r="L608" s="402"/>
      <c r="M608" s="402"/>
      <c r="N608" s="402"/>
      <c r="O608" s="402"/>
      <c r="P608" s="402"/>
      <c r="Q608" s="402"/>
      <c r="R608" s="402"/>
      <c r="S608" s="402"/>
      <c r="T608" s="402"/>
      <c r="U608" s="402"/>
      <c r="V608" s="402"/>
      <c r="W608" s="402"/>
      <c r="X608" s="402"/>
      <c r="Y608" s="402"/>
      <c r="Z608" s="402"/>
    </row>
    <row r="609" ht="18.0" customHeight="1">
      <c r="A609" s="402"/>
      <c r="B609" s="402"/>
      <c r="C609" s="402"/>
      <c r="D609" s="402"/>
      <c r="E609" s="402"/>
      <c r="F609" s="402"/>
      <c r="G609" s="402"/>
      <c r="H609" s="402"/>
      <c r="I609" s="402"/>
      <c r="J609" s="402"/>
      <c r="K609" s="402"/>
      <c r="L609" s="402"/>
      <c r="M609" s="402"/>
      <c r="N609" s="402"/>
      <c r="O609" s="402"/>
      <c r="P609" s="402"/>
      <c r="Q609" s="402"/>
      <c r="R609" s="402"/>
      <c r="S609" s="402"/>
      <c r="T609" s="402"/>
      <c r="U609" s="402"/>
      <c r="V609" s="402"/>
      <c r="W609" s="402"/>
      <c r="X609" s="402"/>
      <c r="Y609" s="402"/>
      <c r="Z609" s="402"/>
    </row>
    <row r="610" ht="18.0" customHeight="1">
      <c r="A610" s="402"/>
      <c r="B610" s="402"/>
      <c r="C610" s="402"/>
      <c r="D610" s="402"/>
      <c r="E610" s="402"/>
      <c r="F610" s="402"/>
      <c r="G610" s="402"/>
      <c r="H610" s="402"/>
      <c r="I610" s="402"/>
      <c r="J610" s="402"/>
      <c r="K610" s="402"/>
      <c r="L610" s="402"/>
      <c r="M610" s="402"/>
      <c r="N610" s="402"/>
      <c r="O610" s="402"/>
      <c r="P610" s="402"/>
      <c r="Q610" s="402"/>
      <c r="R610" s="402"/>
      <c r="S610" s="402"/>
      <c r="T610" s="402"/>
      <c r="U610" s="402"/>
      <c r="V610" s="402"/>
      <c r="W610" s="402"/>
      <c r="X610" s="402"/>
      <c r="Y610" s="402"/>
      <c r="Z610" s="402"/>
    </row>
    <row r="611" ht="18.0" customHeight="1">
      <c r="A611" s="402"/>
      <c r="B611" s="402"/>
      <c r="C611" s="402"/>
      <c r="D611" s="402"/>
      <c r="E611" s="402"/>
      <c r="F611" s="402"/>
      <c r="G611" s="402"/>
      <c r="H611" s="402"/>
      <c r="I611" s="402"/>
      <c r="J611" s="402"/>
      <c r="K611" s="402"/>
      <c r="L611" s="402"/>
      <c r="M611" s="402"/>
      <c r="N611" s="402"/>
      <c r="O611" s="402"/>
      <c r="P611" s="402"/>
      <c r="Q611" s="402"/>
      <c r="R611" s="402"/>
      <c r="S611" s="402"/>
      <c r="T611" s="402"/>
      <c r="U611" s="402"/>
      <c r="V611" s="402"/>
      <c r="W611" s="402"/>
      <c r="X611" s="402"/>
      <c r="Y611" s="402"/>
      <c r="Z611" s="402"/>
    </row>
    <row r="612" ht="18.0" customHeight="1">
      <c r="A612" s="402"/>
      <c r="B612" s="402"/>
      <c r="C612" s="402"/>
      <c r="D612" s="402"/>
      <c r="E612" s="402"/>
      <c r="F612" s="402"/>
      <c r="G612" s="402"/>
      <c r="H612" s="402"/>
      <c r="I612" s="402"/>
      <c r="J612" s="402"/>
      <c r="K612" s="402"/>
      <c r="L612" s="402"/>
      <c r="M612" s="402"/>
      <c r="N612" s="402"/>
      <c r="O612" s="402"/>
      <c r="P612" s="402"/>
      <c r="Q612" s="402"/>
      <c r="R612" s="402"/>
      <c r="S612" s="402"/>
      <c r="T612" s="402"/>
      <c r="U612" s="402"/>
      <c r="V612" s="402"/>
      <c r="W612" s="402"/>
      <c r="X612" s="402"/>
      <c r="Y612" s="402"/>
      <c r="Z612" s="402"/>
    </row>
    <row r="613" ht="18.0" customHeight="1">
      <c r="A613" s="402"/>
      <c r="B613" s="402"/>
      <c r="C613" s="402"/>
      <c r="D613" s="402"/>
      <c r="E613" s="402"/>
      <c r="F613" s="402"/>
      <c r="G613" s="402"/>
      <c r="H613" s="402"/>
      <c r="I613" s="402"/>
      <c r="J613" s="402"/>
      <c r="K613" s="402"/>
      <c r="L613" s="402"/>
      <c r="M613" s="402"/>
      <c r="N613" s="402"/>
      <c r="O613" s="402"/>
      <c r="P613" s="402"/>
      <c r="Q613" s="402"/>
      <c r="R613" s="402"/>
      <c r="S613" s="402"/>
      <c r="T613" s="402"/>
      <c r="U613" s="402"/>
      <c r="V613" s="402"/>
      <c r="W613" s="402"/>
      <c r="X613" s="402"/>
      <c r="Y613" s="402"/>
      <c r="Z613" s="402"/>
    </row>
    <row r="614" ht="18.0" customHeight="1">
      <c r="A614" s="402"/>
      <c r="B614" s="402"/>
      <c r="C614" s="402"/>
      <c r="D614" s="402"/>
      <c r="E614" s="402"/>
      <c r="F614" s="402"/>
      <c r="G614" s="402"/>
      <c r="H614" s="402"/>
      <c r="I614" s="402"/>
      <c r="J614" s="402"/>
      <c r="K614" s="402"/>
      <c r="L614" s="402"/>
      <c r="M614" s="402"/>
      <c r="N614" s="402"/>
      <c r="O614" s="402"/>
      <c r="P614" s="402"/>
      <c r="Q614" s="402"/>
      <c r="R614" s="402"/>
      <c r="S614" s="402"/>
      <c r="T614" s="402"/>
      <c r="U614" s="402"/>
      <c r="V614" s="402"/>
      <c r="W614" s="402"/>
      <c r="X614" s="402"/>
      <c r="Y614" s="402"/>
      <c r="Z614" s="402"/>
    </row>
    <row r="615" ht="18.0" customHeight="1">
      <c r="A615" s="402"/>
      <c r="B615" s="402"/>
      <c r="C615" s="402"/>
      <c r="D615" s="402"/>
      <c r="E615" s="402"/>
      <c r="F615" s="402"/>
      <c r="G615" s="402"/>
      <c r="H615" s="402"/>
      <c r="I615" s="402"/>
      <c r="J615" s="402"/>
      <c r="K615" s="402"/>
      <c r="L615" s="402"/>
      <c r="M615" s="402"/>
      <c r="N615" s="402"/>
      <c r="O615" s="402"/>
      <c r="P615" s="402"/>
      <c r="Q615" s="402"/>
      <c r="R615" s="402"/>
      <c r="S615" s="402"/>
      <c r="T615" s="402"/>
      <c r="U615" s="402"/>
      <c r="V615" s="402"/>
      <c r="W615" s="402"/>
      <c r="X615" s="402"/>
      <c r="Y615" s="402"/>
      <c r="Z615" s="402"/>
    </row>
    <row r="616" ht="18.0" customHeight="1">
      <c r="A616" s="402"/>
      <c r="B616" s="402"/>
      <c r="C616" s="402"/>
      <c r="D616" s="402"/>
      <c r="E616" s="402"/>
      <c r="F616" s="402"/>
      <c r="G616" s="402"/>
      <c r="H616" s="402"/>
      <c r="I616" s="402"/>
      <c r="J616" s="402"/>
      <c r="K616" s="402"/>
      <c r="L616" s="402"/>
      <c r="M616" s="402"/>
      <c r="N616" s="402"/>
      <c r="O616" s="402"/>
      <c r="P616" s="402"/>
      <c r="Q616" s="402"/>
      <c r="R616" s="402"/>
      <c r="S616" s="402"/>
      <c r="T616" s="402"/>
      <c r="U616" s="402"/>
      <c r="V616" s="402"/>
      <c r="W616" s="402"/>
      <c r="X616" s="402"/>
      <c r="Y616" s="402"/>
      <c r="Z616" s="402"/>
    </row>
    <row r="617" ht="18.0" customHeight="1">
      <c r="A617" s="402"/>
      <c r="B617" s="402"/>
      <c r="C617" s="402"/>
      <c r="D617" s="402"/>
      <c r="E617" s="402"/>
      <c r="F617" s="402"/>
      <c r="G617" s="402"/>
      <c r="H617" s="402"/>
      <c r="I617" s="402"/>
      <c r="J617" s="402"/>
      <c r="K617" s="402"/>
      <c r="L617" s="402"/>
      <c r="M617" s="402"/>
      <c r="N617" s="402"/>
      <c r="O617" s="402"/>
      <c r="P617" s="402"/>
      <c r="Q617" s="402"/>
      <c r="R617" s="402"/>
      <c r="S617" s="402"/>
      <c r="T617" s="402"/>
      <c r="U617" s="402"/>
      <c r="V617" s="402"/>
      <c r="W617" s="402"/>
      <c r="X617" s="402"/>
      <c r="Y617" s="402"/>
      <c r="Z617" s="402"/>
    </row>
    <row r="618" ht="18.0" customHeight="1">
      <c r="A618" s="402"/>
      <c r="B618" s="402"/>
      <c r="C618" s="402"/>
      <c r="D618" s="402"/>
      <c r="E618" s="402"/>
      <c r="F618" s="402"/>
      <c r="G618" s="402"/>
      <c r="H618" s="402"/>
      <c r="I618" s="402"/>
      <c r="J618" s="402"/>
      <c r="K618" s="402"/>
      <c r="L618" s="402"/>
      <c r="M618" s="402"/>
      <c r="N618" s="402"/>
      <c r="O618" s="402"/>
      <c r="P618" s="402"/>
      <c r="Q618" s="402"/>
      <c r="R618" s="402"/>
      <c r="S618" s="402"/>
      <c r="T618" s="402"/>
      <c r="U618" s="402"/>
      <c r="V618" s="402"/>
      <c r="W618" s="402"/>
      <c r="X618" s="402"/>
      <c r="Y618" s="402"/>
      <c r="Z618" s="402"/>
    </row>
    <row r="619" ht="18.0" customHeight="1">
      <c r="A619" s="402"/>
      <c r="B619" s="402"/>
      <c r="C619" s="402"/>
      <c r="D619" s="402"/>
      <c r="E619" s="402"/>
      <c r="F619" s="402"/>
      <c r="G619" s="402"/>
      <c r="H619" s="402"/>
      <c r="I619" s="402"/>
      <c r="J619" s="402"/>
      <c r="K619" s="402"/>
      <c r="L619" s="402"/>
      <c r="M619" s="402"/>
      <c r="N619" s="402"/>
      <c r="O619" s="402"/>
      <c r="P619" s="402"/>
      <c r="Q619" s="402"/>
      <c r="R619" s="402"/>
      <c r="S619" s="402"/>
      <c r="T619" s="402"/>
      <c r="U619" s="402"/>
      <c r="V619" s="402"/>
      <c r="W619" s="402"/>
      <c r="X619" s="402"/>
      <c r="Y619" s="402"/>
      <c r="Z619" s="402"/>
    </row>
    <row r="620" ht="18.0" customHeight="1">
      <c r="A620" s="402"/>
      <c r="B620" s="402"/>
      <c r="C620" s="402"/>
      <c r="D620" s="402"/>
      <c r="E620" s="402"/>
      <c r="F620" s="402"/>
      <c r="G620" s="402"/>
      <c r="H620" s="402"/>
      <c r="I620" s="402"/>
      <c r="J620" s="402"/>
      <c r="K620" s="402"/>
      <c r="L620" s="402"/>
      <c r="M620" s="402"/>
      <c r="N620" s="402"/>
      <c r="O620" s="402"/>
      <c r="P620" s="402"/>
      <c r="Q620" s="402"/>
      <c r="R620" s="402"/>
      <c r="S620" s="402"/>
      <c r="T620" s="402"/>
      <c r="U620" s="402"/>
      <c r="V620" s="402"/>
      <c r="W620" s="402"/>
      <c r="X620" s="402"/>
      <c r="Y620" s="402"/>
      <c r="Z620" s="402"/>
    </row>
    <row r="621" ht="18.0" customHeight="1">
      <c r="A621" s="402"/>
      <c r="B621" s="402"/>
      <c r="C621" s="402"/>
      <c r="D621" s="402"/>
      <c r="E621" s="402"/>
      <c r="F621" s="402"/>
      <c r="G621" s="402"/>
      <c r="H621" s="402"/>
      <c r="I621" s="402"/>
      <c r="J621" s="402"/>
      <c r="K621" s="402"/>
      <c r="L621" s="402"/>
      <c r="M621" s="402"/>
      <c r="N621" s="402"/>
      <c r="O621" s="402"/>
      <c r="P621" s="402"/>
      <c r="Q621" s="402"/>
      <c r="R621" s="402"/>
      <c r="S621" s="402"/>
      <c r="T621" s="402"/>
      <c r="U621" s="402"/>
      <c r="V621" s="402"/>
      <c r="W621" s="402"/>
      <c r="X621" s="402"/>
      <c r="Y621" s="402"/>
      <c r="Z621" s="402"/>
    </row>
    <row r="622" ht="18.0" customHeight="1">
      <c r="A622" s="402"/>
      <c r="B622" s="402"/>
      <c r="C622" s="402"/>
      <c r="D622" s="402"/>
      <c r="E622" s="402"/>
      <c r="F622" s="402"/>
      <c r="G622" s="402"/>
      <c r="H622" s="402"/>
      <c r="I622" s="402"/>
      <c r="J622" s="402"/>
      <c r="K622" s="402"/>
      <c r="L622" s="402"/>
      <c r="M622" s="402"/>
      <c r="N622" s="402"/>
      <c r="O622" s="402"/>
      <c r="P622" s="402"/>
      <c r="Q622" s="402"/>
      <c r="R622" s="402"/>
      <c r="S622" s="402"/>
      <c r="T622" s="402"/>
      <c r="U622" s="402"/>
      <c r="V622" s="402"/>
      <c r="W622" s="402"/>
      <c r="X622" s="402"/>
      <c r="Y622" s="402"/>
      <c r="Z622" s="402"/>
    </row>
    <row r="623" ht="18.0" customHeight="1">
      <c r="A623" s="402"/>
      <c r="B623" s="402"/>
      <c r="C623" s="402"/>
      <c r="D623" s="402"/>
      <c r="E623" s="402"/>
      <c r="F623" s="402"/>
      <c r="G623" s="402"/>
      <c r="H623" s="402"/>
      <c r="I623" s="402"/>
      <c r="J623" s="402"/>
      <c r="K623" s="402"/>
      <c r="L623" s="402"/>
      <c r="M623" s="402"/>
      <c r="N623" s="402"/>
      <c r="O623" s="402"/>
      <c r="P623" s="402"/>
      <c r="Q623" s="402"/>
      <c r="R623" s="402"/>
      <c r="S623" s="402"/>
      <c r="T623" s="402"/>
      <c r="U623" s="402"/>
      <c r="V623" s="402"/>
      <c r="W623" s="402"/>
      <c r="X623" s="402"/>
      <c r="Y623" s="402"/>
      <c r="Z623" s="402"/>
    </row>
    <row r="624" ht="18.0" customHeight="1">
      <c r="A624" s="402"/>
      <c r="B624" s="402"/>
      <c r="C624" s="402"/>
      <c r="D624" s="402"/>
      <c r="E624" s="402"/>
      <c r="F624" s="402"/>
      <c r="G624" s="402"/>
      <c r="H624" s="402"/>
      <c r="I624" s="402"/>
      <c r="J624" s="402"/>
      <c r="K624" s="402"/>
      <c r="L624" s="402"/>
      <c r="M624" s="402"/>
      <c r="N624" s="402"/>
      <c r="O624" s="402"/>
      <c r="P624" s="402"/>
      <c r="Q624" s="402"/>
      <c r="R624" s="402"/>
      <c r="S624" s="402"/>
      <c r="T624" s="402"/>
      <c r="U624" s="402"/>
      <c r="V624" s="402"/>
      <c r="W624" s="402"/>
      <c r="X624" s="402"/>
      <c r="Y624" s="402"/>
      <c r="Z624" s="402"/>
    </row>
    <row r="625" ht="18.0" customHeight="1">
      <c r="A625" s="402"/>
      <c r="B625" s="402"/>
      <c r="C625" s="402"/>
      <c r="D625" s="402"/>
      <c r="E625" s="402"/>
      <c r="F625" s="402"/>
      <c r="G625" s="402"/>
      <c r="H625" s="402"/>
      <c r="I625" s="402"/>
      <c r="J625" s="402"/>
      <c r="K625" s="402"/>
      <c r="L625" s="402"/>
      <c r="M625" s="402"/>
      <c r="N625" s="402"/>
      <c r="O625" s="402"/>
      <c r="P625" s="402"/>
      <c r="Q625" s="402"/>
      <c r="R625" s="402"/>
      <c r="S625" s="402"/>
      <c r="T625" s="402"/>
      <c r="U625" s="402"/>
      <c r="V625" s="402"/>
      <c r="W625" s="402"/>
      <c r="X625" s="402"/>
      <c r="Y625" s="402"/>
      <c r="Z625" s="402"/>
    </row>
    <row r="626" ht="18.0" customHeight="1">
      <c r="A626" s="402"/>
      <c r="B626" s="402"/>
      <c r="C626" s="402"/>
      <c r="D626" s="402"/>
      <c r="E626" s="402"/>
      <c r="F626" s="402"/>
      <c r="G626" s="402"/>
      <c r="H626" s="402"/>
      <c r="I626" s="402"/>
      <c r="J626" s="402"/>
      <c r="K626" s="402"/>
      <c r="L626" s="402"/>
      <c r="M626" s="402"/>
      <c r="N626" s="402"/>
      <c r="O626" s="402"/>
      <c r="P626" s="402"/>
      <c r="Q626" s="402"/>
      <c r="R626" s="402"/>
      <c r="S626" s="402"/>
      <c r="T626" s="402"/>
      <c r="U626" s="402"/>
      <c r="V626" s="402"/>
      <c r="W626" s="402"/>
      <c r="X626" s="402"/>
      <c r="Y626" s="402"/>
      <c r="Z626" s="402"/>
    </row>
    <row r="627" ht="18.0" customHeight="1">
      <c r="A627" s="402"/>
      <c r="B627" s="402"/>
      <c r="C627" s="402"/>
      <c r="D627" s="402"/>
      <c r="E627" s="402"/>
      <c r="F627" s="402"/>
      <c r="G627" s="402"/>
      <c r="H627" s="402"/>
      <c r="I627" s="402"/>
      <c r="J627" s="402"/>
      <c r="K627" s="402"/>
      <c r="L627" s="402"/>
      <c r="M627" s="402"/>
      <c r="N627" s="402"/>
      <c r="O627" s="402"/>
      <c r="P627" s="402"/>
      <c r="Q627" s="402"/>
      <c r="R627" s="402"/>
      <c r="S627" s="402"/>
      <c r="T627" s="402"/>
      <c r="U627" s="402"/>
      <c r="V627" s="402"/>
      <c r="W627" s="402"/>
      <c r="X627" s="402"/>
      <c r="Y627" s="402"/>
      <c r="Z627" s="402"/>
    </row>
    <row r="628" ht="18.0" customHeight="1">
      <c r="A628" s="402"/>
      <c r="B628" s="402"/>
      <c r="C628" s="402"/>
      <c r="D628" s="402"/>
      <c r="E628" s="402"/>
      <c r="F628" s="402"/>
      <c r="G628" s="402"/>
      <c r="H628" s="402"/>
      <c r="I628" s="402"/>
      <c r="J628" s="402"/>
      <c r="K628" s="402"/>
      <c r="L628" s="402"/>
      <c r="M628" s="402"/>
      <c r="N628" s="402"/>
      <c r="O628" s="402"/>
      <c r="P628" s="402"/>
      <c r="Q628" s="402"/>
      <c r="R628" s="402"/>
      <c r="S628" s="402"/>
      <c r="T628" s="402"/>
      <c r="U628" s="402"/>
      <c r="V628" s="402"/>
      <c r="W628" s="402"/>
      <c r="X628" s="402"/>
      <c r="Y628" s="402"/>
      <c r="Z628" s="402"/>
    </row>
    <row r="629" ht="18.0" customHeight="1">
      <c r="A629" s="402"/>
      <c r="B629" s="402"/>
      <c r="C629" s="402"/>
      <c r="D629" s="402"/>
      <c r="E629" s="402"/>
      <c r="F629" s="402"/>
      <c r="G629" s="402"/>
      <c r="H629" s="402"/>
      <c r="I629" s="402"/>
      <c r="J629" s="402"/>
      <c r="K629" s="402"/>
      <c r="L629" s="402"/>
      <c r="M629" s="402"/>
      <c r="N629" s="402"/>
      <c r="O629" s="402"/>
      <c r="P629" s="402"/>
      <c r="Q629" s="402"/>
      <c r="R629" s="402"/>
      <c r="S629" s="402"/>
      <c r="T629" s="402"/>
      <c r="U629" s="402"/>
      <c r="V629" s="402"/>
      <c r="W629" s="402"/>
      <c r="X629" s="402"/>
      <c r="Y629" s="402"/>
      <c r="Z629" s="402"/>
    </row>
    <row r="630" ht="18.0" customHeight="1">
      <c r="A630" s="402"/>
      <c r="B630" s="402"/>
      <c r="C630" s="402"/>
      <c r="D630" s="402"/>
      <c r="E630" s="402"/>
      <c r="F630" s="402"/>
      <c r="G630" s="402"/>
      <c r="H630" s="402"/>
      <c r="I630" s="402"/>
      <c r="J630" s="402"/>
      <c r="K630" s="402"/>
      <c r="L630" s="402"/>
      <c r="M630" s="402"/>
      <c r="N630" s="402"/>
      <c r="O630" s="402"/>
      <c r="P630" s="402"/>
      <c r="Q630" s="402"/>
      <c r="R630" s="402"/>
      <c r="S630" s="402"/>
      <c r="T630" s="402"/>
      <c r="U630" s="402"/>
      <c r="V630" s="402"/>
      <c r="W630" s="402"/>
      <c r="X630" s="402"/>
      <c r="Y630" s="402"/>
      <c r="Z630" s="402"/>
    </row>
    <row r="631" ht="18.0" customHeight="1">
      <c r="A631" s="402"/>
      <c r="B631" s="402"/>
      <c r="C631" s="402"/>
      <c r="D631" s="402"/>
      <c r="E631" s="402"/>
      <c r="F631" s="402"/>
      <c r="G631" s="402"/>
      <c r="H631" s="402"/>
      <c r="I631" s="402"/>
      <c r="J631" s="402"/>
      <c r="K631" s="402"/>
      <c r="L631" s="402"/>
      <c r="M631" s="402"/>
      <c r="N631" s="402"/>
      <c r="O631" s="402"/>
      <c r="P631" s="402"/>
      <c r="Q631" s="402"/>
      <c r="R631" s="402"/>
      <c r="S631" s="402"/>
      <c r="T631" s="402"/>
      <c r="U631" s="402"/>
      <c r="V631" s="402"/>
      <c r="W631" s="402"/>
      <c r="X631" s="402"/>
      <c r="Y631" s="402"/>
      <c r="Z631" s="402"/>
    </row>
    <row r="632" ht="18.0" customHeight="1">
      <c r="A632" s="402"/>
      <c r="B632" s="402"/>
      <c r="C632" s="402"/>
      <c r="D632" s="402"/>
      <c r="E632" s="402"/>
      <c r="F632" s="402"/>
      <c r="G632" s="402"/>
      <c r="H632" s="402"/>
      <c r="I632" s="402"/>
      <c r="J632" s="402"/>
      <c r="K632" s="402"/>
      <c r="L632" s="402"/>
      <c r="M632" s="402"/>
      <c r="N632" s="402"/>
      <c r="O632" s="402"/>
      <c r="P632" s="402"/>
      <c r="Q632" s="402"/>
      <c r="R632" s="402"/>
      <c r="S632" s="402"/>
      <c r="T632" s="402"/>
      <c r="U632" s="402"/>
      <c r="V632" s="402"/>
      <c r="W632" s="402"/>
      <c r="X632" s="402"/>
      <c r="Y632" s="402"/>
      <c r="Z632" s="402"/>
    </row>
    <row r="633" ht="18.0" customHeight="1">
      <c r="A633" s="402"/>
      <c r="B633" s="402"/>
      <c r="C633" s="402"/>
      <c r="D633" s="402"/>
      <c r="E633" s="402"/>
      <c r="F633" s="402"/>
      <c r="G633" s="402"/>
      <c r="H633" s="402"/>
      <c r="I633" s="402"/>
      <c r="J633" s="402"/>
      <c r="K633" s="402"/>
      <c r="L633" s="402"/>
      <c r="M633" s="402"/>
      <c r="N633" s="402"/>
      <c r="O633" s="402"/>
      <c r="P633" s="402"/>
      <c r="Q633" s="402"/>
      <c r="R633" s="402"/>
      <c r="S633" s="402"/>
      <c r="T633" s="402"/>
      <c r="U633" s="402"/>
      <c r="V633" s="402"/>
      <c r="W633" s="402"/>
      <c r="X633" s="402"/>
      <c r="Y633" s="402"/>
      <c r="Z633" s="402"/>
    </row>
    <row r="634" ht="18.0" customHeight="1">
      <c r="A634" s="402"/>
      <c r="B634" s="402"/>
      <c r="C634" s="402"/>
      <c r="D634" s="402"/>
      <c r="E634" s="402"/>
      <c r="F634" s="402"/>
      <c r="G634" s="402"/>
      <c r="H634" s="402"/>
      <c r="I634" s="402"/>
      <c r="J634" s="402"/>
      <c r="K634" s="402"/>
      <c r="L634" s="402"/>
      <c r="M634" s="402"/>
      <c r="N634" s="402"/>
      <c r="O634" s="402"/>
      <c r="P634" s="402"/>
      <c r="Q634" s="402"/>
      <c r="R634" s="402"/>
      <c r="S634" s="402"/>
      <c r="T634" s="402"/>
      <c r="U634" s="402"/>
      <c r="V634" s="402"/>
      <c r="W634" s="402"/>
      <c r="X634" s="402"/>
      <c r="Y634" s="402"/>
      <c r="Z634" s="402"/>
    </row>
    <row r="635" ht="18.0" customHeight="1">
      <c r="A635" s="402"/>
      <c r="B635" s="402"/>
      <c r="C635" s="402"/>
      <c r="D635" s="402"/>
      <c r="E635" s="402"/>
      <c r="F635" s="402"/>
      <c r="G635" s="402"/>
      <c r="H635" s="402"/>
      <c r="I635" s="402"/>
      <c r="J635" s="402"/>
      <c r="K635" s="402"/>
      <c r="L635" s="402"/>
      <c r="M635" s="402"/>
      <c r="N635" s="402"/>
      <c r="O635" s="402"/>
      <c r="P635" s="402"/>
      <c r="Q635" s="402"/>
      <c r="R635" s="402"/>
      <c r="S635" s="402"/>
      <c r="T635" s="402"/>
      <c r="U635" s="402"/>
      <c r="V635" s="402"/>
      <c r="W635" s="402"/>
      <c r="X635" s="402"/>
      <c r="Y635" s="402"/>
      <c r="Z635" s="402"/>
    </row>
    <row r="636" ht="18.0" customHeight="1">
      <c r="A636" s="402"/>
      <c r="B636" s="402"/>
      <c r="C636" s="402"/>
      <c r="D636" s="402"/>
      <c r="E636" s="402"/>
      <c r="F636" s="402"/>
      <c r="G636" s="402"/>
      <c r="H636" s="402"/>
      <c r="I636" s="402"/>
      <c r="J636" s="402"/>
      <c r="K636" s="402"/>
      <c r="L636" s="402"/>
      <c r="M636" s="402"/>
      <c r="N636" s="402"/>
      <c r="O636" s="402"/>
      <c r="P636" s="402"/>
      <c r="Q636" s="402"/>
      <c r="R636" s="402"/>
      <c r="S636" s="402"/>
      <c r="T636" s="402"/>
      <c r="U636" s="402"/>
      <c r="V636" s="402"/>
      <c r="W636" s="402"/>
      <c r="X636" s="402"/>
      <c r="Y636" s="402"/>
      <c r="Z636" s="402"/>
    </row>
    <row r="637" ht="18.0" customHeight="1">
      <c r="A637" s="402"/>
      <c r="B637" s="402"/>
      <c r="C637" s="402"/>
      <c r="D637" s="402"/>
      <c r="E637" s="402"/>
      <c r="F637" s="402"/>
      <c r="G637" s="402"/>
      <c r="H637" s="402"/>
      <c r="I637" s="402"/>
      <c r="J637" s="402"/>
      <c r="K637" s="402"/>
      <c r="L637" s="402"/>
      <c r="M637" s="402"/>
      <c r="N637" s="402"/>
      <c r="O637" s="402"/>
      <c r="P637" s="402"/>
      <c r="Q637" s="402"/>
      <c r="R637" s="402"/>
      <c r="S637" s="402"/>
      <c r="T637" s="402"/>
      <c r="U637" s="402"/>
      <c r="V637" s="402"/>
      <c r="W637" s="402"/>
      <c r="X637" s="402"/>
      <c r="Y637" s="402"/>
      <c r="Z637" s="402"/>
    </row>
    <row r="638" ht="18.0" customHeight="1">
      <c r="A638" s="402"/>
      <c r="B638" s="402"/>
      <c r="C638" s="402"/>
      <c r="D638" s="402"/>
      <c r="E638" s="402"/>
      <c r="F638" s="402"/>
      <c r="G638" s="402"/>
      <c r="H638" s="402"/>
      <c r="I638" s="402"/>
      <c r="J638" s="402"/>
      <c r="K638" s="402"/>
      <c r="L638" s="402"/>
      <c r="M638" s="402"/>
      <c r="N638" s="402"/>
      <c r="O638" s="402"/>
      <c r="P638" s="402"/>
      <c r="Q638" s="402"/>
      <c r="R638" s="402"/>
      <c r="S638" s="402"/>
      <c r="T638" s="402"/>
      <c r="U638" s="402"/>
      <c r="V638" s="402"/>
      <c r="W638" s="402"/>
      <c r="X638" s="402"/>
      <c r="Y638" s="402"/>
      <c r="Z638" s="402"/>
    </row>
    <row r="639" ht="18.0" customHeight="1">
      <c r="A639" s="402"/>
      <c r="B639" s="402"/>
      <c r="C639" s="402"/>
      <c r="D639" s="402"/>
      <c r="E639" s="402"/>
      <c r="F639" s="402"/>
      <c r="G639" s="402"/>
      <c r="H639" s="402"/>
      <c r="I639" s="402"/>
      <c r="J639" s="402"/>
      <c r="K639" s="402"/>
      <c r="L639" s="402"/>
      <c r="M639" s="402"/>
      <c r="N639" s="402"/>
      <c r="O639" s="402"/>
      <c r="P639" s="402"/>
      <c r="Q639" s="402"/>
      <c r="R639" s="402"/>
      <c r="S639" s="402"/>
      <c r="T639" s="402"/>
      <c r="U639" s="402"/>
      <c r="V639" s="402"/>
      <c r="W639" s="402"/>
      <c r="X639" s="402"/>
      <c r="Y639" s="402"/>
      <c r="Z639" s="402"/>
    </row>
    <row r="640" ht="18.0" customHeight="1">
      <c r="A640" s="402"/>
      <c r="B640" s="402"/>
      <c r="C640" s="402"/>
      <c r="D640" s="402"/>
      <c r="E640" s="402"/>
      <c r="F640" s="402"/>
      <c r="G640" s="402"/>
      <c r="H640" s="402"/>
      <c r="I640" s="402"/>
      <c r="J640" s="402"/>
      <c r="K640" s="402"/>
      <c r="L640" s="402"/>
      <c r="M640" s="402"/>
      <c r="N640" s="402"/>
      <c r="O640" s="402"/>
      <c r="P640" s="402"/>
      <c r="Q640" s="402"/>
      <c r="R640" s="402"/>
      <c r="S640" s="402"/>
      <c r="T640" s="402"/>
      <c r="U640" s="402"/>
      <c r="V640" s="402"/>
      <c r="W640" s="402"/>
      <c r="X640" s="402"/>
      <c r="Y640" s="402"/>
      <c r="Z640" s="402"/>
    </row>
    <row r="641" ht="18.0" customHeight="1">
      <c r="A641" s="402"/>
      <c r="B641" s="402"/>
      <c r="C641" s="402"/>
      <c r="D641" s="402"/>
      <c r="E641" s="402"/>
      <c r="F641" s="402"/>
      <c r="G641" s="402"/>
      <c r="H641" s="402"/>
      <c r="I641" s="402"/>
      <c r="J641" s="402"/>
      <c r="K641" s="402"/>
      <c r="L641" s="402"/>
      <c r="M641" s="402"/>
      <c r="N641" s="402"/>
      <c r="O641" s="402"/>
      <c r="P641" s="402"/>
      <c r="Q641" s="402"/>
      <c r="R641" s="402"/>
      <c r="S641" s="402"/>
      <c r="T641" s="402"/>
      <c r="U641" s="402"/>
      <c r="V641" s="402"/>
      <c r="W641" s="402"/>
      <c r="X641" s="402"/>
      <c r="Y641" s="402"/>
      <c r="Z641" s="402"/>
    </row>
    <row r="642" ht="18.0" customHeight="1">
      <c r="A642" s="402"/>
      <c r="B642" s="402"/>
      <c r="C642" s="402"/>
      <c r="D642" s="402"/>
      <c r="E642" s="402"/>
      <c r="F642" s="402"/>
      <c r="G642" s="402"/>
      <c r="H642" s="402"/>
      <c r="I642" s="402"/>
      <c r="J642" s="402"/>
      <c r="K642" s="402"/>
      <c r="L642" s="402"/>
      <c r="M642" s="402"/>
      <c r="N642" s="402"/>
      <c r="O642" s="402"/>
      <c r="P642" s="402"/>
      <c r="Q642" s="402"/>
      <c r="R642" s="402"/>
      <c r="S642" s="402"/>
      <c r="T642" s="402"/>
      <c r="U642" s="402"/>
      <c r="V642" s="402"/>
      <c r="W642" s="402"/>
      <c r="X642" s="402"/>
      <c r="Y642" s="402"/>
      <c r="Z642" s="402"/>
    </row>
    <row r="643" ht="18.0" customHeight="1">
      <c r="A643" s="402"/>
      <c r="B643" s="402"/>
      <c r="C643" s="402"/>
      <c r="D643" s="402"/>
      <c r="E643" s="402"/>
      <c r="F643" s="402"/>
      <c r="G643" s="402"/>
      <c r="H643" s="402"/>
      <c r="I643" s="402"/>
      <c r="J643" s="402"/>
      <c r="K643" s="402"/>
      <c r="L643" s="402"/>
      <c r="M643" s="402"/>
      <c r="N643" s="402"/>
      <c r="O643" s="402"/>
      <c r="P643" s="402"/>
      <c r="Q643" s="402"/>
      <c r="R643" s="402"/>
      <c r="S643" s="402"/>
      <c r="T643" s="402"/>
      <c r="U643" s="402"/>
      <c r="V643" s="402"/>
      <c r="W643" s="402"/>
      <c r="X643" s="402"/>
      <c r="Y643" s="402"/>
      <c r="Z643" s="402"/>
    </row>
    <row r="644" ht="18.0" customHeight="1">
      <c r="A644" s="402"/>
      <c r="B644" s="402"/>
      <c r="C644" s="402"/>
      <c r="D644" s="402"/>
      <c r="E644" s="402"/>
      <c r="F644" s="402"/>
      <c r="G644" s="402"/>
      <c r="H644" s="402"/>
      <c r="I644" s="402"/>
      <c r="J644" s="402"/>
      <c r="K644" s="402"/>
      <c r="L644" s="402"/>
      <c r="M644" s="402"/>
      <c r="N644" s="402"/>
      <c r="O644" s="402"/>
      <c r="P644" s="402"/>
      <c r="Q644" s="402"/>
      <c r="R644" s="402"/>
      <c r="S644" s="402"/>
      <c r="T644" s="402"/>
      <c r="U644" s="402"/>
      <c r="V644" s="402"/>
      <c r="W644" s="402"/>
      <c r="X644" s="402"/>
      <c r="Y644" s="402"/>
      <c r="Z644" s="402"/>
    </row>
    <row r="645" ht="18.0" customHeight="1">
      <c r="A645" s="402"/>
      <c r="B645" s="402"/>
      <c r="C645" s="402"/>
      <c r="D645" s="402"/>
      <c r="E645" s="402"/>
      <c r="F645" s="402"/>
      <c r="G645" s="402"/>
      <c r="H645" s="402"/>
      <c r="I645" s="402"/>
      <c r="J645" s="402"/>
      <c r="K645" s="402"/>
      <c r="L645" s="402"/>
      <c r="M645" s="402"/>
      <c r="N645" s="402"/>
      <c r="O645" s="402"/>
      <c r="P645" s="402"/>
      <c r="Q645" s="402"/>
      <c r="R645" s="402"/>
      <c r="S645" s="402"/>
      <c r="T645" s="402"/>
      <c r="U645" s="402"/>
      <c r="V645" s="402"/>
      <c r="W645" s="402"/>
      <c r="X645" s="402"/>
      <c r="Y645" s="402"/>
      <c r="Z645" s="402"/>
    </row>
    <row r="646" ht="18.0" customHeight="1">
      <c r="A646" s="402"/>
      <c r="B646" s="402"/>
      <c r="C646" s="402"/>
      <c r="D646" s="402"/>
      <c r="E646" s="402"/>
      <c r="F646" s="402"/>
      <c r="G646" s="402"/>
      <c r="H646" s="402"/>
      <c r="I646" s="402"/>
      <c r="J646" s="402"/>
      <c r="K646" s="402"/>
      <c r="L646" s="402"/>
      <c r="M646" s="402"/>
      <c r="N646" s="402"/>
      <c r="O646" s="402"/>
      <c r="P646" s="402"/>
      <c r="Q646" s="402"/>
      <c r="R646" s="402"/>
      <c r="S646" s="402"/>
      <c r="T646" s="402"/>
      <c r="U646" s="402"/>
      <c r="V646" s="402"/>
      <c r="W646" s="402"/>
      <c r="X646" s="402"/>
      <c r="Y646" s="402"/>
      <c r="Z646" s="402"/>
    </row>
    <row r="647" ht="18.0" customHeight="1">
      <c r="A647" s="402"/>
      <c r="B647" s="402"/>
      <c r="C647" s="402"/>
      <c r="D647" s="402"/>
      <c r="E647" s="402"/>
      <c r="F647" s="402"/>
      <c r="G647" s="402"/>
      <c r="H647" s="402"/>
      <c r="I647" s="402"/>
      <c r="J647" s="402"/>
      <c r="K647" s="402"/>
      <c r="L647" s="402"/>
      <c r="M647" s="402"/>
      <c r="N647" s="402"/>
      <c r="O647" s="402"/>
      <c r="P647" s="402"/>
      <c r="Q647" s="402"/>
      <c r="R647" s="402"/>
      <c r="S647" s="402"/>
      <c r="T647" s="402"/>
      <c r="U647" s="402"/>
      <c r="V647" s="402"/>
      <c r="W647" s="402"/>
      <c r="X647" s="402"/>
      <c r="Y647" s="402"/>
      <c r="Z647" s="402"/>
    </row>
    <row r="648" ht="18.0" customHeight="1">
      <c r="A648" s="402"/>
      <c r="B648" s="402"/>
      <c r="C648" s="402"/>
      <c r="D648" s="402"/>
      <c r="E648" s="402"/>
      <c r="F648" s="402"/>
      <c r="G648" s="402"/>
      <c r="H648" s="402"/>
      <c r="I648" s="402"/>
      <c r="J648" s="402"/>
      <c r="K648" s="402"/>
      <c r="L648" s="402"/>
      <c r="M648" s="402"/>
      <c r="N648" s="402"/>
      <c r="O648" s="402"/>
      <c r="P648" s="402"/>
      <c r="Q648" s="402"/>
      <c r="R648" s="402"/>
      <c r="S648" s="402"/>
      <c r="T648" s="402"/>
      <c r="U648" s="402"/>
      <c r="V648" s="402"/>
      <c r="W648" s="402"/>
      <c r="X648" s="402"/>
      <c r="Y648" s="402"/>
      <c r="Z648" s="402"/>
    </row>
    <row r="649" ht="18.0" customHeight="1">
      <c r="A649" s="402"/>
      <c r="B649" s="402"/>
      <c r="C649" s="402"/>
      <c r="D649" s="402"/>
      <c r="E649" s="402"/>
      <c r="F649" s="402"/>
      <c r="G649" s="402"/>
      <c r="H649" s="402"/>
      <c r="I649" s="402"/>
      <c r="J649" s="402"/>
      <c r="K649" s="402"/>
      <c r="L649" s="402"/>
      <c r="M649" s="402"/>
      <c r="N649" s="402"/>
      <c r="O649" s="402"/>
      <c r="P649" s="402"/>
      <c r="Q649" s="402"/>
      <c r="R649" s="402"/>
      <c r="S649" s="402"/>
      <c r="T649" s="402"/>
      <c r="U649" s="402"/>
      <c r="V649" s="402"/>
      <c r="W649" s="402"/>
      <c r="X649" s="402"/>
      <c r="Y649" s="402"/>
      <c r="Z649" s="402"/>
    </row>
    <row r="650" ht="18.0" customHeight="1">
      <c r="A650" s="402"/>
      <c r="B650" s="402"/>
      <c r="C650" s="402"/>
      <c r="D650" s="402"/>
      <c r="E650" s="402"/>
      <c r="F650" s="402"/>
      <c r="G650" s="402"/>
      <c r="H650" s="402"/>
      <c r="I650" s="402"/>
      <c r="J650" s="402"/>
      <c r="K650" s="402"/>
      <c r="L650" s="402"/>
      <c r="M650" s="402"/>
      <c r="N650" s="402"/>
      <c r="O650" s="402"/>
      <c r="P650" s="402"/>
      <c r="Q650" s="402"/>
      <c r="R650" s="402"/>
      <c r="S650" s="402"/>
      <c r="T650" s="402"/>
      <c r="U650" s="402"/>
      <c r="V650" s="402"/>
      <c r="W650" s="402"/>
      <c r="X650" s="402"/>
      <c r="Y650" s="402"/>
      <c r="Z650" s="402"/>
    </row>
    <row r="651" ht="18.0" customHeight="1">
      <c r="A651" s="402"/>
      <c r="B651" s="402"/>
      <c r="C651" s="402"/>
      <c r="D651" s="402"/>
      <c r="E651" s="402"/>
      <c r="F651" s="402"/>
      <c r="G651" s="402"/>
      <c r="H651" s="402"/>
      <c r="I651" s="402"/>
      <c r="J651" s="402"/>
      <c r="K651" s="402"/>
      <c r="L651" s="402"/>
      <c r="M651" s="402"/>
      <c r="N651" s="402"/>
      <c r="O651" s="402"/>
      <c r="P651" s="402"/>
      <c r="Q651" s="402"/>
      <c r="R651" s="402"/>
      <c r="S651" s="402"/>
      <c r="T651" s="402"/>
      <c r="U651" s="402"/>
      <c r="V651" s="402"/>
      <c r="W651" s="402"/>
      <c r="X651" s="402"/>
      <c r="Y651" s="402"/>
      <c r="Z651" s="402"/>
    </row>
    <row r="652" ht="18.0" customHeight="1">
      <c r="A652" s="402"/>
      <c r="B652" s="402"/>
      <c r="C652" s="402"/>
      <c r="D652" s="402"/>
      <c r="E652" s="402"/>
      <c r="F652" s="402"/>
      <c r="G652" s="402"/>
      <c r="H652" s="402"/>
      <c r="I652" s="402"/>
      <c r="J652" s="402"/>
      <c r="K652" s="402"/>
      <c r="L652" s="402"/>
      <c r="M652" s="402"/>
      <c r="N652" s="402"/>
      <c r="O652" s="402"/>
      <c r="P652" s="402"/>
      <c r="Q652" s="402"/>
      <c r="R652" s="402"/>
      <c r="S652" s="402"/>
      <c r="T652" s="402"/>
      <c r="U652" s="402"/>
      <c r="V652" s="402"/>
      <c r="W652" s="402"/>
      <c r="X652" s="402"/>
      <c r="Y652" s="402"/>
      <c r="Z652" s="402"/>
    </row>
    <row r="653" ht="18.0" customHeight="1">
      <c r="A653" s="402"/>
      <c r="B653" s="402"/>
      <c r="C653" s="402"/>
      <c r="D653" s="402"/>
      <c r="E653" s="402"/>
      <c r="F653" s="402"/>
      <c r="G653" s="402"/>
      <c r="H653" s="402"/>
      <c r="I653" s="402"/>
      <c r="J653" s="402"/>
      <c r="K653" s="402"/>
      <c r="L653" s="402"/>
      <c r="M653" s="402"/>
      <c r="N653" s="402"/>
      <c r="O653" s="402"/>
      <c r="P653" s="402"/>
      <c r="Q653" s="402"/>
      <c r="R653" s="402"/>
      <c r="S653" s="402"/>
      <c r="T653" s="402"/>
      <c r="U653" s="402"/>
      <c r="V653" s="402"/>
      <c r="W653" s="402"/>
      <c r="X653" s="402"/>
      <c r="Y653" s="402"/>
      <c r="Z653" s="402"/>
    </row>
    <row r="654" ht="18.0" customHeight="1">
      <c r="A654" s="402"/>
      <c r="B654" s="402"/>
      <c r="C654" s="402"/>
      <c r="D654" s="402"/>
      <c r="E654" s="402"/>
      <c r="F654" s="402"/>
      <c r="G654" s="402"/>
      <c r="H654" s="402"/>
      <c r="I654" s="402"/>
      <c r="J654" s="402"/>
      <c r="K654" s="402"/>
      <c r="L654" s="402"/>
      <c r="M654" s="402"/>
      <c r="N654" s="402"/>
      <c r="O654" s="402"/>
      <c r="P654" s="402"/>
      <c r="Q654" s="402"/>
      <c r="R654" s="402"/>
      <c r="S654" s="402"/>
      <c r="T654" s="402"/>
      <c r="U654" s="402"/>
      <c r="V654" s="402"/>
      <c r="W654" s="402"/>
      <c r="X654" s="402"/>
      <c r="Y654" s="402"/>
      <c r="Z654" s="402"/>
    </row>
    <row r="655" ht="18.0" customHeight="1">
      <c r="A655" s="402"/>
      <c r="B655" s="402"/>
      <c r="C655" s="402"/>
      <c r="D655" s="402"/>
      <c r="E655" s="402"/>
      <c r="F655" s="402"/>
      <c r="G655" s="402"/>
      <c r="H655" s="402"/>
      <c r="I655" s="402"/>
      <c r="J655" s="402"/>
      <c r="K655" s="402"/>
      <c r="L655" s="402"/>
      <c r="M655" s="402"/>
      <c r="N655" s="402"/>
      <c r="O655" s="402"/>
      <c r="P655" s="402"/>
      <c r="Q655" s="402"/>
      <c r="R655" s="402"/>
      <c r="S655" s="402"/>
      <c r="T655" s="402"/>
      <c r="U655" s="402"/>
      <c r="V655" s="402"/>
      <c r="W655" s="402"/>
      <c r="X655" s="402"/>
      <c r="Y655" s="402"/>
      <c r="Z655" s="402"/>
    </row>
    <row r="656" ht="18.0" customHeight="1">
      <c r="A656" s="402"/>
      <c r="B656" s="402"/>
      <c r="C656" s="402"/>
      <c r="D656" s="402"/>
      <c r="E656" s="402"/>
      <c r="F656" s="402"/>
      <c r="G656" s="402"/>
      <c r="H656" s="402"/>
      <c r="I656" s="402"/>
      <c r="J656" s="402"/>
      <c r="K656" s="402"/>
      <c r="L656" s="402"/>
      <c r="M656" s="402"/>
      <c r="N656" s="402"/>
      <c r="O656" s="402"/>
      <c r="P656" s="402"/>
      <c r="Q656" s="402"/>
      <c r="R656" s="402"/>
      <c r="S656" s="402"/>
      <c r="T656" s="402"/>
      <c r="U656" s="402"/>
      <c r="V656" s="402"/>
      <c r="W656" s="402"/>
      <c r="X656" s="402"/>
      <c r="Y656" s="402"/>
      <c r="Z656" s="402"/>
    </row>
    <row r="657" ht="18.0" customHeight="1">
      <c r="A657" s="402"/>
      <c r="B657" s="402"/>
      <c r="C657" s="402"/>
      <c r="D657" s="402"/>
      <c r="E657" s="402"/>
      <c r="F657" s="402"/>
      <c r="G657" s="402"/>
      <c r="H657" s="402"/>
      <c r="I657" s="402"/>
      <c r="J657" s="402"/>
      <c r="K657" s="402"/>
      <c r="L657" s="402"/>
      <c r="M657" s="402"/>
      <c r="N657" s="402"/>
      <c r="O657" s="402"/>
      <c r="P657" s="402"/>
      <c r="Q657" s="402"/>
      <c r="R657" s="402"/>
      <c r="S657" s="402"/>
      <c r="T657" s="402"/>
      <c r="U657" s="402"/>
      <c r="V657" s="402"/>
      <c r="W657" s="402"/>
      <c r="X657" s="402"/>
      <c r="Y657" s="402"/>
      <c r="Z657" s="402"/>
    </row>
    <row r="658" ht="18.0" customHeight="1">
      <c r="A658" s="402"/>
      <c r="B658" s="402"/>
      <c r="C658" s="402"/>
      <c r="D658" s="402"/>
      <c r="E658" s="402"/>
      <c r="F658" s="402"/>
      <c r="G658" s="402"/>
      <c r="H658" s="402"/>
      <c r="I658" s="402"/>
      <c r="J658" s="402"/>
      <c r="K658" s="402"/>
      <c r="L658" s="402"/>
      <c r="M658" s="402"/>
      <c r="N658" s="402"/>
      <c r="O658" s="402"/>
      <c r="P658" s="402"/>
      <c r="Q658" s="402"/>
      <c r="R658" s="402"/>
      <c r="S658" s="402"/>
      <c r="T658" s="402"/>
      <c r="U658" s="402"/>
      <c r="V658" s="402"/>
      <c r="W658" s="402"/>
      <c r="X658" s="402"/>
      <c r="Y658" s="402"/>
      <c r="Z658" s="402"/>
    </row>
    <row r="659" ht="18.0" customHeight="1">
      <c r="A659" s="402"/>
      <c r="B659" s="402"/>
      <c r="C659" s="402"/>
      <c r="D659" s="402"/>
      <c r="E659" s="402"/>
      <c r="F659" s="402"/>
      <c r="G659" s="402"/>
      <c r="H659" s="402"/>
      <c r="I659" s="402"/>
      <c r="J659" s="402"/>
      <c r="K659" s="402"/>
      <c r="L659" s="402"/>
      <c r="M659" s="402"/>
      <c r="N659" s="402"/>
      <c r="O659" s="402"/>
      <c r="P659" s="402"/>
      <c r="Q659" s="402"/>
      <c r="R659" s="402"/>
      <c r="S659" s="402"/>
      <c r="T659" s="402"/>
      <c r="U659" s="402"/>
      <c r="V659" s="402"/>
      <c r="W659" s="402"/>
      <c r="X659" s="402"/>
      <c r="Y659" s="402"/>
      <c r="Z659" s="402"/>
    </row>
    <row r="660" ht="18.0" customHeight="1">
      <c r="A660" s="402"/>
      <c r="B660" s="402"/>
      <c r="C660" s="402"/>
      <c r="D660" s="402"/>
      <c r="E660" s="402"/>
      <c r="F660" s="402"/>
      <c r="G660" s="402"/>
      <c r="H660" s="402"/>
      <c r="I660" s="402"/>
      <c r="J660" s="402"/>
      <c r="K660" s="402"/>
      <c r="L660" s="402"/>
      <c r="M660" s="402"/>
      <c r="N660" s="402"/>
      <c r="O660" s="402"/>
      <c r="P660" s="402"/>
      <c r="Q660" s="402"/>
      <c r="R660" s="402"/>
      <c r="S660" s="402"/>
      <c r="T660" s="402"/>
      <c r="U660" s="402"/>
      <c r="V660" s="402"/>
      <c r="W660" s="402"/>
      <c r="X660" s="402"/>
      <c r="Y660" s="402"/>
      <c r="Z660" s="402"/>
    </row>
    <row r="661" ht="18.0" customHeight="1">
      <c r="A661" s="402"/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  <c r="M661" s="402"/>
      <c r="N661" s="402"/>
      <c r="O661" s="402"/>
      <c r="P661" s="402"/>
      <c r="Q661" s="402"/>
      <c r="R661" s="402"/>
      <c r="S661" s="402"/>
      <c r="T661" s="402"/>
      <c r="U661" s="402"/>
      <c r="V661" s="402"/>
      <c r="W661" s="402"/>
      <c r="X661" s="402"/>
      <c r="Y661" s="402"/>
      <c r="Z661" s="402"/>
    </row>
    <row r="662" ht="18.0" customHeight="1">
      <c r="A662" s="402"/>
      <c r="B662" s="402"/>
      <c r="C662" s="402"/>
      <c r="D662" s="402"/>
      <c r="E662" s="402"/>
      <c r="F662" s="402"/>
      <c r="G662" s="402"/>
      <c r="H662" s="402"/>
      <c r="I662" s="402"/>
      <c r="J662" s="402"/>
      <c r="K662" s="402"/>
      <c r="L662" s="402"/>
      <c r="M662" s="402"/>
      <c r="N662" s="402"/>
      <c r="O662" s="402"/>
      <c r="P662" s="402"/>
      <c r="Q662" s="402"/>
      <c r="R662" s="402"/>
      <c r="S662" s="402"/>
      <c r="T662" s="402"/>
      <c r="U662" s="402"/>
      <c r="V662" s="402"/>
      <c r="W662" s="402"/>
      <c r="X662" s="402"/>
      <c r="Y662" s="402"/>
      <c r="Z662" s="402"/>
    </row>
    <row r="663" ht="18.0" customHeight="1">
      <c r="A663" s="402"/>
      <c r="B663" s="402"/>
      <c r="C663" s="402"/>
      <c r="D663" s="402"/>
      <c r="E663" s="402"/>
      <c r="F663" s="402"/>
      <c r="G663" s="402"/>
      <c r="H663" s="402"/>
      <c r="I663" s="402"/>
      <c r="J663" s="402"/>
      <c r="K663" s="402"/>
      <c r="L663" s="402"/>
      <c r="M663" s="402"/>
      <c r="N663" s="402"/>
      <c r="O663" s="402"/>
      <c r="P663" s="402"/>
      <c r="Q663" s="402"/>
      <c r="R663" s="402"/>
      <c r="S663" s="402"/>
      <c r="T663" s="402"/>
      <c r="U663" s="402"/>
      <c r="V663" s="402"/>
      <c r="W663" s="402"/>
      <c r="X663" s="402"/>
      <c r="Y663" s="402"/>
      <c r="Z663" s="402"/>
    </row>
    <row r="664" ht="18.0" customHeight="1">
      <c r="A664" s="402"/>
      <c r="B664" s="402"/>
      <c r="C664" s="402"/>
      <c r="D664" s="402"/>
      <c r="E664" s="402"/>
      <c r="F664" s="402"/>
      <c r="G664" s="402"/>
      <c r="H664" s="402"/>
      <c r="I664" s="402"/>
      <c r="J664" s="402"/>
      <c r="K664" s="402"/>
      <c r="L664" s="402"/>
      <c r="M664" s="402"/>
      <c r="N664" s="402"/>
      <c r="O664" s="402"/>
      <c r="P664" s="402"/>
      <c r="Q664" s="402"/>
      <c r="R664" s="402"/>
      <c r="S664" s="402"/>
      <c r="T664" s="402"/>
      <c r="U664" s="402"/>
      <c r="V664" s="402"/>
      <c r="W664" s="402"/>
      <c r="X664" s="402"/>
      <c r="Y664" s="402"/>
      <c r="Z664" s="402"/>
    </row>
    <row r="665" ht="18.0" customHeight="1">
      <c r="A665" s="402"/>
      <c r="B665" s="402"/>
      <c r="C665" s="402"/>
      <c r="D665" s="402"/>
      <c r="E665" s="402"/>
      <c r="F665" s="402"/>
      <c r="G665" s="402"/>
      <c r="H665" s="402"/>
      <c r="I665" s="402"/>
      <c r="J665" s="402"/>
      <c r="K665" s="402"/>
      <c r="L665" s="402"/>
      <c r="M665" s="402"/>
      <c r="N665" s="402"/>
      <c r="O665" s="402"/>
      <c r="P665" s="402"/>
      <c r="Q665" s="402"/>
      <c r="R665" s="402"/>
      <c r="S665" s="402"/>
      <c r="T665" s="402"/>
      <c r="U665" s="402"/>
      <c r="V665" s="402"/>
      <c r="W665" s="402"/>
      <c r="X665" s="402"/>
      <c r="Y665" s="402"/>
      <c r="Z665" s="402"/>
    </row>
    <row r="666" ht="18.0" customHeight="1">
      <c r="A666" s="402"/>
      <c r="B666" s="402"/>
      <c r="C666" s="402"/>
      <c r="D666" s="402"/>
      <c r="E666" s="402"/>
      <c r="F666" s="402"/>
      <c r="G666" s="402"/>
      <c r="H666" s="402"/>
      <c r="I666" s="402"/>
      <c r="J666" s="402"/>
      <c r="K666" s="402"/>
      <c r="L666" s="402"/>
      <c r="M666" s="402"/>
      <c r="N666" s="402"/>
      <c r="O666" s="402"/>
      <c r="P666" s="402"/>
      <c r="Q666" s="402"/>
      <c r="R666" s="402"/>
      <c r="S666" s="402"/>
      <c r="T666" s="402"/>
      <c r="U666" s="402"/>
      <c r="V666" s="402"/>
      <c r="W666" s="402"/>
      <c r="X666" s="402"/>
      <c r="Y666" s="402"/>
      <c r="Z666" s="402"/>
    </row>
    <row r="667" ht="18.0" customHeight="1">
      <c r="A667" s="402"/>
      <c r="B667" s="402"/>
      <c r="C667" s="402"/>
      <c r="D667" s="402"/>
      <c r="E667" s="402"/>
      <c r="F667" s="402"/>
      <c r="G667" s="402"/>
      <c r="H667" s="402"/>
      <c r="I667" s="402"/>
      <c r="J667" s="402"/>
      <c r="K667" s="402"/>
      <c r="L667" s="402"/>
      <c r="M667" s="402"/>
      <c r="N667" s="402"/>
      <c r="O667" s="402"/>
      <c r="P667" s="402"/>
      <c r="Q667" s="402"/>
      <c r="R667" s="402"/>
      <c r="S667" s="402"/>
      <c r="T667" s="402"/>
      <c r="U667" s="402"/>
      <c r="V667" s="402"/>
      <c r="W667" s="402"/>
      <c r="X667" s="402"/>
      <c r="Y667" s="402"/>
      <c r="Z667" s="402"/>
    </row>
    <row r="668" ht="18.0" customHeight="1">
      <c r="A668" s="402"/>
      <c r="B668" s="402"/>
      <c r="C668" s="402"/>
      <c r="D668" s="402"/>
      <c r="E668" s="402"/>
      <c r="F668" s="402"/>
      <c r="G668" s="402"/>
      <c r="H668" s="402"/>
      <c r="I668" s="402"/>
      <c r="J668" s="402"/>
      <c r="K668" s="402"/>
      <c r="L668" s="402"/>
      <c r="M668" s="402"/>
      <c r="N668" s="402"/>
      <c r="O668" s="402"/>
      <c r="P668" s="402"/>
      <c r="Q668" s="402"/>
      <c r="R668" s="402"/>
      <c r="S668" s="402"/>
      <c r="T668" s="402"/>
      <c r="U668" s="402"/>
      <c r="V668" s="402"/>
      <c r="W668" s="402"/>
      <c r="X668" s="402"/>
      <c r="Y668" s="402"/>
      <c r="Z668" s="402"/>
    </row>
    <row r="669" ht="18.0" customHeight="1">
      <c r="A669" s="402"/>
      <c r="B669" s="402"/>
      <c r="C669" s="402"/>
      <c r="D669" s="402"/>
      <c r="E669" s="402"/>
      <c r="F669" s="402"/>
      <c r="G669" s="402"/>
      <c r="H669" s="402"/>
      <c r="I669" s="402"/>
      <c r="J669" s="402"/>
      <c r="K669" s="402"/>
      <c r="L669" s="402"/>
      <c r="M669" s="402"/>
      <c r="N669" s="402"/>
      <c r="O669" s="402"/>
      <c r="P669" s="402"/>
      <c r="Q669" s="402"/>
      <c r="R669" s="402"/>
      <c r="S669" s="402"/>
      <c r="T669" s="402"/>
      <c r="U669" s="402"/>
      <c r="V669" s="402"/>
      <c r="W669" s="402"/>
      <c r="X669" s="402"/>
      <c r="Y669" s="402"/>
      <c r="Z669" s="402"/>
    </row>
    <row r="670" ht="18.0" customHeight="1">
      <c r="A670" s="402"/>
      <c r="B670" s="402"/>
      <c r="C670" s="402"/>
      <c r="D670" s="402"/>
      <c r="E670" s="402"/>
      <c r="F670" s="402"/>
      <c r="G670" s="402"/>
      <c r="H670" s="402"/>
      <c r="I670" s="402"/>
      <c r="J670" s="402"/>
      <c r="K670" s="402"/>
      <c r="L670" s="402"/>
      <c r="M670" s="402"/>
      <c r="N670" s="402"/>
      <c r="O670" s="402"/>
      <c r="P670" s="402"/>
      <c r="Q670" s="402"/>
      <c r="R670" s="402"/>
      <c r="S670" s="402"/>
      <c r="T670" s="402"/>
      <c r="U670" s="402"/>
      <c r="V670" s="402"/>
      <c r="W670" s="402"/>
      <c r="X670" s="402"/>
      <c r="Y670" s="402"/>
      <c r="Z670" s="402"/>
    </row>
    <row r="671" ht="18.0" customHeight="1">
      <c r="A671" s="402"/>
      <c r="B671" s="402"/>
      <c r="C671" s="402"/>
      <c r="D671" s="402"/>
      <c r="E671" s="402"/>
      <c r="F671" s="402"/>
      <c r="G671" s="402"/>
      <c r="H671" s="402"/>
      <c r="I671" s="402"/>
      <c r="J671" s="402"/>
      <c r="K671" s="402"/>
      <c r="L671" s="402"/>
      <c r="M671" s="402"/>
      <c r="N671" s="402"/>
      <c r="O671" s="402"/>
      <c r="P671" s="402"/>
      <c r="Q671" s="402"/>
      <c r="R671" s="402"/>
      <c r="S671" s="402"/>
      <c r="T671" s="402"/>
      <c r="U671" s="402"/>
      <c r="V671" s="402"/>
      <c r="W671" s="402"/>
      <c r="X671" s="402"/>
      <c r="Y671" s="402"/>
      <c r="Z671" s="402"/>
    </row>
    <row r="672" ht="18.0" customHeight="1">
      <c r="A672" s="402"/>
      <c r="B672" s="402"/>
      <c r="C672" s="402"/>
      <c r="D672" s="402"/>
      <c r="E672" s="402"/>
      <c r="F672" s="402"/>
      <c r="G672" s="402"/>
      <c r="H672" s="402"/>
      <c r="I672" s="402"/>
      <c r="J672" s="402"/>
      <c r="K672" s="402"/>
      <c r="L672" s="402"/>
      <c r="M672" s="402"/>
      <c r="N672" s="402"/>
      <c r="O672" s="402"/>
      <c r="P672" s="402"/>
      <c r="Q672" s="402"/>
      <c r="R672" s="402"/>
      <c r="S672" s="402"/>
      <c r="T672" s="402"/>
      <c r="U672" s="402"/>
      <c r="V672" s="402"/>
      <c r="W672" s="402"/>
      <c r="X672" s="402"/>
      <c r="Y672" s="402"/>
      <c r="Z672" s="402"/>
    </row>
    <row r="673" ht="18.0" customHeight="1">
      <c r="A673" s="402"/>
      <c r="B673" s="402"/>
      <c r="C673" s="402"/>
      <c r="D673" s="402"/>
      <c r="E673" s="402"/>
      <c r="F673" s="402"/>
      <c r="G673" s="402"/>
      <c r="H673" s="402"/>
      <c r="I673" s="402"/>
      <c r="J673" s="402"/>
      <c r="K673" s="402"/>
      <c r="L673" s="402"/>
      <c r="M673" s="402"/>
      <c r="N673" s="402"/>
      <c r="O673" s="402"/>
      <c r="P673" s="402"/>
      <c r="Q673" s="402"/>
      <c r="R673" s="402"/>
      <c r="S673" s="402"/>
      <c r="T673" s="402"/>
      <c r="U673" s="402"/>
      <c r="V673" s="402"/>
      <c r="W673" s="402"/>
      <c r="X673" s="402"/>
      <c r="Y673" s="402"/>
      <c r="Z673" s="402"/>
    </row>
    <row r="674" ht="18.0" customHeight="1">
      <c r="A674" s="402"/>
      <c r="B674" s="402"/>
      <c r="C674" s="402"/>
      <c r="D674" s="402"/>
      <c r="E674" s="402"/>
      <c r="F674" s="402"/>
      <c r="G674" s="402"/>
      <c r="H674" s="402"/>
      <c r="I674" s="402"/>
      <c r="J674" s="402"/>
      <c r="K674" s="402"/>
      <c r="L674" s="402"/>
      <c r="M674" s="402"/>
      <c r="N674" s="402"/>
      <c r="O674" s="402"/>
      <c r="P674" s="402"/>
      <c r="Q674" s="402"/>
      <c r="R674" s="402"/>
      <c r="S674" s="402"/>
      <c r="T674" s="402"/>
      <c r="U674" s="402"/>
      <c r="V674" s="402"/>
      <c r="W674" s="402"/>
      <c r="X674" s="402"/>
      <c r="Y674" s="402"/>
      <c r="Z674" s="402"/>
    </row>
    <row r="675" ht="18.0" customHeight="1">
      <c r="A675" s="402"/>
      <c r="B675" s="402"/>
      <c r="C675" s="402"/>
      <c r="D675" s="402"/>
      <c r="E675" s="402"/>
      <c r="F675" s="402"/>
      <c r="G675" s="402"/>
      <c r="H675" s="402"/>
      <c r="I675" s="402"/>
      <c r="J675" s="402"/>
      <c r="K675" s="402"/>
      <c r="L675" s="402"/>
      <c r="M675" s="402"/>
      <c r="N675" s="402"/>
      <c r="O675" s="402"/>
      <c r="P675" s="402"/>
      <c r="Q675" s="402"/>
      <c r="R675" s="402"/>
      <c r="S675" s="402"/>
      <c r="T675" s="402"/>
      <c r="U675" s="402"/>
      <c r="V675" s="402"/>
      <c r="W675" s="402"/>
      <c r="X675" s="402"/>
      <c r="Y675" s="402"/>
      <c r="Z675" s="402"/>
    </row>
    <row r="676" ht="18.0" customHeight="1">
      <c r="A676" s="402"/>
      <c r="B676" s="402"/>
      <c r="C676" s="402"/>
      <c r="D676" s="402"/>
      <c r="E676" s="402"/>
      <c r="F676" s="402"/>
      <c r="G676" s="402"/>
      <c r="H676" s="402"/>
      <c r="I676" s="402"/>
      <c r="J676" s="402"/>
      <c r="K676" s="402"/>
      <c r="L676" s="402"/>
      <c r="M676" s="402"/>
      <c r="N676" s="402"/>
      <c r="O676" s="402"/>
      <c r="P676" s="402"/>
      <c r="Q676" s="402"/>
      <c r="R676" s="402"/>
      <c r="S676" s="402"/>
      <c r="T676" s="402"/>
      <c r="U676" s="402"/>
      <c r="V676" s="402"/>
      <c r="W676" s="402"/>
      <c r="X676" s="402"/>
      <c r="Y676" s="402"/>
      <c r="Z676" s="402"/>
    </row>
    <row r="677" ht="18.0" customHeight="1">
      <c r="A677" s="402"/>
      <c r="B677" s="402"/>
      <c r="C677" s="402"/>
      <c r="D677" s="402"/>
      <c r="E677" s="402"/>
      <c r="F677" s="402"/>
      <c r="G677" s="402"/>
      <c r="H677" s="402"/>
      <c r="I677" s="402"/>
      <c r="J677" s="402"/>
      <c r="K677" s="402"/>
      <c r="L677" s="402"/>
      <c r="M677" s="402"/>
      <c r="N677" s="402"/>
      <c r="O677" s="402"/>
      <c r="P677" s="402"/>
      <c r="Q677" s="402"/>
      <c r="R677" s="402"/>
      <c r="S677" s="402"/>
      <c r="T677" s="402"/>
      <c r="U677" s="402"/>
      <c r="V677" s="402"/>
      <c r="W677" s="402"/>
      <c r="X677" s="402"/>
      <c r="Y677" s="402"/>
      <c r="Z677" s="402"/>
    </row>
    <row r="678" ht="18.0" customHeight="1">
      <c r="A678" s="402"/>
      <c r="B678" s="402"/>
      <c r="C678" s="402"/>
      <c r="D678" s="402"/>
      <c r="E678" s="402"/>
      <c r="F678" s="402"/>
      <c r="G678" s="402"/>
      <c r="H678" s="402"/>
      <c r="I678" s="402"/>
      <c r="J678" s="402"/>
      <c r="K678" s="402"/>
      <c r="L678" s="402"/>
      <c r="M678" s="402"/>
      <c r="N678" s="402"/>
      <c r="O678" s="402"/>
      <c r="P678" s="402"/>
      <c r="Q678" s="402"/>
      <c r="R678" s="402"/>
      <c r="S678" s="402"/>
      <c r="T678" s="402"/>
      <c r="U678" s="402"/>
      <c r="V678" s="402"/>
      <c r="W678" s="402"/>
      <c r="X678" s="402"/>
      <c r="Y678" s="402"/>
      <c r="Z678" s="402"/>
    </row>
    <row r="679" ht="18.0" customHeight="1">
      <c r="A679" s="402"/>
      <c r="B679" s="402"/>
      <c r="C679" s="402"/>
      <c r="D679" s="402"/>
      <c r="E679" s="402"/>
      <c r="F679" s="402"/>
      <c r="G679" s="402"/>
      <c r="H679" s="402"/>
      <c r="I679" s="402"/>
      <c r="J679" s="402"/>
      <c r="K679" s="402"/>
      <c r="L679" s="402"/>
      <c r="M679" s="402"/>
      <c r="N679" s="402"/>
      <c r="O679" s="402"/>
      <c r="P679" s="402"/>
      <c r="Q679" s="402"/>
      <c r="R679" s="402"/>
      <c r="S679" s="402"/>
      <c r="T679" s="402"/>
      <c r="U679" s="402"/>
      <c r="V679" s="402"/>
      <c r="W679" s="402"/>
      <c r="X679" s="402"/>
      <c r="Y679" s="402"/>
      <c r="Z679" s="402"/>
    </row>
    <row r="680" ht="18.0" customHeight="1">
      <c r="A680" s="402"/>
      <c r="B680" s="402"/>
      <c r="C680" s="402"/>
      <c r="D680" s="402"/>
      <c r="E680" s="402"/>
      <c r="F680" s="402"/>
      <c r="G680" s="402"/>
      <c r="H680" s="402"/>
      <c r="I680" s="402"/>
      <c r="J680" s="402"/>
      <c r="K680" s="402"/>
      <c r="L680" s="402"/>
      <c r="M680" s="402"/>
      <c r="N680" s="402"/>
      <c r="O680" s="402"/>
      <c r="P680" s="402"/>
      <c r="Q680" s="402"/>
      <c r="R680" s="402"/>
      <c r="S680" s="402"/>
      <c r="T680" s="402"/>
      <c r="U680" s="402"/>
      <c r="V680" s="402"/>
      <c r="W680" s="402"/>
      <c r="X680" s="402"/>
      <c r="Y680" s="402"/>
      <c r="Z680" s="402"/>
    </row>
    <row r="681" ht="18.0" customHeight="1">
      <c r="A681" s="402"/>
      <c r="B681" s="402"/>
      <c r="C681" s="402"/>
      <c r="D681" s="402"/>
      <c r="E681" s="402"/>
      <c r="F681" s="402"/>
      <c r="G681" s="402"/>
      <c r="H681" s="402"/>
      <c r="I681" s="402"/>
      <c r="J681" s="402"/>
      <c r="K681" s="402"/>
      <c r="L681" s="402"/>
      <c r="M681" s="402"/>
      <c r="N681" s="402"/>
      <c r="O681" s="402"/>
      <c r="P681" s="402"/>
      <c r="Q681" s="402"/>
      <c r="R681" s="402"/>
      <c r="S681" s="402"/>
      <c r="T681" s="402"/>
      <c r="U681" s="402"/>
      <c r="V681" s="402"/>
      <c r="W681" s="402"/>
      <c r="X681" s="402"/>
      <c r="Y681" s="402"/>
      <c r="Z681" s="402"/>
    </row>
    <row r="682" ht="18.0" customHeight="1">
      <c r="A682" s="402"/>
      <c r="B682" s="402"/>
      <c r="C682" s="402"/>
      <c r="D682" s="402"/>
      <c r="E682" s="402"/>
      <c r="F682" s="402"/>
      <c r="G682" s="402"/>
      <c r="H682" s="402"/>
      <c r="I682" s="402"/>
      <c r="J682" s="402"/>
      <c r="K682" s="402"/>
      <c r="L682" s="402"/>
      <c r="M682" s="402"/>
      <c r="N682" s="402"/>
      <c r="O682" s="402"/>
      <c r="P682" s="402"/>
      <c r="Q682" s="402"/>
      <c r="R682" s="402"/>
      <c r="S682" s="402"/>
      <c r="T682" s="402"/>
      <c r="U682" s="402"/>
      <c r="V682" s="402"/>
      <c r="W682" s="402"/>
      <c r="X682" s="402"/>
      <c r="Y682" s="402"/>
      <c r="Z682" s="402"/>
    </row>
    <row r="683" ht="18.0" customHeight="1">
      <c r="A683" s="402"/>
      <c r="B683" s="402"/>
      <c r="C683" s="402"/>
      <c r="D683" s="402"/>
      <c r="E683" s="402"/>
      <c r="F683" s="402"/>
      <c r="G683" s="402"/>
      <c r="H683" s="402"/>
      <c r="I683" s="402"/>
      <c r="J683" s="402"/>
      <c r="K683" s="402"/>
      <c r="L683" s="402"/>
      <c r="M683" s="402"/>
      <c r="N683" s="402"/>
      <c r="O683" s="402"/>
      <c r="P683" s="402"/>
      <c r="Q683" s="402"/>
      <c r="R683" s="402"/>
      <c r="S683" s="402"/>
      <c r="T683" s="402"/>
      <c r="U683" s="402"/>
      <c r="V683" s="402"/>
      <c r="W683" s="402"/>
      <c r="X683" s="402"/>
      <c r="Y683" s="402"/>
      <c r="Z683" s="402"/>
    </row>
    <row r="684" ht="18.0" customHeight="1">
      <c r="A684" s="402"/>
      <c r="B684" s="402"/>
      <c r="C684" s="402"/>
      <c r="D684" s="402"/>
      <c r="E684" s="402"/>
      <c r="F684" s="402"/>
      <c r="G684" s="402"/>
      <c r="H684" s="402"/>
      <c r="I684" s="402"/>
      <c r="J684" s="402"/>
      <c r="K684" s="402"/>
      <c r="L684" s="402"/>
      <c r="M684" s="402"/>
      <c r="N684" s="402"/>
      <c r="O684" s="402"/>
      <c r="P684" s="402"/>
      <c r="Q684" s="402"/>
      <c r="R684" s="402"/>
      <c r="S684" s="402"/>
      <c r="T684" s="402"/>
      <c r="U684" s="402"/>
      <c r="V684" s="402"/>
      <c r="W684" s="402"/>
      <c r="X684" s="402"/>
      <c r="Y684" s="402"/>
      <c r="Z684" s="402"/>
    </row>
    <row r="685" ht="18.0" customHeight="1">
      <c r="A685" s="402"/>
      <c r="B685" s="402"/>
      <c r="C685" s="402"/>
      <c r="D685" s="402"/>
      <c r="E685" s="402"/>
      <c r="F685" s="402"/>
      <c r="G685" s="402"/>
      <c r="H685" s="402"/>
      <c r="I685" s="402"/>
      <c r="J685" s="402"/>
      <c r="K685" s="402"/>
      <c r="L685" s="402"/>
      <c r="M685" s="402"/>
      <c r="N685" s="402"/>
      <c r="O685" s="402"/>
      <c r="P685" s="402"/>
      <c r="Q685" s="402"/>
      <c r="R685" s="402"/>
      <c r="S685" s="402"/>
      <c r="T685" s="402"/>
      <c r="U685" s="402"/>
      <c r="V685" s="402"/>
      <c r="W685" s="402"/>
      <c r="X685" s="402"/>
      <c r="Y685" s="402"/>
      <c r="Z685" s="402"/>
    </row>
    <row r="686" ht="18.0" customHeight="1">
      <c r="A686" s="402"/>
      <c r="B686" s="402"/>
      <c r="C686" s="402"/>
      <c r="D686" s="402"/>
      <c r="E686" s="402"/>
      <c r="F686" s="402"/>
      <c r="G686" s="402"/>
      <c r="H686" s="402"/>
      <c r="I686" s="402"/>
      <c r="J686" s="402"/>
      <c r="K686" s="402"/>
      <c r="L686" s="402"/>
      <c r="M686" s="402"/>
      <c r="N686" s="402"/>
      <c r="O686" s="402"/>
      <c r="P686" s="402"/>
      <c r="Q686" s="402"/>
      <c r="R686" s="402"/>
      <c r="S686" s="402"/>
      <c r="T686" s="402"/>
      <c r="U686" s="402"/>
      <c r="V686" s="402"/>
      <c r="W686" s="402"/>
      <c r="X686" s="402"/>
      <c r="Y686" s="402"/>
      <c r="Z686" s="402"/>
    </row>
    <row r="687" ht="18.0" customHeight="1">
      <c r="A687" s="402"/>
      <c r="B687" s="402"/>
      <c r="C687" s="402"/>
      <c r="D687" s="402"/>
      <c r="E687" s="402"/>
      <c r="F687" s="402"/>
      <c r="G687" s="402"/>
      <c r="H687" s="402"/>
      <c r="I687" s="402"/>
      <c r="J687" s="402"/>
      <c r="K687" s="402"/>
      <c r="L687" s="402"/>
      <c r="M687" s="402"/>
      <c r="N687" s="402"/>
      <c r="O687" s="402"/>
      <c r="P687" s="402"/>
      <c r="Q687" s="402"/>
      <c r="R687" s="402"/>
      <c r="S687" s="402"/>
      <c r="T687" s="402"/>
      <c r="U687" s="402"/>
      <c r="V687" s="402"/>
      <c r="W687" s="402"/>
      <c r="X687" s="402"/>
      <c r="Y687" s="402"/>
      <c r="Z687" s="402"/>
    </row>
    <row r="688" ht="18.0" customHeight="1">
      <c r="A688" s="402"/>
      <c r="B688" s="402"/>
      <c r="C688" s="402"/>
      <c r="D688" s="402"/>
      <c r="E688" s="402"/>
      <c r="F688" s="402"/>
      <c r="G688" s="402"/>
      <c r="H688" s="402"/>
      <c r="I688" s="402"/>
      <c r="J688" s="402"/>
      <c r="K688" s="402"/>
      <c r="L688" s="402"/>
      <c r="M688" s="402"/>
      <c r="N688" s="402"/>
      <c r="O688" s="402"/>
      <c r="P688" s="402"/>
      <c r="Q688" s="402"/>
      <c r="R688" s="402"/>
      <c r="S688" s="402"/>
      <c r="T688" s="402"/>
      <c r="U688" s="402"/>
      <c r="V688" s="402"/>
      <c r="W688" s="402"/>
      <c r="X688" s="402"/>
      <c r="Y688" s="402"/>
      <c r="Z688" s="402"/>
    </row>
    <row r="689" ht="18.0" customHeight="1">
      <c r="A689" s="402"/>
      <c r="B689" s="402"/>
      <c r="C689" s="402"/>
      <c r="D689" s="402"/>
      <c r="E689" s="402"/>
      <c r="F689" s="402"/>
      <c r="G689" s="402"/>
      <c r="H689" s="402"/>
      <c r="I689" s="402"/>
      <c r="J689" s="402"/>
      <c r="K689" s="402"/>
      <c r="L689" s="402"/>
      <c r="M689" s="402"/>
      <c r="N689" s="402"/>
      <c r="O689" s="402"/>
      <c r="P689" s="402"/>
      <c r="Q689" s="402"/>
      <c r="R689" s="402"/>
      <c r="S689" s="402"/>
      <c r="T689" s="402"/>
      <c r="U689" s="402"/>
      <c r="V689" s="402"/>
      <c r="W689" s="402"/>
      <c r="X689" s="402"/>
      <c r="Y689" s="402"/>
      <c r="Z689" s="402"/>
    </row>
    <row r="690" ht="18.0" customHeight="1">
      <c r="A690" s="402"/>
      <c r="B690" s="402"/>
      <c r="C690" s="402"/>
      <c r="D690" s="402"/>
      <c r="E690" s="402"/>
      <c r="F690" s="402"/>
      <c r="G690" s="402"/>
      <c r="H690" s="402"/>
      <c r="I690" s="402"/>
      <c r="J690" s="402"/>
      <c r="K690" s="402"/>
      <c r="L690" s="402"/>
      <c r="M690" s="402"/>
      <c r="N690" s="402"/>
      <c r="O690" s="402"/>
      <c r="P690" s="402"/>
      <c r="Q690" s="402"/>
      <c r="R690" s="402"/>
      <c r="S690" s="402"/>
      <c r="T690" s="402"/>
      <c r="U690" s="402"/>
      <c r="V690" s="402"/>
      <c r="W690" s="402"/>
      <c r="X690" s="402"/>
      <c r="Y690" s="402"/>
      <c r="Z690" s="402"/>
    </row>
    <row r="691" ht="18.0" customHeight="1">
      <c r="A691" s="402"/>
      <c r="B691" s="402"/>
      <c r="C691" s="402"/>
      <c r="D691" s="402"/>
      <c r="E691" s="402"/>
      <c r="F691" s="402"/>
      <c r="G691" s="402"/>
      <c r="H691" s="402"/>
      <c r="I691" s="402"/>
      <c r="J691" s="402"/>
      <c r="K691" s="402"/>
      <c r="L691" s="402"/>
      <c r="M691" s="402"/>
      <c r="N691" s="402"/>
      <c r="O691" s="402"/>
      <c r="P691" s="402"/>
      <c r="Q691" s="402"/>
      <c r="R691" s="402"/>
      <c r="S691" s="402"/>
      <c r="T691" s="402"/>
      <c r="U691" s="402"/>
      <c r="V691" s="402"/>
      <c r="W691" s="402"/>
      <c r="X691" s="402"/>
      <c r="Y691" s="402"/>
      <c r="Z691" s="402"/>
    </row>
    <row r="692" ht="18.0" customHeight="1">
      <c r="A692" s="402"/>
      <c r="B692" s="402"/>
      <c r="C692" s="402"/>
      <c r="D692" s="402"/>
      <c r="E692" s="402"/>
      <c r="F692" s="402"/>
      <c r="G692" s="402"/>
      <c r="H692" s="402"/>
      <c r="I692" s="402"/>
      <c r="J692" s="402"/>
      <c r="K692" s="402"/>
      <c r="L692" s="402"/>
      <c r="M692" s="402"/>
      <c r="N692" s="402"/>
      <c r="O692" s="402"/>
      <c r="P692" s="402"/>
      <c r="Q692" s="402"/>
      <c r="R692" s="402"/>
      <c r="S692" s="402"/>
      <c r="T692" s="402"/>
      <c r="U692" s="402"/>
      <c r="V692" s="402"/>
      <c r="W692" s="402"/>
      <c r="X692" s="402"/>
      <c r="Y692" s="402"/>
      <c r="Z692" s="402"/>
    </row>
    <row r="693" ht="18.0" customHeight="1">
      <c r="A693" s="402"/>
      <c r="B693" s="402"/>
      <c r="C693" s="402"/>
      <c r="D693" s="402"/>
      <c r="E693" s="402"/>
      <c r="F693" s="402"/>
      <c r="G693" s="402"/>
      <c r="H693" s="402"/>
      <c r="I693" s="402"/>
      <c r="J693" s="402"/>
      <c r="K693" s="402"/>
      <c r="L693" s="402"/>
      <c r="M693" s="402"/>
      <c r="N693" s="402"/>
      <c r="O693" s="402"/>
      <c r="P693" s="402"/>
      <c r="Q693" s="402"/>
      <c r="R693" s="402"/>
      <c r="S693" s="402"/>
      <c r="T693" s="402"/>
      <c r="U693" s="402"/>
      <c r="V693" s="402"/>
      <c r="W693" s="402"/>
      <c r="X693" s="402"/>
      <c r="Y693" s="402"/>
      <c r="Z693" s="402"/>
    </row>
    <row r="694" ht="18.0" customHeight="1">
      <c r="A694" s="402"/>
      <c r="B694" s="402"/>
      <c r="C694" s="402"/>
      <c r="D694" s="402"/>
      <c r="E694" s="402"/>
      <c r="F694" s="402"/>
      <c r="G694" s="402"/>
      <c r="H694" s="402"/>
      <c r="I694" s="402"/>
      <c r="J694" s="402"/>
      <c r="K694" s="402"/>
      <c r="L694" s="402"/>
      <c r="M694" s="402"/>
      <c r="N694" s="402"/>
      <c r="O694" s="402"/>
      <c r="P694" s="402"/>
      <c r="Q694" s="402"/>
      <c r="R694" s="402"/>
      <c r="S694" s="402"/>
      <c r="T694" s="402"/>
      <c r="U694" s="402"/>
      <c r="V694" s="402"/>
      <c r="W694" s="402"/>
      <c r="X694" s="402"/>
      <c r="Y694" s="402"/>
      <c r="Z694" s="402"/>
    </row>
    <row r="695" ht="18.0" customHeight="1">
      <c r="A695" s="402"/>
      <c r="B695" s="402"/>
      <c r="C695" s="402"/>
      <c r="D695" s="402"/>
      <c r="E695" s="402"/>
      <c r="F695" s="402"/>
      <c r="G695" s="402"/>
      <c r="H695" s="402"/>
      <c r="I695" s="402"/>
      <c r="J695" s="402"/>
      <c r="K695" s="402"/>
      <c r="L695" s="402"/>
      <c r="M695" s="402"/>
      <c r="N695" s="402"/>
      <c r="O695" s="402"/>
      <c r="P695" s="402"/>
      <c r="Q695" s="402"/>
      <c r="R695" s="402"/>
      <c r="S695" s="402"/>
      <c r="T695" s="402"/>
      <c r="U695" s="402"/>
      <c r="V695" s="402"/>
      <c r="W695" s="402"/>
      <c r="X695" s="402"/>
      <c r="Y695" s="402"/>
      <c r="Z695" s="402"/>
    </row>
    <row r="696" ht="18.0" customHeight="1">
      <c r="A696" s="402"/>
      <c r="B696" s="402"/>
      <c r="C696" s="402"/>
      <c r="D696" s="402"/>
      <c r="E696" s="402"/>
      <c r="F696" s="402"/>
      <c r="G696" s="402"/>
      <c r="H696" s="402"/>
      <c r="I696" s="402"/>
      <c r="J696" s="402"/>
      <c r="K696" s="402"/>
      <c r="L696" s="402"/>
      <c r="M696" s="402"/>
      <c r="N696" s="402"/>
      <c r="O696" s="402"/>
      <c r="P696" s="402"/>
      <c r="Q696" s="402"/>
      <c r="R696" s="402"/>
      <c r="S696" s="402"/>
      <c r="T696" s="402"/>
      <c r="U696" s="402"/>
      <c r="V696" s="402"/>
      <c r="W696" s="402"/>
      <c r="X696" s="402"/>
      <c r="Y696" s="402"/>
      <c r="Z696" s="402"/>
    </row>
    <row r="697" ht="18.0" customHeight="1">
      <c r="A697" s="402"/>
      <c r="B697" s="402"/>
      <c r="C697" s="402"/>
      <c r="D697" s="402"/>
      <c r="E697" s="402"/>
      <c r="F697" s="402"/>
      <c r="G697" s="402"/>
      <c r="H697" s="402"/>
      <c r="I697" s="402"/>
      <c r="J697" s="402"/>
      <c r="K697" s="402"/>
      <c r="L697" s="402"/>
      <c r="M697" s="402"/>
      <c r="N697" s="402"/>
      <c r="O697" s="402"/>
      <c r="P697" s="402"/>
      <c r="Q697" s="402"/>
      <c r="R697" s="402"/>
      <c r="S697" s="402"/>
      <c r="T697" s="402"/>
      <c r="U697" s="402"/>
      <c r="V697" s="402"/>
      <c r="W697" s="402"/>
      <c r="X697" s="402"/>
      <c r="Y697" s="402"/>
      <c r="Z697" s="402"/>
    </row>
    <row r="698" ht="18.0" customHeight="1">
      <c r="A698" s="402"/>
      <c r="B698" s="402"/>
      <c r="C698" s="402"/>
      <c r="D698" s="402"/>
      <c r="E698" s="402"/>
      <c r="F698" s="402"/>
      <c r="G698" s="402"/>
      <c r="H698" s="402"/>
      <c r="I698" s="402"/>
      <c r="J698" s="402"/>
      <c r="K698" s="402"/>
      <c r="L698" s="402"/>
      <c r="M698" s="402"/>
      <c r="N698" s="402"/>
      <c r="O698" s="402"/>
      <c r="P698" s="402"/>
      <c r="Q698" s="402"/>
      <c r="R698" s="402"/>
      <c r="S698" s="402"/>
      <c r="T698" s="402"/>
      <c r="U698" s="402"/>
      <c r="V698" s="402"/>
      <c r="W698" s="402"/>
      <c r="X698" s="402"/>
      <c r="Y698" s="402"/>
      <c r="Z698" s="402"/>
    </row>
    <row r="699" ht="18.0" customHeight="1">
      <c r="A699" s="402"/>
      <c r="B699" s="402"/>
      <c r="C699" s="402"/>
      <c r="D699" s="402"/>
      <c r="E699" s="402"/>
      <c r="F699" s="402"/>
      <c r="G699" s="402"/>
      <c r="H699" s="402"/>
      <c r="I699" s="402"/>
      <c r="J699" s="402"/>
      <c r="K699" s="402"/>
      <c r="L699" s="402"/>
      <c r="M699" s="402"/>
      <c r="N699" s="402"/>
      <c r="O699" s="402"/>
      <c r="P699" s="402"/>
      <c r="Q699" s="402"/>
      <c r="R699" s="402"/>
      <c r="S699" s="402"/>
      <c r="T699" s="402"/>
      <c r="U699" s="402"/>
      <c r="V699" s="402"/>
      <c r="W699" s="402"/>
      <c r="X699" s="402"/>
      <c r="Y699" s="402"/>
      <c r="Z699" s="402"/>
    </row>
    <row r="700" ht="18.0" customHeight="1">
      <c r="A700" s="402"/>
      <c r="B700" s="402"/>
      <c r="C700" s="402"/>
      <c r="D700" s="402"/>
      <c r="E700" s="402"/>
      <c r="F700" s="402"/>
      <c r="G700" s="402"/>
      <c r="H700" s="402"/>
      <c r="I700" s="402"/>
      <c r="J700" s="402"/>
      <c r="K700" s="402"/>
      <c r="L700" s="402"/>
      <c r="M700" s="402"/>
      <c r="N700" s="402"/>
      <c r="O700" s="402"/>
      <c r="P700" s="402"/>
      <c r="Q700" s="402"/>
      <c r="R700" s="402"/>
      <c r="S700" s="402"/>
      <c r="T700" s="402"/>
      <c r="U700" s="402"/>
      <c r="V700" s="402"/>
      <c r="W700" s="402"/>
      <c r="X700" s="402"/>
      <c r="Y700" s="402"/>
      <c r="Z700" s="402"/>
    </row>
    <row r="701" ht="18.0" customHeight="1">
      <c r="A701" s="402"/>
      <c r="B701" s="402"/>
      <c r="C701" s="402"/>
      <c r="D701" s="402"/>
      <c r="E701" s="402"/>
      <c r="F701" s="402"/>
      <c r="G701" s="402"/>
      <c r="H701" s="402"/>
      <c r="I701" s="402"/>
      <c r="J701" s="402"/>
      <c r="K701" s="402"/>
      <c r="L701" s="402"/>
      <c r="M701" s="402"/>
      <c r="N701" s="402"/>
      <c r="O701" s="402"/>
      <c r="P701" s="402"/>
      <c r="Q701" s="402"/>
      <c r="R701" s="402"/>
      <c r="S701" s="402"/>
      <c r="T701" s="402"/>
      <c r="U701" s="402"/>
      <c r="V701" s="402"/>
      <c r="W701" s="402"/>
      <c r="X701" s="402"/>
      <c r="Y701" s="402"/>
      <c r="Z701" s="402"/>
    </row>
    <row r="702" ht="18.0" customHeight="1">
      <c r="A702" s="402"/>
      <c r="B702" s="402"/>
      <c r="C702" s="402"/>
      <c r="D702" s="402"/>
      <c r="E702" s="402"/>
      <c r="F702" s="402"/>
      <c r="G702" s="402"/>
      <c r="H702" s="402"/>
      <c r="I702" s="402"/>
      <c r="J702" s="402"/>
      <c r="K702" s="402"/>
      <c r="L702" s="402"/>
      <c r="M702" s="402"/>
      <c r="N702" s="402"/>
      <c r="O702" s="402"/>
      <c r="P702" s="402"/>
      <c r="Q702" s="402"/>
      <c r="R702" s="402"/>
      <c r="S702" s="402"/>
      <c r="T702" s="402"/>
      <c r="U702" s="402"/>
      <c r="V702" s="402"/>
      <c r="W702" s="402"/>
      <c r="X702" s="402"/>
      <c r="Y702" s="402"/>
      <c r="Z702" s="402"/>
    </row>
    <row r="703" ht="18.0" customHeight="1">
      <c r="A703" s="402"/>
      <c r="B703" s="402"/>
      <c r="C703" s="402"/>
      <c r="D703" s="402"/>
      <c r="E703" s="402"/>
      <c r="F703" s="402"/>
      <c r="G703" s="402"/>
      <c r="H703" s="402"/>
      <c r="I703" s="402"/>
      <c r="J703" s="402"/>
      <c r="K703" s="402"/>
      <c r="L703" s="402"/>
      <c r="M703" s="402"/>
      <c r="N703" s="402"/>
      <c r="O703" s="402"/>
      <c r="P703" s="402"/>
      <c r="Q703" s="402"/>
      <c r="R703" s="402"/>
      <c r="S703" s="402"/>
      <c r="T703" s="402"/>
      <c r="U703" s="402"/>
      <c r="V703" s="402"/>
      <c r="W703" s="402"/>
      <c r="X703" s="402"/>
      <c r="Y703" s="402"/>
      <c r="Z703" s="402"/>
    </row>
    <row r="704" ht="18.0" customHeight="1">
      <c r="A704" s="402"/>
      <c r="B704" s="402"/>
      <c r="C704" s="402"/>
      <c r="D704" s="402"/>
      <c r="E704" s="402"/>
      <c r="F704" s="402"/>
      <c r="G704" s="402"/>
      <c r="H704" s="402"/>
      <c r="I704" s="402"/>
      <c r="J704" s="402"/>
      <c r="K704" s="402"/>
      <c r="L704" s="402"/>
      <c r="M704" s="402"/>
      <c r="N704" s="402"/>
      <c r="O704" s="402"/>
      <c r="P704" s="402"/>
      <c r="Q704" s="402"/>
      <c r="R704" s="402"/>
      <c r="S704" s="402"/>
      <c r="T704" s="402"/>
      <c r="U704" s="402"/>
      <c r="V704" s="402"/>
      <c r="W704" s="402"/>
      <c r="X704" s="402"/>
      <c r="Y704" s="402"/>
      <c r="Z704" s="402"/>
    </row>
    <row r="705" ht="18.0" customHeight="1">
      <c r="A705" s="402"/>
      <c r="B705" s="402"/>
      <c r="C705" s="402"/>
      <c r="D705" s="402"/>
      <c r="E705" s="402"/>
      <c r="F705" s="402"/>
      <c r="G705" s="402"/>
      <c r="H705" s="402"/>
      <c r="I705" s="402"/>
      <c r="J705" s="402"/>
      <c r="K705" s="402"/>
      <c r="L705" s="402"/>
      <c r="M705" s="402"/>
      <c r="N705" s="402"/>
      <c r="O705" s="402"/>
      <c r="P705" s="402"/>
      <c r="Q705" s="402"/>
      <c r="R705" s="402"/>
      <c r="S705" s="402"/>
      <c r="T705" s="402"/>
      <c r="U705" s="402"/>
      <c r="V705" s="402"/>
      <c r="W705" s="402"/>
      <c r="X705" s="402"/>
      <c r="Y705" s="402"/>
      <c r="Z705" s="402"/>
    </row>
    <row r="706" ht="18.0" customHeight="1">
      <c r="A706" s="402"/>
      <c r="B706" s="402"/>
      <c r="C706" s="402"/>
      <c r="D706" s="402"/>
      <c r="E706" s="402"/>
      <c r="F706" s="402"/>
      <c r="G706" s="402"/>
      <c r="H706" s="402"/>
      <c r="I706" s="402"/>
      <c r="J706" s="402"/>
      <c r="K706" s="402"/>
      <c r="L706" s="402"/>
      <c r="M706" s="402"/>
      <c r="N706" s="402"/>
      <c r="O706" s="402"/>
      <c r="P706" s="402"/>
      <c r="Q706" s="402"/>
      <c r="R706" s="402"/>
      <c r="S706" s="402"/>
      <c r="T706" s="402"/>
      <c r="U706" s="402"/>
      <c r="V706" s="402"/>
      <c r="W706" s="402"/>
      <c r="X706" s="402"/>
      <c r="Y706" s="402"/>
      <c r="Z706" s="402"/>
    </row>
    <row r="707" ht="18.0" customHeight="1">
      <c r="A707" s="402"/>
      <c r="B707" s="402"/>
      <c r="C707" s="402"/>
      <c r="D707" s="402"/>
      <c r="E707" s="402"/>
      <c r="F707" s="402"/>
      <c r="G707" s="402"/>
      <c r="H707" s="402"/>
      <c r="I707" s="402"/>
      <c r="J707" s="402"/>
      <c r="K707" s="402"/>
      <c r="L707" s="402"/>
      <c r="M707" s="402"/>
      <c r="N707" s="402"/>
      <c r="O707" s="402"/>
      <c r="P707" s="402"/>
      <c r="Q707" s="402"/>
      <c r="R707" s="402"/>
      <c r="S707" s="402"/>
      <c r="T707" s="402"/>
      <c r="U707" s="402"/>
      <c r="V707" s="402"/>
      <c r="W707" s="402"/>
      <c r="X707" s="402"/>
      <c r="Y707" s="402"/>
      <c r="Z707" s="402"/>
    </row>
    <row r="708" ht="18.0" customHeight="1">
      <c r="A708" s="402"/>
      <c r="B708" s="402"/>
      <c r="C708" s="402"/>
      <c r="D708" s="402"/>
      <c r="E708" s="402"/>
      <c r="F708" s="402"/>
      <c r="G708" s="402"/>
      <c r="H708" s="402"/>
      <c r="I708" s="402"/>
      <c r="J708" s="402"/>
      <c r="K708" s="402"/>
      <c r="L708" s="402"/>
      <c r="M708" s="402"/>
      <c r="N708" s="402"/>
      <c r="O708" s="402"/>
      <c r="P708" s="402"/>
      <c r="Q708" s="402"/>
      <c r="R708" s="402"/>
      <c r="S708" s="402"/>
      <c r="T708" s="402"/>
      <c r="U708" s="402"/>
      <c r="V708" s="402"/>
      <c r="W708" s="402"/>
      <c r="X708" s="402"/>
      <c r="Y708" s="402"/>
      <c r="Z708" s="402"/>
    </row>
    <row r="709" ht="18.0" customHeight="1">
      <c r="A709" s="402"/>
      <c r="B709" s="402"/>
      <c r="C709" s="402"/>
      <c r="D709" s="402"/>
      <c r="E709" s="402"/>
      <c r="F709" s="402"/>
      <c r="G709" s="402"/>
      <c r="H709" s="402"/>
      <c r="I709" s="402"/>
      <c r="J709" s="402"/>
      <c r="K709" s="402"/>
      <c r="L709" s="402"/>
      <c r="M709" s="402"/>
      <c r="N709" s="402"/>
      <c r="O709" s="402"/>
      <c r="P709" s="402"/>
      <c r="Q709" s="402"/>
      <c r="R709" s="402"/>
      <c r="S709" s="402"/>
      <c r="T709" s="402"/>
      <c r="U709" s="402"/>
      <c r="V709" s="402"/>
      <c r="W709" s="402"/>
      <c r="X709" s="402"/>
      <c r="Y709" s="402"/>
      <c r="Z709" s="402"/>
    </row>
    <row r="710" ht="18.0" customHeight="1">
      <c r="A710" s="402"/>
      <c r="B710" s="402"/>
      <c r="C710" s="402"/>
      <c r="D710" s="402"/>
      <c r="E710" s="402"/>
      <c r="F710" s="402"/>
      <c r="G710" s="402"/>
      <c r="H710" s="402"/>
      <c r="I710" s="402"/>
      <c r="J710" s="402"/>
      <c r="K710" s="402"/>
      <c r="L710" s="402"/>
      <c r="M710" s="402"/>
      <c r="N710" s="402"/>
      <c r="O710" s="402"/>
      <c r="P710" s="402"/>
      <c r="Q710" s="402"/>
      <c r="R710" s="402"/>
      <c r="S710" s="402"/>
      <c r="T710" s="402"/>
      <c r="U710" s="402"/>
      <c r="V710" s="402"/>
      <c r="W710" s="402"/>
      <c r="X710" s="402"/>
      <c r="Y710" s="402"/>
      <c r="Z710" s="402"/>
    </row>
    <row r="711" ht="18.0" customHeight="1">
      <c r="A711" s="402"/>
      <c r="B711" s="402"/>
      <c r="C711" s="402"/>
      <c r="D711" s="402"/>
      <c r="E711" s="402"/>
      <c r="F711" s="402"/>
      <c r="G711" s="402"/>
      <c r="H711" s="402"/>
      <c r="I711" s="402"/>
      <c r="J711" s="402"/>
      <c r="K711" s="402"/>
      <c r="L711" s="402"/>
      <c r="M711" s="402"/>
      <c r="N711" s="402"/>
      <c r="O711" s="402"/>
      <c r="P711" s="402"/>
      <c r="Q711" s="402"/>
      <c r="R711" s="402"/>
      <c r="S711" s="402"/>
      <c r="T711" s="402"/>
      <c r="U711" s="402"/>
      <c r="V711" s="402"/>
      <c r="W711" s="402"/>
      <c r="X711" s="402"/>
      <c r="Y711" s="402"/>
      <c r="Z711" s="402"/>
    </row>
    <row r="712" ht="18.0" customHeight="1">
      <c r="A712" s="402"/>
      <c r="B712" s="402"/>
      <c r="C712" s="402"/>
      <c r="D712" s="402"/>
      <c r="E712" s="402"/>
      <c r="F712" s="402"/>
      <c r="G712" s="402"/>
      <c r="H712" s="402"/>
      <c r="I712" s="402"/>
      <c r="J712" s="402"/>
      <c r="K712" s="402"/>
      <c r="L712" s="402"/>
      <c r="M712" s="402"/>
      <c r="N712" s="402"/>
      <c r="O712" s="402"/>
      <c r="P712" s="402"/>
      <c r="Q712" s="402"/>
      <c r="R712" s="402"/>
      <c r="S712" s="402"/>
      <c r="T712" s="402"/>
      <c r="U712" s="402"/>
      <c r="V712" s="402"/>
      <c r="W712" s="402"/>
      <c r="X712" s="402"/>
      <c r="Y712" s="402"/>
      <c r="Z712" s="402"/>
    </row>
    <row r="713" ht="18.0" customHeight="1">
      <c r="A713" s="402"/>
      <c r="B713" s="402"/>
      <c r="C713" s="402"/>
      <c r="D713" s="402"/>
      <c r="E713" s="402"/>
      <c r="F713" s="402"/>
      <c r="G713" s="402"/>
      <c r="H713" s="402"/>
      <c r="I713" s="402"/>
      <c r="J713" s="402"/>
      <c r="K713" s="402"/>
      <c r="L713" s="402"/>
      <c r="M713" s="402"/>
      <c r="N713" s="402"/>
      <c r="O713" s="402"/>
      <c r="P713" s="402"/>
      <c r="Q713" s="402"/>
      <c r="R713" s="402"/>
      <c r="S713" s="402"/>
      <c r="T713" s="402"/>
      <c r="U713" s="402"/>
      <c r="V713" s="402"/>
      <c r="W713" s="402"/>
      <c r="X713" s="402"/>
      <c r="Y713" s="402"/>
      <c r="Z713" s="402"/>
    </row>
    <row r="714" ht="18.0" customHeight="1">
      <c r="A714" s="402"/>
      <c r="B714" s="402"/>
      <c r="C714" s="402"/>
      <c r="D714" s="402"/>
      <c r="E714" s="402"/>
      <c r="F714" s="402"/>
      <c r="G714" s="402"/>
      <c r="H714" s="402"/>
      <c r="I714" s="402"/>
      <c r="J714" s="402"/>
      <c r="K714" s="402"/>
      <c r="L714" s="402"/>
      <c r="M714" s="402"/>
      <c r="N714" s="402"/>
      <c r="O714" s="402"/>
      <c r="P714" s="402"/>
      <c r="Q714" s="402"/>
      <c r="R714" s="402"/>
      <c r="S714" s="402"/>
      <c r="T714" s="402"/>
      <c r="U714" s="402"/>
      <c r="V714" s="402"/>
      <c r="W714" s="402"/>
      <c r="X714" s="402"/>
      <c r="Y714" s="402"/>
      <c r="Z714" s="402"/>
    </row>
    <row r="715" ht="18.0" customHeight="1">
      <c r="A715" s="402"/>
      <c r="B715" s="402"/>
      <c r="C715" s="402"/>
      <c r="D715" s="402"/>
      <c r="E715" s="402"/>
      <c r="F715" s="402"/>
      <c r="G715" s="402"/>
      <c r="H715" s="402"/>
      <c r="I715" s="402"/>
      <c r="J715" s="402"/>
      <c r="K715" s="402"/>
      <c r="L715" s="402"/>
      <c r="M715" s="402"/>
      <c r="N715" s="402"/>
      <c r="O715" s="402"/>
      <c r="P715" s="402"/>
      <c r="Q715" s="402"/>
      <c r="R715" s="402"/>
      <c r="S715" s="402"/>
      <c r="T715" s="402"/>
      <c r="U715" s="402"/>
      <c r="V715" s="402"/>
      <c r="W715" s="402"/>
      <c r="X715" s="402"/>
      <c r="Y715" s="402"/>
      <c r="Z715" s="402"/>
    </row>
    <row r="716" ht="18.0" customHeight="1">
      <c r="A716" s="402"/>
      <c r="B716" s="402"/>
      <c r="C716" s="402"/>
      <c r="D716" s="402"/>
      <c r="E716" s="402"/>
      <c r="F716" s="402"/>
      <c r="G716" s="402"/>
      <c r="H716" s="402"/>
      <c r="I716" s="402"/>
      <c r="J716" s="402"/>
      <c r="K716" s="402"/>
      <c r="L716" s="402"/>
      <c r="M716" s="402"/>
      <c r="N716" s="402"/>
      <c r="O716" s="402"/>
      <c r="P716" s="402"/>
      <c r="Q716" s="402"/>
      <c r="R716" s="402"/>
      <c r="S716" s="402"/>
      <c r="T716" s="402"/>
      <c r="U716" s="402"/>
      <c r="V716" s="402"/>
      <c r="W716" s="402"/>
      <c r="X716" s="402"/>
      <c r="Y716" s="402"/>
      <c r="Z716" s="402"/>
    </row>
    <row r="717" ht="18.0" customHeight="1">
      <c r="A717" s="402"/>
      <c r="B717" s="402"/>
      <c r="C717" s="402"/>
      <c r="D717" s="402"/>
      <c r="E717" s="402"/>
      <c r="F717" s="402"/>
      <c r="G717" s="402"/>
      <c r="H717" s="402"/>
      <c r="I717" s="402"/>
      <c r="J717" s="402"/>
      <c r="K717" s="402"/>
      <c r="L717" s="402"/>
      <c r="M717" s="402"/>
      <c r="N717" s="402"/>
      <c r="O717" s="402"/>
      <c r="P717" s="402"/>
      <c r="Q717" s="402"/>
      <c r="R717" s="402"/>
      <c r="S717" s="402"/>
      <c r="T717" s="402"/>
      <c r="U717" s="402"/>
      <c r="V717" s="402"/>
      <c r="W717" s="402"/>
      <c r="X717" s="402"/>
      <c r="Y717" s="402"/>
      <c r="Z717" s="402"/>
    </row>
    <row r="718" ht="18.0" customHeight="1">
      <c r="A718" s="402"/>
      <c r="B718" s="402"/>
      <c r="C718" s="402"/>
      <c r="D718" s="402"/>
      <c r="E718" s="402"/>
      <c r="F718" s="402"/>
      <c r="G718" s="402"/>
      <c r="H718" s="402"/>
      <c r="I718" s="402"/>
      <c r="J718" s="402"/>
      <c r="K718" s="402"/>
      <c r="L718" s="402"/>
      <c r="M718" s="402"/>
      <c r="N718" s="402"/>
      <c r="O718" s="402"/>
      <c r="P718" s="402"/>
      <c r="Q718" s="402"/>
      <c r="R718" s="402"/>
      <c r="S718" s="402"/>
      <c r="T718" s="402"/>
      <c r="U718" s="402"/>
      <c r="V718" s="402"/>
      <c r="W718" s="402"/>
      <c r="X718" s="402"/>
      <c r="Y718" s="402"/>
      <c r="Z718" s="402"/>
    </row>
    <row r="719" ht="18.0" customHeight="1">
      <c r="A719" s="402"/>
      <c r="B719" s="402"/>
      <c r="C719" s="402"/>
      <c r="D719" s="402"/>
      <c r="E719" s="402"/>
      <c r="F719" s="402"/>
      <c r="G719" s="402"/>
      <c r="H719" s="402"/>
      <c r="I719" s="402"/>
      <c r="J719" s="402"/>
      <c r="K719" s="402"/>
      <c r="L719" s="402"/>
      <c r="M719" s="402"/>
      <c r="N719" s="402"/>
      <c r="O719" s="402"/>
      <c r="P719" s="402"/>
      <c r="Q719" s="402"/>
      <c r="R719" s="402"/>
      <c r="S719" s="402"/>
      <c r="T719" s="402"/>
      <c r="U719" s="402"/>
      <c r="V719" s="402"/>
      <c r="W719" s="402"/>
      <c r="X719" s="402"/>
      <c r="Y719" s="402"/>
      <c r="Z719" s="402"/>
    </row>
    <row r="720" ht="18.0" customHeight="1">
      <c r="A720" s="402"/>
      <c r="B720" s="402"/>
      <c r="C720" s="402"/>
      <c r="D720" s="402"/>
      <c r="E720" s="402"/>
      <c r="F720" s="402"/>
      <c r="G720" s="402"/>
      <c r="H720" s="402"/>
      <c r="I720" s="402"/>
      <c r="J720" s="402"/>
      <c r="K720" s="402"/>
      <c r="L720" s="402"/>
      <c r="M720" s="402"/>
      <c r="N720" s="402"/>
      <c r="O720" s="402"/>
      <c r="P720" s="402"/>
      <c r="Q720" s="402"/>
      <c r="R720" s="402"/>
      <c r="S720" s="402"/>
      <c r="T720" s="402"/>
      <c r="U720" s="402"/>
      <c r="V720" s="402"/>
      <c r="W720" s="402"/>
      <c r="X720" s="402"/>
      <c r="Y720" s="402"/>
      <c r="Z720" s="402"/>
    </row>
    <row r="721" ht="18.0" customHeight="1">
      <c r="A721" s="402"/>
      <c r="B721" s="402"/>
      <c r="C721" s="402"/>
      <c r="D721" s="402"/>
      <c r="E721" s="402"/>
      <c r="F721" s="402"/>
      <c r="G721" s="402"/>
      <c r="H721" s="402"/>
      <c r="I721" s="402"/>
      <c r="J721" s="402"/>
      <c r="K721" s="402"/>
      <c r="L721" s="402"/>
      <c r="M721" s="402"/>
      <c r="N721" s="402"/>
      <c r="O721" s="402"/>
      <c r="P721" s="402"/>
      <c r="Q721" s="402"/>
      <c r="R721" s="402"/>
      <c r="S721" s="402"/>
      <c r="T721" s="402"/>
      <c r="U721" s="402"/>
      <c r="V721" s="402"/>
      <c r="W721" s="402"/>
      <c r="X721" s="402"/>
      <c r="Y721" s="402"/>
      <c r="Z721" s="402"/>
    </row>
    <row r="722" ht="18.0" customHeight="1">
      <c r="A722" s="402"/>
      <c r="B722" s="402"/>
      <c r="C722" s="402"/>
      <c r="D722" s="402"/>
      <c r="E722" s="402"/>
      <c r="F722" s="402"/>
      <c r="G722" s="402"/>
      <c r="H722" s="402"/>
      <c r="I722" s="402"/>
      <c r="J722" s="402"/>
      <c r="K722" s="402"/>
      <c r="L722" s="402"/>
      <c r="M722" s="402"/>
      <c r="N722" s="402"/>
      <c r="O722" s="402"/>
      <c r="P722" s="402"/>
      <c r="Q722" s="402"/>
      <c r="R722" s="402"/>
      <c r="S722" s="402"/>
      <c r="T722" s="402"/>
      <c r="U722" s="402"/>
      <c r="V722" s="402"/>
      <c r="W722" s="402"/>
      <c r="X722" s="402"/>
      <c r="Y722" s="402"/>
      <c r="Z722" s="402"/>
    </row>
    <row r="723" ht="18.0" customHeight="1">
      <c r="A723" s="402"/>
      <c r="B723" s="402"/>
      <c r="C723" s="402"/>
      <c r="D723" s="402"/>
      <c r="E723" s="402"/>
      <c r="F723" s="402"/>
      <c r="G723" s="402"/>
      <c r="H723" s="402"/>
      <c r="I723" s="402"/>
      <c r="J723" s="402"/>
      <c r="K723" s="402"/>
      <c r="L723" s="402"/>
      <c r="M723" s="402"/>
      <c r="N723" s="402"/>
      <c r="O723" s="402"/>
      <c r="P723" s="402"/>
      <c r="Q723" s="402"/>
      <c r="R723" s="402"/>
      <c r="S723" s="402"/>
      <c r="T723" s="402"/>
      <c r="U723" s="402"/>
      <c r="V723" s="402"/>
      <c r="W723" s="402"/>
      <c r="X723" s="402"/>
      <c r="Y723" s="402"/>
      <c r="Z723" s="402"/>
    </row>
    <row r="724" ht="18.0" customHeight="1">
      <c r="A724" s="402"/>
      <c r="B724" s="402"/>
      <c r="C724" s="402"/>
      <c r="D724" s="402"/>
      <c r="E724" s="402"/>
      <c r="F724" s="402"/>
      <c r="G724" s="402"/>
      <c r="H724" s="402"/>
      <c r="I724" s="402"/>
      <c r="J724" s="402"/>
      <c r="K724" s="402"/>
      <c r="L724" s="402"/>
      <c r="M724" s="402"/>
      <c r="N724" s="402"/>
      <c r="O724" s="402"/>
      <c r="P724" s="402"/>
      <c r="Q724" s="402"/>
      <c r="R724" s="402"/>
      <c r="S724" s="402"/>
      <c r="T724" s="402"/>
      <c r="U724" s="402"/>
      <c r="V724" s="402"/>
      <c r="W724" s="402"/>
      <c r="X724" s="402"/>
      <c r="Y724" s="402"/>
      <c r="Z724" s="402"/>
    </row>
    <row r="725" ht="18.0" customHeight="1">
      <c r="A725" s="402"/>
      <c r="B725" s="402"/>
      <c r="C725" s="402"/>
      <c r="D725" s="402"/>
      <c r="E725" s="402"/>
      <c r="F725" s="402"/>
      <c r="G725" s="402"/>
      <c r="H725" s="402"/>
      <c r="I725" s="402"/>
      <c r="J725" s="402"/>
      <c r="K725" s="402"/>
      <c r="L725" s="402"/>
      <c r="M725" s="402"/>
      <c r="N725" s="402"/>
      <c r="O725" s="402"/>
      <c r="P725" s="402"/>
      <c r="Q725" s="402"/>
      <c r="R725" s="402"/>
      <c r="S725" s="402"/>
      <c r="T725" s="402"/>
      <c r="U725" s="402"/>
      <c r="V725" s="402"/>
      <c r="W725" s="402"/>
      <c r="X725" s="402"/>
      <c r="Y725" s="402"/>
      <c r="Z725" s="402"/>
    </row>
    <row r="726" ht="18.0" customHeight="1">
      <c r="A726" s="402"/>
      <c r="B726" s="402"/>
      <c r="C726" s="402"/>
      <c r="D726" s="402"/>
      <c r="E726" s="402"/>
      <c r="F726" s="402"/>
      <c r="G726" s="402"/>
      <c r="H726" s="402"/>
      <c r="I726" s="402"/>
      <c r="J726" s="402"/>
      <c r="K726" s="402"/>
      <c r="L726" s="402"/>
      <c r="M726" s="402"/>
      <c r="N726" s="402"/>
      <c r="O726" s="402"/>
      <c r="P726" s="402"/>
      <c r="Q726" s="402"/>
      <c r="R726" s="402"/>
      <c r="S726" s="402"/>
      <c r="T726" s="402"/>
      <c r="U726" s="402"/>
      <c r="V726" s="402"/>
      <c r="W726" s="402"/>
      <c r="X726" s="402"/>
      <c r="Y726" s="402"/>
      <c r="Z726" s="402"/>
    </row>
    <row r="727" ht="18.0" customHeight="1">
      <c r="A727" s="402"/>
      <c r="B727" s="402"/>
      <c r="C727" s="402"/>
      <c r="D727" s="402"/>
      <c r="E727" s="402"/>
      <c r="F727" s="402"/>
      <c r="G727" s="402"/>
      <c r="H727" s="402"/>
      <c r="I727" s="402"/>
      <c r="J727" s="402"/>
      <c r="K727" s="402"/>
      <c r="L727" s="402"/>
      <c r="M727" s="402"/>
      <c r="N727" s="402"/>
      <c r="O727" s="402"/>
      <c r="P727" s="402"/>
      <c r="Q727" s="402"/>
      <c r="R727" s="402"/>
      <c r="S727" s="402"/>
      <c r="T727" s="402"/>
      <c r="U727" s="402"/>
      <c r="V727" s="402"/>
      <c r="W727" s="402"/>
      <c r="X727" s="402"/>
      <c r="Y727" s="402"/>
      <c r="Z727" s="402"/>
    </row>
    <row r="728" ht="18.0" customHeight="1">
      <c r="A728" s="402"/>
      <c r="B728" s="402"/>
      <c r="C728" s="402"/>
      <c r="D728" s="402"/>
      <c r="E728" s="402"/>
      <c r="F728" s="402"/>
      <c r="G728" s="402"/>
      <c r="H728" s="402"/>
      <c r="I728" s="402"/>
      <c r="J728" s="402"/>
      <c r="K728" s="402"/>
      <c r="L728" s="402"/>
      <c r="M728" s="402"/>
      <c r="N728" s="402"/>
      <c r="O728" s="402"/>
      <c r="P728" s="402"/>
      <c r="Q728" s="402"/>
      <c r="R728" s="402"/>
      <c r="S728" s="402"/>
      <c r="T728" s="402"/>
      <c r="U728" s="402"/>
      <c r="V728" s="402"/>
      <c r="W728" s="402"/>
      <c r="X728" s="402"/>
      <c r="Y728" s="402"/>
      <c r="Z728" s="402"/>
    </row>
    <row r="729" ht="18.0" customHeight="1">
      <c r="A729" s="402"/>
      <c r="B729" s="402"/>
      <c r="C729" s="402"/>
      <c r="D729" s="402"/>
      <c r="E729" s="402"/>
      <c r="F729" s="402"/>
      <c r="G729" s="402"/>
      <c r="H729" s="402"/>
      <c r="I729" s="402"/>
      <c r="J729" s="402"/>
      <c r="K729" s="402"/>
      <c r="L729" s="402"/>
      <c r="M729" s="402"/>
      <c r="N729" s="402"/>
      <c r="O729" s="402"/>
      <c r="P729" s="402"/>
      <c r="Q729" s="402"/>
      <c r="R729" s="402"/>
      <c r="S729" s="402"/>
      <c r="T729" s="402"/>
      <c r="U729" s="402"/>
      <c r="V729" s="402"/>
      <c r="W729" s="402"/>
      <c r="X729" s="402"/>
      <c r="Y729" s="402"/>
      <c r="Z729" s="402"/>
    </row>
    <row r="730" ht="18.0" customHeight="1">
      <c r="A730" s="402"/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  <c r="P730" s="402"/>
      <c r="Q730" s="402"/>
      <c r="R730" s="402"/>
      <c r="S730" s="402"/>
      <c r="T730" s="402"/>
      <c r="U730" s="402"/>
      <c r="V730" s="402"/>
      <c r="W730" s="402"/>
      <c r="X730" s="402"/>
      <c r="Y730" s="402"/>
      <c r="Z730" s="402"/>
    </row>
    <row r="731" ht="18.0" customHeight="1">
      <c r="A731" s="402"/>
      <c r="B731" s="402"/>
      <c r="C731" s="402"/>
      <c r="D731" s="402"/>
      <c r="E731" s="402"/>
      <c r="F731" s="402"/>
      <c r="G731" s="402"/>
      <c r="H731" s="402"/>
      <c r="I731" s="402"/>
      <c r="J731" s="402"/>
      <c r="K731" s="402"/>
      <c r="L731" s="402"/>
      <c r="M731" s="402"/>
      <c r="N731" s="402"/>
      <c r="O731" s="402"/>
      <c r="P731" s="402"/>
      <c r="Q731" s="402"/>
      <c r="R731" s="402"/>
      <c r="S731" s="402"/>
      <c r="T731" s="402"/>
      <c r="U731" s="402"/>
      <c r="V731" s="402"/>
      <c r="W731" s="402"/>
      <c r="X731" s="402"/>
      <c r="Y731" s="402"/>
      <c r="Z731" s="402"/>
    </row>
    <row r="732" ht="18.0" customHeight="1">
      <c r="A732" s="402"/>
      <c r="B732" s="402"/>
      <c r="C732" s="402"/>
      <c r="D732" s="402"/>
      <c r="E732" s="402"/>
      <c r="F732" s="402"/>
      <c r="G732" s="402"/>
      <c r="H732" s="402"/>
      <c r="I732" s="402"/>
      <c r="J732" s="402"/>
      <c r="K732" s="402"/>
      <c r="L732" s="402"/>
      <c r="M732" s="402"/>
      <c r="N732" s="402"/>
      <c r="O732" s="402"/>
      <c r="P732" s="402"/>
      <c r="Q732" s="402"/>
      <c r="R732" s="402"/>
      <c r="S732" s="402"/>
      <c r="T732" s="402"/>
      <c r="U732" s="402"/>
      <c r="V732" s="402"/>
      <c r="W732" s="402"/>
      <c r="X732" s="402"/>
      <c r="Y732" s="402"/>
      <c r="Z732" s="402"/>
    </row>
    <row r="733" ht="18.0" customHeight="1">
      <c r="A733" s="402"/>
      <c r="B733" s="402"/>
      <c r="C733" s="402"/>
      <c r="D733" s="402"/>
      <c r="E733" s="402"/>
      <c r="F733" s="402"/>
      <c r="G733" s="402"/>
      <c r="H733" s="402"/>
      <c r="I733" s="402"/>
      <c r="J733" s="402"/>
      <c r="K733" s="402"/>
      <c r="L733" s="402"/>
      <c r="M733" s="402"/>
      <c r="N733" s="402"/>
      <c r="O733" s="402"/>
      <c r="P733" s="402"/>
      <c r="Q733" s="402"/>
      <c r="R733" s="402"/>
      <c r="S733" s="402"/>
      <c r="T733" s="402"/>
      <c r="U733" s="402"/>
      <c r="V733" s="402"/>
      <c r="W733" s="402"/>
      <c r="X733" s="402"/>
      <c r="Y733" s="402"/>
      <c r="Z733" s="402"/>
    </row>
    <row r="734" ht="18.0" customHeight="1">
      <c r="A734" s="402"/>
      <c r="B734" s="402"/>
      <c r="C734" s="402"/>
      <c r="D734" s="402"/>
      <c r="E734" s="402"/>
      <c r="F734" s="402"/>
      <c r="G734" s="402"/>
      <c r="H734" s="402"/>
      <c r="I734" s="402"/>
      <c r="J734" s="402"/>
      <c r="K734" s="402"/>
      <c r="L734" s="402"/>
      <c r="M734" s="402"/>
      <c r="N734" s="402"/>
      <c r="O734" s="402"/>
      <c r="P734" s="402"/>
      <c r="Q734" s="402"/>
      <c r="R734" s="402"/>
      <c r="S734" s="402"/>
      <c r="T734" s="402"/>
      <c r="U734" s="402"/>
      <c r="V734" s="402"/>
      <c r="W734" s="402"/>
      <c r="X734" s="402"/>
      <c r="Y734" s="402"/>
      <c r="Z734" s="402"/>
    </row>
    <row r="735" ht="18.0" customHeight="1">
      <c r="A735" s="402"/>
      <c r="B735" s="402"/>
      <c r="C735" s="402"/>
      <c r="D735" s="402"/>
      <c r="E735" s="402"/>
      <c r="F735" s="402"/>
      <c r="G735" s="402"/>
      <c r="H735" s="402"/>
      <c r="I735" s="402"/>
      <c r="J735" s="402"/>
      <c r="K735" s="402"/>
      <c r="L735" s="402"/>
      <c r="M735" s="402"/>
      <c r="N735" s="402"/>
      <c r="O735" s="402"/>
      <c r="P735" s="402"/>
      <c r="Q735" s="402"/>
      <c r="R735" s="402"/>
      <c r="S735" s="402"/>
      <c r="T735" s="402"/>
      <c r="U735" s="402"/>
      <c r="V735" s="402"/>
      <c r="W735" s="402"/>
      <c r="X735" s="402"/>
      <c r="Y735" s="402"/>
      <c r="Z735" s="402"/>
    </row>
    <row r="736" ht="18.0" customHeight="1">
      <c r="A736" s="402"/>
      <c r="B736" s="402"/>
      <c r="C736" s="402"/>
      <c r="D736" s="402"/>
      <c r="E736" s="402"/>
      <c r="F736" s="402"/>
      <c r="G736" s="402"/>
      <c r="H736" s="402"/>
      <c r="I736" s="402"/>
      <c r="J736" s="402"/>
      <c r="K736" s="402"/>
      <c r="L736" s="402"/>
      <c r="M736" s="402"/>
      <c r="N736" s="402"/>
      <c r="O736" s="402"/>
      <c r="P736" s="402"/>
      <c r="Q736" s="402"/>
      <c r="R736" s="402"/>
      <c r="S736" s="402"/>
      <c r="T736" s="402"/>
      <c r="U736" s="402"/>
      <c r="V736" s="402"/>
      <c r="W736" s="402"/>
      <c r="X736" s="402"/>
      <c r="Y736" s="402"/>
      <c r="Z736" s="402"/>
    </row>
    <row r="737" ht="18.0" customHeight="1">
      <c r="A737" s="402"/>
      <c r="B737" s="402"/>
      <c r="C737" s="402"/>
      <c r="D737" s="402"/>
      <c r="E737" s="402"/>
      <c r="F737" s="402"/>
      <c r="G737" s="402"/>
      <c r="H737" s="402"/>
      <c r="I737" s="402"/>
      <c r="J737" s="402"/>
      <c r="K737" s="402"/>
      <c r="L737" s="402"/>
      <c r="M737" s="402"/>
      <c r="N737" s="402"/>
      <c r="O737" s="402"/>
      <c r="P737" s="402"/>
      <c r="Q737" s="402"/>
      <c r="R737" s="402"/>
      <c r="S737" s="402"/>
      <c r="T737" s="402"/>
      <c r="U737" s="402"/>
      <c r="V737" s="402"/>
      <c r="W737" s="402"/>
      <c r="X737" s="402"/>
      <c r="Y737" s="402"/>
      <c r="Z737" s="402"/>
    </row>
    <row r="738" ht="18.0" customHeight="1">
      <c r="A738" s="402"/>
      <c r="B738" s="402"/>
      <c r="C738" s="402"/>
      <c r="D738" s="402"/>
      <c r="E738" s="402"/>
      <c r="F738" s="402"/>
      <c r="G738" s="402"/>
      <c r="H738" s="402"/>
      <c r="I738" s="402"/>
      <c r="J738" s="402"/>
      <c r="K738" s="402"/>
      <c r="L738" s="402"/>
      <c r="M738" s="402"/>
      <c r="N738" s="402"/>
      <c r="O738" s="402"/>
      <c r="P738" s="402"/>
      <c r="Q738" s="402"/>
      <c r="R738" s="402"/>
      <c r="S738" s="402"/>
      <c r="T738" s="402"/>
      <c r="U738" s="402"/>
      <c r="V738" s="402"/>
      <c r="W738" s="402"/>
      <c r="X738" s="402"/>
      <c r="Y738" s="402"/>
      <c r="Z738" s="402"/>
    </row>
    <row r="739" ht="18.0" customHeight="1">
      <c r="A739" s="402"/>
      <c r="B739" s="402"/>
      <c r="C739" s="402"/>
      <c r="D739" s="402"/>
      <c r="E739" s="402"/>
      <c r="F739" s="402"/>
      <c r="G739" s="402"/>
      <c r="H739" s="402"/>
      <c r="I739" s="402"/>
      <c r="J739" s="402"/>
      <c r="K739" s="402"/>
      <c r="L739" s="402"/>
      <c r="M739" s="402"/>
      <c r="N739" s="402"/>
      <c r="O739" s="402"/>
      <c r="P739" s="402"/>
      <c r="Q739" s="402"/>
      <c r="R739" s="402"/>
      <c r="S739" s="402"/>
      <c r="T739" s="402"/>
      <c r="U739" s="402"/>
      <c r="V739" s="402"/>
      <c r="W739" s="402"/>
      <c r="X739" s="402"/>
      <c r="Y739" s="402"/>
      <c r="Z739" s="402"/>
    </row>
    <row r="740" ht="18.0" customHeight="1">
      <c r="A740" s="402"/>
      <c r="B740" s="402"/>
      <c r="C740" s="402"/>
      <c r="D740" s="402"/>
      <c r="E740" s="402"/>
      <c r="F740" s="402"/>
      <c r="G740" s="402"/>
      <c r="H740" s="402"/>
      <c r="I740" s="402"/>
      <c r="J740" s="402"/>
      <c r="K740" s="402"/>
      <c r="L740" s="402"/>
      <c r="M740" s="402"/>
      <c r="N740" s="402"/>
      <c r="O740" s="402"/>
      <c r="P740" s="402"/>
      <c r="Q740" s="402"/>
      <c r="R740" s="402"/>
      <c r="S740" s="402"/>
      <c r="T740" s="402"/>
      <c r="U740" s="402"/>
      <c r="V740" s="402"/>
      <c r="W740" s="402"/>
      <c r="X740" s="402"/>
      <c r="Y740" s="402"/>
      <c r="Z740" s="402"/>
    </row>
    <row r="741" ht="18.0" customHeight="1">
      <c r="A741" s="402"/>
      <c r="B741" s="402"/>
      <c r="C741" s="402"/>
      <c r="D741" s="402"/>
      <c r="E741" s="402"/>
      <c r="F741" s="402"/>
      <c r="G741" s="402"/>
      <c r="H741" s="402"/>
      <c r="I741" s="402"/>
      <c r="J741" s="402"/>
      <c r="K741" s="402"/>
      <c r="L741" s="402"/>
      <c r="M741" s="402"/>
      <c r="N741" s="402"/>
      <c r="O741" s="402"/>
      <c r="P741" s="402"/>
      <c r="Q741" s="402"/>
      <c r="R741" s="402"/>
      <c r="S741" s="402"/>
      <c r="T741" s="402"/>
      <c r="U741" s="402"/>
      <c r="V741" s="402"/>
      <c r="W741" s="402"/>
      <c r="X741" s="402"/>
      <c r="Y741" s="402"/>
      <c r="Z741" s="402"/>
    </row>
    <row r="742" ht="18.0" customHeight="1">
      <c r="A742" s="402"/>
      <c r="B742" s="402"/>
      <c r="C742" s="402"/>
      <c r="D742" s="402"/>
      <c r="E742" s="402"/>
      <c r="F742" s="402"/>
      <c r="G742" s="402"/>
      <c r="H742" s="402"/>
      <c r="I742" s="402"/>
      <c r="J742" s="402"/>
      <c r="K742" s="402"/>
      <c r="L742" s="402"/>
      <c r="M742" s="402"/>
      <c r="N742" s="402"/>
      <c r="O742" s="402"/>
      <c r="P742" s="402"/>
      <c r="Q742" s="402"/>
      <c r="R742" s="402"/>
      <c r="S742" s="402"/>
      <c r="T742" s="402"/>
      <c r="U742" s="402"/>
      <c r="V742" s="402"/>
      <c r="W742" s="402"/>
      <c r="X742" s="402"/>
      <c r="Y742" s="402"/>
      <c r="Z742" s="402"/>
    </row>
    <row r="743" ht="18.0" customHeight="1">
      <c r="A743" s="402"/>
      <c r="B743" s="402"/>
      <c r="C743" s="402"/>
      <c r="D743" s="402"/>
      <c r="E743" s="402"/>
      <c r="F743" s="402"/>
      <c r="G743" s="402"/>
      <c r="H743" s="402"/>
      <c r="I743" s="402"/>
      <c r="J743" s="402"/>
      <c r="K743" s="402"/>
      <c r="L743" s="402"/>
      <c r="M743" s="402"/>
      <c r="N743" s="402"/>
      <c r="O743" s="402"/>
      <c r="P743" s="402"/>
      <c r="Q743" s="402"/>
      <c r="R743" s="402"/>
      <c r="S743" s="402"/>
      <c r="T743" s="402"/>
      <c r="U743" s="402"/>
      <c r="V743" s="402"/>
      <c r="W743" s="402"/>
      <c r="X743" s="402"/>
      <c r="Y743" s="402"/>
      <c r="Z743" s="402"/>
    </row>
    <row r="744" ht="18.0" customHeight="1">
      <c r="A744" s="402"/>
      <c r="B744" s="402"/>
      <c r="C744" s="402"/>
      <c r="D744" s="402"/>
      <c r="E744" s="402"/>
      <c r="F744" s="402"/>
      <c r="G744" s="402"/>
      <c r="H744" s="402"/>
      <c r="I744" s="402"/>
      <c r="J744" s="402"/>
      <c r="K744" s="402"/>
      <c r="L744" s="402"/>
      <c r="M744" s="402"/>
      <c r="N744" s="402"/>
      <c r="O744" s="402"/>
      <c r="P744" s="402"/>
      <c r="Q744" s="402"/>
      <c r="R744" s="402"/>
      <c r="S744" s="402"/>
      <c r="T744" s="402"/>
      <c r="U744" s="402"/>
      <c r="V744" s="402"/>
      <c r="W744" s="402"/>
      <c r="X744" s="402"/>
      <c r="Y744" s="402"/>
      <c r="Z744" s="402"/>
    </row>
    <row r="745" ht="18.0" customHeight="1">
      <c r="A745" s="402"/>
      <c r="B745" s="402"/>
      <c r="C745" s="402"/>
      <c r="D745" s="402"/>
      <c r="E745" s="402"/>
      <c r="F745" s="402"/>
      <c r="G745" s="402"/>
      <c r="H745" s="402"/>
      <c r="I745" s="402"/>
      <c r="J745" s="402"/>
      <c r="K745" s="402"/>
      <c r="L745" s="402"/>
      <c r="M745" s="402"/>
      <c r="N745" s="402"/>
      <c r="O745" s="402"/>
      <c r="P745" s="402"/>
      <c r="Q745" s="402"/>
      <c r="R745" s="402"/>
      <c r="S745" s="402"/>
      <c r="T745" s="402"/>
      <c r="U745" s="402"/>
      <c r="V745" s="402"/>
      <c r="W745" s="402"/>
      <c r="X745" s="402"/>
      <c r="Y745" s="402"/>
      <c r="Z745" s="402"/>
    </row>
    <row r="746" ht="18.0" customHeight="1">
      <c r="A746" s="402"/>
      <c r="B746" s="402"/>
      <c r="C746" s="402"/>
      <c r="D746" s="402"/>
      <c r="E746" s="402"/>
      <c r="F746" s="402"/>
      <c r="G746" s="402"/>
      <c r="H746" s="402"/>
      <c r="I746" s="402"/>
      <c r="J746" s="402"/>
      <c r="K746" s="402"/>
      <c r="L746" s="402"/>
      <c r="M746" s="402"/>
      <c r="N746" s="402"/>
      <c r="O746" s="402"/>
      <c r="P746" s="402"/>
      <c r="Q746" s="402"/>
      <c r="R746" s="402"/>
      <c r="S746" s="402"/>
      <c r="T746" s="402"/>
      <c r="U746" s="402"/>
      <c r="V746" s="402"/>
      <c r="W746" s="402"/>
      <c r="X746" s="402"/>
      <c r="Y746" s="402"/>
      <c r="Z746" s="402"/>
    </row>
    <row r="747" ht="18.0" customHeight="1">
      <c r="A747" s="402"/>
      <c r="B747" s="402"/>
      <c r="C747" s="402"/>
      <c r="D747" s="402"/>
      <c r="E747" s="402"/>
      <c r="F747" s="402"/>
      <c r="G747" s="402"/>
      <c r="H747" s="402"/>
      <c r="I747" s="402"/>
      <c r="J747" s="402"/>
      <c r="K747" s="402"/>
      <c r="L747" s="402"/>
      <c r="M747" s="402"/>
      <c r="N747" s="402"/>
      <c r="O747" s="402"/>
      <c r="P747" s="402"/>
      <c r="Q747" s="402"/>
      <c r="R747" s="402"/>
      <c r="S747" s="402"/>
      <c r="T747" s="402"/>
      <c r="U747" s="402"/>
      <c r="V747" s="402"/>
      <c r="W747" s="402"/>
      <c r="X747" s="402"/>
      <c r="Y747" s="402"/>
      <c r="Z747" s="402"/>
    </row>
    <row r="748" ht="18.0" customHeight="1">
      <c r="A748" s="402"/>
      <c r="B748" s="402"/>
      <c r="C748" s="402"/>
      <c r="D748" s="402"/>
      <c r="E748" s="402"/>
      <c r="F748" s="402"/>
      <c r="G748" s="402"/>
      <c r="H748" s="402"/>
      <c r="I748" s="402"/>
      <c r="J748" s="402"/>
      <c r="K748" s="402"/>
      <c r="L748" s="402"/>
      <c r="M748" s="402"/>
      <c r="N748" s="402"/>
      <c r="O748" s="402"/>
      <c r="P748" s="402"/>
      <c r="Q748" s="402"/>
      <c r="R748" s="402"/>
      <c r="S748" s="402"/>
      <c r="T748" s="402"/>
      <c r="U748" s="402"/>
      <c r="V748" s="402"/>
      <c r="W748" s="402"/>
      <c r="X748" s="402"/>
      <c r="Y748" s="402"/>
      <c r="Z748" s="402"/>
    </row>
    <row r="749" ht="18.0" customHeight="1">
      <c r="A749" s="402"/>
      <c r="B749" s="402"/>
      <c r="C749" s="402"/>
      <c r="D749" s="402"/>
      <c r="E749" s="402"/>
      <c r="F749" s="402"/>
      <c r="G749" s="402"/>
      <c r="H749" s="402"/>
      <c r="I749" s="402"/>
      <c r="J749" s="402"/>
      <c r="K749" s="402"/>
      <c r="L749" s="402"/>
      <c r="M749" s="402"/>
      <c r="N749" s="402"/>
      <c r="O749" s="402"/>
      <c r="P749" s="402"/>
      <c r="Q749" s="402"/>
      <c r="R749" s="402"/>
      <c r="S749" s="402"/>
      <c r="T749" s="402"/>
      <c r="U749" s="402"/>
      <c r="V749" s="402"/>
      <c r="W749" s="402"/>
      <c r="X749" s="402"/>
      <c r="Y749" s="402"/>
      <c r="Z749" s="402"/>
    </row>
    <row r="750" ht="18.0" customHeight="1">
      <c r="A750" s="402"/>
      <c r="B750" s="402"/>
      <c r="C750" s="402"/>
      <c r="D750" s="402"/>
      <c r="E750" s="402"/>
      <c r="F750" s="402"/>
      <c r="G750" s="402"/>
      <c r="H750" s="402"/>
      <c r="I750" s="402"/>
      <c r="J750" s="402"/>
      <c r="K750" s="402"/>
      <c r="L750" s="402"/>
      <c r="M750" s="402"/>
      <c r="N750" s="402"/>
      <c r="O750" s="402"/>
      <c r="P750" s="402"/>
      <c r="Q750" s="402"/>
      <c r="R750" s="402"/>
      <c r="S750" s="402"/>
      <c r="T750" s="402"/>
      <c r="U750" s="402"/>
      <c r="V750" s="402"/>
      <c r="W750" s="402"/>
      <c r="X750" s="402"/>
      <c r="Y750" s="402"/>
      <c r="Z750" s="402"/>
    </row>
    <row r="751" ht="18.0" customHeight="1">
      <c r="A751" s="402"/>
      <c r="B751" s="402"/>
      <c r="C751" s="402"/>
      <c r="D751" s="402"/>
      <c r="E751" s="402"/>
      <c r="F751" s="402"/>
      <c r="G751" s="402"/>
      <c r="H751" s="402"/>
      <c r="I751" s="402"/>
      <c r="J751" s="402"/>
      <c r="K751" s="402"/>
      <c r="L751" s="402"/>
      <c r="M751" s="402"/>
      <c r="N751" s="402"/>
      <c r="O751" s="402"/>
      <c r="P751" s="402"/>
      <c r="Q751" s="402"/>
      <c r="R751" s="402"/>
      <c r="S751" s="402"/>
      <c r="T751" s="402"/>
      <c r="U751" s="402"/>
      <c r="V751" s="402"/>
      <c r="W751" s="402"/>
      <c r="X751" s="402"/>
      <c r="Y751" s="402"/>
      <c r="Z751" s="402"/>
    </row>
    <row r="752" ht="18.0" customHeight="1">
      <c r="A752" s="402"/>
      <c r="B752" s="402"/>
      <c r="C752" s="402"/>
      <c r="D752" s="402"/>
      <c r="E752" s="402"/>
      <c r="F752" s="402"/>
      <c r="G752" s="402"/>
      <c r="H752" s="402"/>
      <c r="I752" s="402"/>
      <c r="J752" s="402"/>
      <c r="K752" s="402"/>
      <c r="L752" s="402"/>
      <c r="M752" s="402"/>
      <c r="N752" s="402"/>
      <c r="O752" s="402"/>
      <c r="P752" s="402"/>
      <c r="Q752" s="402"/>
      <c r="R752" s="402"/>
      <c r="S752" s="402"/>
      <c r="T752" s="402"/>
      <c r="U752" s="402"/>
      <c r="V752" s="402"/>
      <c r="W752" s="402"/>
      <c r="X752" s="402"/>
      <c r="Y752" s="402"/>
      <c r="Z752" s="402"/>
    </row>
    <row r="753" ht="18.0" customHeight="1">
      <c r="A753" s="402"/>
      <c r="B753" s="402"/>
      <c r="C753" s="402"/>
      <c r="D753" s="402"/>
      <c r="E753" s="402"/>
      <c r="F753" s="402"/>
      <c r="G753" s="402"/>
      <c r="H753" s="402"/>
      <c r="I753" s="402"/>
      <c r="J753" s="402"/>
      <c r="K753" s="402"/>
      <c r="L753" s="402"/>
      <c r="M753" s="402"/>
      <c r="N753" s="402"/>
      <c r="O753" s="402"/>
      <c r="P753" s="402"/>
      <c r="Q753" s="402"/>
      <c r="R753" s="402"/>
      <c r="S753" s="402"/>
      <c r="T753" s="402"/>
      <c r="U753" s="402"/>
      <c r="V753" s="402"/>
      <c r="W753" s="402"/>
      <c r="X753" s="402"/>
      <c r="Y753" s="402"/>
      <c r="Z753" s="402"/>
    </row>
    <row r="754" ht="18.0" customHeight="1">
      <c r="A754" s="402"/>
      <c r="B754" s="402"/>
      <c r="C754" s="402"/>
      <c r="D754" s="402"/>
      <c r="E754" s="402"/>
      <c r="F754" s="402"/>
      <c r="G754" s="402"/>
      <c r="H754" s="402"/>
      <c r="I754" s="402"/>
      <c r="J754" s="402"/>
      <c r="K754" s="402"/>
      <c r="L754" s="402"/>
      <c r="M754" s="402"/>
      <c r="N754" s="402"/>
      <c r="O754" s="402"/>
      <c r="P754" s="402"/>
      <c r="Q754" s="402"/>
      <c r="R754" s="402"/>
      <c r="S754" s="402"/>
      <c r="T754" s="402"/>
      <c r="U754" s="402"/>
      <c r="V754" s="402"/>
      <c r="W754" s="402"/>
      <c r="X754" s="402"/>
      <c r="Y754" s="402"/>
      <c r="Z754" s="402"/>
    </row>
    <row r="755" ht="18.0" customHeight="1">
      <c r="A755" s="402"/>
      <c r="B755" s="402"/>
      <c r="C755" s="402"/>
      <c r="D755" s="402"/>
      <c r="E755" s="402"/>
      <c r="F755" s="402"/>
      <c r="G755" s="402"/>
      <c r="H755" s="402"/>
      <c r="I755" s="402"/>
      <c r="J755" s="402"/>
      <c r="K755" s="402"/>
      <c r="L755" s="402"/>
      <c r="M755" s="402"/>
      <c r="N755" s="402"/>
      <c r="O755" s="402"/>
      <c r="P755" s="402"/>
      <c r="Q755" s="402"/>
      <c r="R755" s="402"/>
      <c r="S755" s="402"/>
      <c r="T755" s="402"/>
      <c r="U755" s="402"/>
      <c r="V755" s="402"/>
      <c r="W755" s="402"/>
      <c r="X755" s="402"/>
      <c r="Y755" s="402"/>
      <c r="Z755" s="402"/>
    </row>
    <row r="756" ht="18.0" customHeight="1">
      <c r="A756" s="402"/>
      <c r="B756" s="402"/>
      <c r="C756" s="402"/>
      <c r="D756" s="402"/>
      <c r="E756" s="402"/>
      <c r="F756" s="402"/>
      <c r="G756" s="402"/>
      <c r="H756" s="402"/>
      <c r="I756" s="402"/>
      <c r="J756" s="402"/>
      <c r="K756" s="402"/>
      <c r="L756" s="402"/>
      <c r="M756" s="402"/>
      <c r="N756" s="402"/>
      <c r="O756" s="402"/>
      <c r="P756" s="402"/>
      <c r="Q756" s="402"/>
      <c r="R756" s="402"/>
      <c r="S756" s="402"/>
      <c r="T756" s="402"/>
      <c r="U756" s="402"/>
      <c r="V756" s="402"/>
      <c r="W756" s="402"/>
      <c r="X756" s="402"/>
      <c r="Y756" s="402"/>
      <c r="Z756" s="402"/>
    </row>
    <row r="757" ht="18.0" customHeight="1">
      <c r="A757" s="402"/>
      <c r="B757" s="402"/>
      <c r="C757" s="402"/>
      <c r="D757" s="402"/>
      <c r="E757" s="402"/>
      <c r="F757" s="402"/>
      <c r="G757" s="402"/>
      <c r="H757" s="402"/>
      <c r="I757" s="402"/>
      <c r="J757" s="402"/>
      <c r="K757" s="402"/>
      <c r="L757" s="402"/>
      <c r="M757" s="402"/>
      <c r="N757" s="402"/>
      <c r="O757" s="402"/>
      <c r="P757" s="402"/>
      <c r="Q757" s="402"/>
      <c r="R757" s="402"/>
      <c r="S757" s="402"/>
      <c r="T757" s="402"/>
      <c r="U757" s="402"/>
      <c r="V757" s="402"/>
      <c r="W757" s="402"/>
      <c r="X757" s="402"/>
      <c r="Y757" s="402"/>
      <c r="Z757" s="402"/>
    </row>
    <row r="758" ht="18.0" customHeight="1">
      <c r="A758" s="402"/>
      <c r="B758" s="402"/>
      <c r="C758" s="402"/>
      <c r="D758" s="402"/>
      <c r="E758" s="402"/>
      <c r="F758" s="402"/>
      <c r="G758" s="402"/>
      <c r="H758" s="402"/>
      <c r="I758" s="402"/>
      <c r="J758" s="402"/>
      <c r="K758" s="402"/>
      <c r="L758" s="402"/>
      <c r="M758" s="402"/>
      <c r="N758" s="402"/>
      <c r="O758" s="402"/>
      <c r="P758" s="402"/>
      <c r="Q758" s="402"/>
      <c r="R758" s="402"/>
      <c r="S758" s="402"/>
      <c r="T758" s="402"/>
      <c r="U758" s="402"/>
      <c r="V758" s="402"/>
      <c r="W758" s="402"/>
      <c r="X758" s="402"/>
      <c r="Y758" s="402"/>
      <c r="Z758" s="402"/>
    </row>
    <row r="759" ht="18.0" customHeight="1">
      <c r="A759" s="402"/>
      <c r="B759" s="402"/>
      <c r="C759" s="402"/>
      <c r="D759" s="402"/>
      <c r="E759" s="402"/>
      <c r="F759" s="402"/>
      <c r="G759" s="402"/>
      <c r="H759" s="402"/>
      <c r="I759" s="402"/>
      <c r="J759" s="402"/>
      <c r="K759" s="402"/>
      <c r="L759" s="402"/>
      <c r="M759" s="402"/>
      <c r="N759" s="402"/>
      <c r="O759" s="402"/>
      <c r="P759" s="402"/>
      <c r="Q759" s="402"/>
      <c r="R759" s="402"/>
      <c r="S759" s="402"/>
      <c r="T759" s="402"/>
      <c r="U759" s="402"/>
      <c r="V759" s="402"/>
      <c r="W759" s="402"/>
      <c r="X759" s="402"/>
      <c r="Y759" s="402"/>
      <c r="Z759" s="402"/>
    </row>
    <row r="760" ht="18.0" customHeight="1">
      <c r="A760" s="402"/>
      <c r="B760" s="402"/>
      <c r="C760" s="402"/>
      <c r="D760" s="402"/>
      <c r="E760" s="402"/>
      <c r="F760" s="402"/>
      <c r="G760" s="402"/>
      <c r="H760" s="402"/>
      <c r="I760" s="402"/>
      <c r="J760" s="402"/>
      <c r="K760" s="402"/>
      <c r="L760" s="402"/>
      <c r="M760" s="402"/>
      <c r="N760" s="402"/>
      <c r="O760" s="402"/>
      <c r="P760" s="402"/>
      <c r="Q760" s="402"/>
      <c r="R760" s="402"/>
      <c r="S760" s="402"/>
      <c r="T760" s="402"/>
      <c r="U760" s="402"/>
      <c r="V760" s="402"/>
      <c r="W760" s="402"/>
      <c r="X760" s="402"/>
      <c r="Y760" s="402"/>
      <c r="Z760" s="402"/>
    </row>
    <row r="761" ht="18.0" customHeight="1">
      <c r="A761" s="402"/>
      <c r="B761" s="402"/>
      <c r="C761" s="402"/>
      <c r="D761" s="402"/>
      <c r="E761" s="402"/>
      <c r="F761" s="402"/>
      <c r="G761" s="402"/>
      <c r="H761" s="402"/>
      <c r="I761" s="402"/>
      <c r="J761" s="402"/>
      <c r="K761" s="402"/>
      <c r="L761" s="402"/>
      <c r="M761" s="402"/>
      <c r="N761" s="402"/>
      <c r="O761" s="402"/>
      <c r="P761" s="402"/>
      <c r="Q761" s="402"/>
      <c r="R761" s="402"/>
      <c r="S761" s="402"/>
      <c r="T761" s="402"/>
      <c r="U761" s="402"/>
      <c r="V761" s="402"/>
      <c r="W761" s="402"/>
      <c r="X761" s="402"/>
      <c r="Y761" s="402"/>
      <c r="Z761" s="402"/>
    </row>
    <row r="762" ht="18.0" customHeight="1">
      <c r="A762" s="402"/>
      <c r="B762" s="402"/>
      <c r="C762" s="402"/>
      <c r="D762" s="402"/>
      <c r="E762" s="402"/>
      <c r="F762" s="402"/>
      <c r="G762" s="402"/>
      <c r="H762" s="402"/>
      <c r="I762" s="402"/>
      <c r="J762" s="402"/>
      <c r="K762" s="402"/>
      <c r="L762" s="402"/>
      <c r="M762" s="402"/>
      <c r="N762" s="402"/>
      <c r="O762" s="402"/>
      <c r="P762" s="402"/>
      <c r="Q762" s="402"/>
      <c r="R762" s="402"/>
      <c r="S762" s="402"/>
      <c r="T762" s="402"/>
      <c r="U762" s="402"/>
      <c r="V762" s="402"/>
      <c r="W762" s="402"/>
      <c r="X762" s="402"/>
      <c r="Y762" s="402"/>
      <c r="Z762" s="402"/>
    </row>
    <row r="763" ht="18.0" customHeight="1">
      <c r="A763" s="402"/>
      <c r="B763" s="402"/>
      <c r="C763" s="402"/>
      <c r="D763" s="402"/>
      <c r="E763" s="402"/>
      <c r="F763" s="402"/>
      <c r="G763" s="402"/>
      <c r="H763" s="402"/>
      <c r="I763" s="402"/>
      <c r="J763" s="402"/>
      <c r="K763" s="402"/>
      <c r="L763" s="402"/>
      <c r="M763" s="402"/>
      <c r="N763" s="402"/>
      <c r="O763" s="402"/>
      <c r="P763" s="402"/>
      <c r="Q763" s="402"/>
      <c r="R763" s="402"/>
      <c r="S763" s="402"/>
      <c r="T763" s="402"/>
      <c r="U763" s="402"/>
      <c r="V763" s="402"/>
      <c r="W763" s="402"/>
      <c r="X763" s="402"/>
      <c r="Y763" s="402"/>
      <c r="Z763" s="402"/>
    </row>
    <row r="764" ht="18.0" customHeight="1">
      <c r="A764" s="402"/>
      <c r="B764" s="402"/>
      <c r="C764" s="402"/>
      <c r="D764" s="402"/>
      <c r="E764" s="402"/>
      <c r="F764" s="402"/>
      <c r="G764" s="402"/>
      <c r="H764" s="402"/>
      <c r="I764" s="402"/>
      <c r="J764" s="402"/>
      <c r="K764" s="402"/>
      <c r="L764" s="402"/>
      <c r="M764" s="402"/>
      <c r="N764" s="402"/>
      <c r="O764" s="402"/>
      <c r="P764" s="402"/>
      <c r="Q764" s="402"/>
      <c r="R764" s="402"/>
      <c r="S764" s="402"/>
      <c r="T764" s="402"/>
      <c r="U764" s="402"/>
      <c r="V764" s="402"/>
      <c r="W764" s="402"/>
      <c r="X764" s="402"/>
      <c r="Y764" s="402"/>
      <c r="Z764" s="402"/>
    </row>
    <row r="765" ht="18.0" customHeight="1">
      <c r="A765" s="402"/>
      <c r="B765" s="402"/>
      <c r="C765" s="402"/>
      <c r="D765" s="402"/>
      <c r="E765" s="402"/>
      <c r="F765" s="402"/>
      <c r="G765" s="402"/>
      <c r="H765" s="402"/>
      <c r="I765" s="402"/>
      <c r="J765" s="402"/>
      <c r="K765" s="402"/>
      <c r="L765" s="402"/>
      <c r="M765" s="402"/>
      <c r="N765" s="402"/>
      <c r="O765" s="402"/>
      <c r="P765" s="402"/>
      <c r="Q765" s="402"/>
      <c r="R765" s="402"/>
      <c r="S765" s="402"/>
      <c r="T765" s="402"/>
      <c r="U765" s="402"/>
      <c r="V765" s="402"/>
      <c r="W765" s="402"/>
      <c r="X765" s="402"/>
      <c r="Y765" s="402"/>
      <c r="Z765" s="402"/>
    </row>
    <row r="766" ht="18.0" customHeight="1">
      <c r="A766" s="402"/>
      <c r="B766" s="402"/>
      <c r="C766" s="402"/>
      <c r="D766" s="402"/>
      <c r="E766" s="402"/>
      <c r="F766" s="402"/>
      <c r="G766" s="402"/>
      <c r="H766" s="402"/>
      <c r="I766" s="402"/>
      <c r="J766" s="402"/>
      <c r="K766" s="402"/>
      <c r="L766" s="402"/>
      <c r="M766" s="402"/>
      <c r="N766" s="402"/>
      <c r="O766" s="402"/>
      <c r="P766" s="402"/>
      <c r="Q766" s="402"/>
      <c r="R766" s="402"/>
      <c r="S766" s="402"/>
      <c r="T766" s="402"/>
      <c r="U766" s="402"/>
      <c r="V766" s="402"/>
      <c r="W766" s="402"/>
      <c r="X766" s="402"/>
      <c r="Y766" s="402"/>
      <c r="Z766" s="402"/>
    </row>
    <row r="767" ht="18.0" customHeight="1">
      <c r="A767" s="402"/>
      <c r="B767" s="402"/>
      <c r="C767" s="402"/>
      <c r="D767" s="402"/>
      <c r="E767" s="402"/>
      <c r="F767" s="402"/>
      <c r="G767" s="402"/>
      <c r="H767" s="402"/>
      <c r="I767" s="402"/>
      <c r="J767" s="402"/>
      <c r="K767" s="402"/>
      <c r="L767" s="402"/>
      <c r="M767" s="402"/>
      <c r="N767" s="402"/>
      <c r="O767" s="402"/>
      <c r="P767" s="402"/>
      <c r="Q767" s="402"/>
      <c r="R767" s="402"/>
      <c r="S767" s="402"/>
      <c r="T767" s="402"/>
      <c r="U767" s="402"/>
      <c r="V767" s="402"/>
      <c r="W767" s="402"/>
      <c r="X767" s="402"/>
      <c r="Y767" s="402"/>
      <c r="Z767" s="402"/>
    </row>
    <row r="768" ht="18.0" customHeight="1">
      <c r="A768" s="402"/>
      <c r="B768" s="402"/>
      <c r="C768" s="402"/>
      <c r="D768" s="402"/>
      <c r="E768" s="402"/>
      <c r="F768" s="402"/>
      <c r="G768" s="402"/>
      <c r="H768" s="402"/>
      <c r="I768" s="402"/>
      <c r="J768" s="402"/>
      <c r="K768" s="402"/>
      <c r="L768" s="402"/>
      <c r="M768" s="402"/>
      <c r="N768" s="402"/>
      <c r="O768" s="402"/>
      <c r="P768" s="402"/>
      <c r="Q768" s="402"/>
      <c r="R768" s="402"/>
      <c r="S768" s="402"/>
      <c r="T768" s="402"/>
      <c r="U768" s="402"/>
      <c r="V768" s="402"/>
      <c r="W768" s="402"/>
      <c r="X768" s="402"/>
      <c r="Y768" s="402"/>
      <c r="Z768" s="402"/>
    </row>
    <row r="769" ht="18.0" customHeight="1">
      <c r="A769" s="402"/>
      <c r="B769" s="402"/>
      <c r="C769" s="402"/>
      <c r="D769" s="402"/>
      <c r="E769" s="402"/>
      <c r="F769" s="402"/>
      <c r="G769" s="402"/>
      <c r="H769" s="402"/>
      <c r="I769" s="402"/>
      <c r="J769" s="402"/>
      <c r="K769" s="402"/>
      <c r="L769" s="402"/>
      <c r="M769" s="402"/>
      <c r="N769" s="402"/>
      <c r="O769" s="402"/>
      <c r="P769" s="402"/>
      <c r="Q769" s="402"/>
      <c r="R769" s="402"/>
      <c r="S769" s="402"/>
      <c r="T769" s="402"/>
      <c r="U769" s="402"/>
      <c r="V769" s="402"/>
      <c r="W769" s="402"/>
      <c r="X769" s="402"/>
      <c r="Y769" s="402"/>
      <c r="Z769" s="402"/>
    </row>
    <row r="770" ht="18.0" customHeight="1">
      <c r="A770" s="402"/>
      <c r="B770" s="402"/>
      <c r="C770" s="402"/>
      <c r="D770" s="402"/>
      <c r="E770" s="402"/>
      <c r="F770" s="402"/>
      <c r="G770" s="402"/>
      <c r="H770" s="402"/>
      <c r="I770" s="402"/>
      <c r="J770" s="402"/>
      <c r="K770" s="402"/>
      <c r="L770" s="402"/>
      <c r="M770" s="402"/>
      <c r="N770" s="402"/>
      <c r="O770" s="402"/>
      <c r="P770" s="402"/>
      <c r="Q770" s="402"/>
      <c r="R770" s="402"/>
      <c r="S770" s="402"/>
      <c r="T770" s="402"/>
      <c r="U770" s="402"/>
      <c r="V770" s="402"/>
      <c r="W770" s="402"/>
      <c r="X770" s="402"/>
      <c r="Y770" s="402"/>
      <c r="Z770" s="402"/>
    </row>
    <row r="771" ht="18.0" customHeight="1">
      <c r="A771" s="402"/>
      <c r="B771" s="402"/>
      <c r="C771" s="402"/>
      <c r="D771" s="402"/>
      <c r="E771" s="402"/>
      <c r="F771" s="402"/>
      <c r="G771" s="402"/>
      <c r="H771" s="402"/>
      <c r="I771" s="402"/>
      <c r="J771" s="402"/>
      <c r="K771" s="402"/>
      <c r="L771" s="402"/>
      <c r="M771" s="402"/>
      <c r="N771" s="402"/>
      <c r="O771" s="402"/>
      <c r="P771" s="402"/>
      <c r="Q771" s="402"/>
      <c r="R771" s="402"/>
      <c r="S771" s="402"/>
      <c r="T771" s="402"/>
      <c r="U771" s="402"/>
      <c r="V771" s="402"/>
      <c r="W771" s="402"/>
      <c r="X771" s="402"/>
      <c r="Y771" s="402"/>
      <c r="Z771" s="402"/>
    </row>
    <row r="772" ht="18.0" customHeight="1">
      <c r="A772" s="402"/>
      <c r="B772" s="402"/>
      <c r="C772" s="402"/>
      <c r="D772" s="402"/>
      <c r="E772" s="402"/>
      <c r="F772" s="402"/>
      <c r="G772" s="402"/>
      <c r="H772" s="402"/>
      <c r="I772" s="402"/>
      <c r="J772" s="402"/>
      <c r="K772" s="402"/>
      <c r="L772" s="402"/>
      <c r="M772" s="402"/>
      <c r="N772" s="402"/>
      <c r="O772" s="402"/>
      <c r="P772" s="402"/>
      <c r="Q772" s="402"/>
      <c r="R772" s="402"/>
      <c r="S772" s="402"/>
      <c r="T772" s="402"/>
      <c r="U772" s="402"/>
      <c r="V772" s="402"/>
      <c r="W772" s="402"/>
      <c r="X772" s="402"/>
      <c r="Y772" s="402"/>
      <c r="Z772" s="402"/>
    </row>
    <row r="773" ht="18.0" customHeight="1">
      <c r="A773" s="402"/>
      <c r="B773" s="402"/>
      <c r="C773" s="402"/>
      <c r="D773" s="402"/>
      <c r="E773" s="402"/>
      <c r="F773" s="402"/>
      <c r="G773" s="402"/>
      <c r="H773" s="402"/>
      <c r="I773" s="402"/>
      <c r="J773" s="402"/>
      <c r="K773" s="402"/>
      <c r="L773" s="402"/>
      <c r="M773" s="402"/>
      <c r="N773" s="402"/>
      <c r="O773" s="402"/>
      <c r="P773" s="402"/>
      <c r="Q773" s="402"/>
      <c r="R773" s="402"/>
      <c r="S773" s="402"/>
      <c r="T773" s="402"/>
      <c r="U773" s="402"/>
      <c r="V773" s="402"/>
      <c r="W773" s="402"/>
      <c r="X773" s="402"/>
      <c r="Y773" s="402"/>
      <c r="Z773" s="402"/>
    </row>
    <row r="774" ht="18.0" customHeight="1">
      <c r="A774" s="402"/>
      <c r="B774" s="402"/>
      <c r="C774" s="402"/>
      <c r="D774" s="402"/>
      <c r="E774" s="402"/>
      <c r="F774" s="402"/>
      <c r="G774" s="402"/>
      <c r="H774" s="402"/>
      <c r="I774" s="402"/>
      <c r="J774" s="402"/>
      <c r="K774" s="402"/>
      <c r="L774" s="402"/>
      <c r="M774" s="402"/>
      <c r="N774" s="402"/>
      <c r="O774" s="402"/>
      <c r="P774" s="402"/>
      <c r="Q774" s="402"/>
      <c r="R774" s="402"/>
      <c r="S774" s="402"/>
      <c r="T774" s="402"/>
      <c r="U774" s="402"/>
      <c r="V774" s="402"/>
      <c r="W774" s="402"/>
      <c r="X774" s="402"/>
      <c r="Y774" s="402"/>
      <c r="Z774" s="402"/>
    </row>
    <row r="775" ht="18.0" customHeight="1">
      <c r="A775" s="402"/>
      <c r="B775" s="402"/>
      <c r="C775" s="402"/>
      <c r="D775" s="402"/>
      <c r="E775" s="402"/>
      <c r="F775" s="402"/>
      <c r="G775" s="402"/>
      <c r="H775" s="402"/>
      <c r="I775" s="402"/>
      <c r="J775" s="402"/>
      <c r="K775" s="402"/>
      <c r="L775" s="402"/>
      <c r="M775" s="402"/>
      <c r="N775" s="402"/>
      <c r="O775" s="402"/>
      <c r="P775" s="402"/>
      <c r="Q775" s="402"/>
      <c r="R775" s="402"/>
      <c r="S775" s="402"/>
      <c r="T775" s="402"/>
      <c r="U775" s="402"/>
      <c r="V775" s="402"/>
      <c r="W775" s="402"/>
      <c r="X775" s="402"/>
      <c r="Y775" s="402"/>
      <c r="Z775" s="402"/>
    </row>
    <row r="776" ht="18.0" customHeight="1">
      <c r="A776" s="402"/>
      <c r="B776" s="402"/>
      <c r="C776" s="402"/>
      <c r="D776" s="402"/>
      <c r="E776" s="402"/>
      <c r="F776" s="402"/>
      <c r="G776" s="402"/>
      <c r="H776" s="402"/>
      <c r="I776" s="402"/>
      <c r="J776" s="402"/>
      <c r="K776" s="402"/>
      <c r="L776" s="402"/>
      <c r="M776" s="402"/>
      <c r="N776" s="402"/>
      <c r="O776" s="402"/>
      <c r="P776" s="402"/>
      <c r="Q776" s="402"/>
      <c r="R776" s="402"/>
      <c r="S776" s="402"/>
      <c r="T776" s="402"/>
      <c r="U776" s="402"/>
      <c r="V776" s="402"/>
      <c r="W776" s="402"/>
      <c r="X776" s="402"/>
      <c r="Y776" s="402"/>
      <c r="Z776" s="402"/>
    </row>
    <row r="777" ht="18.0" customHeight="1">
      <c r="A777" s="402"/>
      <c r="B777" s="402"/>
      <c r="C777" s="402"/>
      <c r="D777" s="402"/>
      <c r="E777" s="402"/>
      <c r="F777" s="402"/>
      <c r="G777" s="402"/>
      <c r="H777" s="402"/>
      <c r="I777" s="402"/>
      <c r="J777" s="402"/>
      <c r="K777" s="402"/>
      <c r="L777" s="402"/>
      <c r="M777" s="402"/>
      <c r="N777" s="402"/>
      <c r="O777" s="402"/>
      <c r="P777" s="402"/>
      <c r="Q777" s="402"/>
      <c r="R777" s="402"/>
      <c r="S777" s="402"/>
      <c r="T777" s="402"/>
      <c r="U777" s="402"/>
      <c r="V777" s="402"/>
      <c r="W777" s="402"/>
      <c r="X777" s="402"/>
      <c r="Y777" s="402"/>
      <c r="Z777" s="402"/>
    </row>
    <row r="778" ht="18.0" customHeight="1">
      <c r="A778" s="402"/>
      <c r="B778" s="402"/>
      <c r="C778" s="402"/>
      <c r="D778" s="402"/>
      <c r="E778" s="402"/>
      <c r="F778" s="402"/>
      <c r="G778" s="402"/>
      <c r="H778" s="402"/>
      <c r="I778" s="402"/>
      <c r="J778" s="402"/>
      <c r="K778" s="402"/>
      <c r="L778" s="402"/>
      <c r="M778" s="402"/>
      <c r="N778" s="402"/>
      <c r="O778" s="402"/>
      <c r="P778" s="402"/>
      <c r="Q778" s="402"/>
      <c r="R778" s="402"/>
      <c r="S778" s="402"/>
      <c r="T778" s="402"/>
      <c r="U778" s="402"/>
      <c r="V778" s="402"/>
      <c r="W778" s="402"/>
      <c r="X778" s="402"/>
      <c r="Y778" s="402"/>
      <c r="Z778" s="402"/>
    </row>
    <row r="779" ht="18.0" customHeight="1">
      <c r="A779" s="402"/>
      <c r="B779" s="402"/>
      <c r="C779" s="402"/>
      <c r="D779" s="402"/>
      <c r="E779" s="402"/>
      <c r="F779" s="402"/>
      <c r="G779" s="402"/>
      <c r="H779" s="402"/>
      <c r="I779" s="402"/>
      <c r="J779" s="402"/>
      <c r="K779" s="402"/>
      <c r="L779" s="402"/>
      <c r="M779" s="402"/>
      <c r="N779" s="402"/>
      <c r="O779" s="402"/>
      <c r="P779" s="402"/>
      <c r="Q779" s="402"/>
      <c r="R779" s="402"/>
      <c r="S779" s="402"/>
      <c r="T779" s="402"/>
      <c r="U779" s="402"/>
      <c r="V779" s="402"/>
      <c r="W779" s="402"/>
      <c r="X779" s="402"/>
      <c r="Y779" s="402"/>
      <c r="Z779" s="402"/>
    </row>
    <row r="780" ht="18.0" customHeight="1">
      <c r="A780" s="402"/>
      <c r="B780" s="402"/>
      <c r="C780" s="402"/>
      <c r="D780" s="402"/>
      <c r="E780" s="402"/>
      <c r="F780" s="402"/>
      <c r="G780" s="402"/>
      <c r="H780" s="402"/>
      <c r="I780" s="402"/>
      <c r="J780" s="402"/>
      <c r="K780" s="402"/>
      <c r="L780" s="402"/>
      <c r="M780" s="402"/>
      <c r="N780" s="402"/>
      <c r="O780" s="402"/>
      <c r="P780" s="402"/>
      <c r="Q780" s="402"/>
      <c r="R780" s="402"/>
      <c r="S780" s="402"/>
      <c r="T780" s="402"/>
      <c r="U780" s="402"/>
      <c r="V780" s="402"/>
      <c r="W780" s="402"/>
      <c r="X780" s="402"/>
      <c r="Y780" s="402"/>
      <c r="Z780" s="402"/>
    </row>
    <row r="781" ht="18.0" customHeight="1">
      <c r="A781" s="402"/>
      <c r="B781" s="402"/>
      <c r="C781" s="402"/>
      <c r="D781" s="402"/>
      <c r="E781" s="402"/>
      <c r="F781" s="402"/>
      <c r="G781" s="402"/>
      <c r="H781" s="402"/>
      <c r="I781" s="402"/>
      <c r="J781" s="402"/>
      <c r="K781" s="402"/>
      <c r="L781" s="402"/>
      <c r="M781" s="402"/>
      <c r="N781" s="402"/>
      <c r="O781" s="402"/>
      <c r="P781" s="402"/>
      <c r="Q781" s="402"/>
      <c r="R781" s="402"/>
      <c r="S781" s="402"/>
      <c r="T781" s="402"/>
      <c r="U781" s="402"/>
      <c r="V781" s="402"/>
      <c r="W781" s="402"/>
      <c r="X781" s="402"/>
      <c r="Y781" s="402"/>
      <c r="Z781" s="402"/>
    </row>
    <row r="782" ht="18.0" customHeight="1">
      <c r="A782" s="402"/>
      <c r="B782" s="402"/>
      <c r="C782" s="402"/>
      <c r="D782" s="402"/>
      <c r="E782" s="402"/>
      <c r="F782" s="402"/>
      <c r="G782" s="402"/>
      <c r="H782" s="402"/>
      <c r="I782" s="402"/>
      <c r="J782" s="402"/>
      <c r="K782" s="402"/>
      <c r="L782" s="402"/>
      <c r="M782" s="402"/>
      <c r="N782" s="402"/>
      <c r="O782" s="402"/>
      <c r="P782" s="402"/>
      <c r="Q782" s="402"/>
      <c r="R782" s="402"/>
      <c r="S782" s="402"/>
      <c r="T782" s="402"/>
      <c r="U782" s="402"/>
      <c r="V782" s="402"/>
      <c r="W782" s="402"/>
      <c r="X782" s="402"/>
      <c r="Y782" s="402"/>
      <c r="Z782" s="402"/>
    </row>
    <row r="783" ht="18.0" customHeight="1">
      <c r="A783" s="402"/>
      <c r="B783" s="402"/>
      <c r="C783" s="402"/>
      <c r="D783" s="402"/>
      <c r="E783" s="402"/>
      <c r="F783" s="402"/>
      <c r="G783" s="402"/>
      <c r="H783" s="402"/>
      <c r="I783" s="402"/>
      <c r="J783" s="402"/>
      <c r="K783" s="402"/>
      <c r="L783" s="402"/>
      <c r="M783" s="402"/>
      <c r="N783" s="402"/>
      <c r="O783" s="402"/>
      <c r="P783" s="402"/>
      <c r="Q783" s="402"/>
      <c r="R783" s="402"/>
      <c r="S783" s="402"/>
      <c r="T783" s="402"/>
      <c r="U783" s="402"/>
      <c r="V783" s="402"/>
      <c r="W783" s="402"/>
      <c r="X783" s="402"/>
      <c r="Y783" s="402"/>
      <c r="Z783" s="402"/>
    </row>
    <row r="784" ht="18.0" customHeight="1">
      <c r="A784" s="402"/>
      <c r="B784" s="402"/>
      <c r="C784" s="402"/>
      <c r="D784" s="402"/>
      <c r="E784" s="402"/>
      <c r="F784" s="402"/>
      <c r="G784" s="402"/>
      <c r="H784" s="402"/>
      <c r="I784" s="402"/>
      <c r="J784" s="402"/>
      <c r="K784" s="402"/>
      <c r="L784" s="402"/>
      <c r="M784" s="402"/>
      <c r="N784" s="402"/>
      <c r="O784" s="402"/>
      <c r="P784" s="402"/>
      <c r="Q784" s="402"/>
      <c r="R784" s="402"/>
      <c r="S784" s="402"/>
      <c r="T784" s="402"/>
      <c r="U784" s="402"/>
      <c r="V784" s="402"/>
      <c r="W784" s="402"/>
      <c r="X784" s="402"/>
      <c r="Y784" s="402"/>
      <c r="Z784" s="402"/>
    </row>
    <row r="785" ht="18.0" customHeight="1">
      <c r="A785" s="402"/>
      <c r="B785" s="402"/>
      <c r="C785" s="402"/>
      <c r="D785" s="402"/>
      <c r="E785" s="402"/>
      <c r="F785" s="402"/>
      <c r="G785" s="402"/>
      <c r="H785" s="402"/>
      <c r="I785" s="402"/>
      <c r="J785" s="402"/>
      <c r="K785" s="402"/>
      <c r="L785" s="402"/>
      <c r="M785" s="402"/>
      <c r="N785" s="402"/>
      <c r="O785" s="402"/>
      <c r="P785" s="402"/>
      <c r="Q785" s="402"/>
      <c r="R785" s="402"/>
      <c r="S785" s="402"/>
      <c r="T785" s="402"/>
      <c r="U785" s="402"/>
      <c r="V785" s="402"/>
      <c r="W785" s="402"/>
      <c r="X785" s="402"/>
      <c r="Y785" s="402"/>
      <c r="Z785" s="402"/>
    </row>
    <row r="786" ht="18.0" customHeight="1">
      <c r="A786" s="402"/>
      <c r="B786" s="402"/>
      <c r="C786" s="402"/>
      <c r="D786" s="402"/>
      <c r="E786" s="402"/>
      <c r="F786" s="402"/>
      <c r="G786" s="402"/>
      <c r="H786" s="402"/>
      <c r="I786" s="402"/>
      <c r="J786" s="402"/>
      <c r="K786" s="402"/>
      <c r="L786" s="402"/>
      <c r="M786" s="402"/>
      <c r="N786" s="402"/>
      <c r="O786" s="402"/>
      <c r="P786" s="402"/>
      <c r="Q786" s="402"/>
      <c r="R786" s="402"/>
      <c r="S786" s="402"/>
      <c r="T786" s="402"/>
      <c r="U786" s="402"/>
      <c r="V786" s="402"/>
      <c r="W786" s="402"/>
      <c r="X786" s="402"/>
      <c r="Y786" s="402"/>
      <c r="Z786" s="402"/>
    </row>
    <row r="787" ht="18.0" customHeight="1">
      <c r="A787" s="402"/>
      <c r="B787" s="402"/>
      <c r="C787" s="402"/>
      <c r="D787" s="402"/>
      <c r="E787" s="402"/>
      <c r="F787" s="402"/>
      <c r="G787" s="402"/>
      <c r="H787" s="402"/>
      <c r="I787" s="402"/>
      <c r="J787" s="402"/>
      <c r="K787" s="402"/>
      <c r="L787" s="402"/>
      <c r="M787" s="402"/>
      <c r="N787" s="402"/>
      <c r="O787" s="402"/>
      <c r="P787" s="402"/>
      <c r="Q787" s="402"/>
      <c r="R787" s="402"/>
      <c r="S787" s="402"/>
      <c r="T787" s="402"/>
      <c r="U787" s="402"/>
      <c r="V787" s="402"/>
      <c r="W787" s="402"/>
      <c r="X787" s="402"/>
      <c r="Y787" s="402"/>
      <c r="Z787" s="402"/>
    </row>
    <row r="788" ht="18.0" customHeight="1">
      <c r="A788" s="402"/>
      <c r="B788" s="402"/>
      <c r="C788" s="402"/>
      <c r="D788" s="402"/>
      <c r="E788" s="402"/>
      <c r="F788" s="402"/>
      <c r="G788" s="402"/>
      <c r="H788" s="402"/>
      <c r="I788" s="402"/>
      <c r="J788" s="402"/>
      <c r="K788" s="402"/>
      <c r="L788" s="402"/>
      <c r="M788" s="402"/>
      <c r="N788" s="402"/>
      <c r="O788" s="402"/>
      <c r="P788" s="402"/>
      <c r="Q788" s="402"/>
      <c r="R788" s="402"/>
      <c r="S788" s="402"/>
      <c r="T788" s="402"/>
      <c r="U788" s="402"/>
      <c r="V788" s="402"/>
      <c r="W788" s="402"/>
      <c r="X788" s="402"/>
      <c r="Y788" s="402"/>
      <c r="Z788" s="402"/>
    </row>
    <row r="789" ht="18.0" customHeight="1">
      <c r="A789" s="402"/>
      <c r="B789" s="402"/>
      <c r="C789" s="402"/>
      <c r="D789" s="402"/>
      <c r="E789" s="402"/>
      <c r="F789" s="402"/>
      <c r="G789" s="402"/>
      <c r="H789" s="402"/>
      <c r="I789" s="402"/>
      <c r="J789" s="402"/>
      <c r="K789" s="402"/>
      <c r="L789" s="402"/>
      <c r="M789" s="402"/>
      <c r="N789" s="402"/>
      <c r="O789" s="402"/>
      <c r="P789" s="402"/>
      <c r="Q789" s="402"/>
      <c r="R789" s="402"/>
      <c r="S789" s="402"/>
      <c r="T789" s="402"/>
      <c r="U789" s="402"/>
      <c r="V789" s="402"/>
      <c r="W789" s="402"/>
      <c r="X789" s="402"/>
      <c r="Y789" s="402"/>
      <c r="Z789" s="402"/>
    </row>
    <row r="790" ht="18.0" customHeight="1">
      <c r="A790" s="402"/>
      <c r="B790" s="402"/>
      <c r="C790" s="402"/>
      <c r="D790" s="402"/>
      <c r="E790" s="402"/>
      <c r="F790" s="402"/>
      <c r="G790" s="402"/>
      <c r="H790" s="402"/>
      <c r="I790" s="402"/>
      <c r="J790" s="402"/>
      <c r="K790" s="402"/>
      <c r="L790" s="402"/>
      <c r="M790" s="402"/>
      <c r="N790" s="402"/>
      <c r="O790" s="402"/>
      <c r="P790" s="402"/>
      <c r="Q790" s="402"/>
      <c r="R790" s="402"/>
      <c r="S790" s="402"/>
      <c r="T790" s="402"/>
      <c r="U790" s="402"/>
      <c r="V790" s="402"/>
      <c r="W790" s="402"/>
      <c r="X790" s="402"/>
      <c r="Y790" s="402"/>
      <c r="Z790" s="402"/>
    </row>
    <row r="791" ht="18.0" customHeight="1">
      <c r="A791" s="402"/>
      <c r="B791" s="402"/>
      <c r="C791" s="402"/>
      <c r="D791" s="402"/>
      <c r="E791" s="402"/>
      <c r="F791" s="402"/>
      <c r="G791" s="402"/>
      <c r="H791" s="402"/>
      <c r="I791" s="402"/>
      <c r="J791" s="402"/>
      <c r="K791" s="402"/>
      <c r="L791" s="402"/>
      <c r="M791" s="402"/>
      <c r="N791" s="402"/>
      <c r="O791" s="402"/>
      <c r="P791" s="402"/>
      <c r="Q791" s="402"/>
      <c r="R791" s="402"/>
      <c r="S791" s="402"/>
      <c r="T791" s="402"/>
      <c r="U791" s="402"/>
      <c r="V791" s="402"/>
      <c r="W791" s="402"/>
      <c r="X791" s="402"/>
      <c r="Y791" s="402"/>
      <c r="Z791" s="402"/>
    </row>
    <row r="792" ht="18.0" customHeight="1">
      <c r="A792" s="402"/>
      <c r="B792" s="402"/>
      <c r="C792" s="402"/>
      <c r="D792" s="402"/>
      <c r="E792" s="402"/>
      <c r="F792" s="402"/>
      <c r="G792" s="402"/>
      <c r="H792" s="402"/>
      <c r="I792" s="402"/>
      <c r="J792" s="402"/>
      <c r="K792" s="402"/>
      <c r="L792" s="402"/>
      <c r="M792" s="402"/>
      <c r="N792" s="402"/>
      <c r="O792" s="402"/>
      <c r="P792" s="402"/>
      <c r="Q792" s="402"/>
      <c r="R792" s="402"/>
      <c r="S792" s="402"/>
      <c r="T792" s="402"/>
      <c r="U792" s="402"/>
      <c r="V792" s="402"/>
      <c r="W792" s="402"/>
      <c r="X792" s="402"/>
      <c r="Y792" s="402"/>
      <c r="Z792" s="402"/>
    </row>
    <row r="793" ht="18.0" customHeight="1">
      <c r="A793" s="402"/>
      <c r="B793" s="402"/>
      <c r="C793" s="402"/>
      <c r="D793" s="402"/>
      <c r="E793" s="402"/>
      <c r="F793" s="402"/>
      <c r="G793" s="402"/>
      <c r="H793" s="402"/>
      <c r="I793" s="402"/>
      <c r="J793" s="402"/>
      <c r="K793" s="402"/>
      <c r="L793" s="402"/>
      <c r="M793" s="402"/>
      <c r="N793" s="402"/>
      <c r="O793" s="402"/>
      <c r="P793" s="402"/>
      <c r="Q793" s="402"/>
      <c r="R793" s="402"/>
      <c r="S793" s="402"/>
      <c r="T793" s="402"/>
      <c r="U793" s="402"/>
      <c r="V793" s="402"/>
      <c r="W793" s="402"/>
      <c r="X793" s="402"/>
      <c r="Y793" s="402"/>
      <c r="Z793" s="402"/>
    </row>
    <row r="794" ht="18.0" customHeight="1">
      <c r="A794" s="402"/>
      <c r="B794" s="402"/>
      <c r="C794" s="402"/>
      <c r="D794" s="402"/>
      <c r="E794" s="402"/>
      <c r="F794" s="402"/>
      <c r="G794" s="402"/>
      <c r="H794" s="402"/>
      <c r="I794" s="402"/>
      <c r="J794" s="402"/>
      <c r="K794" s="402"/>
      <c r="L794" s="402"/>
      <c r="M794" s="402"/>
      <c r="N794" s="402"/>
      <c r="O794" s="402"/>
      <c r="P794" s="402"/>
      <c r="Q794" s="402"/>
      <c r="R794" s="402"/>
      <c r="S794" s="402"/>
      <c r="T794" s="402"/>
      <c r="U794" s="402"/>
      <c r="V794" s="402"/>
      <c r="W794" s="402"/>
      <c r="X794" s="402"/>
      <c r="Y794" s="402"/>
      <c r="Z794" s="402"/>
    </row>
    <row r="795" ht="18.0" customHeight="1">
      <c r="A795" s="402"/>
      <c r="B795" s="402"/>
      <c r="C795" s="402"/>
      <c r="D795" s="402"/>
      <c r="E795" s="402"/>
      <c r="F795" s="402"/>
      <c r="G795" s="402"/>
      <c r="H795" s="402"/>
      <c r="I795" s="402"/>
      <c r="J795" s="402"/>
      <c r="K795" s="402"/>
      <c r="L795" s="402"/>
      <c r="M795" s="402"/>
      <c r="N795" s="402"/>
      <c r="O795" s="402"/>
      <c r="P795" s="402"/>
      <c r="Q795" s="402"/>
      <c r="R795" s="402"/>
      <c r="S795" s="402"/>
      <c r="T795" s="402"/>
      <c r="U795" s="402"/>
      <c r="V795" s="402"/>
      <c r="W795" s="402"/>
      <c r="X795" s="402"/>
      <c r="Y795" s="402"/>
      <c r="Z795" s="402"/>
    </row>
    <row r="796" ht="18.0" customHeight="1">
      <c r="A796" s="402"/>
      <c r="B796" s="402"/>
      <c r="C796" s="402"/>
      <c r="D796" s="402"/>
      <c r="E796" s="402"/>
      <c r="F796" s="402"/>
      <c r="G796" s="402"/>
      <c r="H796" s="402"/>
      <c r="I796" s="402"/>
      <c r="J796" s="402"/>
      <c r="K796" s="402"/>
      <c r="L796" s="402"/>
      <c r="M796" s="402"/>
      <c r="N796" s="402"/>
      <c r="O796" s="402"/>
      <c r="P796" s="402"/>
      <c r="Q796" s="402"/>
      <c r="R796" s="402"/>
      <c r="S796" s="402"/>
      <c r="T796" s="402"/>
      <c r="U796" s="402"/>
      <c r="V796" s="402"/>
      <c r="W796" s="402"/>
      <c r="X796" s="402"/>
      <c r="Y796" s="402"/>
      <c r="Z796" s="402"/>
    </row>
    <row r="797" ht="18.0" customHeight="1">
      <c r="A797" s="402"/>
      <c r="B797" s="402"/>
      <c r="C797" s="402"/>
      <c r="D797" s="402"/>
      <c r="E797" s="402"/>
      <c r="F797" s="402"/>
      <c r="G797" s="402"/>
      <c r="H797" s="402"/>
      <c r="I797" s="402"/>
      <c r="J797" s="402"/>
      <c r="K797" s="402"/>
      <c r="L797" s="402"/>
      <c r="M797" s="402"/>
      <c r="N797" s="402"/>
      <c r="O797" s="402"/>
      <c r="P797" s="402"/>
      <c r="Q797" s="402"/>
      <c r="R797" s="402"/>
      <c r="S797" s="402"/>
      <c r="T797" s="402"/>
      <c r="U797" s="402"/>
      <c r="V797" s="402"/>
      <c r="W797" s="402"/>
      <c r="X797" s="402"/>
      <c r="Y797" s="402"/>
      <c r="Z797" s="402"/>
    </row>
    <row r="798" ht="18.0" customHeight="1">
      <c r="A798" s="402"/>
      <c r="B798" s="402"/>
      <c r="C798" s="402"/>
      <c r="D798" s="402"/>
      <c r="E798" s="402"/>
      <c r="F798" s="402"/>
      <c r="G798" s="402"/>
      <c r="H798" s="402"/>
      <c r="I798" s="402"/>
      <c r="J798" s="402"/>
      <c r="K798" s="402"/>
      <c r="L798" s="402"/>
      <c r="M798" s="402"/>
      <c r="N798" s="402"/>
      <c r="O798" s="402"/>
      <c r="P798" s="402"/>
      <c r="Q798" s="402"/>
      <c r="R798" s="402"/>
      <c r="S798" s="402"/>
      <c r="T798" s="402"/>
      <c r="U798" s="402"/>
      <c r="V798" s="402"/>
      <c r="W798" s="402"/>
      <c r="X798" s="402"/>
      <c r="Y798" s="402"/>
      <c r="Z798" s="402"/>
    </row>
    <row r="799" ht="18.0" customHeight="1">
      <c r="A799" s="402"/>
      <c r="B799" s="402"/>
      <c r="C799" s="402"/>
      <c r="D799" s="402"/>
      <c r="E799" s="402"/>
      <c r="F799" s="402"/>
      <c r="G799" s="402"/>
      <c r="H799" s="402"/>
      <c r="I799" s="402"/>
      <c r="J799" s="402"/>
      <c r="K799" s="402"/>
      <c r="L799" s="402"/>
      <c r="M799" s="402"/>
      <c r="N799" s="402"/>
      <c r="O799" s="402"/>
      <c r="P799" s="402"/>
      <c r="Q799" s="402"/>
      <c r="R799" s="402"/>
      <c r="S799" s="402"/>
      <c r="T799" s="402"/>
      <c r="U799" s="402"/>
      <c r="V799" s="402"/>
      <c r="W799" s="402"/>
      <c r="X799" s="402"/>
      <c r="Y799" s="402"/>
      <c r="Z799" s="402"/>
    </row>
    <row r="800" ht="18.0" customHeight="1">
      <c r="A800" s="402"/>
      <c r="B800" s="402"/>
      <c r="C800" s="402"/>
      <c r="D800" s="402"/>
      <c r="E800" s="402"/>
      <c r="F800" s="402"/>
      <c r="G800" s="402"/>
      <c r="H800" s="402"/>
      <c r="I800" s="402"/>
      <c r="J800" s="402"/>
      <c r="K800" s="402"/>
      <c r="L800" s="402"/>
      <c r="M800" s="402"/>
      <c r="N800" s="402"/>
      <c r="O800" s="402"/>
      <c r="P800" s="402"/>
      <c r="Q800" s="402"/>
      <c r="R800" s="402"/>
      <c r="S800" s="402"/>
      <c r="T800" s="402"/>
      <c r="U800" s="402"/>
      <c r="V800" s="402"/>
      <c r="W800" s="402"/>
      <c r="X800" s="402"/>
      <c r="Y800" s="402"/>
      <c r="Z800" s="402"/>
    </row>
    <row r="801" ht="18.0" customHeight="1">
      <c r="A801" s="402"/>
      <c r="B801" s="402"/>
      <c r="C801" s="402"/>
      <c r="D801" s="402"/>
      <c r="E801" s="402"/>
      <c r="F801" s="402"/>
      <c r="G801" s="402"/>
      <c r="H801" s="402"/>
      <c r="I801" s="402"/>
      <c r="J801" s="402"/>
      <c r="K801" s="402"/>
      <c r="L801" s="402"/>
      <c r="M801" s="402"/>
      <c r="N801" s="402"/>
      <c r="O801" s="402"/>
      <c r="P801" s="402"/>
      <c r="Q801" s="402"/>
      <c r="R801" s="402"/>
      <c r="S801" s="402"/>
      <c r="T801" s="402"/>
      <c r="U801" s="402"/>
      <c r="V801" s="402"/>
      <c r="W801" s="402"/>
      <c r="X801" s="402"/>
      <c r="Y801" s="402"/>
      <c r="Z801" s="402"/>
    </row>
    <row r="802" ht="18.0" customHeight="1">
      <c r="A802" s="402"/>
      <c r="B802" s="402"/>
      <c r="C802" s="402"/>
      <c r="D802" s="402"/>
      <c r="E802" s="402"/>
      <c r="F802" s="402"/>
      <c r="G802" s="402"/>
      <c r="H802" s="402"/>
      <c r="I802" s="402"/>
      <c r="J802" s="402"/>
      <c r="K802" s="402"/>
      <c r="L802" s="402"/>
      <c r="M802" s="402"/>
      <c r="N802" s="402"/>
      <c r="O802" s="402"/>
      <c r="P802" s="402"/>
      <c r="Q802" s="402"/>
      <c r="R802" s="402"/>
      <c r="S802" s="402"/>
      <c r="T802" s="402"/>
      <c r="U802" s="402"/>
      <c r="V802" s="402"/>
      <c r="W802" s="402"/>
      <c r="X802" s="402"/>
      <c r="Y802" s="402"/>
      <c r="Z802" s="402"/>
    </row>
    <row r="803" ht="18.0" customHeight="1">
      <c r="A803" s="402"/>
      <c r="B803" s="402"/>
      <c r="C803" s="402"/>
      <c r="D803" s="402"/>
      <c r="E803" s="402"/>
      <c r="F803" s="402"/>
      <c r="G803" s="402"/>
      <c r="H803" s="402"/>
      <c r="I803" s="402"/>
      <c r="J803" s="402"/>
      <c r="K803" s="402"/>
      <c r="L803" s="402"/>
      <c r="M803" s="402"/>
      <c r="N803" s="402"/>
      <c r="O803" s="402"/>
      <c r="P803" s="402"/>
      <c r="Q803" s="402"/>
      <c r="R803" s="402"/>
      <c r="S803" s="402"/>
      <c r="T803" s="402"/>
      <c r="U803" s="402"/>
      <c r="V803" s="402"/>
      <c r="W803" s="402"/>
      <c r="X803" s="402"/>
      <c r="Y803" s="402"/>
      <c r="Z803" s="402"/>
    </row>
    <row r="804" ht="18.0" customHeight="1">
      <c r="A804" s="402"/>
      <c r="B804" s="402"/>
      <c r="C804" s="402"/>
      <c r="D804" s="402"/>
      <c r="E804" s="402"/>
      <c r="F804" s="402"/>
      <c r="G804" s="402"/>
      <c r="H804" s="402"/>
      <c r="I804" s="402"/>
      <c r="J804" s="402"/>
      <c r="K804" s="402"/>
      <c r="L804" s="402"/>
      <c r="M804" s="402"/>
      <c r="N804" s="402"/>
      <c r="O804" s="402"/>
      <c r="P804" s="402"/>
      <c r="Q804" s="402"/>
      <c r="R804" s="402"/>
      <c r="S804" s="402"/>
      <c r="T804" s="402"/>
      <c r="U804" s="402"/>
      <c r="V804" s="402"/>
      <c r="W804" s="402"/>
      <c r="X804" s="402"/>
      <c r="Y804" s="402"/>
      <c r="Z804" s="402"/>
    </row>
    <row r="805" ht="18.0" customHeight="1">
      <c r="A805" s="402"/>
      <c r="B805" s="402"/>
      <c r="C805" s="402"/>
      <c r="D805" s="402"/>
      <c r="E805" s="402"/>
      <c r="F805" s="402"/>
      <c r="G805" s="402"/>
      <c r="H805" s="402"/>
      <c r="I805" s="402"/>
      <c r="J805" s="402"/>
      <c r="K805" s="402"/>
      <c r="L805" s="402"/>
      <c r="M805" s="402"/>
      <c r="N805" s="402"/>
      <c r="O805" s="402"/>
      <c r="P805" s="402"/>
      <c r="Q805" s="402"/>
      <c r="R805" s="402"/>
      <c r="S805" s="402"/>
      <c r="T805" s="402"/>
      <c r="U805" s="402"/>
      <c r="V805" s="402"/>
      <c r="W805" s="402"/>
      <c r="X805" s="402"/>
      <c r="Y805" s="402"/>
      <c r="Z805" s="402"/>
    </row>
    <row r="806" ht="18.0" customHeight="1">
      <c r="A806" s="402"/>
      <c r="B806" s="402"/>
      <c r="C806" s="402"/>
      <c r="D806" s="402"/>
      <c r="E806" s="402"/>
      <c r="F806" s="402"/>
      <c r="G806" s="402"/>
      <c r="H806" s="402"/>
      <c r="I806" s="402"/>
      <c r="J806" s="402"/>
      <c r="K806" s="402"/>
      <c r="L806" s="402"/>
      <c r="M806" s="402"/>
      <c r="N806" s="402"/>
      <c r="O806" s="402"/>
      <c r="P806" s="402"/>
      <c r="Q806" s="402"/>
      <c r="R806" s="402"/>
      <c r="S806" s="402"/>
      <c r="T806" s="402"/>
      <c r="U806" s="402"/>
      <c r="V806" s="402"/>
      <c r="W806" s="402"/>
      <c r="X806" s="402"/>
      <c r="Y806" s="402"/>
      <c r="Z806" s="402"/>
    </row>
    <row r="807" ht="18.0" customHeight="1">
      <c r="A807" s="402"/>
      <c r="B807" s="402"/>
      <c r="C807" s="402"/>
      <c r="D807" s="402"/>
      <c r="E807" s="402"/>
      <c r="F807" s="402"/>
      <c r="G807" s="402"/>
      <c r="H807" s="402"/>
      <c r="I807" s="402"/>
      <c r="J807" s="402"/>
      <c r="K807" s="402"/>
      <c r="L807" s="402"/>
      <c r="M807" s="402"/>
      <c r="N807" s="402"/>
      <c r="O807" s="402"/>
      <c r="P807" s="402"/>
      <c r="Q807" s="402"/>
      <c r="R807" s="402"/>
      <c r="S807" s="402"/>
      <c r="T807" s="402"/>
      <c r="U807" s="402"/>
      <c r="V807" s="402"/>
      <c r="W807" s="402"/>
      <c r="X807" s="402"/>
      <c r="Y807" s="402"/>
      <c r="Z807" s="402"/>
    </row>
    <row r="808" ht="18.0" customHeight="1">
      <c r="A808" s="402"/>
      <c r="B808" s="402"/>
      <c r="C808" s="402"/>
      <c r="D808" s="402"/>
      <c r="E808" s="402"/>
      <c r="F808" s="402"/>
      <c r="G808" s="402"/>
      <c r="H808" s="402"/>
      <c r="I808" s="402"/>
      <c r="J808" s="402"/>
      <c r="K808" s="402"/>
      <c r="L808" s="402"/>
      <c r="M808" s="402"/>
      <c r="N808" s="402"/>
      <c r="O808" s="402"/>
      <c r="P808" s="402"/>
      <c r="Q808" s="402"/>
      <c r="R808" s="402"/>
      <c r="S808" s="402"/>
      <c r="T808" s="402"/>
      <c r="U808" s="402"/>
      <c r="V808" s="402"/>
      <c r="W808" s="402"/>
      <c r="X808" s="402"/>
      <c r="Y808" s="402"/>
      <c r="Z808" s="402"/>
    </row>
    <row r="809" ht="18.0" customHeight="1">
      <c r="A809" s="402"/>
      <c r="B809" s="402"/>
      <c r="C809" s="402"/>
      <c r="D809" s="402"/>
      <c r="E809" s="402"/>
      <c r="F809" s="402"/>
      <c r="G809" s="402"/>
      <c r="H809" s="402"/>
      <c r="I809" s="402"/>
      <c r="J809" s="402"/>
      <c r="K809" s="402"/>
      <c r="L809" s="402"/>
      <c r="M809" s="402"/>
      <c r="N809" s="402"/>
      <c r="O809" s="402"/>
      <c r="P809" s="402"/>
      <c r="Q809" s="402"/>
      <c r="R809" s="402"/>
      <c r="S809" s="402"/>
      <c r="T809" s="402"/>
      <c r="U809" s="402"/>
      <c r="V809" s="402"/>
      <c r="W809" s="402"/>
      <c r="X809" s="402"/>
      <c r="Y809" s="402"/>
      <c r="Z809" s="402"/>
    </row>
    <row r="810" ht="18.0" customHeight="1">
      <c r="A810" s="402"/>
      <c r="B810" s="402"/>
      <c r="C810" s="402"/>
      <c r="D810" s="402"/>
      <c r="E810" s="402"/>
      <c r="F810" s="402"/>
      <c r="G810" s="402"/>
      <c r="H810" s="402"/>
      <c r="I810" s="402"/>
      <c r="J810" s="402"/>
      <c r="K810" s="402"/>
      <c r="L810" s="402"/>
      <c r="M810" s="402"/>
      <c r="N810" s="402"/>
      <c r="O810" s="402"/>
      <c r="P810" s="402"/>
      <c r="Q810" s="402"/>
      <c r="R810" s="402"/>
      <c r="S810" s="402"/>
      <c r="T810" s="402"/>
      <c r="U810" s="402"/>
      <c r="V810" s="402"/>
      <c r="W810" s="402"/>
      <c r="X810" s="402"/>
      <c r="Y810" s="402"/>
      <c r="Z810" s="402"/>
    </row>
    <row r="811" ht="18.0" customHeight="1">
      <c r="A811" s="402"/>
      <c r="B811" s="402"/>
      <c r="C811" s="402"/>
      <c r="D811" s="402"/>
      <c r="E811" s="402"/>
      <c r="F811" s="402"/>
      <c r="G811" s="402"/>
      <c r="H811" s="402"/>
      <c r="I811" s="402"/>
      <c r="J811" s="402"/>
      <c r="K811" s="402"/>
      <c r="L811" s="402"/>
      <c r="M811" s="402"/>
      <c r="N811" s="402"/>
      <c r="O811" s="402"/>
      <c r="P811" s="402"/>
      <c r="Q811" s="402"/>
      <c r="R811" s="402"/>
      <c r="S811" s="402"/>
      <c r="T811" s="402"/>
      <c r="U811" s="402"/>
      <c r="V811" s="402"/>
      <c r="W811" s="402"/>
      <c r="X811" s="402"/>
      <c r="Y811" s="402"/>
      <c r="Z811" s="402"/>
    </row>
    <row r="812" ht="18.0" customHeight="1">
      <c r="A812" s="402"/>
      <c r="B812" s="402"/>
      <c r="C812" s="402"/>
      <c r="D812" s="402"/>
      <c r="E812" s="402"/>
      <c r="F812" s="402"/>
      <c r="G812" s="402"/>
      <c r="H812" s="402"/>
      <c r="I812" s="402"/>
      <c r="J812" s="402"/>
      <c r="K812" s="402"/>
      <c r="L812" s="402"/>
      <c r="M812" s="402"/>
      <c r="N812" s="402"/>
      <c r="O812" s="402"/>
      <c r="P812" s="402"/>
      <c r="Q812" s="402"/>
      <c r="R812" s="402"/>
      <c r="S812" s="402"/>
      <c r="T812" s="402"/>
      <c r="U812" s="402"/>
      <c r="V812" s="402"/>
      <c r="W812" s="402"/>
      <c r="X812" s="402"/>
      <c r="Y812" s="402"/>
      <c r="Z812" s="402"/>
    </row>
    <row r="813" ht="18.0" customHeight="1">
      <c r="A813" s="402"/>
      <c r="B813" s="402"/>
      <c r="C813" s="402"/>
      <c r="D813" s="402"/>
      <c r="E813" s="402"/>
      <c r="F813" s="402"/>
      <c r="G813" s="402"/>
      <c r="H813" s="402"/>
      <c r="I813" s="402"/>
      <c r="J813" s="402"/>
      <c r="K813" s="402"/>
      <c r="L813" s="402"/>
      <c r="M813" s="402"/>
      <c r="N813" s="402"/>
      <c r="O813" s="402"/>
      <c r="P813" s="402"/>
      <c r="Q813" s="402"/>
      <c r="R813" s="402"/>
      <c r="S813" s="402"/>
      <c r="T813" s="402"/>
      <c r="U813" s="402"/>
      <c r="V813" s="402"/>
      <c r="W813" s="402"/>
      <c r="X813" s="402"/>
      <c r="Y813" s="402"/>
      <c r="Z813" s="402"/>
    </row>
    <row r="814" ht="18.0" customHeight="1">
      <c r="A814" s="402"/>
      <c r="B814" s="402"/>
      <c r="C814" s="402"/>
      <c r="D814" s="402"/>
      <c r="E814" s="402"/>
      <c r="F814" s="402"/>
      <c r="G814" s="402"/>
      <c r="H814" s="402"/>
      <c r="I814" s="402"/>
      <c r="J814" s="402"/>
      <c r="K814" s="402"/>
      <c r="L814" s="402"/>
      <c r="M814" s="402"/>
      <c r="N814" s="402"/>
      <c r="O814" s="402"/>
      <c r="P814" s="402"/>
      <c r="Q814" s="402"/>
      <c r="R814" s="402"/>
      <c r="S814" s="402"/>
      <c r="T814" s="402"/>
      <c r="U814" s="402"/>
      <c r="V814" s="402"/>
      <c r="W814" s="402"/>
      <c r="X814" s="402"/>
      <c r="Y814" s="402"/>
      <c r="Z814" s="402"/>
    </row>
    <row r="815" ht="18.0" customHeight="1">
      <c r="A815" s="402"/>
      <c r="B815" s="402"/>
      <c r="C815" s="402"/>
      <c r="D815" s="402"/>
      <c r="E815" s="402"/>
      <c r="F815" s="402"/>
      <c r="G815" s="402"/>
      <c r="H815" s="402"/>
      <c r="I815" s="402"/>
      <c r="J815" s="402"/>
      <c r="K815" s="402"/>
      <c r="L815" s="402"/>
      <c r="M815" s="402"/>
      <c r="N815" s="402"/>
      <c r="O815" s="402"/>
      <c r="P815" s="402"/>
      <c r="Q815" s="402"/>
      <c r="R815" s="402"/>
      <c r="S815" s="402"/>
      <c r="T815" s="402"/>
      <c r="U815" s="402"/>
      <c r="V815" s="402"/>
      <c r="W815" s="402"/>
      <c r="X815" s="402"/>
      <c r="Y815" s="402"/>
      <c r="Z815" s="402"/>
    </row>
    <row r="816" ht="18.0" customHeight="1">
      <c r="A816" s="402"/>
      <c r="B816" s="402"/>
      <c r="C816" s="402"/>
      <c r="D816" s="402"/>
      <c r="E816" s="402"/>
      <c r="F816" s="402"/>
      <c r="G816" s="402"/>
      <c r="H816" s="402"/>
      <c r="I816" s="402"/>
      <c r="J816" s="402"/>
      <c r="K816" s="402"/>
      <c r="L816" s="402"/>
      <c r="M816" s="402"/>
      <c r="N816" s="402"/>
      <c r="O816" s="402"/>
      <c r="P816" s="402"/>
      <c r="Q816" s="402"/>
      <c r="R816" s="402"/>
      <c r="S816" s="402"/>
      <c r="T816" s="402"/>
      <c r="U816" s="402"/>
      <c r="V816" s="402"/>
      <c r="W816" s="402"/>
      <c r="X816" s="402"/>
      <c r="Y816" s="402"/>
      <c r="Z816" s="402"/>
    </row>
    <row r="817" ht="18.0" customHeight="1">
      <c r="A817" s="402"/>
      <c r="B817" s="402"/>
      <c r="C817" s="402"/>
      <c r="D817" s="402"/>
      <c r="E817" s="402"/>
      <c r="F817" s="402"/>
      <c r="G817" s="402"/>
      <c r="H817" s="402"/>
      <c r="I817" s="402"/>
      <c r="J817" s="402"/>
      <c r="K817" s="402"/>
      <c r="L817" s="402"/>
      <c r="M817" s="402"/>
      <c r="N817" s="402"/>
      <c r="O817" s="402"/>
      <c r="P817" s="402"/>
      <c r="Q817" s="402"/>
      <c r="R817" s="402"/>
      <c r="S817" s="402"/>
      <c r="T817" s="402"/>
      <c r="U817" s="402"/>
      <c r="V817" s="402"/>
      <c r="W817" s="402"/>
      <c r="X817" s="402"/>
      <c r="Y817" s="402"/>
      <c r="Z817" s="402"/>
    </row>
    <row r="818" ht="18.0" customHeight="1">
      <c r="A818" s="402"/>
      <c r="B818" s="402"/>
      <c r="C818" s="402"/>
      <c r="D818" s="402"/>
      <c r="E818" s="402"/>
      <c r="F818" s="402"/>
      <c r="G818" s="402"/>
      <c r="H818" s="402"/>
      <c r="I818" s="402"/>
      <c r="J818" s="402"/>
      <c r="K818" s="402"/>
      <c r="L818" s="402"/>
      <c r="M818" s="402"/>
      <c r="N818" s="402"/>
      <c r="O818" s="402"/>
      <c r="P818" s="402"/>
      <c r="Q818" s="402"/>
      <c r="R818" s="402"/>
      <c r="S818" s="402"/>
      <c r="T818" s="402"/>
      <c r="U818" s="402"/>
      <c r="V818" s="402"/>
      <c r="W818" s="402"/>
      <c r="X818" s="402"/>
      <c r="Y818" s="402"/>
      <c r="Z818" s="402"/>
    </row>
    <row r="819" ht="18.0" customHeight="1">
      <c r="A819" s="402"/>
      <c r="B819" s="402"/>
      <c r="C819" s="402"/>
      <c r="D819" s="402"/>
      <c r="E819" s="402"/>
      <c r="F819" s="402"/>
      <c r="G819" s="402"/>
      <c r="H819" s="402"/>
      <c r="I819" s="402"/>
      <c r="J819" s="402"/>
      <c r="K819" s="402"/>
      <c r="L819" s="402"/>
      <c r="M819" s="402"/>
      <c r="N819" s="402"/>
      <c r="O819" s="402"/>
      <c r="P819" s="402"/>
      <c r="Q819" s="402"/>
      <c r="R819" s="402"/>
      <c r="S819" s="402"/>
      <c r="T819" s="402"/>
      <c r="U819" s="402"/>
      <c r="V819" s="402"/>
      <c r="W819" s="402"/>
      <c r="X819" s="402"/>
      <c r="Y819" s="402"/>
      <c r="Z819" s="402"/>
    </row>
    <row r="820" ht="18.0" customHeight="1">
      <c r="A820" s="402"/>
      <c r="B820" s="402"/>
      <c r="C820" s="402"/>
      <c r="D820" s="402"/>
      <c r="E820" s="402"/>
      <c r="F820" s="402"/>
      <c r="G820" s="402"/>
      <c r="H820" s="402"/>
      <c r="I820" s="402"/>
      <c r="J820" s="402"/>
      <c r="K820" s="402"/>
      <c r="L820" s="402"/>
      <c r="M820" s="402"/>
      <c r="N820" s="402"/>
      <c r="O820" s="402"/>
      <c r="P820" s="402"/>
      <c r="Q820" s="402"/>
      <c r="R820" s="402"/>
      <c r="S820" s="402"/>
      <c r="T820" s="402"/>
      <c r="U820" s="402"/>
      <c r="V820" s="402"/>
      <c r="W820" s="402"/>
      <c r="X820" s="402"/>
      <c r="Y820" s="402"/>
      <c r="Z820" s="402"/>
    </row>
    <row r="821" ht="18.0" customHeight="1">
      <c r="A821" s="402"/>
      <c r="B821" s="402"/>
      <c r="C821" s="402"/>
      <c r="D821" s="402"/>
      <c r="E821" s="402"/>
      <c r="F821" s="402"/>
      <c r="G821" s="402"/>
      <c r="H821" s="402"/>
      <c r="I821" s="402"/>
      <c r="J821" s="402"/>
      <c r="K821" s="402"/>
      <c r="L821" s="402"/>
      <c r="M821" s="402"/>
      <c r="N821" s="402"/>
      <c r="O821" s="402"/>
      <c r="P821" s="402"/>
      <c r="Q821" s="402"/>
      <c r="R821" s="402"/>
      <c r="S821" s="402"/>
      <c r="T821" s="402"/>
      <c r="U821" s="402"/>
      <c r="V821" s="402"/>
      <c r="W821" s="402"/>
      <c r="X821" s="402"/>
      <c r="Y821" s="402"/>
      <c r="Z821" s="402"/>
    </row>
    <row r="822" ht="18.0" customHeight="1">
      <c r="A822" s="402"/>
      <c r="B822" s="402"/>
      <c r="C822" s="402"/>
      <c r="D822" s="402"/>
      <c r="E822" s="402"/>
      <c r="F822" s="402"/>
      <c r="G822" s="402"/>
      <c r="H822" s="402"/>
      <c r="I822" s="402"/>
      <c r="J822" s="402"/>
      <c r="K822" s="402"/>
      <c r="L822" s="402"/>
      <c r="M822" s="402"/>
      <c r="N822" s="402"/>
      <c r="O822" s="402"/>
      <c r="P822" s="402"/>
      <c r="Q822" s="402"/>
      <c r="R822" s="402"/>
      <c r="S822" s="402"/>
      <c r="T822" s="402"/>
      <c r="U822" s="402"/>
      <c r="V822" s="402"/>
      <c r="W822" s="402"/>
      <c r="X822" s="402"/>
      <c r="Y822" s="402"/>
      <c r="Z822" s="402"/>
    </row>
    <row r="823" ht="18.0" customHeight="1">
      <c r="A823" s="402"/>
      <c r="B823" s="402"/>
      <c r="C823" s="402"/>
      <c r="D823" s="402"/>
      <c r="E823" s="402"/>
      <c r="F823" s="402"/>
      <c r="G823" s="402"/>
      <c r="H823" s="402"/>
      <c r="I823" s="402"/>
      <c r="J823" s="402"/>
      <c r="K823" s="402"/>
      <c r="L823" s="402"/>
      <c r="M823" s="402"/>
      <c r="N823" s="402"/>
      <c r="O823" s="402"/>
      <c r="P823" s="402"/>
      <c r="Q823" s="402"/>
      <c r="R823" s="402"/>
      <c r="S823" s="402"/>
      <c r="T823" s="402"/>
      <c r="U823" s="402"/>
      <c r="V823" s="402"/>
      <c r="W823" s="402"/>
      <c r="X823" s="402"/>
      <c r="Y823" s="402"/>
      <c r="Z823" s="402"/>
    </row>
    <row r="824" ht="18.0" customHeight="1">
      <c r="A824" s="402"/>
      <c r="B824" s="402"/>
      <c r="C824" s="402"/>
      <c r="D824" s="402"/>
      <c r="E824" s="402"/>
      <c r="F824" s="402"/>
      <c r="G824" s="402"/>
      <c r="H824" s="402"/>
      <c r="I824" s="402"/>
      <c r="J824" s="402"/>
      <c r="K824" s="402"/>
      <c r="L824" s="402"/>
      <c r="M824" s="402"/>
      <c r="N824" s="402"/>
      <c r="O824" s="402"/>
      <c r="P824" s="402"/>
      <c r="Q824" s="402"/>
      <c r="R824" s="402"/>
      <c r="S824" s="402"/>
      <c r="T824" s="402"/>
      <c r="U824" s="402"/>
      <c r="V824" s="402"/>
      <c r="W824" s="402"/>
      <c r="X824" s="402"/>
      <c r="Y824" s="402"/>
      <c r="Z824" s="402"/>
    </row>
    <row r="825" ht="18.0" customHeight="1">
      <c r="A825" s="402"/>
      <c r="B825" s="402"/>
      <c r="C825" s="402"/>
      <c r="D825" s="402"/>
      <c r="E825" s="402"/>
      <c r="F825" s="402"/>
      <c r="G825" s="402"/>
      <c r="H825" s="402"/>
      <c r="I825" s="402"/>
      <c r="J825" s="402"/>
      <c r="K825" s="402"/>
      <c r="L825" s="402"/>
      <c r="M825" s="402"/>
      <c r="N825" s="402"/>
      <c r="O825" s="402"/>
      <c r="P825" s="402"/>
      <c r="Q825" s="402"/>
      <c r="R825" s="402"/>
      <c r="S825" s="402"/>
      <c r="T825" s="402"/>
      <c r="U825" s="402"/>
      <c r="V825" s="402"/>
      <c r="W825" s="402"/>
      <c r="X825" s="402"/>
      <c r="Y825" s="402"/>
      <c r="Z825" s="402"/>
    </row>
    <row r="826" ht="18.0" customHeight="1">
      <c r="A826" s="402"/>
      <c r="B826" s="402"/>
      <c r="C826" s="402"/>
      <c r="D826" s="402"/>
      <c r="E826" s="402"/>
      <c r="F826" s="402"/>
      <c r="G826" s="402"/>
      <c r="H826" s="402"/>
      <c r="I826" s="402"/>
      <c r="J826" s="402"/>
      <c r="K826" s="402"/>
      <c r="L826" s="402"/>
      <c r="M826" s="402"/>
      <c r="N826" s="402"/>
      <c r="O826" s="402"/>
      <c r="P826" s="402"/>
      <c r="Q826" s="402"/>
      <c r="R826" s="402"/>
      <c r="S826" s="402"/>
      <c r="T826" s="402"/>
      <c r="U826" s="402"/>
      <c r="V826" s="402"/>
      <c r="W826" s="402"/>
      <c r="X826" s="402"/>
      <c r="Y826" s="402"/>
      <c r="Z826" s="402"/>
    </row>
    <row r="827" ht="18.0" customHeight="1">
      <c r="A827" s="402"/>
      <c r="B827" s="402"/>
      <c r="C827" s="402"/>
      <c r="D827" s="402"/>
      <c r="E827" s="402"/>
      <c r="F827" s="402"/>
      <c r="G827" s="402"/>
      <c r="H827" s="402"/>
      <c r="I827" s="402"/>
      <c r="J827" s="402"/>
      <c r="K827" s="402"/>
      <c r="L827" s="402"/>
      <c r="M827" s="402"/>
      <c r="N827" s="402"/>
      <c r="O827" s="402"/>
      <c r="P827" s="402"/>
      <c r="Q827" s="402"/>
      <c r="R827" s="402"/>
      <c r="S827" s="402"/>
      <c r="T827" s="402"/>
      <c r="U827" s="402"/>
      <c r="V827" s="402"/>
      <c r="W827" s="402"/>
      <c r="X827" s="402"/>
      <c r="Y827" s="402"/>
      <c r="Z827" s="402"/>
    </row>
    <row r="828" ht="18.0" customHeight="1">
      <c r="A828" s="402"/>
      <c r="B828" s="402"/>
      <c r="C828" s="402"/>
      <c r="D828" s="402"/>
      <c r="E828" s="402"/>
      <c r="F828" s="402"/>
      <c r="G828" s="402"/>
      <c r="H828" s="402"/>
      <c r="I828" s="402"/>
      <c r="J828" s="402"/>
      <c r="K828" s="402"/>
      <c r="L828" s="402"/>
      <c r="M828" s="402"/>
      <c r="N828" s="402"/>
      <c r="O828" s="402"/>
      <c r="P828" s="402"/>
      <c r="Q828" s="402"/>
      <c r="R828" s="402"/>
      <c r="S828" s="402"/>
      <c r="T828" s="402"/>
      <c r="U828" s="402"/>
      <c r="V828" s="402"/>
      <c r="W828" s="402"/>
      <c r="X828" s="402"/>
      <c r="Y828" s="402"/>
      <c r="Z828" s="402"/>
    </row>
    <row r="829" ht="18.0" customHeight="1">
      <c r="A829" s="402"/>
      <c r="B829" s="402"/>
      <c r="C829" s="402"/>
      <c r="D829" s="402"/>
      <c r="E829" s="402"/>
      <c r="F829" s="402"/>
      <c r="G829" s="402"/>
      <c r="H829" s="402"/>
      <c r="I829" s="402"/>
      <c r="J829" s="402"/>
      <c r="K829" s="402"/>
      <c r="L829" s="402"/>
      <c r="M829" s="402"/>
      <c r="N829" s="402"/>
      <c r="O829" s="402"/>
      <c r="P829" s="402"/>
      <c r="Q829" s="402"/>
      <c r="R829" s="402"/>
      <c r="S829" s="402"/>
      <c r="T829" s="402"/>
      <c r="U829" s="402"/>
      <c r="V829" s="402"/>
      <c r="W829" s="402"/>
      <c r="X829" s="402"/>
      <c r="Y829" s="402"/>
      <c r="Z829" s="402"/>
    </row>
    <row r="830" ht="18.0" customHeight="1">
      <c r="A830" s="402"/>
      <c r="B830" s="402"/>
      <c r="C830" s="402"/>
      <c r="D830" s="402"/>
      <c r="E830" s="402"/>
      <c r="F830" s="402"/>
      <c r="G830" s="402"/>
      <c r="H830" s="402"/>
      <c r="I830" s="402"/>
      <c r="J830" s="402"/>
      <c r="K830" s="402"/>
      <c r="L830" s="402"/>
      <c r="M830" s="402"/>
      <c r="N830" s="402"/>
      <c r="O830" s="402"/>
      <c r="P830" s="402"/>
      <c r="Q830" s="402"/>
      <c r="R830" s="402"/>
      <c r="S830" s="402"/>
      <c r="T830" s="402"/>
      <c r="U830" s="402"/>
      <c r="V830" s="402"/>
      <c r="W830" s="402"/>
      <c r="X830" s="402"/>
      <c r="Y830" s="402"/>
      <c r="Z830" s="402"/>
    </row>
    <row r="831" ht="18.0" customHeight="1">
      <c r="A831" s="402"/>
      <c r="B831" s="402"/>
      <c r="C831" s="402"/>
      <c r="D831" s="402"/>
      <c r="E831" s="402"/>
      <c r="F831" s="402"/>
      <c r="G831" s="402"/>
      <c r="H831" s="402"/>
      <c r="I831" s="402"/>
      <c r="J831" s="402"/>
      <c r="K831" s="402"/>
      <c r="L831" s="402"/>
      <c r="M831" s="402"/>
      <c r="N831" s="402"/>
      <c r="O831" s="402"/>
      <c r="P831" s="402"/>
      <c r="Q831" s="402"/>
      <c r="R831" s="402"/>
      <c r="S831" s="402"/>
      <c r="T831" s="402"/>
      <c r="U831" s="402"/>
      <c r="V831" s="402"/>
      <c r="W831" s="402"/>
      <c r="X831" s="402"/>
      <c r="Y831" s="402"/>
      <c r="Z831" s="402"/>
    </row>
    <row r="832" ht="18.0" customHeight="1">
      <c r="A832" s="402"/>
      <c r="B832" s="402"/>
      <c r="C832" s="402"/>
      <c r="D832" s="402"/>
      <c r="E832" s="402"/>
      <c r="F832" s="402"/>
      <c r="G832" s="402"/>
      <c r="H832" s="402"/>
      <c r="I832" s="402"/>
      <c r="J832" s="402"/>
      <c r="K832" s="402"/>
      <c r="L832" s="402"/>
      <c r="M832" s="402"/>
      <c r="N832" s="402"/>
      <c r="O832" s="402"/>
      <c r="P832" s="402"/>
      <c r="Q832" s="402"/>
      <c r="R832" s="402"/>
      <c r="S832" s="402"/>
      <c r="T832" s="402"/>
      <c r="U832" s="402"/>
      <c r="V832" s="402"/>
      <c r="W832" s="402"/>
      <c r="X832" s="402"/>
      <c r="Y832" s="402"/>
      <c r="Z832" s="402"/>
    </row>
    <row r="833" ht="18.0" customHeight="1">
      <c r="A833" s="402"/>
      <c r="B833" s="402"/>
      <c r="C833" s="402"/>
      <c r="D833" s="402"/>
      <c r="E833" s="402"/>
      <c r="F833" s="402"/>
      <c r="G833" s="402"/>
      <c r="H833" s="402"/>
      <c r="I833" s="402"/>
      <c r="J833" s="402"/>
      <c r="K833" s="402"/>
      <c r="L833" s="402"/>
      <c r="M833" s="402"/>
      <c r="N833" s="402"/>
      <c r="O833" s="402"/>
      <c r="P833" s="402"/>
      <c r="Q833" s="402"/>
      <c r="R833" s="402"/>
      <c r="S833" s="402"/>
      <c r="T833" s="402"/>
      <c r="U833" s="402"/>
      <c r="V833" s="402"/>
      <c r="W833" s="402"/>
      <c r="X833" s="402"/>
      <c r="Y833" s="402"/>
      <c r="Z833" s="402"/>
    </row>
    <row r="834" ht="18.0" customHeight="1">
      <c r="A834" s="402"/>
      <c r="B834" s="402"/>
      <c r="C834" s="402"/>
      <c r="D834" s="402"/>
      <c r="E834" s="402"/>
      <c r="F834" s="402"/>
      <c r="G834" s="402"/>
      <c r="H834" s="402"/>
      <c r="I834" s="402"/>
      <c r="J834" s="402"/>
      <c r="K834" s="402"/>
      <c r="L834" s="402"/>
      <c r="M834" s="402"/>
      <c r="N834" s="402"/>
      <c r="O834" s="402"/>
      <c r="P834" s="402"/>
      <c r="Q834" s="402"/>
      <c r="R834" s="402"/>
      <c r="S834" s="402"/>
      <c r="T834" s="402"/>
      <c r="U834" s="402"/>
      <c r="V834" s="402"/>
      <c r="W834" s="402"/>
      <c r="X834" s="402"/>
      <c r="Y834" s="402"/>
      <c r="Z834" s="402"/>
    </row>
    <row r="835" ht="18.0" customHeight="1">
      <c r="A835" s="402"/>
      <c r="B835" s="402"/>
      <c r="C835" s="402"/>
      <c r="D835" s="402"/>
      <c r="E835" s="402"/>
      <c r="F835" s="402"/>
      <c r="G835" s="402"/>
      <c r="H835" s="402"/>
      <c r="I835" s="402"/>
      <c r="J835" s="402"/>
      <c r="K835" s="402"/>
      <c r="L835" s="402"/>
      <c r="M835" s="402"/>
      <c r="N835" s="402"/>
      <c r="O835" s="402"/>
      <c r="P835" s="402"/>
      <c r="Q835" s="402"/>
      <c r="R835" s="402"/>
      <c r="S835" s="402"/>
      <c r="T835" s="402"/>
      <c r="U835" s="402"/>
      <c r="V835" s="402"/>
      <c r="W835" s="402"/>
      <c r="X835" s="402"/>
      <c r="Y835" s="402"/>
      <c r="Z835" s="402"/>
    </row>
    <row r="836" ht="18.0" customHeight="1">
      <c r="A836" s="402"/>
      <c r="B836" s="402"/>
      <c r="C836" s="402"/>
      <c r="D836" s="402"/>
      <c r="E836" s="402"/>
      <c r="F836" s="402"/>
      <c r="G836" s="402"/>
      <c r="H836" s="402"/>
      <c r="I836" s="402"/>
      <c r="J836" s="402"/>
      <c r="K836" s="402"/>
      <c r="L836" s="402"/>
      <c r="M836" s="402"/>
      <c r="N836" s="402"/>
      <c r="O836" s="402"/>
      <c r="P836" s="402"/>
      <c r="Q836" s="402"/>
      <c r="R836" s="402"/>
      <c r="S836" s="402"/>
      <c r="T836" s="402"/>
      <c r="U836" s="402"/>
      <c r="V836" s="402"/>
      <c r="W836" s="402"/>
      <c r="X836" s="402"/>
      <c r="Y836" s="402"/>
      <c r="Z836" s="402"/>
    </row>
    <row r="837" ht="18.0" customHeight="1">
      <c r="A837" s="402"/>
      <c r="B837" s="402"/>
      <c r="C837" s="402"/>
      <c r="D837" s="402"/>
      <c r="E837" s="402"/>
      <c r="F837" s="402"/>
      <c r="G837" s="402"/>
      <c r="H837" s="402"/>
      <c r="I837" s="402"/>
      <c r="J837" s="402"/>
      <c r="K837" s="402"/>
      <c r="L837" s="402"/>
      <c r="M837" s="402"/>
      <c r="N837" s="402"/>
      <c r="O837" s="402"/>
      <c r="P837" s="402"/>
      <c r="Q837" s="402"/>
      <c r="R837" s="402"/>
      <c r="S837" s="402"/>
      <c r="T837" s="402"/>
      <c r="U837" s="402"/>
      <c r="V837" s="402"/>
      <c r="W837" s="402"/>
      <c r="X837" s="402"/>
      <c r="Y837" s="402"/>
      <c r="Z837" s="402"/>
    </row>
    <row r="838" ht="18.0" customHeight="1">
      <c r="A838" s="402"/>
      <c r="B838" s="402"/>
      <c r="C838" s="402"/>
      <c r="D838" s="402"/>
      <c r="E838" s="402"/>
      <c r="F838" s="402"/>
      <c r="G838" s="402"/>
      <c r="H838" s="402"/>
      <c r="I838" s="402"/>
      <c r="J838" s="402"/>
      <c r="K838" s="402"/>
      <c r="L838" s="402"/>
      <c r="M838" s="402"/>
      <c r="N838" s="402"/>
      <c r="O838" s="402"/>
      <c r="P838" s="402"/>
      <c r="Q838" s="402"/>
      <c r="R838" s="402"/>
      <c r="S838" s="402"/>
      <c r="T838" s="402"/>
      <c r="U838" s="402"/>
      <c r="V838" s="402"/>
      <c r="W838" s="402"/>
      <c r="X838" s="402"/>
      <c r="Y838" s="402"/>
      <c r="Z838" s="402"/>
    </row>
    <row r="839" ht="18.0" customHeight="1">
      <c r="A839" s="402"/>
      <c r="B839" s="402"/>
      <c r="C839" s="402"/>
      <c r="D839" s="402"/>
      <c r="E839" s="402"/>
      <c r="F839" s="402"/>
      <c r="G839" s="402"/>
      <c r="H839" s="402"/>
      <c r="I839" s="402"/>
      <c r="J839" s="402"/>
      <c r="K839" s="402"/>
      <c r="L839" s="402"/>
      <c r="M839" s="402"/>
      <c r="N839" s="402"/>
      <c r="O839" s="402"/>
      <c r="P839" s="402"/>
      <c r="Q839" s="402"/>
      <c r="R839" s="402"/>
      <c r="S839" s="402"/>
      <c r="T839" s="402"/>
      <c r="U839" s="402"/>
      <c r="V839" s="402"/>
      <c r="W839" s="402"/>
      <c r="X839" s="402"/>
      <c r="Y839" s="402"/>
      <c r="Z839" s="402"/>
    </row>
    <row r="840" ht="18.0" customHeight="1">
      <c r="A840" s="402"/>
      <c r="B840" s="402"/>
      <c r="C840" s="402"/>
      <c r="D840" s="402"/>
      <c r="E840" s="402"/>
      <c r="F840" s="402"/>
      <c r="G840" s="402"/>
      <c r="H840" s="402"/>
      <c r="I840" s="402"/>
      <c r="J840" s="402"/>
      <c r="K840" s="402"/>
      <c r="L840" s="402"/>
      <c r="M840" s="402"/>
      <c r="N840" s="402"/>
      <c r="O840" s="402"/>
      <c r="P840" s="402"/>
      <c r="Q840" s="402"/>
      <c r="R840" s="402"/>
      <c r="S840" s="402"/>
      <c r="T840" s="402"/>
      <c r="U840" s="402"/>
      <c r="V840" s="402"/>
      <c r="W840" s="402"/>
      <c r="X840" s="402"/>
      <c r="Y840" s="402"/>
      <c r="Z840" s="402"/>
    </row>
    <row r="841" ht="18.0" customHeight="1">
      <c r="A841" s="402"/>
      <c r="B841" s="402"/>
      <c r="C841" s="402"/>
      <c r="D841" s="402"/>
      <c r="E841" s="402"/>
      <c r="F841" s="402"/>
      <c r="G841" s="402"/>
      <c r="H841" s="402"/>
      <c r="I841" s="402"/>
      <c r="J841" s="402"/>
      <c r="K841" s="402"/>
      <c r="L841" s="402"/>
      <c r="M841" s="402"/>
      <c r="N841" s="402"/>
      <c r="O841" s="402"/>
      <c r="P841" s="402"/>
      <c r="Q841" s="402"/>
      <c r="R841" s="402"/>
      <c r="S841" s="402"/>
      <c r="T841" s="402"/>
      <c r="U841" s="402"/>
      <c r="V841" s="402"/>
      <c r="W841" s="402"/>
      <c r="X841" s="402"/>
      <c r="Y841" s="402"/>
      <c r="Z841" s="402"/>
    </row>
    <row r="842" ht="18.0" customHeight="1">
      <c r="A842" s="402"/>
      <c r="B842" s="402"/>
      <c r="C842" s="402"/>
      <c r="D842" s="402"/>
      <c r="E842" s="402"/>
      <c r="F842" s="402"/>
      <c r="G842" s="402"/>
      <c r="H842" s="402"/>
      <c r="I842" s="402"/>
      <c r="J842" s="402"/>
      <c r="K842" s="402"/>
      <c r="L842" s="402"/>
      <c r="M842" s="402"/>
      <c r="N842" s="402"/>
      <c r="O842" s="402"/>
      <c r="P842" s="402"/>
      <c r="Q842" s="402"/>
      <c r="R842" s="402"/>
      <c r="S842" s="402"/>
      <c r="T842" s="402"/>
      <c r="U842" s="402"/>
      <c r="V842" s="402"/>
      <c r="W842" s="402"/>
      <c r="X842" s="402"/>
      <c r="Y842" s="402"/>
      <c r="Z842" s="402"/>
    </row>
    <row r="843" ht="18.0" customHeight="1">
      <c r="A843" s="402"/>
      <c r="B843" s="402"/>
      <c r="C843" s="402"/>
      <c r="D843" s="402"/>
      <c r="E843" s="402"/>
      <c r="F843" s="402"/>
      <c r="G843" s="402"/>
      <c r="H843" s="402"/>
      <c r="I843" s="402"/>
      <c r="J843" s="402"/>
      <c r="K843" s="402"/>
      <c r="L843" s="402"/>
      <c r="M843" s="402"/>
      <c r="N843" s="402"/>
      <c r="O843" s="402"/>
      <c r="P843" s="402"/>
      <c r="Q843" s="402"/>
      <c r="R843" s="402"/>
      <c r="S843" s="402"/>
      <c r="T843" s="402"/>
      <c r="U843" s="402"/>
      <c r="V843" s="402"/>
      <c r="W843" s="402"/>
      <c r="X843" s="402"/>
      <c r="Y843" s="402"/>
      <c r="Z843" s="402"/>
    </row>
    <row r="844" ht="18.0" customHeight="1">
      <c r="A844" s="402"/>
      <c r="B844" s="402"/>
      <c r="C844" s="402"/>
      <c r="D844" s="402"/>
      <c r="E844" s="402"/>
      <c r="F844" s="402"/>
      <c r="G844" s="402"/>
      <c r="H844" s="402"/>
      <c r="I844" s="402"/>
      <c r="J844" s="402"/>
      <c r="K844" s="402"/>
      <c r="L844" s="402"/>
      <c r="M844" s="402"/>
      <c r="N844" s="402"/>
      <c r="O844" s="402"/>
      <c r="P844" s="402"/>
      <c r="Q844" s="402"/>
      <c r="R844" s="402"/>
      <c r="S844" s="402"/>
      <c r="T844" s="402"/>
      <c r="U844" s="402"/>
      <c r="V844" s="402"/>
      <c r="W844" s="402"/>
      <c r="X844" s="402"/>
      <c r="Y844" s="402"/>
      <c r="Z844" s="402"/>
    </row>
    <row r="845" ht="18.0" customHeight="1">
      <c r="A845" s="402"/>
      <c r="B845" s="402"/>
      <c r="C845" s="402"/>
      <c r="D845" s="402"/>
      <c r="E845" s="402"/>
      <c r="F845" s="402"/>
      <c r="G845" s="402"/>
      <c r="H845" s="402"/>
      <c r="I845" s="402"/>
      <c r="J845" s="402"/>
      <c r="K845" s="402"/>
      <c r="L845" s="402"/>
      <c r="M845" s="402"/>
      <c r="N845" s="402"/>
      <c r="O845" s="402"/>
      <c r="P845" s="402"/>
      <c r="Q845" s="402"/>
      <c r="R845" s="402"/>
      <c r="S845" s="402"/>
      <c r="T845" s="402"/>
      <c r="U845" s="402"/>
      <c r="V845" s="402"/>
      <c r="W845" s="402"/>
      <c r="X845" s="402"/>
      <c r="Y845" s="402"/>
      <c r="Z845" s="402"/>
    </row>
    <row r="846" ht="18.0" customHeight="1">
      <c r="A846" s="402"/>
      <c r="B846" s="402"/>
      <c r="C846" s="402"/>
      <c r="D846" s="402"/>
      <c r="E846" s="402"/>
      <c r="F846" s="402"/>
      <c r="G846" s="402"/>
      <c r="H846" s="402"/>
      <c r="I846" s="402"/>
      <c r="J846" s="402"/>
      <c r="K846" s="402"/>
      <c r="L846" s="402"/>
      <c r="M846" s="402"/>
      <c r="N846" s="402"/>
      <c r="O846" s="402"/>
      <c r="P846" s="402"/>
      <c r="Q846" s="402"/>
      <c r="R846" s="402"/>
      <c r="S846" s="402"/>
      <c r="T846" s="402"/>
      <c r="U846" s="402"/>
      <c r="V846" s="402"/>
      <c r="W846" s="402"/>
      <c r="X846" s="402"/>
      <c r="Y846" s="402"/>
      <c r="Z846" s="402"/>
    </row>
    <row r="847" ht="18.0" customHeight="1">
      <c r="A847" s="402"/>
      <c r="B847" s="402"/>
      <c r="C847" s="402"/>
      <c r="D847" s="402"/>
      <c r="E847" s="402"/>
      <c r="F847" s="402"/>
      <c r="G847" s="402"/>
      <c r="H847" s="402"/>
      <c r="I847" s="402"/>
      <c r="J847" s="402"/>
      <c r="K847" s="402"/>
      <c r="L847" s="402"/>
      <c r="M847" s="402"/>
      <c r="N847" s="402"/>
      <c r="O847" s="402"/>
      <c r="P847" s="402"/>
      <c r="Q847" s="402"/>
      <c r="R847" s="402"/>
      <c r="S847" s="402"/>
      <c r="T847" s="402"/>
      <c r="U847" s="402"/>
      <c r="V847" s="402"/>
      <c r="W847" s="402"/>
      <c r="X847" s="402"/>
      <c r="Y847" s="402"/>
      <c r="Z847" s="402"/>
    </row>
    <row r="848" ht="18.0" customHeight="1">
      <c r="A848" s="402"/>
      <c r="B848" s="402"/>
      <c r="C848" s="402"/>
      <c r="D848" s="402"/>
      <c r="E848" s="402"/>
      <c r="F848" s="402"/>
      <c r="G848" s="402"/>
      <c r="H848" s="402"/>
      <c r="I848" s="402"/>
      <c r="J848" s="402"/>
      <c r="K848" s="402"/>
      <c r="L848" s="402"/>
      <c r="M848" s="402"/>
      <c r="N848" s="402"/>
      <c r="O848" s="402"/>
      <c r="P848" s="402"/>
      <c r="Q848" s="402"/>
      <c r="R848" s="402"/>
      <c r="S848" s="402"/>
      <c r="T848" s="402"/>
      <c r="U848" s="402"/>
      <c r="V848" s="402"/>
      <c r="W848" s="402"/>
      <c r="X848" s="402"/>
      <c r="Y848" s="402"/>
      <c r="Z848" s="402"/>
    </row>
    <row r="849" ht="18.0" customHeight="1">
      <c r="A849" s="402"/>
      <c r="B849" s="402"/>
      <c r="C849" s="402"/>
      <c r="D849" s="402"/>
      <c r="E849" s="402"/>
      <c r="F849" s="402"/>
      <c r="G849" s="402"/>
      <c r="H849" s="402"/>
      <c r="I849" s="402"/>
      <c r="J849" s="402"/>
      <c r="K849" s="402"/>
      <c r="L849" s="402"/>
      <c r="M849" s="402"/>
      <c r="N849" s="402"/>
      <c r="O849" s="402"/>
      <c r="P849" s="402"/>
      <c r="Q849" s="402"/>
      <c r="R849" s="402"/>
      <c r="S849" s="402"/>
      <c r="T849" s="402"/>
      <c r="U849" s="402"/>
      <c r="V849" s="402"/>
      <c r="W849" s="402"/>
      <c r="X849" s="402"/>
      <c r="Y849" s="402"/>
      <c r="Z849" s="402"/>
    </row>
    <row r="850" ht="18.0" customHeight="1">
      <c r="A850" s="402"/>
      <c r="B850" s="402"/>
      <c r="C850" s="402"/>
      <c r="D850" s="402"/>
      <c r="E850" s="402"/>
      <c r="F850" s="402"/>
      <c r="G850" s="402"/>
      <c r="H850" s="402"/>
      <c r="I850" s="402"/>
      <c r="J850" s="402"/>
      <c r="K850" s="402"/>
      <c r="L850" s="402"/>
      <c r="M850" s="402"/>
      <c r="N850" s="402"/>
      <c r="O850" s="402"/>
      <c r="P850" s="402"/>
      <c r="Q850" s="402"/>
      <c r="R850" s="402"/>
      <c r="S850" s="402"/>
      <c r="T850" s="402"/>
      <c r="U850" s="402"/>
      <c r="V850" s="402"/>
      <c r="W850" s="402"/>
      <c r="X850" s="402"/>
      <c r="Y850" s="402"/>
      <c r="Z850" s="402"/>
    </row>
    <row r="851" ht="18.0" customHeight="1">
      <c r="A851" s="402"/>
      <c r="B851" s="402"/>
      <c r="C851" s="402"/>
      <c r="D851" s="402"/>
      <c r="E851" s="402"/>
      <c r="F851" s="402"/>
      <c r="G851" s="402"/>
      <c r="H851" s="402"/>
      <c r="I851" s="402"/>
      <c r="J851" s="402"/>
      <c r="K851" s="402"/>
      <c r="L851" s="402"/>
      <c r="M851" s="402"/>
      <c r="N851" s="402"/>
      <c r="O851" s="402"/>
      <c r="P851" s="402"/>
      <c r="Q851" s="402"/>
      <c r="R851" s="402"/>
      <c r="S851" s="402"/>
      <c r="T851" s="402"/>
      <c r="U851" s="402"/>
      <c r="V851" s="402"/>
      <c r="W851" s="402"/>
      <c r="X851" s="402"/>
      <c r="Y851" s="402"/>
      <c r="Z851" s="402"/>
    </row>
    <row r="852" ht="18.0" customHeight="1">
      <c r="A852" s="402"/>
      <c r="B852" s="402"/>
      <c r="C852" s="402"/>
      <c r="D852" s="402"/>
      <c r="E852" s="402"/>
      <c r="F852" s="402"/>
      <c r="G852" s="402"/>
      <c r="H852" s="402"/>
      <c r="I852" s="402"/>
      <c r="J852" s="402"/>
      <c r="K852" s="402"/>
      <c r="L852" s="402"/>
      <c r="M852" s="402"/>
      <c r="N852" s="402"/>
      <c r="O852" s="402"/>
      <c r="P852" s="402"/>
      <c r="Q852" s="402"/>
      <c r="R852" s="402"/>
      <c r="S852" s="402"/>
      <c r="T852" s="402"/>
      <c r="U852" s="402"/>
      <c r="V852" s="402"/>
      <c r="W852" s="402"/>
      <c r="X852" s="402"/>
      <c r="Y852" s="402"/>
      <c r="Z852" s="402"/>
    </row>
    <row r="853" ht="18.0" customHeight="1">
      <c r="A853" s="402"/>
      <c r="B853" s="402"/>
      <c r="C853" s="402"/>
      <c r="D853" s="402"/>
      <c r="E853" s="402"/>
      <c r="F853" s="402"/>
      <c r="G853" s="402"/>
      <c r="H853" s="402"/>
      <c r="I853" s="402"/>
      <c r="J853" s="402"/>
      <c r="K853" s="402"/>
      <c r="L853" s="402"/>
      <c r="M853" s="402"/>
      <c r="N853" s="402"/>
      <c r="O853" s="402"/>
      <c r="P853" s="402"/>
      <c r="Q853" s="402"/>
      <c r="R853" s="402"/>
      <c r="S853" s="402"/>
      <c r="T853" s="402"/>
      <c r="U853" s="402"/>
      <c r="V853" s="402"/>
      <c r="W853" s="402"/>
      <c r="X853" s="402"/>
      <c r="Y853" s="402"/>
      <c r="Z853" s="402"/>
    </row>
    <row r="854" ht="18.0" customHeight="1">
      <c r="A854" s="402"/>
      <c r="B854" s="402"/>
      <c r="C854" s="402"/>
      <c r="D854" s="402"/>
      <c r="E854" s="402"/>
      <c r="F854" s="402"/>
      <c r="G854" s="402"/>
      <c r="H854" s="402"/>
      <c r="I854" s="402"/>
      <c r="J854" s="402"/>
      <c r="K854" s="402"/>
      <c r="L854" s="402"/>
      <c r="M854" s="402"/>
      <c r="N854" s="402"/>
      <c r="O854" s="402"/>
      <c r="P854" s="402"/>
      <c r="Q854" s="402"/>
      <c r="R854" s="402"/>
      <c r="S854" s="402"/>
      <c r="T854" s="402"/>
      <c r="U854" s="402"/>
      <c r="V854" s="402"/>
      <c r="W854" s="402"/>
      <c r="X854" s="402"/>
      <c r="Y854" s="402"/>
      <c r="Z854" s="402"/>
    </row>
    <row r="855" ht="18.0" customHeight="1">
      <c r="A855" s="402"/>
      <c r="B855" s="402"/>
      <c r="C855" s="402"/>
      <c r="D855" s="402"/>
      <c r="E855" s="402"/>
      <c r="F855" s="402"/>
      <c r="G855" s="402"/>
      <c r="H855" s="402"/>
      <c r="I855" s="402"/>
      <c r="J855" s="402"/>
      <c r="K855" s="402"/>
      <c r="L855" s="402"/>
      <c r="M855" s="402"/>
      <c r="N855" s="402"/>
      <c r="O855" s="402"/>
      <c r="P855" s="402"/>
      <c r="Q855" s="402"/>
      <c r="R855" s="402"/>
      <c r="S855" s="402"/>
      <c r="T855" s="402"/>
      <c r="U855" s="402"/>
      <c r="V855" s="402"/>
      <c r="W855" s="402"/>
      <c r="X855" s="402"/>
      <c r="Y855" s="402"/>
      <c r="Z855" s="402"/>
    </row>
    <row r="856" ht="18.0" customHeight="1">
      <c r="A856" s="402"/>
      <c r="B856" s="402"/>
      <c r="C856" s="402"/>
      <c r="D856" s="402"/>
      <c r="E856" s="402"/>
      <c r="F856" s="402"/>
      <c r="G856" s="402"/>
      <c r="H856" s="402"/>
      <c r="I856" s="402"/>
      <c r="J856" s="402"/>
      <c r="K856" s="402"/>
      <c r="L856" s="402"/>
      <c r="M856" s="402"/>
      <c r="N856" s="402"/>
      <c r="O856" s="402"/>
      <c r="P856" s="402"/>
      <c r="Q856" s="402"/>
      <c r="R856" s="402"/>
      <c r="S856" s="402"/>
      <c r="T856" s="402"/>
      <c r="U856" s="402"/>
      <c r="V856" s="402"/>
      <c r="W856" s="402"/>
      <c r="X856" s="402"/>
      <c r="Y856" s="402"/>
      <c r="Z856" s="402"/>
    </row>
    <row r="857" ht="18.0" customHeight="1">
      <c r="A857" s="402"/>
      <c r="B857" s="402"/>
      <c r="C857" s="402"/>
      <c r="D857" s="402"/>
      <c r="E857" s="402"/>
      <c r="F857" s="402"/>
      <c r="G857" s="402"/>
      <c r="H857" s="402"/>
      <c r="I857" s="402"/>
      <c r="J857" s="402"/>
      <c r="K857" s="402"/>
      <c r="L857" s="402"/>
      <c r="M857" s="402"/>
      <c r="N857" s="402"/>
      <c r="O857" s="402"/>
      <c r="P857" s="402"/>
      <c r="Q857" s="402"/>
      <c r="R857" s="402"/>
      <c r="S857" s="402"/>
      <c r="T857" s="402"/>
      <c r="U857" s="402"/>
      <c r="V857" s="402"/>
      <c r="W857" s="402"/>
      <c r="X857" s="402"/>
      <c r="Y857" s="402"/>
      <c r="Z857" s="402"/>
    </row>
    <row r="858" ht="18.0" customHeight="1">
      <c r="A858" s="402"/>
      <c r="B858" s="402"/>
      <c r="C858" s="402"/>
      <c r="D858" s="402"/>
      <c r="E858" s="402"/>
      <c r="F858" s="402"/>
      <c r="G858" s="402"/>
      <c r="H858" s="402"/>
      <c r="I858" s="402"/>
      <c r="J858" s="402"/>
      <c r="K858" s="402"/>
      <c r="L858" s="402"/>
      <c r="M858" s="402"/>
      <c r="N858" s="402"/>
      <c r="O858" s="402"/>
      <c r="P858" s="402"/>
      <c r="Q858" s="402"/>
      <c r="R858" s="402"/>
      <c r="S858" s="402"/>
      <c r="T858" s="402"/>
      <c r="U858" s="402"/>
      <c r="V858" s="402"/>
      <c r="W858" s="402"/>
      <c r="X858" s="402"/>
      <c r="Y858" s="402"/>
      <c r="Z858" s="402"/>
    </row>
    <row r="859" ht="18.0" customHeight="1">
      <c r="A859" s="402"/>
      <c r="B859" s="402"/>
      <c r="C859" s="402"/>
      <c r="D859" s="402"/>
      <c r="E859" s="402"/>
      <c r="F859" s="402"/>
      <c r="G859" s="402"/>
      <c r="H859" s="402"/>
      <c r="I859" s="402"/>
      <c r="J859" s="402"/>
      <c r="K859" s="402"/>
      <c r="L859" s="402"/>
      <c r="M859" s="402"/>
      <c r="N859" s="402"/>
      <c r="O859" s="402"/>
      <c r="P859" s="402"/>
      <c r="Q859" s="402"/>
      <c r="R859" s="402"/>
      <c r="S859" s="402"/>
      <c r="T859" s="402"/>
      <c r="U859" s="402"/>
      <c r="V859" s="402"/>
      <c r="W859" s="402"/>
      <c r="X859" s="402"/>
      <c r="Y859" s="402"/>
      <c r="Z859" s="402"/>
    </row>
    <row r="860" ht="18.0" customHeight="1">
      <c r="A860" s="402"/>
      <c r="B860" s="402"/>
      <c r="C860" s="402"/>
      <c r="D860" s="402"/>
      <c r="E860" s="402"/>
      <c r="F860" s="402"/>
      <c r="G860" s="402"/>
      <c r="H860" s="402"/>
      <c r="I860" s="402"/>
      <c r="J860" s="402"/>
      <c r="K860" s="402"/>
      <c r="L860" s="402"/>
      <c r="M860" s="402"/>
      <c r="N860" s="402"/>
      <c r="O860" s="402"/>
      <c r="P860" s="402"/>
      <c r="Q860" s="402"/>
      <c r="R860" s="402"/>
      <c r="S860" s="402"/>
      <c r="T860" s="402"/>
      <c r="U860" s="402"/>
      <c r="V860" s="402"/>
      <c r="W860" s="402"/>
      <c r="X860" s="402"/>
      <c r="Y860" s="402"/>
      <c r="Z860" s="402"/>
    </row>
    <row r="861" ht="18.0" customHeight="1">
      <c r="A861" s="402"/>
      <c r="B861" s="402"/>
      <c r="C861" s="402"/>
      <c r="D861" s="402"/>
      <c r="E861" s="402"/>
      <c r="F861" s="402"/>
      <c r="G861" s="402"/>
      <c r="H861" s="402"/>
      <c r="I861" s="402"/>
      <c r="J861" s="402"/>
      <c r="K861" s="402"/>
      <c r="L861" s="402"/>
      <c r="M861" s="402"/>
      <c r="N861" s="402"/>
      <c r="O861" s="402"/>
      <c r="P861" s="402"/>
      <c r="Q861" s="402"/>
      <c r="R861" s="402"/>
      <c r="S861" s="402"/>
      <c r="T861" s="402"/>
      <c r="U861" s="402"/>
      <c r="V861" s="402"/>
      <c r="W861" s="402"/>
      <c r="X861" s="402"/>
      <c r="Y861" s="402"/>
      <c r="Z861" s="402"/>
    </row>
    <row r="862" ht="18.0" customHeight="1">
      <c r="A862" s="402"/>
      <c r="B862" s="402"/>
      <c r="C862" s="402"/>
      <c r="D862" s="402"/>
      <c r="E862" s="402"/>
      <c r="F862" s="402"/>
      <c r="G862" s="402"/>
      <c r="H862" s="402"/>
      <c r="I862" s="402"/>
      <c r="J862" s="402"/>
      <c r="K862" s="402"/>
      <c r="L862" s="402"/>
      <c r="M862" s="402"/>
      <c r="N862" s="402"/>
      <c r="O862" s="402"/>
      <c r="P862" s="402"/>
      <c r="Q862" s="402"/>
      <c r="R862" s="402"/>
      <c r="S862" s="402"/>
      <c r="T862" s="402"/>
      <c r="U862" s="402"/>
      <c r="V862" s="402"/>
      <c r="W862" s="402"/>
      <c r="X862" s="402"/>
      <c r="Y862" s="402"/>
      <c r="Z862" s="402"/>
    </row>
    <row r="863" ht="18.0" customHeight="1">
      <c r="A863" s="402"/>
      <c r="B863" s="402"/>
      <c r="C863" s="402"/>
      <c r="D863" s="402"/>
      <c r="E863" s="402"/>
      <c r="F863" s="402"/>
      <c r="G863" s="402"/>
      <c r="H863" s="402"/>
      <c r="I863" s="402"/>
      <c r="J863" s="402"/>
      <c r="K863" s="402"/>
      <c r="L863" s="402"/>
      <c r="M863" s="402"/>
      <c r="N863" s="402"/>
      <c r="O863" s="402"/>
      <c r="P863" s="402"/>
      <c r="Q863" s="402"/>
      <c r="R863" s="402"/>
      <c r="S863" s="402"/>
      <c r="T863" s="402"/>
      <c r="U863" s="402"/>
      <c r="V863" s="402"/>
      <c r="W863" s="402"/>
      <c r="X863" s="402"/>
      <c r="Y863" s="402"/>
      <c r="Z863" s="402"/>
    </row>
    <row r="864" ht="18.0" customHeight="1">
      <c r="A864" s="402"/>
      <c r="B864" s="402"/>
      <c r="C864" s="402"/>
      <c r="D864" s="402"/>
      <c r="E864" s="402"/>
      <c r="F864" s="402"/>
      <c r="G864" s="402"/>
      <c r="H864" s="402"/>
      <c r="I864" s="402"/>
      <c r="J864" s="402"/>
      <c r="K864" s="402"/>
      <c r="L864" s="402"/>
      <c r="M864" s="402"/>
      <c r="N864" s="402"/>
      <c r="O864" s="402"/>
      <c r="P864" s="402"/>
      <c r="Q864" s="402"/>
      <c r="R864" s="402"/>
      <c r="S864" s="402"/>
      <c r="T864" s="402"/>
      <c r="U864" s="402"/>
      <c r="V864" s="402"/>
      <c r="W864" s="402"/>
      <c r="X864" s="402"/>
      <c r="Y864" s="402"/>
      <c r="Z864" s="402"/>
    </row>
    <row r="865" ht="18.0" customHeight="1">
      <c r="A865" s="402"/>
      <c r="B865" s="402"/>
      <c r="C865" s="402"/>
      <c r="D865" s="402"/>
      <c r="E865" s="402"/>
      <c r="F865" s="402"/>
      <c r="G865" s="402"/>
      <c r="H865" s="402"/>
      <c r="I865" s="402"/>
      <c r="J865" s="402"/>
      <c r="K865" s="402"/>
      <c r="L865" s="402"/>
      <c r="M865" s="402"/>
      <c r="N865" s="402"/>
      <c r="O865" s="402"/>
      <c r="P865" s="402"/>
      <c r="Q865" s="402"/>
      <c r="R865" s="402"/>
      <c r="S865" s="402"/>
      <c r="T865" s="402"/>
      <c r="U865" s="402"/>
      <c r="V865" s="402"/>
      <c r="W865" s="402"/>
      <c r="X865" s="402"/>
      <c r="Y865" s="402"/>
      <c r="Z865" s="402"/>
    </row>
    <row r="866" ht="18.0" customHeight="1">
      <c r="A866" s="402"/>
      <c r="B866" s="402"/>
      <c r="C866" s="402"/>
      <c r="D866" s="402"/>
      <c r="E866" s="402"/>
      <c r="F866" s="402"/>
      <c r="G866" s="402"/>
      <c r="H866" s="402"/>
      <c r="I866" s="402"/>
      <c r="J866" s="402"/>
      <c r="K866" s="402"/>
      <c r="L866" s="402"/>
      <c r="M866" s="402"/>
      <c r="N866" s="402"/>
      <c r="O866" s="402"/>
      <c r="P866" s="402"/>
      <c r="Q866" s="402"/>
      <c r="R866" s="402"/>
      <c r="S866" s="402"/>
      <c r="T866" s="402"/>
      <c r="U866" s="402"/>
      <c r="V866" s="402"/>
      <c r="W866" s="402"/>
      <c r="X866" s="402"/>
      <c r="Y866" s="402"/>
      <c r="Z866" s="402"/>
    </row>
    <row r="867" ht="18.0" customHeight="1">
      <c r="A867" s="402"/>
      <c r="B867" s="402"/>
      <c r="C867" s="402"/>
      <c r="D867" s="402"/>
      <c r="E867" s="402"/>
      <c r="F867" s="402"/>
      <c r="G867" s="402"/>
      <c r="H867" s="402"/>
      <c r="I867" s="402"/>
      <c r="J867" s="402"/>
      <c r="K867" s="402"/>
      <c r="L867" s="402"/>
      <c r="M867" s="402"/>
      <c r="N867" s="402"/>
      <c r="O867" s="402"/>
      <c r="P867" s="402"/>
      <c r="Q867" s="402"/>
      <c r="R867" s="402"/>
      <c r="S867" s="402"/>
      <c r="T867" s="402"/>
      <c r="U867" s="402"/>
      <c r="V867" s="402"/>
      <c r="W867" s="402"/>
      <c r="X867" s="402"/>
      <c r="Y867" s="402"/>
      <c r="Z867" s="402"/>
    </row>
    <row r="868" ht="18.0" customHeight="1">
      <c r="A868" s="402"/>
      <c r="B868" s="402"/>
      <c r="C868" s="402"/>
      <c r="D868" s="402"/>
      <c r="E868" s="402"/>
      <c r="F868" s="402"/>
      <c r="G868" s="402"/>
      <c r="H868" s="402"/>
      <c r="I868" s="402"/>
      <c r="J868" s="402"/>
      <c r="K868" s="402"/>
      <c r="L868" s="402"/>
      <c r="M868" s="402"/>
      <c r="N868" s="402"/>
      <c r="O868" s="402"/>
      <c r="P868" s="402"/>
      <c r="Q868" s="402"/>
      <c r="R868" s="402"/>
      <c r="S868" s="402"/>
      <c r="T868" s="402"/>
      <c r="U868" s="402"/>
      <c r="V868" s="402"/>
      <c r="W868" s="402"/>
      <c r="X868" s="402"/>
      <c r="Y868" s="402"/>
      <c r="Z868" s="402"/>
    </row>
    <row r="869" ht="18.0" customHeight="1">
      <c r="A869" s="402"/>
      <c r="B869" s="402"/>
      <c r="C869" s="402"/>
      <c r="D869" s="402"/>
      <c r="E869" s="402"/>
      <c r="F869" s="402"/>
      <c r="G869" s="402"/>
      <c r="H869" s="402"/>
      <c r="I869" s="402"/>
      <c r="J869" s="402"/>
      <c r="K869" s="402"/>
      <c r="L869" s="402"/>
      <c r="M869" s="402"/>
      <c r="N869" s="402"/>
      <c r="O869" s="402"/>
      <c r="P869" s="402"/>
      <c r="Q869" s="402"/>
      <c r="R869" s="402"/>
      <c r="S869" s="402"/>
      <c r="T869" s="402"/>
      <c r="U869" s="402"/>
      <c r="V869" s="402"/>
      <c r="W869" s="402"/>
      <c r="X869" s="402"/>
      <c r="Y869" s="402"/>
      <c r="Z869" s="402"/>
    </row>
    <row r="870" ht="18.0" customHeight="1">
      <c r="A870" s="402"/>
      <c r="B870" s="402"/>
      <c r="C870" s="402"/>
      <c r="D870" s="402"/>
      <c r="E870" s="402"/>
      <c r="F870" s="402"/>
      <c r="G870" s="402"/>
      <c r="H870" s="402"/>
      <c r="I870" s="402"/>
      <c r="J870" s="402"/>
      <c r="K870" s="402"/>
      <c r="L870" s="402"/>
      <c r="M870" s="402"/>
      <c r="N870" s="402"/>
      <c r="O870" s="402"/>
      <c r="P870" s="402"/>
      <c r="Q870" s="402"/>
      <c r="R870" s="402"/>
      <c r="S870" s="402"/>
      <c r="T870" s="402"/>
      <c r="U870" s="402"/>
      <c r="V870" s="402"/>
      <c r="W870" s="402"/>
      <c r="X870" s="402"/>
      <c r="Y870" s="402"/>
      <c r="Z870" s="402"/>
    </row>
    <row r="871" ht="18.0" customHeight="1">
      <c r="A871" s="402"/>
      <c r="B871" s="402"/>
      <c r="C871" s="402"/>
      <c r="D871" s="402"/>
      <c r="E871" s="402"/>
      <c r="F871" s="402"/>
      <c r="G871" s="402"/>
      <c r="H871" s="402"/>
      <c r="I871" s="402"/>
      <c r="J871" s="402"/>
      <c r="K871" s="402"/>
      <c r="L871" s="402"/>
      <c r="M871" s="402"/>
      <c r="N871" s="402"/>
      <c r="O871" s="402"/>
      <c r="P871" s="402"/>
      <c r="Q871" s="402"/>
      <c r="R871" s="402"/>
      <c r="S871" s="402"/>
      <c r="T871" s="402"/>
      <c r="U871" s="402"/>
      <c r="V871" s="402"/>
      <c r="W871" s="402"/>
      <c r="X871" s="402"/>
      <c r="Y871" s="402"/>
      <c r="Z871" s="402"/>
    </row>
    <row r="872" ht="18.0" customHeight="1">
      <c r="A872" s="402"/>
      <c r="B872" s="402"/>
      <c r="C872" s="402"/>
      <c r="D872" s="402"/>
      <c r="E872" s="402"/>
      <c r="F872" s="402"/>
      <c r="G872" s="402"/>
      <c r="H872" s="402"/>
      <c r="I872" s="402"/>
      <c r="J872" s="402"/>
      <c r="K872" s="402"/>
      <c r="L872" s="402"/>
      <c r="M872" s="402"/>
      <c r="N872" s="402"/>
      <c r="O872" s="402"/>
      <c r="P872" s="402"/>
      <c r="Q872" s="402"/>
      <c r="R872" s="402"/>
      <c r="S872" s="402"/>
      <c r="T872" s="402"/>
      <c r="U872" s="402"/>
      <c r="V872" s="402"/>
      <c r="W872" s="402"/>
      <c r="X872" s="402"/>
      <c r="Y872" s="402"/>
      <c r="Z872" s="402"/>
    </row>
    <row r="873" ht="18.0" customHeight="1">
      <c r="A873" s="402"/>
      <c r="B873" s="402"/>
      <c r="C873" s="402"/>
      <c r="D873" s="402"/>
      <c r="E873" s="402"/>
      <c r="F873" s="402"/>
      <c r="G873" s="402"/>
      <c r="H873" s="402"/>
      <c r="I873" s="402"/>
      <c r="J873" s="402"/>
      <c r="K873" s="402"/>
      <c r="L873" s="402"/>
      <c r="M873" s="402"/>
      <c r="N873" s="402"/>
      <c r="O873" s="402"/>
      <c r="P873" s="402"/>
      <c r="Q873" s="402"/>
      <c r="R873" s="402"/>
      <c r="S873" s="402"/>
      <c r="T873" s="402"/>
      <c r="U873" s="402"/>
      <c r="V873" s="402"/>
      <c r="W873" s="402"/>
      <c r="X873" s="402"/>
      <c r="Y873" s="402"/>
      <c r="Z873" s="402"/>
    </row>
    <row r="874" ht="18.0" customHeight="1">
      <c r="A874" s="402"/>
      <c r="B874" s="402"/>
      <c r="C874" s="402"/>
      <c r="D874" s="402"/>
      <c r="E874" s="402"/>
      <c r="F874" s="402"/>
      <c r="G874" s="402"/>
      <c r="H874" s="402"/>
      <c r="I874" s="402"/>
      <c r="J874" s="402"/>
      <c r="K874" s="402"/>
      <c r="L874" s="402"/>
      <c r="M874" s="402"/>
      <c r="N874" s="402"/>
      <c r="O874" s="402"/>
      <c r="P874" s="402"/>
      <c r="Q874" s="402"/>
      <c r="R874" s="402"/>
      <c r="S874" s="402"/>
      <c r="T874" s="402"/>
      <c r="U874" s="402"/>
      <c r="V874" s="402"/>
      <c r="W874" s="402"/>
      <c r="X874" s="402"/>
      <c r="Y874" s="402"/>
      <c r="Z874" s="402"/>
    </row>
    <row r="875" ht="18.0" customHeight="1">
      <c r="A875" s="402"/>
      <c r="B875" s="402"/>
      <c r="C875" s="402"/>
      <c r="D875" s="402"/>
      <c r="E875" s="402"/>
      <c r="F875" s="402"/>
      <c r="G875" s="402"/>
      <c r="H875" s="402"/>
      <c r="I875" s="402"/>
      <c r="J875" s="402"/>
      <c r="K875" s="402"/>
      <c r="L875" s="402"/>
      <c r="M875" s="402"/>
      <c r="N875" s="402"/>
      <c r="O875" s="402"/>
      <c r="P875" s="402"/>
      <c r="Q875" s="402"/>
      <c r="R875" s="402"/>
      <c r="S875" s="402"/>
      <c r="T875" s="402"/>
      <c r="U875" s="402"/>
      <c r="V875" s="402"/>
      <c r="W875" s="402"/>
      <c r="X875" s="402"/>
      <c r="Y875" s="402"/>
      <c r="Z875" s="402"/>
    </row>
    <row r="876" ht="18.0" customHeight="1">
      <c r="A876" s="402"/>
      <c r="B876" s="402"/>
      <c r="C876" s="402"/>
      <c r="D876" s="402"/>
      <c r="E876" s="402"/>
      <c r="F876" s="402"/>
      <c r="G876" s="402"/>
      <c r="H876" s="402"/>
      <c r="I876" s="402"/>
      <c r="J876" s="402"/>
      <c r="K876" s="402"/>
      <c r="L876" s="402"/>
      <c r="M876" s="402"/>
      <c r="N876" s="402"/>
      <c r="O876" s="402"/>
      <c r="P876" s="402"/>
      <c r="Q876" s="402"/>
      <c r="R876" s="402"/>
      <c r="S876" s="402"/>
      <c r="T876" s="402"/>
      <c r="U876" s="402"/>
      <c r="V876" s="402"/>
      <c r="W876" s="402"/>
      <c r="X876" s="402"/>
      <c r="Y876" s="402"/>
      <c r="Z876" s="402"/>
    </row>
    <row r="877" ht="18.0" customHeight="1">
      <c r="A877" s="402"/>
      <c r="B877" s="402"/>
      <c r="C877" s="402"/>
      <c r="D877" s="402"/>
      <c r="E877" s="402"/>
      <c r="F877" s="402"/>
      <c r="G877" s="402"/>
      <c r="H877" s="402"/>
      <c r="I877" s="402"/>
      <c r="J877" s="402"/>
      <c r="K877" s="402"/>
      <c r="L877" s="402"/>
      <c r="M877" s="402"/>
      <c r="N877" s="402"/>
      <c r="O877" s="402"/>
      <c r="P877" s="402"/>
      <c r="Q877" s="402"/>
      <c r="R877" s="402"/>
      <c r="S877" s="402"/>
      <c r="T877" s="402"/>
      <c r="U877" s="402"/>
      <c r="V877" s="402"/>
      <c r="W877" s="402"/>
      <c r="X877" s="402"/>
      <c r="Y877" s="402"/>
      <c r="Z877" s="402"/>
    </row>
    <row r="878" ht="18.0" customHeight="1">
      <c r="A878" s="402"/>
      <c r="B878" s="402"/>
      <c r="C878" s="402"/>
      <c r="D878" s="402"/>
      <c r="E878" s="402"/>
      <c r="F878" s="402"/>
      <c r="G878" s="402"/>
      <c r="H878" s="402"/>
      <c r="I878" s="402"/>
      <c r="J878" s="402"/>
      <c r="K878" s="402"/>
      <c r="L878" s="402"/>
      <c r="M878" s="402"/>
      <c r="N878" s="402"/>
      <c r="O878" s="402"/>
      <c r="P878" s="402"/>
      <c r="Q878" s="402"/>
      <c r="R878" s="402"/>
      <c r="S878" s="402"/>
      <c r="T878" s="402"/>
      <c r="U878" s="402"/>
      <c r="V878" s="402"/>
      <c r="W878" s="402"/>
      <c r="X878" s="402"/>
      <c r="Y878" s="402"/>
      <c r="Z878" s="402"/>
    </row>
    <row r="879" ht="18.0" customHeight="1">
      <c r="A879" s="402"/>
      <c r="B879" s="402"/>
      <c r="C879" s="402"/>
      <c r="D879" s="402"/>
      <c r="E879" s="402"/>
      <c r="F879" s="402"/>
      <c r="G879" s="402"/>
      <c r="H879" s="402"/>
      <c r="I879" s="402"/>
      <c r="J879" s="402"/>
      <c r="K879" s="402"/>
      <c r="L879" s="402"/>
      <c r="M879" s="402"/>
      <c r="N879" s="402"/>
      <c r="O879" s="402"/>
      <c r="P879" s="402"/>
      <c r="Q879" s="402"/>
      <c r="R879" s="402"/>
      <c r="S879" s="402"/>
      <c r="T879" s="402"/>
      <c r="U879" s="402"/>
      <c r="V879" s="402"/>
      <c r="W879" s="402"/>
      <c r="X879" s="402"/>
      <c r="Y879" s="402"/>
      <c r="Z879" s="402"/>
    </row>
    <row r="880" ht="18.0" customHeight="1">
      <c r="A880" s="402"/>
      <c r="B880" s="402"/>
      <c r="C880" s="402"/>
      <c r="D880" s="402"/>
      <c r="E880" s="402"/>
      <c r="F880" s="402"/>
      <c r="G880" s="402"/>
      <c r="H880" s="402"/>
      <c r="I880" s="402"/>
      <c r="J880" s="402"/>
      <c r="K880" s="402"/>
      <c r="L880" s="402"/>
      <c r="M880" s="402"/>
      <c r="N880" s="402"/>
      <c r="O880" s="402"/>
      <c r="P880" s="402"/>
      <c r="Q880" s="402"/>
      <c r="R880" s="402"/>
      <c r="S880" s="402"/>
      <c r="T880" s="402"/>
      <c r="U880" s="402"/>
      <c r="V880" s="402"/>
      <c r="W880" s="402"/>
      <c r="X880" s="402"/>
      <c r="Y880" s="402"/>
      <c r="Z880" s="402"/>
    </row>
    <row r="881" ht="18.0" customHeight="1">
      <c r="A881" s="402"/>
      <c r="B881" s="402"/>
      <c r="C881" s="402"/>
      <c r="D881" s="402"/>
      <c r="E881" s="402"/>
      <c r="F881" s="402"/>
      <c r="G881" s="402"/>
      <c r="H881" s="402"/>
      <c r="I881" s="402"/>
      <c r="J881" s="402"/>
      <c r="K881" s="402"/>
      <c r="L881" s="402"/>
      <c r="M881" s="402"/>
      <c r="N881" s="402"/>
      <c r="O881" s="402"/>
      <c r="P881" s="402"/>
      <c r="Q881" s="402"/>
      <c r="R881" s="402"/>
      <c r="S881" s="402"/>
      <c r="T881" s="402"/>
      <c r="U881" s="402"/>
      <c r="V881" s="402"/>
      <c r="W881" s="402"/>
      <c r="X881" s="402"/>
      <c r="Y881" s="402"/>
      <c r="Z881" s="402"/>
    </row>
    <row r="882" ht="18.0" customHeight="1">
      <c r="A882" s="402"/>
      <c r="B882" s="402"/>
      <c r="C882" s="402"/>
      <c r="D882" s="402"/>
      <c r="E882" s="402"/>
      <c r="F882" s="402"/>
      <c r="G882" s="402"/>
      <c r="H882" s="402"/>
      <c r="I882" s="402"/>
      <c r="J882" s="402"/>
      <c r="K882" s="402"/>
      <c r="L882" s="402"/>
      <c r="M882" s="402"/>
      <c r="N882" s="402"/>
      <c r="O882" s="402"/>
      <c r="P882" s="402"/>
      <c r="Q882" s="402"/>
      <c r="R882" s="402"/>
      <c r="S882" s="402"/>
      <c r="T882" s="402"/>
      <c r="U882" s="402"/>
      <c r="V882" s="402"/>
      <c r="W882" s="402"/>
      <c r="X882" s="402"/>
      <c r="Y882" s="402"/>
      <c r="Z882" s="402"/>
    </row>
    <row r="883" ht="18.0" customHeight="1">
      <c r="A883" s="402"/>
      <c r="B883" s="402"/>
      <c r="C883" s="402"/>
      <c r="D883" s="402"/>
      <c r="E883" s="402"/>
      <c r="F883" s="402"/>
      <c r="G883" s="402"/>
      <c r="H883" s="402"/>
      <c r="I883" s="402"/>
      <c r="J883" s="402"/>
      <c r="K883" s="402"/>
      <c r="L883" s="402"/>
      <c r="M883" s="402"/>
      <c r="N883" s="402"/>
      <c r="O883" s="402"/>
      <c r="P883" s="402"/>
      <c r="Q883" s="402"/>
      <c r="R883" s="402"/>
      <c r="S883" s="402"/>
      <c r="T883" s="402"/>
      <c r="U883" s="402"/>
      <c r="V883" s="402"/>
      <c r="W883" s="402"/>
      <c r="X883" s="402"/>
      <c r="Y883" s="402"/>
      <c r="Z883" s="402"/>
    </row>
    <row r="884" ht="18.0" customHeight="1">
      <c r="A884" s="402"/>
      <c r="B884" s="402"/>
      <c r="C884" s="402"/>
      <c r="D884" s="402"/>
      <c r="E884" s="402"/>
      <c r="F884" s="402"/>
      <c r="G884" s="402"/>
      <c r="H884" s="402"/>
      <c r="I884" s="402"/>
      <c r="J884" s="402"/>
      <c r="K884" s="402"/>
      <c r="L884" s="402"/>
      <c r="M884" s="402"/>
      <c r="N884" s="402"/>
      <c r="O884" s="402"/>
      <c r="P884" s="402"/>
      <c r="Q884" s="402"/>
      <c r="R884" s="402"/>
      <c r="S884" s="402"/>
      <c r="T884" s="402"/>
      <c r="U884" s="402"/>
      <c r="V884" s="402"/>
      <c r="W884" s="402"/>
      <c r="X884" s="402"/>
      <c r="Y884" s="402"/>
      <c r="Z884" s="402"/>
    </row>
    <row r="885" ht="18.0" customHeight="1">
      <c r="A885" s="402"/>
      <c r="B885" s="402"/>
      <c r="C885" s="402"/>
      <c r="D885" s="402"/>
      <c r="E885" s="402"/>
      <c r="F885" s="402"/>
      <c r="G885" s="402"/>
      <c r="H885" s="402"/>
      <c r="I885" s="402"/>
      <c r="J885" s="402"/>
      <c r="K885" s="402"/>
      <c r="L885" s="402"/>
      <c r="M885" s="402"/>
      <c r="N885" s="402"/>
      <c r="O885" s="402"/>
      <c r="P885" s="402"/>
      <c r="Q885" s="402"/>
      <c r="R885" s="402"/>
      <c r="S885" s="402"/>
      <c r="T885" s="402"/>
      <c r="U885" s="402"/>
      <c r="V885" s="402"/>
      <c r="W885" s="402"/>
      <c r="X885" s="402"/>
      <c r="Y885" s="402"/>
      <c r="Z885" s="402"/>
    </row>
    <row r="886" ht="18.0" customHeight="1">
      <c r="A886" s="402"/>
      <c r="B886" s="402"/>
      <c r="C886" s="402"/>
      <c r="D886" s="402"/>
      <c r="E886" s="402"/>
      <c r="F886" s="402"/>
      <c r="G886" s="402"/>
      <c r="H886" s="402"/>
      <c r="I886" s="402"/>
      <c r="J886" s="402"/>
      <c r="K886" s="402"/>
      <c r="L886" s="402"/>
      <c r="M886" s="402"/>
      <c r="N886" s="402"/>
      <c r="O886" s="402"/>
      <c r="P886" s="402"/>
      <c r="Q886" s="402"/>
      <c r="R886" s="402"/>
      <c r="S886" s="402"/>
      <c r="T886" s="402"/>
      <c r="U886" s="402"/>
      <c r="V886" s="402"/>
      <c r="W886" s="402"/>
      <c r="X886" s="402"/>
      <c r="Y886" s="402"/>
      <c r="Z886" s="402"/>
    </row>
    <row r="887" ht="18.0" customHeight="1">
      <c r="A887" s="402"/>
      <c r="B887" s="402"/>
      <c r="C887" s="402"/>
      <c r="D887" s="402"/>
      <c r="E887" s="402"/>
      <c r="F887" s="402"/>
      <c r="G887" s="402"/>
      <c r="H887" s="402"/>
      <c r="I887" s="402"/>
      <c r="J887" s="402"/>
      <c r="K887" s="402"/>
      <c r="L887" s="402"/>
      <c r="M887" s="402"/>
      <c r="N887" s="402"/>
      <c r="O887" s="402"/>
      <c r="P887" s="402"/>
      <c r="Q887" s="402"/>
      <c r="R887" s="402"/>
      <c r="S887" s="402"/>
      <c r="T887" s="402"/>
      <c r="U887" s="402"/>
      <c r="V887" s="402"/>
      <c r="W887" s="402"/>
      <c r="X887" s="402"/>
      <c r="Y887" s="402"/>
      <c r="Z887" s="402"/>
    </row>
    <row r="888" ht="18.0" customHeight="1">
      <c r="A888" s="402"/>
      <c r="B888" s="402"/>
      <c r="C888" s="402"/>
      <c r="D888" s="402"/>
      <c r="E888" s="402"/>
      <c r="F888" s="402"/>
      <c r="G888" s="402"/>
      <c r="H888" s="402"/>
      <c r="I888" s="402"/>
      <c r="J888" s="402"/>
      <c r="K888" s="402"/>
      <c r="L888" s="402"/>
      <c r="M888" s="402"/>
      <c r="N888" s="402"/>
      <c r="O888" s="402"/>
      <c r="P888" s="402"/>
      <c r="Q888" s="402"/>
      <c r="R888" s="402"/>
      <c r="S888" s="402"/>
      <c r="T888" s="402"/>
      <c r="U888" s="402"/>
      <c r="V888" s="402"/>
      <c r="W888" s="402"/>
      <c r="X888" s="402"/>
      <c r="Y888" s="402"/>
      <c r="Z888" s="402"/>
    </row>
    <row r="889" ht="18.0" customHeight="1">
      <c r="A889" s="402"/>
      <c r="B889" s="402"/>
      <c r="C889" s="402"/>
      <c r="D889" s="402"/>
      <c r="E889" s="402"/>
      <c r="F889" s="402"/>
      <c r="G889" s="402"/>
      <c r="H889" s="402"/>
      <c r="I889" s="402"/>
      <c r="J889" s="402"/>
      <c r="K889" s="402"/>
      <c r="L889" s="402"/>
      <c r="M889" s="402"/>
      <c r="N889" s="402"/>
      <c r="O889" s="402"/>
      <c r="P889" s="402"/>
      <c r="Q889" s="402"/>
      <c r="R889" s="402"/>
      <c r="S889" s="402"/>
      <c r="T889" s="402"/>
      <c r="U889" s="402"/>
      <c r="V889" s="402"/>
      <c r="W889" s="402"/>
      <c r="X889" s="402"/>
      <c r="Y889" s="402"/>
      <c r="Z889" s="402"/>
    </row>
    <row r="890" ht="18.0" customHeight="1">
      <c r="A890" s="402"/>
      <c r="B890" s="402"/>
      <c r="C890" s="402"/>
      <c r="D890" s="402"/>
      <c r="E890" s="402"/>
      <c r="F890" s="402"/>
      <c r="G890" s="402"/>
      <c r="H890" s="402"/>
      <c r="I890" s="402"/>
      <c r="J890" s="402"/>
      <c r="K890" s="402"/>
      <c r="L890" s="402"/>
      <c r="M890" s="402"/>
      <c r="N890" s="402"/>
      <c r="O890" s="402"/>
      <c r="P890" s="402"/>
      <c r="Q890" s="402"/>
      <c r="R890" s="402"/>
      <c r="S890" s="402"/>
      <c r="T890" s="402"/>
      <c r="U890" s="402"/>
      <c r="V890" s="402"/>
      <c r="W890" s="402"/>
      <c r="X890" s="402"/>
      <c r="Y890" s="402"/>
      <c r="Z890" s="402"/>
    </row>
    <row r="891" ht="18.0" customHeight="1">
      <c r="A891" s="402"/>
      <c r="B891" s="402"/>
      <c r="C891" s="402"/>
      <c r="D891" s="402"/>
      <c r="E891" s="402"/>
      <c r="F891" s="402"/>
      <c r="G891" s="402"/>
      <c r="H891" s="402"/>
      <c r="I891" s="402"/>
      <c r="J891" s="402"/>
      <c r="K891" s="402"/>
      <c r="L891" s="402"/>
      <c r="M891" s="402"/>
      <c r="N891" s="402"/>
      <c r="O891" s="402"/>
      <c r="P891" s="402"/>
      <c r="Q891" s="402"/>
      <c r="R891" s="402"/>
      <c r="S891" s="402"/>
      <c r="T891" s="402"/>
      <c r="U891" s="402"/>
      <c r="V891" s="402"/>
      <c r="W891" s="402"/>
      <c r="X891" s="402"/>
      <c r="Y891" s="402"/>
      <c r="Z891" s="402"/>
    </row>
    <row r="892" ht="18.0" customHeight="1">
      <c r="A892" s="402"/>
      <c r="B892" s="402"/>
      <c r="C892" s="402"/>
      <c r="D892" s="402"/>
      <c r="E892" s="402"/>
      <c r="F892" s="402"/>
      <c r="G892" s="402"/>
      <c r="H892" s="402"/>
      <c r="I892" s="402"/>
      <c r="J892" s="402"/>
      <c r="K892" s="402"/>
      <c r="L892" s="402"/>
      <c r="M892" s="402"/>
      <c r="N892" s="402"/>
      <c r="O892" s="402"/>
      <c r="P892" s="402"/>
      <c r="Q892" s="402"/>
      <c r="R892" s="402"/>
      <c r="S892" s="402"/>
      <c r="T892" s="402"/>
      <c r="U892" s="402"/>
      <c r="V892" s="402"/>
      <c r="W892" s="402"/>
      <c r="X892" s="402"/>
      <c r="Y892" s="402"/>
      <c r="Z892" s="402"/>
    </row>
    <row r="893" ht="18.0" customHeight="1">
      <c r="A893" s="402"/>
      <c r="B893" s="402"/>
      <c r="C893" s="402"/>
      <c r="D893" s="402"/>
      <c r="E893" s="402"/>
      <c r="F893" s="402"/>
      <c r="G893" s="402"/>
      <c r="H893" s="402"/>
      <c r="I893" s="402"/>
      <c r="J893" s="402"/>
      <c r="K893" s="402"/>
      <c r="L893" s="402"/>
      <c r="M893" s="402"/>
      <c r="N893" s="402"/>
      <c r="O893" s="402"/>
      <c r="P893" s="402"/>
      <c r="Q893" s="402"/>
      <c r="R893" s="402"/>
      <c r="S893" s="402"/>
      <c r="T893" s="402"/>
      <c r="U893" s="402"/>
      <c r="V893" s="402"/>
      <c r="W893" s="402"/>
      <c r="X893" s="402"/>
      <c r="Y893" s="402"/>
      <c r="Z893" s="402"/>
    </row>
    <row r="894" ht="18.0" customHeight="1">
      <c r="A894" s="402"/>
      <c r="B894" s="402"/>
      <c r="C894" s="402"/>
      <c r="D894" s="402"/>
      <c r="E894" s="402"/>
      <c r="F894" s="402"/>
      <c r="G894" s="402"/>
      <c r="H894" s="402"/>
      <c r="I894" s="402"/>
      <c r="J894" s="402"/>
      <c r="K894" s="402"/>
      <c r="L894" s="402"/>
      <c r="M894" s="402"/>
      <c r="N894" s="402"/>
      <c r="O894" s="402"/>
      <c r="P894" s="402"/>
      <c r="Q894" s="402"/>
      <c r="R894" s="402"/>
      <c r="S894" s="402"/>
      <c r="T894" s="402"/>
      <c r="U894" s="402"/>
      <c r="V894" s="402"/>
      <c r="W894" s="402"/>
      <c r="X894" s="402"/>
      <c r="Y894" s="402"/>
      <c r="Z894" s="402"/>
    </row>
    <row r="895" ht="18.0" customHeight="1">
      <c r="A895" s="402"/>
      <c r="B895" s="402"/>
      <c r="C895" s="402"/>
      <c r="D895" s="402"/>
      <c r="E895" s="402"/>
      <c r="F895" s="402"/>
      <c r="G895" s="402"/>
      <c r="H895" s="402"/>
      <c r="I895" s="402"/>
      <c r="J895" s="402"/>
      <c r="K895" s="402"/>
      <c r="L895" s="402"/>
      <c r="M895" s="402"/>
      <c r="N895" s="402"/>
      <c r="O895" s="402"/>
      <c r="P895" s="402"/>
      <c r="Q895" s="402"/>
      <c r="R895" s="402"/>
      <c r="S895" s="402"/>
      <c r="T895" s="402"/>
      <c r="U895" s="402"/>
      <c r="V895" s="402"/>
      <c r="W895" s="402"/>
      <c r="X895" s="402"/>
      <c r="Y895" s="402"/>
      <c r="Z895" s="402"/>
    </row>
    <row r="896" ht="18.0" customHeight="1">
      <c r="A896" s="402"/>
      <c r="B896" s="402"/>
      <c r="C896" s="402"/>
      <c r="D896" s="402"/>
      <c r="E896" s="402"/>
      <c r="F896" s="402"/>
      <c r="G896" s="402"/>
      <c r="H896" s="402"/>
      <c r="I896" s="402"/>
      <c r="J896" s="402"/>
      <c r="K896" s="402"/>
      <c r="L896" s="402"/>
      <c r="M896" s="402"/>
      <c r="N896" s="402"/>
      <c r="O896" s="402"/>
      <c r="P896" s="402"/>
      <c r="Q896" s="402"/>
      <c r="R896" s="402"/>
      <c r="S896" s="402"/>
      <c r="T896" s="402"/>
      <c r="U896" s="402"/>
      <c r="V896" s="402"/>
      <c r="W896" s="402"/>
      <c r="X896" s="402"/>
      <c r="Y896" s="402"/>
      <c r="Z896" s="402"/>
    </row>
    <row r="897" ht="18.0" customHeight="1">
      <c r="A897" s="402"/>
      <c r="B897" s="402"/>
      <c r="C897" s="402"/>
      <c r="D897" s="402"/>
      <c r="E897" s="402"/>
      <c r="F897" s="402"/>
      <c r="G897" s="402"/>
      <c r="H897" s="402"/>
      <c r="I897" s="402"/>
      <c r="J897" s="402"/>
      <c r="K897" s="402"/>
      <c r="L897" s="402"/>
      <c r="M897" s="402"/>
      <c r="N897" s="402"/>
      <c r="O897" s="402"/>
      <c r="P897" s="402"/>
      <c r="Q897" s="402"/>
      <c r="R897" s="402"/>
      <c r="S897" s="402"/>
      <c r="T897" s="402"/>
      <c r="U897" s="402"/>
      <c r="V897" s="402"/>
      <c r="W897" s="402"/>
      <c r="X897" s="402"/>
      <c r="Y897" s="402"/>
      <c r="Z897" s="402"/>
    </row>
    <row r="898" ht="18.0" customHeight="1">
      <c r="A898" s="402"/>
      <c r="B898" s="402"/>
      <c r="C898" s="402"/>
      <c r="D898" s="402"/>
      <c r="E898" s="402"/>
      <c r="F898" s="402"/>
      <c r="G898" s="402"/>
      <c r="H898" s="402"/>
      <c r="I898" s="402"/>
      <c r="J898" s="402"/>
      <c r="K898" s="402"/>
      <c r="L898" s="402"/>
      <c r="M898" s="402"/>
      <c r="N898" s="402"/>
      <c r="O898" s="402"/>
      <c r="P898" s="402"/>
      <c r="Q898" s="402"/>
      <c r="R898" s="402"/>
      <c r="S898" s="402"/>
      <c r="T898" s="402"/>
      <c r="U898" s="402"/>
      <c r="V898" s="402"/>
      <c r="W898" s="402"/>
      <c r="X898" s="402"/>
      <c r="Y898" s="402"/>
      <c r="Z898" s="402"/>
    </row>
    <row r="899" ht="18.0" customHeight="1">
      <c r="A899" s="402"/>
      <c r="B899" s="402"/>
      <c r="C899" s="402"/>
      <c r="D899" s="402"/>
      <c r="E899" s="402"/>
      <c r="F899" s="402"/>
      <c r="G899" s="402"/>
      <c r="H899" s="402"/>
      <c r="I899" s="402"/>
      <c r="J899" s="402"/>
      <c r="K899" s="402"/>
      <c r="L899" s="402"/>
      <c r="M899" s="402"/>
      <c r="N899" s="402"/>
      <c r="O899" s="402"/>
      <c r="P899" s="402"/>
      <c r="Q899" s="402"/>
      <c r="R899" s="402"/>
      <c r="S899" s="402"/>
      <c r="T899" s="402"/>
      <c r="U899" s="402"/>
      <c r="V899" s="402"/>
      <c r="W899" s="402"/>
      <c r="X899" s="402"/>
      <c r="Y899" s="402"/>
      <c r="Z899" s="402"/>
    </row>
    <row r="900" ht="18.0" customHeight="1">
      <c r="A900" s="402"/>
      <c r="B900" s="402"/>
      <c r="C900" s="402"/>
      <c r="D900" s="402"/>
      <c r="E900" s="402"/>
      <c r="F900" s="402"/>
      <c r="G900" s="402"/>
      <c r="H900" s="402"/>
      <c r="I900" s="402"/>
      <c r="J900" s="402"/>
      <c r="K900" s="402"/>
      <c r="L900" s="402"/>
      <c r="M900" s="402"/>
      <c r="N900" s="402"/>
      <c r="O900" s="402"/>
      <c r="P900" s="402"/>
      <c r="Q900" s="402"/>
      <c r="R900" s="402"/>
      <c r="S900" s="402"/>
      <c r="T900" s="402"/>
      <c r="U900" s="402"/>
      <c r="V900" s="402"/>
      <c r="W900" s="402"/>
      <c r="X900" s="402"/>
      <c r="Y900" s="402"/>
      <c r="Z900" s="402"/>
    </row>
    <row r="901" ht="18.0" customHeight="1">
      <c r="A901" s="402"/>
      <c r="B901" s="402"/>
      <c r="C901" s="402"/>
      <c r="D901" s="402"/>
      <c r="E901" s="402"/>
      <c r="F901" s="402"/>
      <c r="G901" s="402"/>
      <c r="H901" s="402"/>
      <c r="I901" s="402"/>
      <c r="J901" s="402"/>
      <c r="K901" s="402"/>
      <c r="L901" s="402"/>
      <c r="M901" s="402"/>
      <c r="N901" s="402"/>
      <c r="O901" s="402"/>
      <c r="P901" s="402"/>
      <c r="Q901" s="402"/>
      <c r="R901" s="402"/>
      <c r="S901" s="402"/>
      <c r="T901" s="402"/>
      <c r="U901" s="402"/>
      <c r="V901" s="402"/>
      <c r="W901" s="402"/>
      <c r="X901" s="402"/>
      <c r="Y901" s="402"/>
      <c r="Z901" s="402"/>
    </row>
    <row r="902" ht="18.0" customHeight="1">
      <c r="A902" s="402"/>
      <c r="B902" s="402"/>
      <c r="C902" s="402"/>
      <c r="D902" s="402"/>
      <c r="E902" s="402"/>
      <c r="F902" s="402"/>
      <c r="G902" s="402"/>
      <c r="H902" s="402"/>
      <c r="I902" s="402"/>
      <c r="J902" s="402"/>
      <c r="K902" s="402"/>
      <c r="L902" s="402"/>
      <c r="M902" s="402"/>
      <c r="N902" s="402"/>
      <c r="O902" s="402"/>
      <c r="P902" s="402"/>
      <c r="Q902" s="402"/>
      <c r="R902" s="402"/>
      <c r="S902" s="402"/>
      <c r="T902" s="402"/>
      <c r="U902" s="402"/>
      <c r="V902" s="402"/>
      <c r="W902" s="402"/>
      <c r="X902" s="402"/>
      <c r="Y902" s="402"/>
      <c r="Z902" s="402"/>
    </row>
    <row r="903" ht="18.0" customHeight="1">
      <c r="A903" s="402"/>
      <c r="B903" s="402"/>
      <c r="C903" s="402"/>
      <c r="D903" s="402"/>
      <c r="E903" s="402"/>
      <c r="F903" s="402"/>
      <c r="G903" s="402"/>
      <c r="H903" s="402"/>
      <c r="I903" s="402"/>
      <c r="J903" s="402"/>
      <c r="K903" s="402"/>
      <c r="L903" s="402"/>
      <c r="M903" s="402"/>
      <c r="N903" s="402"/>
      <c r="O903" s="402"/>
      <c r="P903" s="402"/>
      <c r="Q903" s="402"/>
      <c r="R903" s="402"/>
      <c r="S903" s="402"/>
      <c r="T903" s="402"/>
      <c r="U903" s="402"/>
      <c r="V903" s="402"/>
      <c r="W903" s="402"/>
      <c r="X903" s="402"/>
      <c r="Y903" s="402"/>
      <c r="Z903" s="402"/>
    </row>
    <row r="904" ht="18.0" customHeight="1">
      <c r="A904" s="402"/>
      <c r="B904" s="402"/>
      <c r="C904" s="402"/>
      <c r="D904" s="402"/>
      <c r="E904" s="402"/>
      <c r="F904" s="402"/>
      <c r="G904" s="402"/>
      <c r="H904" s="402"/>
      <c r="I904" s="402"/>
      <c r="J904" s="402"/>
      <c r="K904" s="402"/>
      <c r="L904" s="402"/>
      <c r="M904" s="402"/>
      <c r="N904" s="402"/>
      <c r="O904" s="402"/>
      <c r="P904" s="402"/>
      <c r="Q904" s="402"/>
      <c r="R904" s="402"/>
      <c r="S904" s="402"/>
      <c r="T904" s="402"/>
      <c r="U904" s="402"/>
      <c r="V904" s="402"/>
      <c r="W904" s="402"/>
      <c r="X904" s="402"/>
      <c r="Y904" s="402"/>
      <c r="Z904" s="402"/>
    </row>
    <row r="905" ht="18.0" customHeight="1">
      <c r="A905" s="402"/>
      <c r="B905" s="402"/>
      <c r="C905" s="402"/>
      <c r="D905" s="402"/>
      <c r="E905" s="402"/>
      <c r="F905" s="402"/>
      <c r="G905" s="402"/>
      <c r="H905" s="402"/>
      <c r="I905" s="402"/>
      <c r="J905" s="402"/>
      <c r="K905" s="402"/>
      <c r="L905" s="402"/>
      <c r="M905" s="402"/>
      <c r="N905" s="402"/>
      <c r="O905" s="402"/>
      <c r="P905" s="402"/>
      <c r="Q905" s="402"/>
      <c r="R905" s="402"/>
      <c r="S905" s="402"/>
      <c r="T905" s="402"/>
      <c r="U905" s="402"/>
      <c r="V905" s="402"/>
      <c r="W905" s="402"/>
      <c r="X905" s="402"/>
      <c r="Y905" s="402"/>
      <c r="Z905" s="402"/>
    </row>
    <row r="906" ht="18.0" customHeight="1">
      <c r="A906" s="402"/>
      <c r="B906" s="402"/>
      <c r="C906" s="402"/>
      <c r="D906" s="402"/>
      <c r="E906" s="402"/>
      <c r="F906" s="402"/>
      <c r="G906" s="402"/>
      <c r="H906" s="402"/>
      <c r="I906" s="402"/>
      <c r="J906" s="402"/>
      <c r="K906" s="402"/>
      <c r="L906" s="402"/>
      <c r="M906" s="402"/>
      <c r="N906" s="402"/>
      <c r="O906" s="402"/>
      <c r="P906" s="402"/>
      <c r="Q906" s="402"/>
      <c r="R906" s="402"/>
      <c r="S906" s="402"/>
      <c r="T906" s="402"/>
      <c r="U906" s="402"/>
      <c r="V906" s="402"/>
      <c r="W906" s="402"/>
      <c r="X906" s="402"/>
      <c r="Y906" s="402"/>
      <c r="Z906" s="402"/>
    </row>
    <row r="907" ht="18.0" customHeight="1">
      <c r="A907" s="402"/>
      <c r="B907" s="402"/>
      <c r="C907" s="402"/>
      <c r="D907" s="402"/>
      <c r="E907" s="402"/>
      <c r="F907" s="402"/>
      <c r="G907" s="402"/>
      <c r="H907" s="402"/>
      <c r="I907" s="402"/>
      <c r="J907" s="402"/>
      <c r="K907" s="402"/>
      <c r="L907" s="402"/>
      <c r="M907" s="402"/>
      <c r="N907" s="402"/>
      <c r="O907" s="402"/>
      <c r="P907" s="402"/>
      <c r="Q907" s="402"/>
      <c r="R907" s="402"/>
      <c r="S907" s="402"/>
      <c r="T907" s="402"/>
      <c r="U907" s="402"/>
      <c r="V907" s="402"/>
      <c r="W907" s="402"/>
      <c r="X907" s="402"/>
      <c r="Y907" s="402"/>
      <c r="Z907" s="402"/>
    </row>
    <row r="908" ht="18.0" customHeight="1">
      <c r="A908" s="402"/>
      <c r="B908" s="402"/>
      <c r="C908" s="402"/>
      <c r="D908" s="402"/>
      <c r="E908" s="402"/>
      <c r="F908" s="402"/>
      <c r="G908" s="402"/>
      <c r="H908" s="402"/>
      <c r="I908" s="402"/>
      <c r="J908" s="402"/>
      <c r="K908" s="402"/>
      <c r="L908" s="402"/>
      <c r="M908" s="402"/>
      <c r="N908" s="402"/>
      <c r="O908" s="402"/>
      <c r="P908" s="402"/>
      <c r="Q908" s="402"/>
      <c r="R908" s="402"/>
      <c r="S908" s="402"/>
      <c r="T908" s="402"/>
      <c r="U908" s="402"/>
      <c r="V908" s="402"/>
      <c r="W908" s="402"/>
      <c r="X908" s="402"/>
      <c r="Y908" s="402"/>
      <c r="Z908" s="402"/>
    </row>
    <row r="909" ht="18.0" customHeight="1">
      <c r="A909" s="402"/>
      <c r="B909" s="402"/>
      <c r="C909" s="402"/>
      <c r="D909" s="402"/>
      <c r="E909" s="402"/>
      <c r="F909" s="402"/>
      <c r="G909" s="402"/>
      <c r="H909" s="402"/>
      <c r="I909" s="402"/>
      <c r="J909" s="402"/>
      <c r="K909" s="402"/>
      <c r="L909" s="402"/>
      <c r="M909" s="402"/>
      <c r="N909" s="402"/>
      <c r="O909" s="402"/>
      <c r="P909" s="402"/>
      <c r="Q909" s="402"/>
      <c r="R909" s="402"/>
      <c r="S909" s="402"/>
      <c r="T909" s="402"/>
      <c r="U909" s="402"/>
      <c r="V909" s="402"/>
      <c r="W909" s="402"/>
      <c r="X909" s="402"/>
      <c r="Y909" s="402"/>
      <c r="Z909" s="402"/>
    </row>
    <row r="910" ht="18.0" customHeight="1">
      <c r="A910" s="402"/>
      <c r="B910" s="402"/>
      <c r="C910" s="402"/>
      <c r="D910" s="402"/>
      <c r="E910" s="402"/>
      <c r="F910" s="402"/>
      <c r="G910" s="402"/>
      <c r="H910" s="402"/>
      <c r="I910" s="402"/>
      <c r="J910" s="402"/>
      <c r="K910" s="402"/>
      <c r="L910" s="402"/>
      <c r="M910" s="402"/>
      <c r="N910" s="402"/>
      <c r="O910" s="402"/>
      <c r="P910" s="402"/>
      <c r="Q910" s="402"/>
      <c r="R910" s="402"/>
      <c r="S910" s="402"/>
      <c r="T910" s="402"/>
      <c r="U910" s="402"/>
      <c r="V910" s="402"/>
      <c r="W910" s="402"/>
      <c r="X910" s="402"/>
      <c r="Y910" s="402"/>
      <c r="Z910" s="402"/>
    </row>
    <row r="911" ht="18.0" customHeight="1">
      <c r="A911" s="402"/>
      <c r="B911" s="402"/>
      <c r="C911" s="402"/>
      <c r="D911" s="402"/>
      <c r="E911" s="402"/>
      <c r="F911" s="402"/>
      <c r="G911" s="402"/>
      <c r="H911" s="402"/>
      <c r="I911" s="402"/>
      <c r="J911" s="402"/>
      <c r="K911" s="402"/>
      <c r="L911" s="402"/>
      <c r="M911" s="402"/>
      <c r="N911" s="402"/>
      <c r="O911" s="402"/>
      <c r="P911" s="402"/>
      <c r="Q911" s="402"/>
      <c r="R911" s="402"/>
      <c r="S911" s="402"/>
      <c r="T911" s="402"/>
      <c r="U911" s="402"/>
      <c r="V911" s="402"/>
      <c r="W911" s="402"/>
      <c r="X911" s="402"/>
      <c r="Y911" s="402"/>
      <c r="Z911" s="402"/>
    </row>
    <row r="912" ht="18.0" customHeight="1">
      <c r="A912" s="402"/>
      <c r="B912" s="402"/>
      <c r="C912" s="402"/>
      <c r="D912" s="402"/>
      <c r="E912" s="402"/>
      <c r="F912" s="402"/>
      <c r="G912" s="402"/>
      <c r="H912" s="402"/>
      <c r="I912" s="402"/>
      <c r="J912" s="402"/>
      <c r="K912" s="402"/>
      <c r="L912" s="402"/>
      <c r="M912" s="402"/>
      <c r="N912" s="402"/>
      <c r="O912" s="402"/>
      <c r="P912" s="402"/>
      <c r="Q912" s="402"/>
      <c r="R912" s="402"/>
      <c r="S912" s="402"/>
      <c r="T912" s="402"/>
      <c r="U912" s="402"/>
      <c r="V912" s="402"/>
      <c r="W912" s="402"/>
      <c r="X912" s="402"/>
      <c r="Y912" s="402"/>
      <c r="Z912" s="402"/>
    </row>
    <row r="913" ht="18.0" customHeight="1">
      <c r="A913" s="402"/>
      <c r="B913" s="402"/>
      <c r="C913" s="402"/>
      <c r="D913" s="402"/>
      <c r="E913" s="402"/>
      <c r="F913" s="402"/>
      <c r="G913" s="402"/>
      <c r="H913" s="402"/>
      <c r="I913" s="402"/>
      <c r="J913" s="402"/>
      <c r="K913" s="402"/>
      <c r="L913" s="402"/>
      <c r="M913" s="402"/>
      <c r="N913" s="402"/>
      <c r="O913" s="402"/>
      <c r="P913" s="402"/>
      <c r="Q913" s="402"/>
      <c r="R913" s="402"/>
      <c r="S913" s="402"/>
      <c r="T913" s="402"/>
      <c r="U913" s="402"/>
      <c r="V913" s="402"/>
      <c r="W913" s="402"/>
      <c r="X913" s="402"/>
      <c r="Y913" s="402"/>
      <c r="Z913" s="402"/>
    </row>
    <row r="914" ht="18.0" customHeight="1">
      <c r="A914" s="402"/>
      <c r="B914" s="402"/>
      <c r="C914" s="402"/>
      <c r="D914" s="402"/>
      <c r="E914" s="402"/>
      <c r="F914" s="402"/>
      <c r="G914" s="402"/>
      <c r="H914" s="402"/>
      <c r="I914" s="402"/>
      <c r="J914" s="402"/>
      <c r="K914" s="402"/>
      <c r="L914" s="402"/>
      <c r="M914" s="402"/>
      <c r="N914" s="402"/>
      <c r="O914" s="402"/>
      <c r="P914" s="402"/>
      <c r="Q914" s="402"/>
      <c r="R914" s="402"/>
      <c r="S914" s="402"/>
      <c r="T914" s="402"/>
      <c r="U914" s="402"/>
      <c r="V914" s="402"/>
      <c r="W914" s="402"/>
      <c r="X914" s="402"/>
      <c r="Y914" s="402"/>
      <c r="Z914" s="402"/>
    </row>
    <row r="915" ht="18.0" customHeight="1">
      <c r="A915" s="402"/>
      <c r="B915" s="402"/>
      <c r="C915" s="402"/>
      <c r="D915" s="402"/>
      <c r="E915" s="402"/>
      <c r="F915" s="402"/>
      <c r="G915" s="402"/>
      <c r="H915" s="402"/>
      <c r="I915" s="402"/>
      <c r="J915" s="402"/>
      <c r="K915" s="402"/>
      <c r="L915" s="402"/>
      <c r="M915" s="402"/>
      <c r="N915" s="402"/>
      <c r="O915" s="402"/>
      <c r="P915" s="402"/>
      <c r="Q915" s="402"/>
      <c r="R915" s="402"/>
      <c r="S915" s="402"/>
      <c r="T915" s="402"/>
      <c r="U915" s="402"/>
      <c r="V915" s="402"/>
      <c r="W915" s="402"/>
      <c r="X915" s="402"/>
      <c r="Y915" s="402"/>
      <c r="Z915" s="402"/>
    </row>
    <row r="916" ht="18.0" customHeight="1">
      <c r="A916" s="402"/>
      <c r="B916" s="402"/>
      <c r="C916" s="402"/>
      <c r="D916" s="402"/>
      <c r="E916" s="402"/>
      <c r="F916" s="402"/>
      <c r="G916" s="402"/>
      <c r="H916" s="402"/>
      <c r="I916" s="402"/>
      <c r="J916" s="402"/>
      <c r="K916" s="402"/>
      <c r="L916" s="402"/>
      <c r="M916" s="402"/>
      <c r="N916" s="402"/>
      <c r="O916" s="402"/>
      <c r="P916" s="402"/>
      <c r="Q916" s="402"/>
      <c r="R916" s="402"/>
      <c r="S916" s="402"/>
      <c r="T916" s="402"/>
      <c r="U916" s="402"/>
      <c r="V916" s="402"/>
      <c r="W916" s="402"/>
      <c r="X916" s="402"/>
      <c r="Y916" s="402"/>
      <c r="Z916" s="402"/>
    </row>
    <row r="917" ht="18.0" customHeight="1">
      <c r="A917" s="402"/>
      <c r="B917" s="402"/>
      <c r="C917" s="402"/>
      <c r="D917" s="402"/>
      <c r="E917" s="402"/>
      <c r="F917" s="402"/>
      <c r="G917" s="402"/>
      <c r="H917" s="402"/>
      <c r="I917" s="402"/>
      <c r="J917" s="402"/>
      <c r="K917" s="402"/>
      <c r="L917" s="402"/>
      <c r="M917" s="402"/>
      <c r="N917" s="402"/>
      <c r="O917" s="402"/>
      <c r="P917" s="402"/>
      <c r="Q917" s="402"/>
      <c r="R917" s="402"/>
      <c r="S917" s="402"/>
      <c r="T917" s="402"/>
      <c r="U917" s="402"/>
      <c r="V917" s="402"/>
      <c r="W917" s="402"/>
      <c r="X917" s="402"/>
      <c r="Y917" s="402"/>
      <c r="Z917" s="402"/>
    </row>
    <row r="918" ht="18.0" customHeight="1">
      <c r="A918" s="402"/>
      <c r="B918" s="402"/>
      <c r="C918" s="402"/>
      <c r="D918" s="402"/>
      <c r="E918" s="402"/>
      <c r="F918" s="402"/>
      <c r="G918" s="402"/>
      <c r="H918" s="402"/>
      <c r="I918" s="402"/>
      <c r="J918" s="402"/>
      <c r="K918" s="402"/>
      <c r="L918" s="402"/>
      <c r="M918" s="402"/>
      <c r="N918" s="402"/>
      <c r="O918" s="402"/>
      <c r="P918" s="402"/>
      <c r="Q918" s="402"/>
      <c r="R918" s="402"/>
      <c r="S918" s="402"/>
      <c r="T918" s="402"/>
      <c r="U918" s="402"/>
      <c r="V918" s="402"/>
      <c r="W918" s="402"/>
      <c r="X918" s="402"/>
      <c r="Y918" s="402"/>
      <c r="Z918" s="402"/>
    </row>
    <row r="919" ht="18.0" customHeight="1">
      <c r="A919" s="402"/>
      <c r="B919" s="402"/>
      <c r="C919" s="402"/>
      <c r="D919" s="402"/>
      <c r="E919" s="402"/>
      <c r="F919" s="402"/>
      <c r="G919" s="402"/>
      <c r="H919" s="402"/>
      <c r="I919" s="402"/>
      <c r="J919" s="402"/>
      <c r="K919" s="402"/>
      <c r="L919" s="402"/>
      <c r="M919" s="402"/>
      <c r="N919" s="402"/>
      <c r="O919" s="402"/>
      <c r="P919" s="402"/>
      <c r="Q919" s="402"/>
      <c r="R919" s="402"/>
      <c r="S919" s="402"/>
      <c r="T919" s="402"/>
      <c r="U919" s="402"/>
      <c r="V919" s="402"/>
      <c r="W919" s="402"/>
      <c r="X919" s="402"/>
      <c r="Y919" s="402"/>
      <c r="Z919" s="402"/>
    </row>
    <row r="920" ht="18.0" customHeight="1">
      <c r="A920" s="402"/>
      <c r="B920" s="402"/>
      <c r="C920" s="402"/>
      <c r="D920" s="402"/>
      <c r="E920" s="402"/>
      <c r="F920" s="402"/>
      <c r="G920" s="402"/>
      <c r="H920" s="402"/>
      <c r="I920" s="402"/>
      <c r="J920" s="402"/>
      <c r="K920" s="402"/>
      <c r="L920" s="402"/>
      <c r="M920" s="402"/>
      <c r="N920" s="402"/>
      <c r="O920" s="402"/>
      <c r="P920" s="402"/>
      <c r="Q920" s="402"/>
      <c r="R920" s="402"/>
      <c r="S920" s="402"/>
      <c r="T920" s="402"/>
      <c r="U920" s="402"/>
      <c r="V920" s="402"/>
      <c r="W920" s="402"/>
      <c r="X920" s="402"/>
      <c r="Y920" s="402"/>
      <c r="Z920" s="402"/>
    </row>
    <row r="921" ht="18.0" customHeight="1">
      <c r="A921" s="402"/>
      <c r="B921" s="402"/>
      <c r="C921" s="402"/>
      <c r="D921" s="402"/>
      <c r="E921" s="402"/>
      <c r="F921" s="402"/>
      <c r="G921" s="402"/>
      <c r="H921" s="402"/>
      <c r="I921" s="402"/>
      <c r="J921" s="402"/>
      <c r="K921" s="402"/>
      <c r="L921" s="402"/>
      <c r="M921" s="402"/>
      <c r="N921" s="402"/>
      <c r="O921" s="402"/>
      <c r="P921" s="402"/>
      <c r="Q921" s="402"/>
      <c r="R921" s="402"/>
      <c r="S921" s="402"/>
      <c r="T921" s="402"/>
      <c r="U921" s="402"/>
      <c r="V921" s="402"/>
      <c r="W921" s="402"/>
      <c r="X921" s="402"/>
      <c r="Y921" s="402"/>
      <c r="Z921" s="402"/>
    </row>
    <row r="922" ht="18.0" customHeight="1">
      <c r="A922" s="402"/>
      <c r="B922" s="402"/>
      <c r="C922" s="402"/>
      <c r="D922" s="402"/>
      <c r="E922" s="402"/>
      <c r="F922" s="402"/>
      <c r="G922" s="402"/>
      <c r="H922" s="402"/>
      <c r="I922" s="402"/>
      <c r="J922" s="402"/>
      <c r="K922" s="402"/>
      <c r="L922" s="402"/>
      <c r="M922" s="402"/>
      <c r="N922" s="402"/>
      <c r="O922" s="402"/>
      <c r="P922" s="402"/>
      <c r="Q922" s="402"/>
      <c r="R922" s="402"/>
      <c r="S922" s="402"/>
      <c r="T922" s="402"/>
      <c r="U922" s="402"/>
      <c r="V922" s="402"/>
      <c r="W922" s="402"/>
      <c r="X922" s="402"/>
      <c r="Y922" s="402"/>
      <c r="Z922" s="402"/>
    </row>
    <row r="923" ht="18.0" customHeight="1">
      <c r="A923" s="402"/>
      <c r="B923" s="402"/>
      <c r="C923" s="402"/>
      <c r="D923" s="402"/>
      <c r="E923" s="402"/>
      <c r="F923" s="402"/>
      <c r="G923" s="402"/>
      <c r="H923" s="402"/>
      <c r="I923" s="402"/>
      <c r="J923" s="402"/>
      <c r="K923" s="402"/>
      <c r="L923" s="402"/>
      <c r="M923" s="402"/>
      <c r="N923" s="402"/>
      <c r="O923" s="402"/>
      <c r="P923" s="402"/>
      <c r="Q923" s="402"/>
      <c r="R923" s="402"/>
      <c r="S923" s="402"/>
      <c r="T923" s="402"/>
      <c r="U923" s="402"/>
      <c r="V923" s="402"/>
      <c r="W923" s="402"/>
      <c r="X923" s="402"/>
      <c r="Y923" s="402"/>
      <c r="Z923" s="402"/>
    </row>
    <row r="924" ht="18.0" customHeight="1">
      <c r="A924" s="402"/>
      <c r="B924" s="402"/>
      <c r="C924" s="402"/>
      <c r="D924" s="402"/>
      <c r="E924" s="402"/>
      <c r="F924" s="402"/>
      <c r="G924" s="402"/>
      <c r="H924" s="402"/>
      <c r="I924" s="402"/>
      <c r="J924" s="402"/>
      <c r="K924" s="402"/>
      <c r="L924" s="402"/>
      <c r="M924" s="402"/>
      <c r="N924" s="402"/>
      <c r="O924" s="402"/>
      <c r="P924" s="402"/>
      <c r="Q924" s="402"/>
      <c r="R924" s="402"/>
      <c r="S924" s="402"/>
      <c r="T924" s="402"/>
      <c r="U924" s="402"/>
      <c r="V924" s="402"/>
      <c r="W924" s="402"/>
      <c r="X924" s="402"/>
      <c r="Y924" s="402"/>
      <c r="Z924" s="402"/>
    </row>
    <row r="925" ht="18.0" customHeight="1">
      <c r="A925" s="402"/>
      <c r="B925" s="402"/>
      <c r="C925" s="402"/>
      <c r="D925" s="402"/>
      <c r="E925" s="402"/>
      <c r="F925" s="402"/>
      <c r="G925" s="402"/>
      <c r="H925" s="402"/>
      <c r="I925" s="402"/>
      <c r="J925" s="402"/>
      <c r="K925" s="402"/>
      <c r="L925" s="402"/>
      <c r="M925" s="402"/>
      <c r="N925" s="402"/>
      <c r="O925" s="402"/>
      <c r="P925" s="402"/>
      <c r="Q925" s="402"/>
      <c r="R925" s="402"/>
      <c r="S925" s="402"/>
      <c r="T925" s="402"/>
      <c r="U925" s="402"/>
      <c r="V925" s="402"/>
      <c r="W925" s="402"/>
      <c r="X925" s="402"/>
      <c r="Y925" s="402"/>
      <c r="Z925" s="402"/>
    </row>
    <row r="926" ht="18.0" customHeight="1">
      <c r="A926" s="402"/>
      <c r="B926" s="402"/>
      <c r="C926" s="402"/>
      <c r="D926" s="402"/>
      <c r="E926" s="402"/>
      <c r="F926" s="402"/>
      <c r="G926" s="402"/>
      <c r="H926" s="402"/>
      <c r="I926" s="402"/>
      <c r="J926" s="402"/>
      <c r="K926" s="402"/>
      <c r="L926" s="402"/>
      <c r="M926" s="402"/>
      <c r="N926" s="402"/>
      <c r="O926" s="402"/>
      <c r="P926" s="402"/>
      <c r="Q926" s="402"/>
      <c r="R926" s="402"/>
      <c r="S926" s="402"/>
      <c r="T926" s="402"/>
      <c r="U926" s="402"/>
      <c r="V926" s="402"/>
      <c r="W926" s="402"/>
      <c r="X926" s="402"/>
      <c r="Y926" s="402"/>
      <c r="Z926" s="402"/>
    </row>
    <row r="927" ht="18.0" customHeight="1">
      <c r="A927" s="402"/>
      <c r="B927" s="402"/>
      <c r="C927" s="402"/>
      <c r="D927" s="402"/>
      <c r="E927" s="402"/>
      <c r="F927" s="402"/>
      <c r="G927" s="402"/>
      <c r="H927" s="402"/>
      <c r="I927" s="402"/>
      <c r="J927" s="402"/>
      <c r="K927" s="402"/>
      <c r="L927" s="402"/>
      <c r="M927" s="402"/>
      <c r="N927" s="402"/>
      <c r="O927" s="402"/>
      <c r="P927" s="402"/>
      <c r="Q927" s="402"/>
      <c r="R927" s="402"/>
      <c r="S927" s="402"/>
      <c r="T927" s="402"/>
      <c r="U927" s="402"/>
      <c r="V927" s="402"/>
      <c r="W927" s="402"/>
      <c r="X927" s="402"/>
      <c r="Y927" s="402"/>
      <c r="Z927" s="402"/>
    </row>
    <row r="928" ht="18.0" customHeight="1">
      <c r="A928" s="402"/>
      <c r="B928" s="402"/>
      <c r="C928" s="402"/>
      <c r="D928" s="402"/>
      <c r="E928" s="402"/>
      <c r="F928" s="402"/>
      <c r="G928" s="402"/>
      <c r="H928" s="402"/>
      <c r="I928" s="402"/>
      <c r="J928" s="402"/>
      <c r="K928" s="402"/>
      <c r="L928" s="402"/>
      <c r="M928" s="402"/>
      <c r="N928" s="402"/>
      <c r="O928" s="402"/>
      <c r="P928" s="402"/>
      <c r="Q928" s="402"/>
      <c r="R928" s="402"/>
      <c r="S928" s="402"/>
      <c r="T928" s="402"/>
      <c r="U928" s="402"/>
      <c r="V928" s="402"/>
      <c r="W928" s="402"/>
      <c r="X928" s="402"/>
      <c r="Y928" s="402"/>
      <c r="Z928" s="402"/>
    </row>
    <row r="929" ht="18.0" customHeight="1">
      <c r="A929" s="402"/>
      <c r="B929" s="402"/>
      <c r="C929" s="402"/>
      <c r="D929" s="402"/>
      <c r="E929" s="402"/>
      <c r="F929" s="402"/>
      <c r="G929" s="402"/>
      <c r="H929" s="402"/>
      <c r="I929" s="402"/>
      <c r="J929" s="402"/>
      <c r="K929" s="402"/>
      <c r="L929" s="402"/>
      <c r="M929" s="402"/>
      <c r="N929" s="402"/>
      <c r="O929" s="402"/>
      <c r="P929" s="402"/>
      <c r="Q929" s="402"/>
      <c r="R929" s="402"/>
      <c r="S929" s="402"/>
      <c r="T929" s="402"/>
      <c r="U929" s="402"/>
      <c r="V929" s="402"/>
      <c r="W929" s="402"/>
      <c r="X929" s="402"/>
      <c r="Y929" s="402"/>
      <c r="Z929" s="402"/>
    </row>
    <row r="930" ht="18.0" customHeight="1">
      <c r="A930" s="402"/>
      <c r="B930" s="402"/>
      <c r="C930" s="402"/>
      <c r="D930" s="402"/>
      <c r="E930" s="402"/>
      <c r="F930" s="402"/>
      <c r="G930" s="402"/>
      <c r="H930" s="402"/>
      <c r="I930" s="402"/>
      <c r="J930" s="402"/>
      <c r="K930" s="402"/>
      <c r="L930" s="402"/>
      <c r="M930" s="402"/>
      <c r="N930" s="402"/>
      <c r="O930" s="402"/>
      <c r="P930" s="402"/>
      <c r="Q930" s="402"/>
      <c r="R930" s="402"/>
      <c r="S930" s="402"/>
      <c r="T930" s="402"/>
      <c r="U930" s="402"/>
      <c r="V930" s="402"/>
      <c r="W930" s="402"/>
      <c r="X930" s="402"/>
      <c r="Y930" s="402"/>
      <c r="Z930" s="402"/>
    </row>
    <row r="931" ht="18.0" customHeight="1">
      <c r="A931" s="402"/>
      <c r="B931" s="402"/>
      <c r="C931" s="402"/>
      <c r="D931" s="402"/>
      <c r="E931" s="402"/>
      <c r="F931" s="402"/>
      <c r="G931" s="402"/>
      <c r="H931" s="402"/>
      <c r="I931" s="402"/>
      <c r="J931" s="402"/>
      <c r="K931" s="402"/>
      <c r="L931" s="402"/>
      <c r="M931" s="402"/>
      <c r="N931" s="402"/>
      <c r="O931" s="402"/>
      <c r="P931" s="402"/>
      <c r="Q931" s="402"/>
      <c r="R931" s="402"/>
      <c r="S931" s="402"/>
      <c r="T931" s="402"/>
      <c r="U931" s="402"/>
      <c r="V931" s="402"/>
      <c r="W931" s="402"/>
      <c r="X931" s="402"/>
      <c r="Y931" s="402"/>
      <c r="Z931" s="402"/>
    </row>
    <row r="932" ht="18.0" customHeight="1">
      <c r="A932" s="402"/>
      <c r="B932" s="402"/>
      <c r="C932" s="402"/>
      <c r="D932" s="402"/>
      <c r="E932" s="402"/>
      <c r="F932" s="402"/>
      <c r="G932" s="402"/>
      <c r="H932" s="402"/>
      <c r="I932" s="402"/>
      <c r="J932" s="402"/>
      <c r="K932" s="402"/>
      <c r="L932" s="402"/>
      <c r="M932" s="402"/>
      <c r="N932" s="402"/>
      <c r="O932" s="402"/>
      <c r="P932" s="402"/>
      <c r="Q932" s="402"/>
      <c r="R932" s="402"/>
      <c r="S932" s="402"/>
      <c r="T932" s="402"/>
      <c r="U932" s="402"/>
      <c r="V932" s="402"/>
      <c r="W932" s="402"/>
      <c r="X932" s="402"/>
      <c r="Y932" s="402"/>
      <c r="Z932" s="402"/>
    </row>
    <row r="933" ht="18.0" customHeight="1">
      <c r="A933" s="402"/>
      <c r="B933" s="402"/>
      <c r="C933" s="402"/>
      <c r="D933" s="402"/>
      <c r="E933" s="402"/>
      <c r="F933" s="402"/>
      <c r="G933" s="402"/>
      <c r="H933" s="402"/>
      <c r="I933" s="402"/>
      <c r="J933" s="402"/>
      <c r="K933" s="402"/>
      <c r="L933" s="402"/>
      <c r="M933" s="402"/>
      <c r="N933" s="402"/>
      <c r="O933" s="402"/>
      <c r="P933" s="402"/>
      <c r="Q933" s="402"/>
      <c r="R933" s="402"/>
      <c r="S933" s="402"/>
      <c r="T933" s="402"/>
      <c r="U933" s="402"/>
      <c r="V933" s="402"/>
      <c r="W933" s="402"/>
      <c r="X933" s="402"/>
      <c r="Y933" s="402"/>
      <c r="Z933" s="402"/>
    </row>
    <row r="934" ht="18.0" customHeight="1">
      <c r="A934" s="402"/>
      <c r="B934" s="402"/>
      <c r="C934" s="402"/>
      <c r="D934" s="402"/>
      <c r="E934" s="402"/>
      <c r="F934" s="402"/>
      <c r="G934" s="402"/>
      <c r="H934" s="402"/>
      <c r="I934" s="402"/>
      <c r="J934" s="402"/>
      <c r="K934" s="402"/>
      <c r="L934" s="402"/>
      <c r="M934" s="402"/>
      <c r="N934" s="402"/>
      <c r="O934" s="402"/>
      <c r="P934" s="402"/>
      <c r="Q934" s="402"/>
      <c r="R934" s="402"/>
      <c r="S934" s="402"/>
      <c r="T934" s="402"/>
      <c r="U934" s="402"/>
      <c r="V934" s="402"/>
      <c r="W934" s="402"/>
      <c r="X934" s="402"/>
      <c r="Y934" s="402"/>
      <c r="Z934" s="402"/>
    </row>
    <row r="935" ht="18.0" customHeight="1">
      <c r="A935" s="402"/>
      <c r="B935" s="402"/>
      <c r="C935" s="402"/>
      <c r="D935" s="402"/>
      <c r="E935" s="402"/>
      <c r="F935" s="402"/>
      <c r="G935" s="402"/>
      <c r="H935" s="402"/>
      <c r="I935" s="402"/>
      <c r="J935" s="402"/>
      <c r="K935" s="402"/>
      <c r="L935" s="402"/>
      <c r="M935" s="402"/>
      <c r="N935" s="402"/>
      <c r="O935" s="402"/>
      <c r="P935" s="402"/>
      <c r="Q935" s="402"/>
      <c r="R935" s="402"/>
      <c r="S935" s="402"/>
      <c r="T935" s="402"/>
      <c r="U935" s="402"/>
      <c r="V935" s="402"/>
      <c r="W935" s="402"/>
      <c r="X935" s="402"/>
      <c r="Y935" s="402"/>
      <c r="Z935" s="402"/>
    </row>
    <row r="936" ht="18.0" customHeight="1">
      <c r="A936" s="402"/>
      <c r="B936" s="402"/>
      <c r="C936" s="402"/>
      <c r="D936" s="402"/>
      <c r="E936" s="402"/>
      <c r="F936" s="402"/>
      <c r="G936" s="402"/>
      <c r="H936" s="402"/>
      <c r="I936" s="402"/>
      <c r="J936" s="402"/>
      <c r="K936" s="402"/>
      <c r="L936" s="402"/>
      <c r="M936" s="402"/>
      <c r="N936" s="402"/>
      <c r="O936" s="402"/>
      <c r="P936" s="402"/>
      <c r="Q936" s="402"/>
      <c r="R936" s="402"/>
      <c r="S936" s="402"/>
      <c r="T936" s="402"/>
      <c r="U936" s="402"/>
      <c r="V936" s="402"/>
      <c r="W936" s="402"/>
      <c r="X936" s="402"/>
      <c r="Y936" s="402"/>
      <c r="Z936" s="402"/>
    </row>
    <row r="937" ht="18.0" customHeight="1">
      <c r="A937" s="402"/>
      <c r="B937" s="402"/>
      <c r="C937" s="402"/>
      <c r="D937" s="402"/>
      <c r="E937" s="402"/>
      <c r="F937" s="402"/>
      <c r="G937" s="402"/>
      <c r="H937" s="402"/>
      <c r="I937" s="402"/>
      <c r="J937" s="402"/>
      <c r="K937" s="402"/>
      <c r="L937" s="402"/>
      <c r="M937" s="402"/>
      <c r="N937" s="402"/>
      <c r="O937" s="402"/>
      <c r="P937" s="402"/>
      <c r="Q937" s="402"/>
      <c r="R937" s="402"/>
      <c r="S937" s="402"/>
      <c r="T937" s="402"/>
      <c r="U937" s="402"/>
      <c r="V937" s="402"/>
      <c r="W937" s="402"/>
      <c r="X937" s="402"/>
      <c r="Y937" s="402"/>
      <c r="Z937" s="402"/>
    </row>
    <row r="938" ht="18.0" customHeight="1">
      <c r="A938" s="402"/>
      <c r="B938" s="402"/>
      <c r="C938" s="402"/>
      <c r="D938" s="402"/>
      <c r="E938" s="402"/>
      <c r="F938" s="402"/>
      <c r="G938" s="402"/>
      <c r="H938" s="402"/>
      <c r="I938" s="402"/>
      <c r="J938" s="402"/>
      <c r="K938" s="402"/>
      <c r="L938" s="402"/>
      <c r="M938" s="402"/>
      <c r="N938" s="402"/>
      <c r="O938" s="402"/>
      <c r="P938" s="402"/>
      <c r="Q938" s="402"/>
      <c r="R938" s="402"/>
      <c r="S938" s="402"/>
      <c r="T938" s="402"/>
      <c r="U938" s="402"/>
      <c r="V938" s="402"/>
      <c r="W938" s="402"/>
      <c r="X938" s="402"/>
      <c r="Y938" s="402"/>
      <c r="Z938" s="402"/>
    </row>
    <row r="939" ht="18.0" customHeight="1">
      <c r="A939" s="402"/>
      <c r="B939" s="402"/>
      <c r="C939" s="402"/>
      <c r="D939" s="402"/>
      <c r="E939" s="402"/>
      <c r="F939" s="402"/>
      <c r="G939" s="402"/>
      <c r="H939" s="402"/>
      <c r="I939" s="402"/>
      <c r="J939" s="402"/>
      <c r="K939" s="402"/>
      <c r="L939" s="402"/>
      <c r="M939" s="402"/>
      <c r="N939" s="402"/>
      <c r="O939" s="402"/>
      <c r="P939" s="402"/>
      <c r="Q939" s="402"/>
      <c r="R939" s="402"/>
      <c r="S939" s="402"/>
      <c r="T939" s="402"/>
      <c r="U939" s="402"/>
      <c r="V939" s="402"/>
      <c r="W939" s="402"/>
      <c r="X939" s="402"/>
      <c r="Y939" s="402"/>
      <c r="Z939" s="402"/>
    </row>
    <row r="940" ht="18.0" customHeight="1">
      <c r="A940" s="402"/>
      <c r="B940" s="402"/>
      <c r="C940" s="402"/>
      <c r="D940" s="402"/>
      <c r="E940" s="402"/>
      <c r="F940" s="402"/>
      <c r="G940" s="402"/>
      <c r="H940" s="402"/>
      <c r="I940" s="402"/>
      <c r="J940" s="402"/>
      <c r="K940" s="402"/>
      <c r="L940" s="402"/>
      <c r="M940" s="402"/>
      <c r="N940" s="402"/>
      <c r="O940" s="402"/>
      <c r="P940" s="402"/>
      <c r="Q940" s="402"/>
      <c r="R940" s="402"/>
      <c r="S940" s="402"/>
      <c r="T940" s="402"/>
      <c r="U940" s="402"/>
      <c r="V940" s="402"/>
      <c r="W940" s="402"/>
      <c r="X940" s="402"/>
      <c r="Y940" s="402"/>
      <c r="Z940" s="402"/>
    </row>
    <row r="941" ht="18.0" customHeight="1">
      <c r="A941" s="402"/>
      <c r="B941" s="402"/>
      <c r="C941" s="402"/>
      <c r="D941" s="402"/>
      <c r="E941" s="402"/>
      <c r="F941" s="402"/>
      <c r="G941" s="402"/>
      <c r="H941" s="402"/>
      <c r="I941" s="402"/>
      <c r="J941" s="402"/>
      <c r="K941" s="402"/>
      <c r="L941" s="402"/>
      <c r="M941" s="402"/>
      <c r="N941" s="402"/>
      <c r="O941" s="402"/>
      <c r="P941" s="402"/>
      <c r="Q941" s="402"/>
      <c r="R941" s="402"/>
      <c r="S941" s="402"/>
      <c r="T941" s="402"/>
      <c r="U941" s="402"/>
      <c r="V941" s="402"/>
      <c r="W941" s="402"/>
      <c r="X941" s="402"/>
      <c r="Y941" s="402"/>
      <c r="Z941" s="402"/>
    </row>
    <row r="942" ht="18.0" customHeight="1">
      <c r="A942" s="402"/>
      <c r="B942" s="402"/>
      <c r="C942" s="402"/>
      <c r="D942" s="402"/>
      <c r="E942" s="402"/>
      <c r="F942" s="402"/>
      <c r="G942" s="402"/>
      <c r="H942" s="402"/>
      <c r="I942" s="402"/>
      <c r="J942" s="402"/>
      <c r="K942" s="402"/>
      <c r="L942" s="402"/>
      <c r="M942" s="402"/>
      <c r="N942" s="402"/>
      <c r="O942" s="402"/>
      <c r="P942" s="402"/>
      <c r="Q942" s="402"/>
      <c r="R942" s="402"/>
      <c r="S942" s="402"/>
      <c r="T942" s="402"/>
      <c r="U942" s="402"/>
      <c r="V942" s="402"/>
      <c r="W942" s="402"/>
      <c r="X942" s="402"/>
      <c r="Y942" s="402"/>
      <c r="Z942" s="402"/>
    </row>
    <row r="943" ht="18.0" customHeight="1">
      <c r="A943" s="402"/>
      <c r="B943" s="402"/>
      <c r="C943" s="402"/>
      <c r="D943" s="402"/>
      <c r="E943" s="402"/>
      <c r="F943" s="402"/>
      <c r="G943" s="402"/>
      <c r="H943" s="402"/>
      <c r="I943" s="402"/>
      <c r="J943" s="402"/>
      <c r="K943" s="402"/>
      <c r="L943" s="402"/>
      <c r="M943" s="402"/>
      <c r="N943" s="402"/>
      <c r="O943" s="402"/>
      <c r="P943" s="402"/>
      <c r="Q943" s="402"/>
      <c r="R943" s="402"/>
      <c r="S943" s="402"/>
      <c r="T943" s="402"/>
      <c r="U943" s="402"/>
      <c r="V943" s="402"/>
      <c r="W943" s="402"/>
      <c r="X943" s="402"/>
      <c r="Y943" s="402"/>
      <c r="Z943" s="402"/>
    </row>
    <row r="944" ht="18.0" customHeight="1">
      <c r="A944" s="402"/>
      <c r="B944" s="402"/>
      <c r="C944" s="402"/>
      <c r="D944" s="402"/>
      <c r="E944" s="402"/>
      <c r="F944" s="402"/>
      <c r="G944" s="402"/>
      <c r="H944" s="402"/>
      <c r="I944" s="402"/>
      <c r="J944" s="402"/>
      <c r="K944" s="402"/>
      <c r="L944" s="402"/>
      <c r="M944" s="402"/>
      <c r="N944" s="402"/>
      <c r="O944" s="402"/>
      <c r="P944" s="402"/>
      <c r="Q944" s="402"/>
      <c r="R944" s="402"/>
      <c r="S944" s="402"/>
      <c r="T944" s="402"/>
      <c r="U944" s="402"/>
      <c r="V944" s="402"/>
      <c r="W944" s="402"/>
      <c r="X944" s="402"/>
      <c r="Y944" s="402"/>
      <c r="Z944" s="402"/>
    </row>
    <row r="945" ht="18.0" customHeight="1">
      <c r="A945" s="402"/>
      <c r="B945" s="402"/>
      <c r="C945" s="402"/>
      <c r="D945" s="402"/>
      <c r="E945" s="402"/>
      <c r="F945" s="402"/>
      <c r="G945" s="402"/>
      <c r="H945" s="402"/>
      <c r="I945" s="402"/>
      <c r="J945" s="402"/>
      <c r="K945" s="402"/>
      <c r="L945" s="402"/>
      <c r="M945" s="402"/>
      <c r="N945" s="402"/>
      <c r="O945" s="402"/>
      <c r="P945" s="402"/>
      <c r="Q945" s="402"/>
      <c r="R945" s="402"/>
      <c r="S945" s="402"/>
      <c r="T945" s="402"/>
      <c r="U945" s="402"/>
      <c r="V945" s="402"/>
      <c r="W945" s="402"/>
      <c r="X945" s="402"/>
      <c r="Y945" s="402"/>
      <c r="Z945" s="402"/>
    </row>
    <row r="946" ht="18.0" customHeight="1">
      <c r="A946" s="402"/>
      <c r="B946" s="402"/>
      <c r="C946" s="402"/>
      <c r="D946" s="402"/>
      <c r="E946" s="402"/>
      <c r="F946" s="402"/>
      <c r="G946" s="402"/>
      <c r="H946" s="402"/>
      <c r="I946" s="402"/>
      <c r="J946" s="402"/>
      <c r="K946" s="402"/>
      <c r="L946" s="402"/>
      <c r="M946" s="402"/>
      <c r="N946" s="402"/>
      <c r="O946" s="402"/>
      <c r="P946" s="402"/>
      <c r="Q946" s="402"/>
      <c r="R946" s="402"/>
      <c r="S946" s="402"/>
      <c r="T946" s="402"/>
      <c r="U946" s="402"/>
      <c r="V946" s="402"/>
      <c r="W946" s="402"/>
      <c r="X946" s="402"/>
      <c r="Y946" s="402"/>
      <c r="Z946" s="402"/>
    </row>
    <row r="947" ht="18.0" customHeight="1">
      <c r="A947" s="402"/>
      <c r="B947" s="402"/>
      <c r="C947" s="402"/>
      <c r="D947" s="402"/>
      <c r="E947" s="402"/>
      <c r="F947" s="402"/>
      <c r="G947" s="402"/>
      <c r="H947" s="402"/>
      <c r="I947" s="402"/>
      <c r="J947" s="402"/>
      <c r="K947" s="402"/>
      <c r="L947" s="402"/>
      <c r="M947" s="402"/>
      <c r="N947" s="402"/>
      <c r="O947" s="402"/>
      <c r="P947" s="402"/>
      <c r="Q947" s="402"/>
      <c r="R947" s="402"/>
      <c r="S947" s="402"/>
      <c r="T947" s="402"/>
      <c r="U947" s="402"/>
      <c r="V947" s="402"/>
      <c r="W947" s="402"/>
      <c r="X947" s="402"/>
      <c r="Y947" s="402"/>
      <c r="Z947" s="402"/>
    </row>
    <row r="948" ht="18.0" customHeight="1">
      <c r="A948" s="402"/>
      <c r="B948" s="402"/>
      <c r="C948" s="402"/>
      <c r="D948" s="402"/>
      <c r="E948" s="402"/>
      <c r="F948" s="402"/>
      <c r="G948" s="402"/>
      <c r="H948" s="402"/>
      <c r="I948" s="402"/>
      <c r="J948" s="402"/>
      <c r="K948" s="402"/>
      <c r="L948" s="402"/>
      <c r="M948" s="402"/>
      <c r="N948" s="402"/>
      <c r="O948" s="402"/>
      <c r="P948" s="402"/>
      <c r="Q948" s="402"/>
      <c r="R948" s="402"/>
      <c r="S948" s="402"/>
      <c r="T948" s="402"/>
      <c r="U948" s="402"/>
      <c r="V948" s="402"/>
      <c r="W948" s="402"/>
      <c r="X948" s="402"/>
      <c r="Y948" s="402"/>
      <c r="Z948" s="402"/>
    </row>
    <row r="949" ht="18.0" customHeight="1">
      <c r="A949" s="402"/>
      <c r="B949" s="402"/>
      <c r="C949" s="402"/>
      <c r="D949" s="402"/>
      <c r="E949" s="402"/>
      <c r="F949" s="402"/>
      <c r="G949" s="402"/>
      <c r="H949" s="402"/>
      <c r="I949" s="402"/>
      <c r="J949" s="402"/>
      <c r="K949" s="402"/>
      <c r="L949" s="402"/>
      <c r="M949" s="402"/>
      <c r="N949" s="402"/>
      <c r="O949" s="402"/>
      <c r="P949" s="402"/>
      <c r="Q949" s="402"/>
      <c r="R949" s="402"/>
      <c r="S949" s="402"/>
      <c r="T949" s="402"/>
      <c r="U949" s="402"/>
      <c r="V949" s="402"/>
      <c r="W949" s="402"/>
      <c r="X949" s="402"/>
      <c r="Y949" s="402"/>
      <c r="Z949" s="402"/>
    </row>
    <row r="950" ht="18.0" customHeight="1">
      <c r="A950" s="402"/>
      <c r="B950" s="402"/>
      <c r="C950" s="402"/>
      <c r="D950" s="402"/>
      <c r="E950" s="402"/>
      <c r="F950" s="402"/>
      <c r="G950" s="402"/>
      <c r="H950" s="402"/>
      <c r="I950" s="402"/>
      <c r="J950" s="402"/>
      <c r="K950" s="402"/>
      <c r="L950" s="402"/>
      <c r="M950" s="402"/>
      <c r="N950" s="402"/>
      <c r="O950" s="402"/>
      <c r="P950" s="402"/>
      <c r="Q950" s="402"/>
      <c r="R950" s="402"/>
      <c r="S950" s="402"/>
      <c r="T950" s="402"/>
      <c r="U950" s="402"/>
      <c r="V950" s="402"/>
      <c r="W950" s="402"/>
      <c r="X950" s="402"/>
      <c r="Y950" s="402"/>
      <c r="Z950" s="402"/>
    </row>
    <row r="951" ht="18.0" customHeight="1">
      <c r="A951" s="402"/>
      <c r="B951" s="402"/>
      <c r="C951" s="402"/>
      <c r="D951" s="402"/>
      <c r="E951" s="402"/>
      <c r="F951" s="402"/>
      <c r="G951" s="402"/>
      <c r="H951" s="402"/>
      <c r="I951" s="402"/>
      <c r="J951" s="402"/>
      <c r="K951" s="402"/>
      <c r="L951" s="402"/>
      <c r="M951" s="402"/>
      <c r="N951" s="402"/>
      <c r="O951" s="402"/>
      <c r="P951" s="402"/>
      <c r="Q951" s="402"/>
      <c r="R951" s="402"/>
      <c r="S951" s="402"/>
      <c r="T951" s="402"/>
      <c r="U951" s="402"/>
      <c r="V951" s="402"/>
      <c r="W951" s="402"/>
      <c r="X951" s="402"/>
      <c r="Y951" s="402"/>
      <c r="Z951" s="402"/>
    </row>
    <row r="952" ht="18.0" customHeight="1">
      <c r="A952" s="402"/>
      <c r="B952" s="402"/>
      <c r="C952" s="402"/>
      <c r="D952" s="402"/>
      <c r="E952" s="402"/>
      <c r="F952" s="402"/>
      <c r="G952" s="402"/>
      <c r="H952" s="402"/>
      <c r="I952" s="402"/>
      <c r="J952" s="402"/>
      <c r="K952" s="402"/>
      <c r="L952" s="402"/>
      <c r="M952" s="402"/>
      <c r="N952" s="402"/>
      <c r="O952" s="402"/>
      <c r="P952" s="402"/>
      <c r="Q952" s="402"/>
      <c r="R952" s="402"/>
      <c r="S952" s="402"/>
      <c r="T952" s="402"/>
      <c r="U952" s="402"/>
      <c r="V952" s="402"/>
      <c r="W952" s="402"/>
      <c r="X952" s="402"/>
      <c r="Y952" s="402"/>
      <c r="Z952" s="402"/>
    </row>
    <row r="953" ht="18.0" customHeight="1">
      <c r="A953" s="402"/>
      <c r="B953" s="402"/>
      <c r="C953" s="402"/>
      <c r="D953" s="402"/>
      <c r="E953" s="402"/>
      <c r="F953" s="402"/>
      <c r="G953" s="402"/>
      <c r="H953" s="402"/>
      <c r="I953" s="402"/>
      <c r="J953" s="402"/>
      <c r="K953" s="402"/>
      <c r="L953" s="402"/>
      <c r="M953" s="402"/>
      <c r="N953" s="402"/>
      <c r="O953" s="402"/>
      <c r="P953" s="402"/>
      <c r="Q953" s="402"/>
      <c r="R953" s="402"/>
      <c r="S953" s="402"/>
      <c r="T953" s="402"/>
      <c r="U953" s="402"/>
      <c r="V953" s="402"/>
      <c r="W953" s="402"/>
      <c r="X953" s="402"/>
      <c r="Y953" s="402"/>
      <c r="Z953" s="402"/>
    </row>
    <row r="954" ht="18.0" customHeight="1">
      <c r="A954" s="402"/>
      <c r="B954" s="402"/>
      <c r="C954" s="402"/>
      <c r="D954" s="402"/>
      <c r="E954" s="402"/>
      <c r="F954" s="402"/>
      <c r="G954" s="402"/>
      <c r="H954" s="402"/>
      <c r="I954" s="402"/>
      <c r="J954" s="402"/>
      <c r="K954" s="402"/>
      <c r="L954" s="402"/>
      <c r="M954" s="402"/>
      <c r="N954" s="402"/>
      <c r="O954" s="402"/>
      <c r="P954" s="402"/>
      <c r="Q954" s="402"/>
      <c r="R954" s="402"/>
      <c r="S954" s="402"/>
      <c r="T954" s="402"/>
      <c r="U954" s="402"/>
      <c r="V954" s="402"/>
      <c r="W954" s="402"/>
      <c r="X954" s="402"/>
      <c r="Y954" s="402"/>
      <c r="Z954" s="402"/>
    </row>
    <row r="955" ht="18.0" customHeight="1">
      <c r="A955" s="402"/>
      <c r="B955" s="402"/>
      <c r="C955" s="402"/>
      <c r="D955" s="402"/>
      <c r="E955" s="402"/>
      <c r="F955" s="402"/>
      <c r="G955" s="402"/>
      <c r="H955" s="402"/>
      <c r="I955" s="402"/>
      <c r="J955" s="402"/>
      <c r="K955" s="402"/>
      <c r="L955" s="402"/>
      <c r="M955" s="402"/>
      <c r="N955" s="402"/>
      <c r="O955" s="402"/>
      <c r="P955" s="402"/>
      <c r="Q955" s="402"/>
      <c r="R955" s="402"/>
      <c r="S955" s="402"/>
      <c r="T955" s="402"/>
      <c r="U955" s="402"/>
      <c r="V955" s="402"/>
      <c r="W955" s="402"/>
      <c r="X955" s="402"/>
      <c r="Y955" s="402"/>
      <c r="Z955" s="402"/>
    </row>
    <row r="956" ht="18.0" customHeight="1">
      <c r="A956" s="402"/>
      <c r="B956" s="402"/>
      <c r="C956" s="402"/>
      <c r="D956" s="402"/>
      <c r="E956" s="402"/>
      <c r="F956" s="402"/>
      <c r="G956" s="402"/>
      <c r="H956" s="402"/>
      <c r="I956" s="402"/>
      <c r="J956" s="402"/>
      <c r="K956" s="402"/>
      <c r="L956" s="402"/>
      <c r="M956" s="402"/>
      <c r="N956" s="402"/>
      <c r="O956" s="402"/>
      <c r="P956" s="402"/>
      <c r="Q956" s="402"/>
      <c r="R956" s="402"/>
      <c r="S956" s="402"/>
      <c r="T956" s="402"/>
      <c r="U956" s="402"/>
      <c r="V956" s="402"/>
      <c r="W956" s="402"/>
      <c r="X956" s="402"/>
      <c r="Y956" s="402"/>
      <c r="Z956" s="402"/>
    </row>
    <row r="957" ht="18.0" customHeight="1">
      <c r="A957" s="402"/>
      <c r="B957" s="402"/>
      <c r="C957" s="402"/>
      <c r="D957" s="402"/>
      <c r="E957" s="402"/>
      <c r="F957" s="402"/>
      <c r="G957" s="402"/>
      <c r="H957" s="402"/>
      <c r="I957" s="402"/>
      <c r="J957" s="402"/>
      <c r="K957" s="402"/>
      <c r="L957" s="402"/>
      <c r="M957" s="402"/>
      <c r="N957" s="402"/>
      <c r="O957" s="402"/>
      <c r="P957" s="402"/>
      <c r="Q957" s="402"/>
      <c r="R957" s="402"/>
      <c r="S957" s="402"/>
      <c r="T957" s="402"/>
      <c r="U957" s="402"/>
      <c r="V957" s="402"/>
      <c r="W957" s="402"/>
      <c r="X957" s="402"/>
      <c r="Y957" s="402"/>
      <c r="Z957" s="402"/>
    </row>
    <row r="958" ht="18.0" customHeight="1">
      <c r="A958" s="402"/>
      <c r="B958" s="402"/>
      <c r="C958" s="402"/>
      <c r="D958" s="402"/>
      <c r="E958" s="402"/>
      <c r="F958" s="402"/>
      <c r="G958" s="402"/>
      <c r="H958" s="402"/>
      <c r="I958" s="402"/>
      <c r="J958" s="402"/>
      <c r="K958" s="402"/>
      <c r="L958" s="402"/>
      <c r="M958" s="402"/>
      <c r="N958" s="402"/>
      <c r="O958" s="402"/>
      <c r="P958" s="402"/>
      <c r="Q958" s="402"/>
      <c r="R958" s="402"/>
      <c r="S958" s="402"/>
      <c r="T958" s="402"/>
      <c r="U958" s="402"/>
      <c r="V958" s="402"/>
      <c r="W958" s="402"/>
      <c r="X958" s="402"/>
      <c r="Y958" s="402"/>
      <c r="Z958" s="402"/>
    </row>
    <row r="959" ht="18.0" customHeight="1">
      <c r="A959" s="402"/>
      <c r="B959" s="402"/>
      <c r="C959" s="402"/>
      <c r="D959" s="402"/>
      <c r="E959" s="402"/>
      <c r="F959" s="402"/>
      <c r="G959" s="402"/>
      <c r="H959" s="402"/>
      <c r="I959" s="402"/>
      <c r="J959" s="402"/>
      <c r="K959" s="402"/>
      <c r="L959" s="402"/>
      <c r="M959" s="402"/>
      <c r="N959" s="402"/>
      <c r="O959" s="402"/>
      <c r="P959" s="402"/>
      <c r="Q959" s="402"/>
      <c r="R959" s="402"/>
      <c r="S959" s="402"/>
      <c r="T959" s="402"/>
      <c r="U959" s="402"/>
      <c r="V959" s="402"/>
      <c r="W959" s="402"/>
      <c r="X959" s="402"/>
      <c r="Y959" s="402"/>
      <c r="Z959" s="402"/>
    </row>
    <row r="960" ht="18.0" customHeight="1">
      <c r="A960" s="402"/>
      <c r="B960" s="402"/>
      <c r="C960" s="402"/>
      <c r="D960" s="402"/>
      <c r="E960" s="402"/>
      <c r="F960" s="402"/>
      <c r="G960" s="402"/>
      <c r="H960" s="402"/>
      <c r="I960" s="402"/>
      <c r="J960" s="402"/>
      <c r="K960" s="402"/>
      <c r="L960" s="402"/>
      <c r="M960" s="402"/>
      <c r="N960" s="402"/>
      <c r="O960" s="402"/>
      <c r="P960" s="402"/>
      <c r="Q960" s="402"/>
      <c r="R960" s="402"/>
      <c r="S960" s="402"/>
      <c r="T960" s="402"/>
      <c r="U960" s="402"/>
      <c r="V960" s="402"/>
      <c r="W960" s="402"/>
      <c r="X960" s="402"/>
      <c r="Y960" s="402"/>
      <c r="Z960" s="402"/>
    </row>
    <row r="961" ht="18.0" customHeight="1">
      <c r="A961" s="402"/>
      <c r="B961" s="402"/>
      <c r="C961" s="402"/>
      <c r="D961" s="402"/>
      <c r="E961" s="402"/>
      <c r="F961" s="402"/>
      <c r="G961" s="402"/>
      <c r="H961" s="402"/>
      <c r="I961" s="402"/>
      <c r="J961" s="402"/>
      <c r="K961" s="402"/>
      <c r="L961" s="402"/>
      <c r="M961" s="402"/>
      <c r="N961" s="402"/>
      <c r="O961" s="402"/>
      <c r="P961" s="402"/>
      <c r="Q961" s="402"/>
      <c r="R961" s="402"/>
      <c r="S961" s="402"/>
      <c r="T961" s="402"/>
      <c r="U961" s="402"/>
      <c r="V961" s="402"/>
      <c r="W961" s="402"/>
      <c r="X961" s="402"/>
      <c r="Y961" s="402"/>
      <c r="Z961" s="402"/>
    </row>
    <row r="962" ht="18.0" customHeight="1">
      <c r="A962" s="402"/>
      <c r="B962" s="402"/>
      <c r="C962" s="402"/>
      <c r="D962" s="402"/>
      <c r="E962" s="402"/>
      <c r="F962" s="402"/>
      <c r="G962" s="402"/>
      <c r="H962" s="402"/>
      <c r="I962" s="402"/>
      <c r="J962" s="402"/>
      <c r="K962" s="402"/>
      <c r="L962" s="402"/>
      <c r="M962" s="402"/>
      <c r="N962" s="402"/>
      <c r="O962" s="402"/>
      <c r="P962" s="402"/>
      <c r="Q962" s="402"/>
      <c r="R962" s="402"/>
      <c r="S962" s="402"/>
      <c r="T962" s="402"/>
      <c r="U962" s="402"/>
      <c r="V962" s="402"/>
      <c r="W962" s="402"/>
      <c r="X962" s="402"/>
      <c r="Y962" s="402"/>
      <c r="Z962" s="402"/>
    </row>
    <row r="963" ht="18.0" customHeight="1">
      <c r="A963" s="402"/>
      <c r="B963" s="402"/>
      <c r="C963" s="402"/>
      <c r="D963" s="402"/>
      <c r="E963" s="402"/>
      <c r="F963" s="402"/>
      <c r="G963" s="402"/>
      <c r="H963" s="402"/>
      <c r="I963" s="402"/>
      <c r="J963" s="402"/>
      <c r="K963" s="402"/>
      <c r="L963" s="402"/>
      <c r="M963" s="402"/>
      <c r="N963" s="402"/>
      <c r="O963" s="402"/>
      <c r="P963" s="402"/>
      <c r="Q963" s="402"/>
      <c r="R963" s="402"/>
      <c r="S963" s="402"/>
      <c r="T963" s="402"/>
      <c r="U963" s="402"/>
      <c r="V963" s="402"/>
      <c r="W963" s="402"/>
      <c r="X963" s="402"/>
      <c r="Y963" s="402"/>
      <c r="Z963" s="402"/>
    </row>
    <row r="964" ht="18.0" customHeight="1">
      <c r="A964" s="402"/>
      <c r="B964" s="402"/>
      <c r="C964" s="402"/>
      <c r="D964" s="402"/>
      <c r="E964" s="402"/>
      <c r="F964" s="402"/>
      <c r="G964" s="402"/>
      <c r="H964" s="402"/>
      <c r="I964" s="402"/>
      <c r="J964" s="402"/>
      <c r="K964" s="402"/>
      <c r="L964" s="402"/>
      <c r="M964" s="402"/>
      <c r="N964" s="402"/>
      <c r="O964" s="402"/>
      <c r="P964" s="402"/>
      <c r="Q964" s="402"/>
      <c r="R964" s="402"/>
      <c r="S964" s="402"/>
      <c r="T964" s="402"/>
      <c r="U964" s="402"/>
      <c r="V964" s="402"/>
      <c r="W964" s="402"/>
      <c r="X964" s="402"/>
      <c r="Y964" s="402"/>
      <c r="Z964" s="402"/>
    </row>
    <row r="965" ht="18.0" customHeight="1">
      <c r="A965" s="402"/>
      <c r="B965" s="402"/>
      <c r="C965" s="402"/>
      <c r="D965" s="402"/>
      <c r="E965" s="402"/>
      <c r="F965" s="402"/>
      <c r="G965" s="402"/>
      <c r="H965" s="402"/>
      <c r="I965" s="402"/>
      <c r="J965" s="402"/>
      <c r="K965" s="402"/>
      <c r="L965" s="402"/>
      <c r="M965" s="402"/>
      <c r="N965" s="402"/>
      <c r="O965" s="402"/>
      <c r="P965" s="402"/>
      <c r="Q965" s="402"/>
      <c r="R965" s="402"/>
      <c r="S965" s="402"/>
      <c r="T965" s="402"/>
      <c r="U965" s="402"/>
      <c r="V965" s="402"/>
      <c r="W965" s="402"/>
      <c r="X965" s="402"/>
      <c r="Y965" s="402"/>
      <c r="Z965" s="402"/>
    </row>
    <row r="966" ht="18.0" customHeight="1">
      <c r="A966" s="402"/>
      <c r="B966" s="402"/>
      <c r="C966" s="402"/>
      <c r="D966" s="402"/>
      <c r="E966" s="402"/>
      <c r="F966" s="402"/>
      <c r="G966" s="402"/>
      <c r="H966" s="402"/>
      <c r="I966" s="402"/>
      <c r="J966" s="402"/>
      <c r="K966" s="402"/>
      <c r="L966" s="402"/>
      <c r="M966" s="402"/>
      <c r="N966" s="402"/>
      <c r="O966" s="402"/>
      <c r="P966" s="402"/>
      <c r="Q966" s="402"/>
      <c r="R966" s="402"/>
      <c r="S966" s="402"/>
      <c r="T966" s="402"/>
      <c r="U966" s="402"/>
      <c r="V966" s="402"/>
      <c r="W966" s="402"/>
      <c r="X966" s="402"/>
      <c r="Y966" s="402"/>
      <c r="Z966" s="402"/>
    </row>
    <row r="967" ht="18.0" customHeight="1">
      <c r="A967" s="402"/>
      <c r="B967" s="402"/>
      <c r="C967" s="402"/>
      <c r="D967" s="402"/>
      <c r="E967" s="402"/>
      <c r="F967" s="402"/>
      <c r="G967" s="402"/>
      <c r="H967" s="402"/>
      <c r="I967" s="402"/>
      <c r="J967" s="402"/>
      <c r="K967" s="402"/>
      <c r="L967" s="402"/>
      <c r="M967" s="402"/>
      <c r="N967" s="402"/>
      <c r="O967" s="402"/>
      <c r="P967" s="402"/>
      <c r="Q967" s="402"/>
      <c r="R967" s="402"/>
      <c r="S967" s="402"/>
      <c r="T967" s="402"/>
      <c r="U967" s="402"/>
      <c r="V967" s="402"/>
      <c r="W967" s="402"/>
      <c r="X967" s="402"/>
      <c r="Y967" s="402"/>
      <c r="Z967" s="402"/>
    </row>
    <row r="968" ht="18.0" customHeight="1">
      <c r="A968" s="402"/>
      <c r="B968" s="402"/>
      <c r="C968" s="402"/>
      <c r="D968" s="402"/>
      <c r="E968" s="402"/>
      <c r="F968" s="402"/>
      <c r="G968" s="402"/>
      <c r="H968" s="402"/>
      <c r="I968" s="402"/>
      <c r="J968" s="402"/>
      <c r="K968" s="402"/>
      <c r="L968" s="402"/>
      <c r="M968" s="402"/>
      <c r="N968" s="402"/>
      <c r="O968" s="402"/>
      <c r="P968" s="402"/>
      <c r="Q968" s="402"/>
      <c r="R968" s="402"/>
      <c r="S968" s="402"/>
      <c r="T968" s="402"/>
      <c r="U968" s="402"/>
      <c r="V968" s="402"/>
      <c r="W968" s="402"/>
      <c r="X968" s="402"/>
      <c r="Y968" s="402"/>
      <c r="Z968" s="402"/>
    </row>
    <row r="969" ht="18.0" customHeight="1">
      <c r="A969" s="402"/>
      <c r="B969" s="402"/>
      <c r="C969" s="402"/>
      <c r="D969" s="402"/>
      <c r="E969" s="402"/>
      <c r="F969" s="402"/>
      <c r="G969" s="402"/>
      <c r="H969" s="402"/>
      <c r="I969" s="402"/>
      <c r="J969" s="402"/>
      <c r="K969" s="402"/>
      <c r="L969" s="402"/>
      <c r="M969" s="402"/>
      <c r="N969" s="402"/>
      <c r="O969" s="402"/>
      <c r="P969" s="402"/>
      <c r="Q969" s="402"/>
      <c r="R969" s="402"/>
      <c r="S969" s="402"/>
      <c r="T969" s="402"/>
      <c r="U969" s="402"/>
      <c r="V969" s="402"/>
      <c r="W969" s="402"/>
      <c r="X969" s="402"/>
      <c r="Y969" s="402"/>
      <c r="Z969" s="402"/>
    </row>
    <row r="970" ht="18.0" customHeight="1">
      <c r="A970" s="402"/>
      <c r="B970" s="402"/>
      <c r="C970" s="402"/>
      <c r="D970" s="402"/>
      <c r="E970" s="402"/>
      <c r="F970" s="402"/>
      <c r="G970" s="402"/>
      <c r="H970" s="402"/>
      <c r="I970" s="402"/>
      <c r="J970" s="402"/>
      <c r="K970" s="402"/>
      <c r="L970" s="402"/>
      <c r="M970" s="402"/>
      <c r="N970" s="402"/>
      <c r="O970" s="402"/>
      <c r="P970" s="402"/>
      <c r="Q970" s="402"/>
      <c r="R970" s="402"/>
      <c r="S970" s="402"/>
      <c r="T970" s="402"/>
      <c r="U970" s="402"/>
      <c r="V970" s="402"/>
      <c r="W970" s="402"/>
      <c r="X970" s="402"/>
      <c r="Y970" s="402"/>
      <c r="Z970" s="402"/>
    </row>
    <row r="971" ht="18.0" customHeight="1">
      <c r="A971" s="402"/>
      <c r="B971" s="402"/>
      <c r="C971" s="402"/>
      <c r="D971" s="402"/>
      <c r="E971" s="402"/>
      <c r="F971" s="402"/>
      <c r="G971" s="402"/>
      <c r="H971" s="402"/>
      <c r="I971" s="402"/>
      <c r="J971" s="402"/>
      <c r="K971" s="402"/>
      <c r="L971" s="402"/>
      <c r="M971" s="402"/>
      <c r="N971" s="402"/>
      <c r="O971" s="402"/>
      <c r="P971" s="402"/>
      <c r="Q971" s="402"/>
      <c r="R971" s="402"/>
      <c r="S971" s="402"/>
      <c r="T971" s="402"/>
      <c r="U971" s="402"/>
      <c r="V971" s="402"/>
      <c r="W971" s="402"/>
      <c r="X971" s="402"/>
      <c r="Y971" s="402"/>
      <c r="Z971" s="402"/>
    </row>
    <row r="972" ht="18.0" customHeight="1">
      <c r="A972" s="402"/>
      <c r="B972" s="402"/>
      <c r="C972" s="402"/>
      <c r="D972" s="402"/>
      <c r="E972" s="402"/>
      <c r="F972" s="402"/>
      <c r="G972" s="402"/>
      <c r="H972" s="402"/>
      <c r="I972" s="402"/>
      <c r="J972" s="402"/>
      <c r="K972" s="402"/>
      <c r="L972" s="402"/>
      <c r="M972" s="402"/>
      <c r="N972" s="402"/>
      <c r="O972" s="402"/>
      <c r="P972" s="402"/>
      <c r="Q972" s="402"/>
      <c r="R972" s="402"/>
      <c r="S972" s="402"/>
      <c r="T972" s="402"/>
      <c r="U972" s="402"/>
      <c r="V972" s="402"/>
      <c r="W972" s="402"/>
      <c r="X972" s="402"/>
      <c r="Y972" s="402"/>
      <c r="Z972" s="402"/>
    </row>
    <row r="973" ht="18.0" customHeight="1">
      <c r="A973" s="402"/>
      <c r="B973" s="402"/>
      <c r="C973" s="402"/>
      <c r="D973" s="402"/>
      <c r="E973" s="402"/>
      <c r="F973" s="402"/>
      <c r="G973" s="402"/>
      <c r="H973" s="402"/>
      <c r="I973" s="402"/>
      <c r="J973" s="402"/>
      <c r="K973" s="402"/>
      <c r="L973" s="402"/>
      <c r="M973" s="402"/>
      <c r="N973" s="402"/>
      <c r="O973" s="402"/>
      <c r="P973" s="402"/>
      <c r="Q973" s="402"/>
      <c r="R973" s="402"/>
      <c r="S973" s="402"/>
      <c r="T973" s="402"/>
      <c r="U973" s="402"/>
      <c r="V973" s="402"/>
      <c r="W973" s="402"/>
      <c r="X973" s="402"/>
      <c r="Y973" s="402"/>
      <c r="Z973" s="402"/>
    </row>
    <row r="974" ht="18.0" customHeight="1">
      <c r="A974" s="402"/>
      <c r="B974" s="402"/>
      <c r="C974" s="402"/>
      <c r="D974" s="402"/>
      <c r="E974" s="402"/>
      <c r="F974" s="402"/>
      <c r="G974" s="402"/>
      <c r="H974" s="402"/>
      <c r="I974" s="402"/>
      <c r="J974" s="402"/>
      <c r="K974" s="402"/>
      <c r="L974" s="402"/>
      <c r="M974" s="402"/>
      <c r="N974" s="402"/>
      <c r="O974" s="402"/>
      <c r="P974" s="402"/>
      <c r="Q974" s="402"/>
      <c r="R974" s="402"/>
      <c r="S974" s="402"/>
      <c r="T974" s="402"/>
      <c r="U974" s="402"/>
      <c r="V974" s="402"/>
      <c r="W974" s="402"/>
      <c r="X974" s="402"/>
      <c r="Y974" s="402"/>
      <c r="Z974" s="402"/>
    </row>
    <row r="975" ht="18.0" customHeight="1">
      <c r="A975" s="402"/>
      <c r="B975" s="402"/>
      <c r="C975" s="402"/>
      <c r="D975" s="402"/>
      <c r="E975" s="402"/>
      <c r="F975" s="402"/>
      <c r="G975" s="402"/>
      <c r="H975" s="402"/>
      <c r="I975" s="402"/>
      <c r="J975" s="402"/>
      <c r="K975" s="402"/>
      <c r="L975" s="402"/>
      <c r="M975" s="402"/>
      <c r="N975" s="402"/>
      <c r="O975" s="402"/>
      <c r="P975" s="402"/>
      <c r="Q975" s="402"/>
      <c r="R975" s="402"/>
      <c r="S975" s="402"/>
      <c r="T975" s="402"/>
      <c r="U975" s="402"/>
      <c r="V975" s="402"/>
      <c r="W975" s="402"/>
      <c r="X975" s="402"/>
      <c r="Y975" s="402"/>
      <c r="Z975" s="402"/>
    </row>
    <row r="976" ht="18.0" customHeight="1">
      <c r="A976" s="402"/>
      <c r="B976" s="402"/>
      <c r="C976" s="402"/>
      <c r="D976" s="402"/>
      <c r="E976" s="402"/>
      <c r="F976" s="402"/>
      <c r="G976" s="402"/>
      <c r="H976" s="402"/>
      <c r="I976" s="402"/>
      <c r="J976" s="402"/>
      <c r="K976" s="402"/>
      <c r="L976" s="402"/>
      <c r="M976" s="402"/>
      <c r="N976" s="402"/>
      <c r="O976" s="402"/>
      <c r="P976" s="402"/>
      <c r="Q976" s="402"/>
      <c r="R976" s="402"/>
      <c r="S976" s="402"/>
      <c r="T976" s="402"/>
      <c r="U976" s="402"/>
      <c r="V976" s="402"/>
      <c r="W976" s="402"/>
      <c r="X976" s="402"/>
      <c r="Y976" s="402"/>
      <c r="Z976" s="402"/>
    </row>
    <row r="977" ht="18.0" customHeight="1">
      <c r="A977" s="402"/>
      <c r="B977" s="402"/>
      <c r="C977" s="402"/>
      <c r="D977" s="402"/>
      <c r="E977" s="402"/>
      <c r="F977" s="402"/>
      <c r="G977" s="402"/>
      <c r="H977" s="402"/>
      <c r="I977" s="402"/>
      <c r="J977" s="402"/>
      <c r="K977" s="402"/>
      <c r="L977" s="402"/>
      <c r="M977" s="402"/>
      <c r="N977" s="402"/>
      <c r="O977" s="402"/>
      <c r="P977" s="402"/>
      <c r="Q977" s="402"/>
      <c r="R977" s="402"/>
      <c r="S977" s="402"/>
      <c r="T977" s="402"/>
      <c r="U977" s="402"/>
      <c r="V977" s="402"/>
      <c r="W977" s="402"/>
      <c r="X977" s="402"/>
      <c r="Y977" s="402"/>
      <c r="Z977" s="402"/>
    </row>
    <row r="978" ht="18.0" customHeight="1">
      <c r="A978" s="402"/>
      <c r="B978" s="402"/>
      <c r="C978" s="402"/>
      <c r="D978" s="402"/>
      <c r="E978" s="402"/>
      <c r="F978" s="402"/>
      <c r="G978" s="402"/>
      <c r="H978" s="402"/>
      <c r="I978" s="402"/>
      <c r="J978" s="402"/>
      <c r="K978" s="402"/>
      <c r="L978" s="402"/>
      <c r="M978" s="402"/>
      <c r="N978" s="402"/>
      <c r="O978" s="402"/>
      <c r="P978" s="402"/>
      <c r="Q978" s="402"/>
      <c r="R978" s="402"/>
      <c r="S978" s="402"/>
      <c r="T978" s="402"/>
      <c r="U978" s="402"/>
      <c r="V978" s="402"/>
      <c r="W978" s="402"/>
      <c r="X978" s="402"/>
      <c r="Y978" s="402"/>
      <c r="Z978" s="402"/>
    </row>
    <row r="979" ht="18.0" customHeight="1">
      <c r="A979" s="402"/>
      <c r="B979" s="402"/>
      <c r="C979" s="402"/>
      <c r="D979" s="402"/>
      <c r="E979" s="402"/>
      <c r="F979" s="402"/>
      <c r="G979" s="402"/>
      <c r="H979" s="402"/>
      <c r="I979" s="402"/>
      <c r="J979" s="402"/>
      <c r="K979" s="402"/>
      <c r="L979" s="402"/>
      <c r="M979" s="402"/>
      <c r="N979" s="402"/>
      <c r="O979" s="402"/>
      <c r="P979" s="402"/>
      <c r="Q979" s="402"/>
      <c r="R979" s="402"/>
      <c r="S979" s="402"/>
      <c r="T979" s="402"/>
      <c r="U979" s="402"/>
      <c r="V979" s="402"/>
      <c r="W979" s="402"/>
      <c r="X979" s="402"/>
      <c r="Y979" s="402"/>
      <c r="Z979" s="402"/>
    </row>
    <row r="980" ht="18.0" customHeight="1">
      <c r="A980" s="402"/>
      <c r="B980" s="402"/>
      <c r="C980" s="402"/>
      <c r="D980" s="402"/>
      <c r="E980" s="402"/>
      <c r="F980" s="402"/>
      <c r="G980" s="402"/>
      <c r="H980" s="402"/>
      <c r="I980" s="402"/>
      <c r="J980" s="402"/>
      <c r="K980" s="402"/>
      <c r="L980" s="402"/>
      <c r="M980" s="402"/>
      <c r="N980" s="402"/>
      <c r="O980" s="402"/>
      <c r="P980" s="402"/>
      <c r="Q980" s="402"/>
      <c r="R980" s="402"/>
      <c r="S980" s="402"/>
      <c r="T980" s="402"/>
      <c r="U980" s="402"/>
      <c r="V980" s="402"/>
      <c r="W980" s="402"/>
      <c r="X980" s="402"/>
      <c r="Y980" s="402"/>
      <c r="Z980" s="402"/>
    </row>
    <row r="981" ht="18.0" customHeight="1">
      <c r="A981" s="402"/>
      <c r="B981" s="402"/>
      <c r="C981" s="402"/>
      <c r="D981" s="402"/>
      <c r="E981" s="402"/>
      <c r="F981" s="402"/>
      <c r="G981" s="402"/>
      <c r="H981" s="402"/>
      <c r="I981" s="402"/>
      <c r="J981" s="402"/>
      <c r="K981" s="402"/>
      <c r="L981" s="402"/>
      <c r="M981" s="402"/>
      <c r="N981" s="402"/>
      <c r="O981" s="402"/>
      <c r="P981" s="402"/>
      <c r="Q981" s="402"/>
      <c r="R981" s="402"/>
      <c r="S981" s="402"/>
      <c r="T981" s="402"/>
      <c r="U981" s="402"/>
      <c r="V981" s="402"/>
      <c r="W981" s="402"/>
      <c r="X981" s="402"/>
      <c r="Y981" s="402"/>
      <c r="Z981" s="402"/>
    </row>
    <row r="982" ht="18.0" customHeight="1">
      <c r="A982" s="402"/>
      <c r="B982" s="402"/>
      <c r="C982" s="402"/>
      <c r="D982" s="402"/>
      <c r="E982" s="402"/>
      <c r="F982" s="402"/>
      <c r="G982" s="402"/>
      <c r="H982" s="402"/>
      <c r="I982" s="402"/>
      <c r="J982" s="402"/>
      <c r="K982" s="402"/>
      <c r="L982" s="402"/>
      <c r="M982" s="402"/>
      <c r="N982" s="402"/>
      <c r="O982" s="402"/>
      <c r="P982" s="402"/>
      <c r="Q982" s="402"/>
      <c r="R982" s="402"/>
      <c r="S982" s="402"/>
      <c r="T982" s="402"/>
      <c r="U982" s="402"/>
      <c r="V982" s="402"/>
      <c r="W982" s="402"/>
      <c r="X982" s="402"/>
      <c r="Y982" s="402"/>
      <c r="Z982" s="402"/>
    </row>
    <row r="983" ht="18.0" customHeight="1">
      <c r="A983" s="402"/>
      <c r="B983" s="402"/>
      <c r="C983" s="402"/>
      <c r="D983" s="402"/>
      <c r="E983" s="402"/>
      <c r="F983" s="402"/>
      <c r="G983" s="402"/>
      <c r="H983" s="402"/>
      <c r="I983" s="402"/>
      <c r="J983" s="402"/>
      <c r="K983" s="402"/>
      <c r="L983" s="402"/>
      <c r="M983" s="402"/>
      <c r="N983" s="402"/>
      <c r="O983" s="402"/>
      <c r="P983" s="402"/>
      <c r="Q983" s="402"/>
      <c r="R983" s="402"/>
      <c r="S983" s="402"/>
      <c r="T983" s="402"/>
      <c r="U983" s="402"/>
      <c r="V983" s="402"/>
      <c r="W983" s="402"/>
      <c r="X983" s="402"/>
      <c r="Y983" s="402"/>
      <c r="Z983" s="402"/>
    </row>
    <row r="984" ht="18.0" customHeight="1">
      <c r="A984" s="402"/>
      <c r="B984" s="402"/>
      <c r="C984" s="402"/>
      <c r="D984" s="402"/>
      <c r="E984" s="402"/>
      <c r="F984" s="402"/>
      <c r="G984" s="402"/>
      <c r="H984" s="402"/>
      <c r="I984" s="402"/>
      <c r="J984" s="402"/>
      <c r="K984" s="402"/>
      <c r="L984" s="402"/>
      <c r="M984" s="402"/>
      <c r="N984" s="402"/>
      <c r="O984" s="402"/>
      <c r="P984" s="402"/>
      <c r="Q984" s="402"/>
      <c r="R984" s="402"/>
      <c r="S984" s="402"/>
      <c r="T984" s="402"/>
      <c r="U984" s="402"/>
      <c r="V984" s="402"/>
      <c r="W984" s="402"/>
      <c r="X984" s="402"/>
      <c r="Y984" s="402"/>
      <c r="Z984" s="402"/>
    </row>
    <row r="985" ht="18.0" customHeight="1">
      <c r="A985" s="402"/>
      <c r="B985" s="402"/>
      <c r="C985" s="402"/>
      <c r="D985" s="402"/>
      <c r="E985" s="402"/>
      <c r="F985" s="402"/>
      <c r="G985" s="402"/>
      <c r="H985" s="402"/>
      <c r="I985" s="402"/>
      <c r="J985" s="402"/>
      <c r="K985" s="402"/>
      <c r="L985" s="402"/>
      <c r="M985" s="402"/>
      <c r="N985" s="402"/>
      <c r="O985" s="402"/>
      <c r="P985" s="402"/>
      <c r="Q985" s="402"/>
      <c r="R985" s="402"/>
      <c r="S985" s="402"/>
      <c r="T985" s="402"/>
      <c r="U985" s="402"/>
      <c r="V985" s="402"/>
      <c r="W985" s="402"/>
      <c r="X985" s="402"/>
      <c r="Y985" s="402"/>
      <c r="Z985" s="402"/>
    </row>
    <row r="986" ht="18.0" customHeight="1">
      <c r="A986" s="402"/>
      <c r="B986" s="402"/>
      <c r="C986" s="402"/>
      <c r="D986" s="402"/>
      <c r="E986" s="402"/>
      <c r="F986" s="402"/>
      <c r="G986" s="402"/>
      <c r="H986" s="402"/>
      <c r="I986" s="402"/>
      <c r="J986" s="402"/>
      <c r="K986" s="402"/>
      <c r="L986" s="402"/>
      <c r="M986" s="402"/>
      <c r="N986" s="402"/>
      <c r="O986" s="402"/>
      <c r="P986" s="402"/>
      <c r="Q986" s="402"/>
      <c r="R986" s="402"/>
      <c r="S986" s="402"/>
      <c r="T986" s="402"/>
      <c r="U986" s="402"/>
      <c r="V986" s="402"/>
      <c r="W986" s="402"/>
      <c r="X986" s="402"/>
      <c r="Y986" s="402"/>
      <c r="Z986" s="402"/>
    </row>
    <row r="987" ht="18.0" customHeight="1">
      <c r="A987" s="402"/>
      <c r="B987" s="402"/>
      <c r="C987" s="402"/>
      <c r="D987" s="402"/>
      <c r="E987" s="402"/>
      <c r="F987" s="402"/>
      <c r="G987" s="402"/>
      <c r="H987" s="402"/>
      <c r="I987" s="402"/>
      <c r="J987" s="402"/>
      <c r="K987" s="402"/>
      <c r="L987" s="402"/>
      <c r="M987" s="402"/>
      <c r="N987" s="402"/>
      <c r="O987" s="402"/>
      <c r="P987" s="402"/>
      <c r="Q987" s="402"/>
      <c r="R987" s="402"/>
      <c r="S987" s="402"/>
      <c r="T987" s="402"/>
      <c r="U987" s="402"/>
      <c r="V987" s="402"/>
      <c r="W987" s="402"/>
      <c r="X987" s="402"/>
      <c r="Y987" s="402"/>
      <c r="Z987" s="402"/>
    </row>
    <row r="988" ht="18.0" customHeight="1">
      <c r="A988" s="402"/>
      <c r="B988" s="402"/>
      <c r="C988" s="402"/>
      <c r="D988" s="402"/>
      <c r="E988" s="402"/>
      <c r="F988" s="402"/>
      <c r="G988" s="402"/>
      <c r="H988" s="402"/>
      <c r="I988" s="402"/>
      <c r="J988" s="402"/>
      <c r="K988" s="402"/>
      <c r="L988" s="402"/>
      <c r="M988" s="402"/>
      <c r="N988" s="402"/>
      <c r="O988" s="402"/>
      <c r="P988" s="402"/>
      <c r="Q988" s="402"/>
      <c r="R988" s="402"/>
      <c r="S988" s="402"/>
      <c r="T988" s="402"/>
      <c r="U988" s="402"/>
      <c r="V988" s="402"/>
      <c r="W988" s="402"/>
      <c r="X988" s="402"/>
      <c r="Y988" s="402"/>
      <c r="Z988" s="402"/>
    </row>
    <row r="989" ht="18.0" customHeight="1">
      <c r="A989" s="402"/>
      <c r="B989" s="402"/>
      <c r="C989" s="402"/>
      <c r="D989" s="402"/>
      <c r="E989" s="402"/>
      <c r="F989" s="402"/>
      <c r="G989" s="402"/>
      <c r="H989" s="402"/>
      <c r="I989" s="402"/>
      <c r="J989" s="402"/>
      <c r="K989" s="402"/>
      <c r="L989" s="402"/>
      <c r="M989" s="402"/>
      <c r="N989" s="402"/>
      <c r="O989" s="402"/>
      <c r="P989" s="402"/>
      <c r="Q989" s="402"/>
      <c r="R989" s="402"/>
      <c r="S989" s="402"/>
      <c r="T989" s="402"/>
      <c r="U989" s="402"/>
      <c r="V989" s="402"/>
      <c r="W989" s="402"/>
      <c r="X989" s="402"/>
      <c r="Y989" s="402"/>
      <c r="Z989" s="402"/>
    </row>
    <row r="990" ht="18.0" customHeight="1">
      <c r="A990" s="402"/>
      <c r="B990" s="402"/>
      <c r="C990" s="402"/>
      <c r="D990" s="402"/>
      <c r="E990" s="402"/>
      <c r="F990" s="402"/>
      <c r="G990" s="402"/>
      <c r="H990" s="402"/>
      <c r="I990" s="402"/>
      <c r="J990" s="402"/>
      <c r="K990" s="402"/>
      <c r="L990" s="402"/>
      <c r="M990" s="402"/>
      <c r="N990" s="402"/>
      <c r="O990" s="402"/>
      <c r="P990" s="402"/>
      <c r="Q990" s="402"/>
      <c r="R990" s="402"/>
      <c r="S990" s="402"/>
      <c r="T990" s="402"/>
      <c r="U990" s="402"/>
      <c r="V990" s="402"/>
      <c r="W990" s="402"/>
      <c r="X990" s="402"/>
      <c r="Y990" s="402"/>
      <c r="Z990" s="402"/>
    </row>
    <row r="991" ht="18.0" customHeight="1">
      <c r="A991" s="402"/>
      <c r="B991" s="402"/>
      <c r="C991" s="402"/>
      <c r="D991" s="402"/>
      <c r="E991" s="402"/>
      <c r="F991" s="402"/>
      <c r="G991" s="402"/>
      <c r="H991" s="402"/>
      <c r="I991" s="402"/>
      <c r="J991" s="402"/>
      <c r="K991" s="402"/>
      <c r="L991" s="402"/>
      <c r="M991" s="402"/>
      <c r="N991" s="402"/>
      <c r="O991" s="402"/>
      <c r="P991" s="402"/>
      <c r="Q991" s="402"/>
      <c r="R991" s="402"/>
      <c r="S991" s="402"/>
      <c r="T991" s="402"/>
      <c r="U991" s="402"/>
      <c r="V991" s="402"/>
      <c r="W991" s="402"/>
      <c r="X991" s="402"/>
      <c r="Y991" s="402"/>
      <c r="Z991" s="402"/>
    </row>
    <row r="992" ht="18.0" customHeight="1">
      <c r="A992" s="402"/>
      <c r="B992" s="402"/>
      <c r="C992" s="402"/>
      <c r="D992" s="402"/>
      <c r="E992" s="402"/>
      <c r="F992" s="402"/>
      <c r="G992" s="402"/>
      <c r="H992" s="402"/>
      <c r="I992" s="402"/>
      <c r="J992" s="402"/>
      <c r="K992" s="402"/>
      <c r="L992" s="402"/>
      <c r="M992" s="402"/>
      <c r="N992" s="402"/>
      <c r="O992" s="402"/>
      <c r="P992" s="402"/>
      <c r="Q992" s="402"/>
      <c r="R992" s="402"/>
      <c r="S992" s="402"/>
      <c r="T992" s="402"/>
      <c r="U992" s="402"/>
      <c r="V992" s="402"/>
      <c r="W992" s="402"/>
      <c r="X992" s="402"/>
      <c r="Y992" s="402"/>
      <c r="Z992" s="402"/>
    </row>
    <row r="993" ht="18.0" customHeight="1">
      <c r="A993" s="402"/>
      <c r="B993" s="402"/>
      <c r="C993" s="402"/>
      <c r="D993" s="402"/>
      <c r="E993" s="402"/>
      <c r="F993" s="402"/>
      <c r="G993" s="402"/>
      <c r="H993" s="402"/>
      <c r="I993" s="402"/>
      <c r="J993" s="402"/>
      <c r="K993" s="402"/>
      <c r="L993" s="402"/>
      <c r="M993" s="402"/>
      <c r="N993" s="402"/>
      <c r="O993" s="402"/>
      <c r="P993" s="402"/>
      <c r="Q993" s="402"/>
      <c r="R993" s="402"/>
      <c r="S993" s="402"/>
      <c r="T993" s="402"/>
      <c r="U993" s="402"/>
      <c r="V993" s="402"/>
      <c r="W993" s="402"/>
      <c r="X993" s="402"/>
      <c r="Y993" s="402"/>
      <c r="Z993" s="402"/>
    </row>
    <row r="994" ht="18.0" customHeight="1">
      <c r="A994" s="402"/>
      <c r="B994" s="402"/>
      <c r="C994" s="402"/>
      <c r="D994" s="402"/>
      <c r="E994" s="402"/>
      <c r="F994" s="402"/>
      <c r="G994" s="402"/>
      <c r="H994" s="402"/>
      <c r="I994" s="402"/>
      <c r="J994" s="402"/>
      <c r="K994" s="402"/>
      <c r="L994" s="402"/>
      <c r="M994" s="402"/>
      <c r="N994" s="402"/>
      <c r="O994" s="402"/>
      <c r="P994" s="402"/>
      <c r="Q994" s="402"/>
      <c r="R994" s="402"/>
      <c r="S994" s="402"/>
      <c r="T994" s="402"/>
      <c r="U994" s="402"/>
      <c r="V994" s="402"/>
      <c r="W994" s="402"/>
      <c r="X994" s="402"/>
      <c r="Y994" s="402"/>
      <c r="Z994" s="402"/>
    </row>
    <row r="995" ht="18.0" customHeight="1">
      <c r="A995" s="402"/>
      <c r="B995" s="402"/>
      <c r="C995" s="402"/>
      <c r="D995" s="402"/>
      <c r="E995" s="402"/>
      <c r="F995" s="402"/>
      <c r="G995" s="402"/>
      <c r="H995" s="402"/>
      <c r="I995" s="402"/>
      <c r="J995" s="402"/>
      <c r="K995" s="402"/>
      <c r="L995" s="402"/>
      <c r="M995" s="402"/>
      <c r="N995" s="402"/>
      <c r="O995" s="402"/>
      <c r="P995" s="402"/>
      <c r="Q995" s="402"/>
      <c r="R995" s="402"/>
      <c r="S995" s="402"/>
      <c r="T995" s="402"/>
      <c r="U995" s="402"/>
      <c r="V995" s="402"/>
      <c r="W995" s="402"/>
      <c r="X995" s="402"/>
      <c r="Y995" s="402"/>
      <c r="Z995" s="402"/>
    </row>
    <row r="996" ht="18.0" customHeight="1">
      <c r="A996" s="402"/>
      <c r="B996" s="402"/>
      <c r="C996" s="402"/>
      <c r="D996" s="402"/>
      <c r="E996" s="402"/>
      <c r="F996" s="402"/>
      <c r="G996" s="402"/>
      <c r="H996" s="402"/>
      <c r="I996" s="402"/>
      <c r="J996" s="402"/>
      <c r="K996" s="402"/>
      <c r="L996" s="402"/>
      <c r="M996" s="402"/>
      <c r="N996" s="402"/>
      <c r="O996" s="402"/>
      <c r="P996" s="402"/>
      <c r="Q996" s="402"/>
      <c r="R996" s="402"/>
      <c r="S996" s="402"/>
      <c r="T996" s="402"/>
      <c r="U996" s="402"/>
      <c r="V996" s="402"/>
      <c r="W996" s="402"/>
      <c r="X996" s="402"/>
      <c r="Y996" s="402"/>
      <c r="Z996" s="402"/>
    </row>
    <row r="997" ht="18.0" customHeight="1">
      <c r="A997" s="402"/>
      <c r="B997" s="402"/>
      <c r="C997" s="402"/>
      <c r="D997" s="402"/>
      <c r="E997" s="402"/>
      <c r="F997" s="402"/>
      <c r="G997" s="402"/>
      <c r="H997" s="402"/>
      <c r="I997" s="402"/>
      <c r="J997" s="402"/>
      <c r="K997" s="402"/>
      <c r="L997" s="402"/>
      <c r="M997" s="402"/>
      <c r="N997" s="402"/>
      <c r="O997" s="402"/>
      <c r="P997" s="402"/>
      <c r="Q997" s="402"/>
      <c r="R997" s="402"/>
      <c r="S997" s="402"/>
      <c r="T997" s="402"/>
      <c r="U997" s="402"/>
      <c r="V997" s="402"/>
      <c r="W997" s="402"/>
      <c r="X997" s="402"/>
      <c r="Y997" s="402"/>
      <c r="Z997" s="402"/>
    </row>
    <row r="998" ht="18.0" customHeight="1">
      <c r="A998" s="402"/>
      <c r="B998" s="402"/>
      <c r="C998" s="402"/>
      <c r="D998" s="402"/>
      <c r="E998" s="402"/>
      <c r="F998" s="402"/>
      <c r="G998" s="402"/>
      <c r="H998" s="402"/>
      <c r="I998" s="402"/>
      <c r="J998" s="402"/>
      <c r="K998" s="402"/>
      <c r="L998" s="402"/>
      <c r="M998" s="402"/>
      <c r="N998" s="402"/>
      <c r="O998" s="402"/>
      <c r="P998" s="402"/>
      <c r="Q998" s="402"/>
      <c r="R998" s="402"/>
      <c r="S998" s="402"/>
      <c r="T998" s="402"/>
      <c r="U998" s="402"/>
      <c r="V998" s="402"/>
      <c r="W998" s="402"/>
      <c r="X998" s="402"/>
      <c r="Y998" s="402"/>
      <c r="Z998" s="402"/>
    </row>
    <row r="999" ht="18.0" customHeight="1">
      <c r="A999" s="402"/>
      <c r="B999" s="402"/>
      <c r="C999" s="402"/>
      <c r="D999" s="402"/>
      <c r="E999" s="402"/>
      <c r="F999" s="402"/>
      <c r="G999" s="402"/>
      <c r="H999" s="402"/>
      <c r="I999" s="402"/>
      <c r="J999" s="402"/>
      <c r="K999" s="402"/>
      <c r="L999" s="402"/>
      <c r="M999" s="402"/>
      <c r="N999" s="402"/>
      <c r="O999" s="402"/>
      <c r="P999" s="402"/>
      <c r="Q999" s="402"/>
      <c r="R999" s="402"/>
      <c r="S999" s="402"/>
      <c r="T999" s="402"/>
      <c r="U999" s="402"/>
      <c r="V999" s="402"/>
      <c r="W999" s="402"/>
      <c r="X999" s="402"/>
      <c r="Y999" s="402"/>
      <c r="Z999" s="402"/>
    </row>
    <row r="1000" ht="18.0" customHeight="1">
      <c r="A1000" s="402"/>
      <c r="B1000" s="402"/>
      <c r="C1000" s="402"/>
      <c r="D1000" s="402"/>
      <c r="E1000" s="402"/>
      <c r="F1000" s="402"/>
      <c r="G1000" s="402"/>
      <c r="H1000" s="402"/>
      <c r="I1000" s="402"/>
      <c r="J1000" s="402"/>
      <c r="K1000" s="402"/>
      <c r="L1000" s="402"/>
      <c r="M1000" s="402"/>
      <c r="N1000" s="402"/>
      <c r="O1000" s="402"/>
      <c r="P1000" s="402"/>
      <c r="Q1000" s="402"/>
      <c r="R1000" s="402"/>
      <c r="S1000" s="402"/>
      <c r="T1000" s="402"/>
      <c r="U1000" s="402"/>
      <c r="V1000" s="402"/>
      <c r="W1000" s="402"/>
      <c r="X1000" s="402"/>
      <c r="Y1000" s="402"/>
      <c r="Z1000" s="402"/>
    </row>
  </sheetData>
  <mergeCells count="6">
    <mergeCell ref="A1:I1"/>
    <mergeCell ref="A2:I2"/>
    <mergeCell ref="B4:C4"/>
    <mergeCell ref="D4:E4"/>
    <mergeCell ref="F4:G4"/>
    <mergeCell ref="H4:I4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showGridLines="0" workbookViewId="0"/>
  </sheetViews>
  <sheetFormatPr customHeight="1" defaultColWidth="11.22" defaultRowHeight="15.0"/>
  <cols>
    <col customWidth="1" min="1" max="26" width="8.67"/>
  </cols>
  <sheetData>
    <row r="1" ht="18.0" customHeight="1">
      <c r="A1" s="401" t="s">
        <v>960</v>
      </c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</row>
    <row r="2" ht="18.0" customHeight="1">
      <c r="A2" s="403" t="s">
        <v>961</v>
      </c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</row>
    <row r="3" ht="18.0" customHeight="1">
      <c r="A3" s="402"/>
      <c r="B3" s="402"/>
      <c r="C3" s="402"/>
      <c r="D3" s="402"/>
      <c r="E3" s="402"/>
      <c r="F3" s="402"/>
      <c r="G3" s="402"/>
      <c r="H3" s="402"/>
      <c r="I3" s="404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</row>
    <row r="4" ht="18.0" customHeight="1">
      <c r="A4" s="405" t="s">
        <v>962</v>
      </c>
      <c r="B4" s="406" t="s">
        <v>963</v>
      </c>
      <c r="C4" s="280"/>
      <c r="D4" s="406" t="s">
        <v>964</v>
      </c>
      <c r="E4" s="280"/>
      <c r="F4" s="406" t="s">
        <v>965</v>
      </c>
      <c r="G4" s="280"/>
      <c r="H4" s="406" t="s">
        <v>966</v>
      </c>
      <c r="I4" s="28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</row>
    <row r="5" ht="18.0" customHeight="1">
      <c r="A5" s="407" t="s">
        <v>967</v>
      </c>
      <c r="B5" s="408" t="s">
        <v>968</v>
      </c>
      <c r="C5" s="409" t="s">
        <v>969</v>
      </c>
      <c r="D5" s="408" t="s">
        <v>970</v>
      </c>
      <c r="E5" s="409" t="s">
        <v>971</v>
      </c>
      <c r="F5" s="408" t="s">
        <v>972</v>
      </c>
      <c r="G5" s="409" t="s">
        <v>973</v>
      </c>
      <c r="H5" s="408" t="s">
        <v>974</v>
      </c>
      <c r="I5" s="410" t="s">
        <v>975</v>
      </c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</row>
    <row r="6" ht="18.0" customHeight="1">
      <c r="A6" s="411">
        <v>0.0</v>
      </c>
      <c r="B6" s="427"/>
      <c r="C6" s="428"/>
      <c r="D6" s="427"/>
      <c r="E6" s="428"/>
      <c r="F6" s="427"/>
      <c r="G6" s="428"/>
      <c r="H6" s="427"/>
      <c r="I6" s="429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</row>
    <row r="7" ht="18.0" customHeight="1">
      <c r="A7" s="415">
        <v>1.0</v>
      </c>
      <c r="B7" s="430"/>
      <c r="C7" s="431"/>
      <c r="D7" s="430"/>
      <c r="E7" s="431"/>
      <c r="F7" s="430"/>
      <c r="G7" s="431"/>
      <c r="H7" s="430"/>
      <c r="I7" s="43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</row>
    <row r="8" ht="18.0" customHeight="1">
      <c r="A8" s="415">
        <v>2.0</v>
      </c>
      <c r="B8" s="430"/>
      <c r="C8" s="431"/>
      <c r="D8" s="430"/>
      <c r="E8" s="431"/>
      <c r="F8" s="430"/>
      <c r="G8" s="431"/>
      <c r="H8" s="430"/>
      <c r="I8" s="43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02"/>
      <c r="Z8" s="402"/>
    </row>
    <row r="9" ht="18.0" customHeight="1">
      <c r="A9" s="415">
        <v>3.0</v>
      </c>
      <c r="B9" s="430"/>
      <c r="C9" s="431"/>
      <c r="D9" s="430"/>
      <c r="E9" s="431"/>
      <c r="F9" s="430"/>
      <c r="G9" s="431"/>
      <c r="H9" s="430"/>
      <c r="I9" s="43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</row>
    <row r="10" ht="18.0" customHeight="1">
      <c r="A10" s="415">
        <v>4.0</v>
      </c>
      <c r="B10" s="430"/>
      <c r="C10" s="431"/>
      <c r="D10" s="430"/>
      <c r="E10" s="431"/>
      <c r="F10" s="430"/>
      <c r="G10" s="431"/>
      <c r="H10" s="430"/>
      <c r="I10" s="432"/>
      <c r="J10" s="402"/>
      <c r="K10" s="402"/>
      <c r="L10" s="402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402"/>
      <c r="Y10" s="402"/>
      <c r="Z10" s="402"/>
    </row>
    <row r="11" ht="18.0" customHeight="1">
      <c r="A11" s="419">
        <v>5.0</v>
      </c>
      <c r="B11" s="433"/>
      <c r="C11" s="434"/>
      <c r="D11" s="433"/>
      <c r="E11" s="434"/>
      <c r="F11" s="433"/>
      <c r="G11" s="434"/>
      <c r="H11" s="433"/>
      <c r="I11" s="435"/>
      <c r="J11" s="402"/>
      <c r="K11" s="402"/>
      <c r="L11" s="402"/>
      <c r="M11" s="402"/>
      <c r="N11" s="402"/>
      <c r="O11" s="402"/>
      <c r="P11" s="402"/>
      <c r="Q11" s="402"/>
      <c r="R11" s="402"/>
      <c r="S11" s="402"/>
      <c r="T11" s="402"/>
      <c r="U11" s="402"/>
      <c r="V11" s="402"/>
      <c r="W11" s="402"/>
      <c r="X11" s="402"/>
      <c r="Y11" s="402"/>
      <c r="Z11" s="402"/>
    </row>
    <row r="12" ht="18.0" customHeight="1">
      <c r="A12" s="415">
        <v>6.0</v>
      </c>
      <c r="B12" s="430"/>
      <c r="C12" s="431"/>
      <c r="D12" s="430"/>
      <c r="E12" s="431"/>
      <c r="F12" s="430"/>
      <c r="G12" s="431"/>
      <c r="H12" s="430"/>
      <c r="I12" s="432"/>
      <c r="J12" s="402"/>
      <c r="K12" s="402"/>
      <c r="L12" s="402"/>
      <c r="M12" s="402"/>
      <c r="N12" s="402"/>
      <c r="O12" s="402"/>
      <c r="P12" s="402"/>
      <c r="Q12" s="402"/>
      <c r="R12" s="402"/>
      <c r="S12" s="402"/>
      <c r="T12" s="402"/>
      <c r="U12" s="402"/>
      <c r="V12" s="402"/>
      <c r="W12" s="402"/>
      <c r="X12" s="402"/>
      <c r="Y12" s="402"/>
      <c r="Z12" s="402"/>
    </row>
    <row r="13" ht="18.0" customHeight="1">
      <c r="A13" s="415">
        <v>7.0</v>
      </c>
      <c r="B13" s="430"/>
      <c r="C13" s="431"/>
      <c r="D13" s="430"/>
      <c r="E13" s="431"/>
      <c r="F13" s="430"/>
      <c r="G13" s="431"/>
      <c r="H13" s="430"/>
      <c r="I13" s="432"/>
      <c r="J13" s="402"/>
      <c r="K13" s="402"/>
      <c r="L13" s="402"/>
      <c r="M13" s="402"/>
      <c r="N13" s="402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</row>
    <row r="14" ht="18.0" customHeight="1">
      <c r="A14" s="415">
        <v>8.0</v>
      </c>
      <c r="B14" s="430"/>
      <c r="C14" s="431"/>
      <c r="D14" s="430"/>
      <c r="E14" s="431"/>
      <c r="F14" s="430"/>
      <c r="G14" s="431"/>
      <c r="H14" s="430"/>
      <c r="I14" s="43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402"/>
      <c r="X14" s="402"/>
      <c r="Y14" s="402"/>
      <c r="Z14" s="402"/>
    </row>
    <row r="15" ht="18.0" customHeight="1">
      <c r="A15" s="415">
        <v>9.0</v>
      </c>
      <c r="B15" s="430"/>
      <c r="C15" s="431"/>
      <c r="D15" s="430"/>
      <c r="E15" s="431"/>
      <c r="F15" s="430"/>
      <c r="G15" s="431"/>
      <c r="H15" s="430"/>
      <c r="I15" s="43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</row>
    <row r="16" ht="18.0" customHeight="1">
      <c r="A16" s="419">
        <v>10.0</v>
      </c>
      <c r="B16" s="433"/>
      <c r="C16" s="434"/>
      <c r="D16" s="433"/>
      <c r="E16" s="434"/>
      <c r="F16" s="433"/>
      <c r="G16" s="434"/>
      <c r="H16" s="433"/>
      <c r="I16" s="435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2"/>
      <c r="Y16" s="402"/>
      <c r="Z16" s="402"/>
    </row>
    <row r="17" ht="18.0" customHeight="1">
      <c r="A17" s="415">
        <v>11.0</v>
      </c>
      <c r="B17" s="430"/>
      <c r="C17" s="431"/>
      <c r="D17" s="430"/>
      <c r="E17" s="431"/>
      <c r="F17" s="430"/>
      <c r="G17" s="431"/>
      <c r="H17" s="430"/>
      <c r="I17" s="43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402"/>
      <c r="Y17" s="402"/>
      <c r="Z17" s="402"/>
    </row>
    <row r="18" ht="18.0" customHeight="1">
      <c r="A18" s="415">
        <v>12.0</v>
      </c>
      <c r="B18" s="430"/>
      <c r="C18" s="431"/>
      <c r="D18" s="430"/>
      <c r="E18" s="431"/>
      <c r="F18" s="430"/>
      <c r="G18" s="431"/>
      <c r="H18" s="430"/>
      <c r="I18" s="432"/>
      <c r="J18" s="402"/>
      <c r="K18" s="402"/>
      <c r="L18" s="402"/>
      <c r="M18" s="402"/>
      <c r="N18" s="402"/>
      <c r="O18" s="402"/>
      <c r="P18" s="402"/>
      <c r="Q18" s="402"/>
      <c r="R18" s="402"/>
      <c r="S18" s="402"/>
      <c r="T18" s="402"/>
      <c r="U18" s="402"/>
      <c r="V18" s="402"/>
      <c r="W18" s="402"/>
      <c r="X18" s="402"/>
      <c r="Y18" s="402"/>
      <c r="Z18" s="402"/>
    </row>
    <row r="19" ht="18.0" customHeight="1">
      <c r="A19" s="415">
        <v>13.0</v>
      </c>
      <c r="B19" s="430"/>
      <c r="C19" s="431"/>
      <c r="D19" s="430"/>
      <c r="E19" s="431"/>
      <c r="F19" s="430"/>
      <c r="G19" s="431"/>
      <c r="H19" s="430"/>
      <c r="I19" s="43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2"/>
      <c r="V19" s="402"/>
      <c r="W19" s="402"/>
      <c r="X19" s="402"/>
      <c r="Y19" s="402"/>
      <c r="Z19" s="402"/>
    </row>
    <row r="20" ht="18.0" customHeight="1">
      <c r="A20" s="415">
        <v>14.0</v>
      </c>
      <c r="B20" s="430"/>
      <c r="C20" s="431"/>
      <c r="D20" s="430"/>
      <c r="E20" s="431"/>
      <c r="F20" s="430"/>
      <c r="G20" s="431"/>
      <c r="H20" s="430"/>
      <c r="I20" s="432"/>
      <c r="J20" s="402"/>
      <c r="K20" s="402"/>
      <c r="L20" s="402"/>
      <c r="M20" s="402"/>
      <c r="N20" s="402"/>
      <c r="O20" s="402"/>
      <c r="P20" s="402"/>
      <c r="Q20" s="402"/>
      <c r="R20" s="402"/>
      <c r="S20" s="402"/>
      <c r="T20" s="402"/>
      <c r="U20" s="402"/>
      <c r="V20" s="402"/>
      <c r="W20" s="402"/>
      <c r="X20" s="402"/>
      <c r="Y20" s="402"/>
      <c r="Z20" s="402"/>
    </row>
    <row r="21" ht="18.0" customHeight="1">
      <c r="A21" s="419">
        <v>15.0</v>
      </c>
      <c r="B21" s="433"/>
      <c r="C21" s="434"/>
      <c r="D21" s="433"/>
      <c r="E21" s="434"/>
      <c r="F21" s="433"/>
      <c r="G21" s="434"/>
      <c r="H21" s="433"/>
      <c r="I21" s="435"/>
      <c r="J21" s="402"/>
      <c r="K21" s="402"/>
      <c r="L21" s="402"/>
      <c r="M21" s="402"/>
      <c r="N21" s="402"/>
      <c r="O21" s="402"/>
      <c r="P21" s="402"/>
      <c r="Q21" s="402"/>
      <c r="R21" s="402"/>
      <c r="S21" s="402"/>
      <c r="T21" s="402"/>
      <c r="U21" s="402"/>
      <c r="V21" s="402"/>
      <c r="W21" s="402"/>
      <c r="X21" s="402"/>
      <c r="Y21" s="402"/>
      <c r="Z21" s="402"/>
    </row>
    <row r="22" ht="18.0" customHeight="1">
      <c r="A22" s="415">
        <v>16.0</v>
      </c>
      <c r="B22" s="430"/>
      <c r="C22" s="431"/>
      <c r="D22" s="430"/>
      <c r="E22" s="431"/>
      <c r="F22" s="430"/>
      <c r="G22" s="431"/>
      <c r="H22" s="430"/>
      <c r="I22" s="432"/>
      <c r="J22" s="402"/>
      <c r="K22" s="402"/>
      <c r="L22" s="402"/>
      <c r="M22" s="402"/>
      <c r="N22" s="402"/>
      <c r="O22" s="402"/>
      <c r="P22" s="402"/>
      <c r="Q22" s="402"/>
      <c r="R22" s="402"/>
      <c r="S22" s="402"/>
      <c r="T22" s="402"/>
      <c r="U22" s="402"/>
      <c r="V22" s="402"/>
      <c r="W22" s="402"/>
      <c r="X22" s="402"/>
      <c r="Y22" s="402"/>
      <c r="Z22" s="402"/>
    </row>
    <row r="23" ht="18.0" customHeight="1">
      <c r="A23" s="415">
        <v>17.0</v>
      </c>
      <c r="B23" s="430"/>
      <c r="C23" s="431"/>
      <c r="D23" s="430"/>
      <c r="E23" s="431"/>
      <c r="F23" s="430"/>
      <c r="G23" s="431"/>
      <c r="H23" s="430"/>
      <c r="I23" s="43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  <c r="V23" s="402"/>
      <c r="W23" s="402"/>
      <c r="X23" s="402"/>
      <c r="Y23" s="402"/>
      <c r="Z23" s="402"/>
    </row>
    <row r="24" ht="18.0" customHeight="1">
      <c r="A24" s="415">
        <v>18.0</v>
      </c>
      <c r="B24" s="430"/>
      <c r="C24" s="431"/>
      <c r="D24" s="430"/>
      <c r="E24" s="431"/>
      <c r="F24" s="430"/>
      <c r="G24" s="431"/>
      <c r="H24" s="430"/>
      <c r="I24" s="43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</row>
    <row r="25" ht="18.0" customHeight="1">
      <c r="A25" s="415">
        <v>19.0</v>
      </c>
      <c r="B25" s="430"/>
      <c r="C25" s="431"/>
      <c r="D25" s="430"/>
      <c r="E25" s="431"/>
      <c r="F25" s="430"/>
      <c r="G25" s="431"/>
      <c r="H25" s="430"/>
      <c r="I25" s="432"/>
      <c r="J25" s="402"/>
      <c r="K25" s="402"/>
      <c r="L25" s="402"/>
      <c r="M25" s="402"/>
      <c r="N25" s="402"/>
      <c r="O25" s="402"/>
      <c r="P25" s="402"/>
      <c r="Q25" s="402"/>
      <c r="R25" s="402"/>
      <c r="S25" s="402"/>
      <c r="T25" s="402"/>
      <c r="U25" s="402"/>
      <c r="V25" s="402"/>
      <c r="W25" s="402"/>
      <c r="X25" s="402"/>
      <c r="Y25" s="402"/>
      <c r="Z25" s="402"/>
    </row>
    <row r="26" ht="18.0" customHeight="1">
      <c r="A26" s="419">
        <v>20.0</v>
      </c>
      <c r="B26" s="433"/>
      <c r="C26" s="434"/>
      <c r="D26" s="433"/>
      <c r="E26" s="434"/>
      <c r="F26" s="433"/>
      <c r="G26" s="434"/>
      <c r="H26" s="433"/>
      <c r="I26" s="435"/>
      <c r="J26" s="402"/>
      <c r="K26" s="402"/>
      <c r="L26" s="402"/>
      <c r="M26" s="402"/>
      <c r="N26" s="402"/>
      <c r="O26" s="402"/>
      <c r="P26" s="402"/>
      <c r="Q26" s="402"/>
      <c r="R26" s="402"/>
      <c r="S26" s="402"/>
      <c r="T26" s="402"/>
      <c r="U26" s="402"/>
      <c r="V26" s="402"/>
      <c r="W26" s="402"/>
      <c r="X26" s="402"/>
      <c r="Y26" s="402"/>
      <c r="Z26" s="402"/>
    </row>
    <row r="27" ht="18.0" customHeight="1">
      <c r="A27" s="415">
        <v>21.0</v>
      </c>
      <c r="B27" s="430"/>
      <c r="C27" s="431"/>
      <c r="D27" s="430"/>
      <c r="E27" s="431"/>
      <c r="F27" s="430"/>
      <c r="G27" s="431"/>
      <c r="H27" s="430"/>
      <c r="I27" s="43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</row>
    <row r="28" ht="18.0" customHeight="1">
      <c r="A28" s="415">
        <v>22.0</v>
      </c>
      <c r="B28" s="430"/>
      <c r="C28" s="431"/>
      <c r="D28" s="430"/>
      <c r="E28" s="431"/>
      <c r="F28" s="430"/>
      <c r="G28" s="431"/>
      <c r="H28" s="430"/>
      <c r="I28" s="432"/>
      <c r="J28" s="402"/>
      <c r="K28" s="402"/>
      <c r="L28" s="402"/>
      <c r="M28" s="402"/>
      <c r="N28" s="402"/>
      <c r="O28" s="402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</row>
    <row r="29" ht="18.0" customHeight="1">
      <c r="A29" s="415">
        <v>23.0</v>
      </c>
      <c r="B29" s="430"/>
      <c r="C29" s="431"/>
      <c r="D29" s="430"/>
      <c r="E29" s="431"/>
      <c r="F29" s="430"/>
      <c r="G29" s="431"/>
      <c r="H29" s="430"/>
      <c r="I29" s="432"/>
      <c r="J29" s="402"/>
      <c r="K29" s="402"/>
      <c r="L29" s="402"/>
      <c r="M29" s="402"/>
      <c r="N29" s="402"/>
      <c r="O29" s="402"/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</row>
    <row r="30" ht="18.0" customHeight="1">
      <c r="A30" s="415">
        <v>24.0</v>
      </c>
      <c r="B30" s="430"/>
      <c r="C30" s="431"/>
      <c r="D30" s="430"/>
      <c r="E30" s="431"/>
      <c r="F30" s="430"/>
      <c r="G30" s="431"/>
      <c r="H30" s="430"/>
      <c r="I30" s="432"/>
      <c r="J30" s="402"/>
      <c r="K30" s="402"/>
      <c r="L30" s="402"/>
      <c r="M30" s="402"/>
      <c r="N30" s="402"/>
      <c r="O30" s="402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</row>
    <row r="31" ht="18.0" customHeight="1">
      <c r="A31" s="419">
        <v>25.0</v>
      </c>
      <c r="B31" s="433"/>
      <c r="C31" s="434"/>
      <c r="D31" s="433"/>
      <c r="E31" s="434"/>
      <c r="F31" s="433"/>
      <c r="G31" s="434"/>
      <c r="H31" s="433"/>
      <c r="I31" s="435"/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</row>
    <row r="32" ht="18.0" customHeight="1">
      <c r="A32" s="415">
        <v>26.0</v>
      </c>
      <c r="B32" s="430"/>
      <c r="C32" s="431"/>
      <c r="D32" s="430"/>
      <c r="E32" s="431"/>
      <c r="F32" s="430"/>
      <c r="G32" s="431"/>
      <c r="H32" s="430"/>
      <c r="I32" s="43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</row>
    <row r="33" ht="18.0" customHeight="1">
      <c r="A33" s="415">
        <v>27.0</v>
      </c>
      <c r="B33" s="430"/>
      <c r="C33" s="431"/>
      <c r="D33" s="430"/>
      <c r="E33" s="431"/>
      <c r="F33" s="430"/>
      <c r="G33" s="431"/>
      <c r="H33" s="430"/>
      <c r="I33" s="432"/>
      <c r="J33" s="402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</row>
    <row r="34" ht="18.0" customHeight="1">
      <c r="A34" s="415">
        <v>28.0</v>
      </c>
      <c r="B34" s="430"/>
      <c r="C34" s="431"/>
      <c r="D34" s="430"/>
      <c r="E34" s="431"/>
      <c r="F34" s="430"/>
      <c r="G34" s="431"/>
      <c r="H34" s="430"/>
      <c r="I34" s="432"/>
      <c r="J34" s="402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</row>
    <row r="35" ht="18.0" customHeight="1">
      <c r="A35" s="415">
        <v>29.0</v>
      </c>
      <c r="B35" s="430"/>
      <c r="C35" s="431"/>
      <c r="D35" s="430"/>
      <c r="E35" s="431"/>
      <c r="F35" s="430"/>
      <c r="G35" s="431"/>
      <c r="H35" s="430"/>
      <c r="I35" s="432"/>
      <c r="J35" s="402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</row>
    <row r="36" ht="18.0" customHeight="1">
      <c r="A36" s="419">
        <v>30.0</v>
      </c>
      <c r="B36" s="433"/>
      <c r="C36" s="434"/>
      <c r="D36" s="433"/>
      <c r="E36" s="434"/>
      <c r="F36" s="433"/>
      <c r="G36" s="434"/>
      <c r="H36" s="433"/>
      <c r="I36" s="435"/>
      <c r="J36" s="402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</row>
    <row r="37" ht="18.0" customHeight="1">
      <c r="A37" s="415">
        <v>31.0</v>
      </c>
      <c r="B37" s="430"/>
      <c r="C37" s="431"/>
      <c r="D37" s="430"/>
      <c r="E37" s="431"/>
      <c r="F37" s="430"/>
      <c r="G37" s="431"/>
      <c r="H37" s="430"/>
      <c r="I37" s="43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</row>
    <row r="38" ht="18.0" customHeight="1">
      <c r="A38" s="415">
        <v>32.0</v>
      </c>
      <c r="B38" s="430"/>
      <c r="C38" s="431"/>
      <c r="D38" s="430"/>
      <c r="E38" s="431"/>
      <c r="F38" s="430"/>
      <c r="G38" s="431"/>
      <c r="H38" s="430"/>
      <c r="I38" s="43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</row>
    <row r="39" ht="18.0" customHeight="1">
      <c r="A39" s="415">
        <v>33.0</v>
      </c>
      <c r="B39" s="430"/>
      <c r="C39" s="431"/>
      <c r="D39" s="430"/>
      <c r="E39" s="431"/>
      <c r="F39" s="430"/>
      <c r="G39" s="431"/>
      <c r="H39" s="430"/>
      <c r="I39" s="43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</row>
    <row r="40" ht="18.0" customHeight="1">
      <c r="A40" s="415">
        <v>34.0</v>
      </c>
      <c r="B40" s="430"/>
      <c r="C40" s="431"/>
      <c r="D40" s="430"/>
      <c r="E40" s="431"/>
      <c r="F40" s="430"/>
      <c r="G40" s="431"/>
      <c r="H40" s="430"/>
      <c r="I40" s="432"/>
      <c r="J40" s="402"/>
      <c r="K40" s="402"/>
      <c r="L40" s="402"/>
      <c r="M40" s="402"/>
      <c r="N40" s="402"/>
      <c r="O40" s="402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</row>
    <row r="41" ht="18.0" customHeight="1">
      <c r="A41" s="419">
        <v>35.0</v>
      </c>
      <c r="B41" s="433"/>
      <c r="C41" s="434"/>
      <c r="D41" s="433"/>
      <c r="E41" s="434"/>
      <c r="F41" s="433"/>
      <c r="G41" s="434"/>
      <c r="H41" s="433"/>
      <c r="I41" s="435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</row>
    <row r="42" ht="18.0" customHeight="1">
      <c r="A42" s="415">
        <v>36.0</v>
      </c>
      <c r="B42" s="430"/>
      <c r="C42" s="431"/>
      <c r="D42" s="430"/>
      <c r="E42" s="431"/>
      <c r="F42" s="430"/>
      <c r="G42" s="431"/>
      <c r="H42" s="430"/>
      <c r="I42" s="43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2"/>
      <c r="V42" s="402"/>
      <c r="W42" s="402"/>
      <c r="X42" s="402"/>
      <c r="Y42" s="402"/>
      <c r="Z42" s="402"/>
    </row>
    <row r="43" ht="18.0" customHeight="1">
      <c r="A43" s="415">
        <v>37.0</v>
      </c>
      <c r="B43" s="430"/>
      <c r="C43" s="431"/>
      <c r="D43" s="430"/>
      <c r="E43" s="431"/>
      <c r="F43" s="430"/>
      <c r="G43" s="431"/>
      <c r="H43" s="430"/>
      <c r="I43" s="43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</row>
    <row r="44" ht="18.0" customHeight="1">
      <c r="A44" s="415">
        <v>38.0</v>
      </c>
      <c r="B44" s="430"/>
      <c r="C44" s="431"/>
      <c r="D44" s="430"/>
      <c r="E44" s="431"/>
      <c r="F44" s="430"/>
      <c r="G44" s="431"/>
      <c r="H44" s="430"/>
      <c r="I44" s="43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</row>
    <row r="45" ht="18.0" customHeight="1">
      <c r="A45" s="415">
        <v>39.0</v>
      </c>
      <c r="B45" s="430"/>
      <c r="C45" s="431"/>
      <c r="D45" s="430"/>
      <c r="E45" s="431"/>
      <c r="F45" s="430"/>
      <c r="G45" s="431"/>
      <c r="H45" s="430"/>
      <c r="I45" s="432"/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</row>
    <row r="46" ht="18.0" customHeight="1">
      <c r="A46" s="419">
        <v>40.0</v>
      </c>
      <c r="B46" s="433"/>
      <c r="C46" s="434"/>
      <c r="D46" s="433"/>
      <c r="E46" s="434"/>
      <c r="F46" s="433"/>
      <c r="G46" s="434"/>
      <c r="H46" s="433"/>
      <c r="I46" s="435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</row>
    <row r="47" ht="18.0" customHeight="1">
      <c r="A47" s="415">
        <v>41.0</v>
      </c>
      <c r="B47" s="430"/>
      <c r="C47" s="431"/>
      <c r="D47" s="430"/>
      <c r="E47" s="431"/>
      <c r="F47" s="430"/>
      <c r="G47" s="431"/>
      <c r="H47" s="430"/>
      <c r="I47" s="432"/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</row>
    <row r="48" ht="18.0" customHeight="1">
      <c r="A48" s="415">
        <v>42.0</v>
      </c>
      <c r="B48" s="430"/>
      <c r="C48" s="431"/>
      <c r="D48" s="430"/>
      <c r="E48" s="431"/>
      <c r="F48" s="430"/>
      <c r="G48" s="431"/>
      <c r="H48" s="430"/>
      <c r="I48" s="432"/>
      <c r="J48" s="402"/>
      <c r="K48" s="402"/>
      <c r="L48" s="402"/>
      <c r="M48" s="402"/>
      <c r="N48" s="402"/>
      <c r="O48" s="40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</row>
    <row r="49" ht="18.0" customHeight="1">
      <c r="A49" s="415">
        <v>43.0</v>
      </c>
      <c r="B49" s="430"/>
      <c r="C49" s="431"/>
      <c r="D49" s="430"/>
      <c r="E49" s="431"/>
      <c r="F49" s="430"/>
      <c r="G49" s="431"/>
      <c r="H49" s="430"/>
      <c r="I49" s="432"/>
      <c r="J49" s="402"/>
      <c r="K49" s="402"/>
      <c r="L49" s="402"/>
      <c r="M49" s="402"/>
      <c r="N49" s="402"/>
      <c r="O49" s="402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</row>
    <row r="50" ht="18.0" customHeight="1">
      <c r="A50" s="415">
        <v>44.0</v>
      </c>
      <c r="B50" s="430"/>
      <c r="C50" s="431"/>
      <c r="D50" s="430"/>
      <c r="E50" s="431"/>
      <c r="F50" s="430"/>
      <c r="G50" s="431"/>
      <c r="H50" s="430"/>
      <c r="I50" s="43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</row>
    <row r="51" ht="18.0" customHeight="1">
      <c r="A51" s="419">
        <v>45.0</v>
      </c>
      <c r="B51" s="433"/>
      <c r="C51" s="434"/>
      <c r="D51" s="433"/>
      <c r="E51" s="434"/>
      <c r="F51" s="433"/>
      <c r="G51" s="434"/>
      <c r="H51" s="433"/>
      <c r="I51" s="435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</row>
    <row r="52" ht="18.0" customHeight="1">
      <c r="A52" s="415">
        <v>46.0</v>
      </c>
      <c r="B52" s="430"/>
      <c r="C52" s="431"/>
      <c r="D52" s="430"/>
      <c r="E52" s="431"/>
      <c r="F52" s="430"/>
      <c r="G52" s="431"/>
      <c r="H52" s="430"/>
      <c r="I52" s="43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</row>
    <row r="53" ht="18.0" customHeight="1">
      <c r="A53" s="415">
        <v>47.0</v>
      </c>
      <c r="B53" s="430"/>
      <c r="C53" s="431"/>
      <c r="D53" s="430"/>
      <c r="E53" s="431"/>
      <c r="F53" s="430"/>
      <c r="G53" s="431"/>
      <c r="H53" s="430"/>
      <c r="I53" s="43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</row>
    <row r="54" ht="18.0" customHeight="1">
      <c r="A54" s="415">
        <v>48.0</v>
      </c>
      <c r="B54" s="430"/>
      <c r="C54" s="431"/>
      <c r="D54" s="430"/>
      <c r="E54" s="431"/>
      <c r="F54" s="430"/>
      <c r="G54" s="431"/>
      <c r="H54" s="430"/>
      <c r="I54" s="43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</row>
    <row r="55" ht="18.0" customHeight="1">
      <c r="A55" s="415">
        <v>49.0</v>
      </c>
      <c r="B55" s="430"/>
      <c r="C55" s="431"/>
      <c r="D55" s="430"/>
      <c r="E55" s="431"/>
      <c r="F55" s="430"/>
      <c r="G55" s="431"/>
      <c r="H55" s="430"/>
      <c r="I55" s="43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</row>
    <row r="56" ht="18.0" customHeight="1">
      <c r="A56" s="419">
        <v>50.0</v>
      </c>
      <c r="B56" s="433"/>
      <c r="C56" s="434"/>
      <c r="D56" s="433"/>
      <c r="E56" s="434"/>
      <c r="F56" s="433"/>
      <c r="G56" s="434"/>
      <c r="H56" s="433"/>
      <c r="I56" s="435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</row>
    <row r="57" ht="18.0" customHeight="1">
      <c r="A57" s="415">
        <v>51.0</v>
      </c>
      <c r="B57" s="430"/>
      <c r="C57" s="431"/>
      <c r="D57" s="430"/>
      <c r="E57" s="431"/>
      <c r="F57" s="430"/>
      <c r="G57" s="431"/>
      <c r="H57" s="430"/>
      <c r="I57" s="432"/>
      <c r="J57" s="402"/>
      <c r="K57" s="402"/>
      <c r="L57" s="402"/>
      <c r="M57" s="402"/>
      <c r="N57" s="402"/>
      <c r="O57" s="402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</row>
    <row r="58" ht="18.0" customHeight="1">
      <c r="A58" s="415">
        <v>52.0</v>
      </c>
      <c r="B58" s="430"/>
      <c r="C58" s="431"/>
      <c r="D58" s="430"/>
      <c r="E58" s="431"/>
      <c r="F58" s="430"/>
      <c r="G58" s="431"/>
      <c r="H58" s="430"/>
      <c r="I58" s="432"/>
      <c r="J58" s="402"/>
      <c r="K58" s="402"/>
      <c r="L58" s="402"/>
      <c r="M58" s="402"/>
      <c r="N58" s="402"/>
      <c r="O58" s="40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</row>
    <row r="59" ht="18.0" customHeight="1">
      <c r="A59" s="415">
        <v>53.0</v>
      </c>
      <c r="B59" s="430"/>
      <c r="C59" s="431"/>
      <c r="D59" s="430"/>
      <c r="E59" s="431"/>
      <c r="F59" s="430"/>
      <c r="G59" s="431"/>
      <c r="H59" s="430"/>
      <c r="I59" s="43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</row>
    <row r="60" ht="18.0" customHeight="1">
      <c r="A60" s="415">
        <v>54.0</v>
      </c>
      <c r="B60" s="430"/>
      <c r="C60" s="431"/>
      <c r="D60" s="430"/>
      <c r="E60" s="431"/>
      <c r="F60" s="430"/>
      <c r="G60" s="431"/>
      <c r="H60" s="430"/>
      <c r="I60" s="432"/>
      <c r="J60" s="402"/>
      <c r="K60" s="402"/>
      <c r="L60" s="402"/>
      <c r="M60" s="402"/>
      <c r="N60" s="402"/>
      <c r="O60" s="402"/>
      <c r="P60" s="402"/>
      <c r="Q60" s="402"/>
      <c r="R60" s="402"/>
      <c r="S60" s="402"/>
      <c r="T60" s="402"/>
      <c r="U60" s="402"/>
      <c r="V60" s="402"/>
      <c r="W60" s="402"/>
      <c r="X60" s="402"/>
      <c r="Y60" s="402"/>
      <c r="Z60" s="402"/>
    </row>
    <row r="61" ht="18.0" customHeight="1">
      <c r="A61" s="419">
        <v>55.0</v>
      </c>
      <c r="B61" s="433"/>
      <c r="C61" s="434"/>
      <c r="D61" s="433"/>
      <c r="E61" s="434"/>
      <c r="F61" s="433"/>
      <c r="G61" s="434"/>
      <c r="H61" s="433"/>
      <c r="I61" s="435"/>
      <c r="J61" s="402"/>
      <c r="K61" s="402"/>
      <c r="L61" s="402"/>
      <c r="M61" s="402"/>
      <c r="N61" s="402"/>
      <c r="O61" s="402"/>
      <c r="P61" s="402"/>
      <c r="Q61" s="402"/>
      <c r="R61" s="402"/>
      <c r="S61" s="402"/>
      <c r="T61" s="402"/>
      <c r="U61" s="402"/>
      <c r="V61" s="402"/>
      <c r="W61" s="402"/>
      <c r="X61" s="402"/>
      <c r="Y61" s="402"/>
      <c r="Z61" s="402"/>
    </row>
    <row r="62" ht="18.0" customHeight="1">
      <c r="A62" s="415">
        <v>56.0</v>
      </c>
      <c r="B62" s="430"/>
      <c r="C62" s="431"/>
      <c r="D62" s="430"/>
      <c r="E62" s="431"/>
      <c r="F62" s="430"/>
      <c r="G62" s="431"/>
      <c r="H62" s="430"/>
      <c r="I62" s="432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02"/>
      <c r="Z62" s="402"/>
    </row>
    <row r="63" ht="18.0" customHeight="1">
      <c r="A63" s="415">
        <v>57.0</v>
      </c>
      <c r="B63" s="430"/>
      <c r="C63" s="431"/>
      <c r="D63" s="430"/>
      <c r="E63" s="431"/>
      <c r="F63" s="430"/>
      <c r="G63" s="431"/>
      <c r="H63" s="430"/>
      <c r="I63" s="43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402"/>
      <c r="X63" s="402"/>
      <c r="Y63" s="402"/>
      <c r="Z63" s="402"/>
    </row>
    <row r="64" ht="18.0" customHeight="1">
      <c r="A64" s="415">
        <v>58.0</v>
      </c>
      <c r="B64" s="430"/>
      <c r="C64" s="431"/>
      <c r="D64" s="430"/>
      <c r="E64" s="431"/>
      <c r="F64" s="430"/>
      <c r="G64" s="431"/>
      <c r="H64" s="430"/>
      <c r="I64" s="432"/>
      <c r="J64" s="402"/>
      <c r="K64" s="402"/>
      <c r="L64" s="402"/>
      <c r="M64" s="402"/>
      <c r="N64" s="402"/>
      <c r="O64" s="402"/>
      <c r="P64" s="402"/>
      <c r="Q64" s="402"/>
      <c r="R64" s="402"/>
      <c r="S64" s="402"/>
      <c r="T64" s="402"/>
      <c r="U64" s="402"/>
      <c r="V64" s="402"/>
      <c r="W64" s="402"/>
      <c r="X64" s="402"/>
      <c r="Y64" s="402"/>
      <c r="Z64" s="402"/>
    </row>
    <row r="65" ht="18.0" customHeight="1">
      <c r="A65" s="415">
        <v>59.0</v>
      </c>
      <c r="B65" s="430"/>
      <c r="C65" s="431"/>
      <c r="D65" s="430"/>
      <c r="E65" s="431"/>
      <c r="F65" s="430"/>
      <c r="G65" s="431"/>
      <c r="H65" s="430"/>
      <c r="I65" s="43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</row>
    <row r="66" ht="18.0" customHeight="1">
      <c r="A66" s="419">
        <v>60.0</v>
      </c>
      <c r="B66" s="433"/>
      <c r="C66" s="434"/>
      <c r="D66" s="433"/>
      <c r="E66" s="434"/>
      <c r="F66" s="433"/>
      <c r="G66" s="434"/>
      <c r="H66" s="433"/>
      <c r="I66" s="435"/>
      <c r="J66" s="402"/>
      <c r="K66" s="402"/>
      <c r="L66" s="402"/>
      <c r="M66" s="402"/>
      <c r="N66" s="402"/>
      <c r="O66" s="402"/>
      <c r="P66" s="402"/>
      <c r="Q66" s="402"/>
      <c r="R66" s="402"/>
      <c r="S66" s="402"/>
      <c r="T66" s="402"/>
      <c r="U66" s="402"/>
      <c r="V66" s="402"/>
      <c r="W66" s="402"/>
      <c r="X66" s="402"/>
      <c r="Y66" s="402"/>
      <c r="Z66" s="402"/>
    </row>
    <row r="67" ht="18.0" customHeight="1">
      <c r="A67" s="415">
        <v>61.0</v>
      </c>
      <c r="B67" s="430"/>
      <c r="C67" s="431"/>
      <c r="D67" s="430"/>
      <c r="E67" s="431"/>
      <c r="F67" s="430"/>
      <c r="G67" s="431"/>
      <c r="H67" s="430"/>
      <c r="I67" s="432"/>
      <c r="J67" s="402"/>
      <c r="K67" s="402"/>
      <c r="L67" s="402"/>
      <c r="M67" s="402"/>
      <c r="N67" s="402"/>
      <c r="O67" s="402"/>
      <c r="P67" s="402"/>
      <c r="Q67" s="402"/>
      <c r="R67" s="402"/>
      <c r="S67" s="402"/>
      <c r="T67" s="402"/>
      <c r="U67" s="402"/>
      <c r="V67" s="402"/>
      <c r="W67" s="402"/>
      <c r="X67" s="402"/>
      <c r="Y67" s="402"/>
      <c r="Z67" s="402"/>
    </row>
    <row r="68" ht="18.0" customHeight="1">
      <c r="A68" s="415">
        <v>62.0</v>
      </c>
      <c r="B68" s="430"/>
      <c r="C68" s="431"/>
      <c r="D68" s="430"/>
      <c r="E68" s="431"/>
      <c r="F68" s="430"/>
      <c r="G68" s="431"/>
      <c r="H68" s="430"/>
      <c r="I68" s="432"/>
      <c r="J68" s="402"/>
      <c r="K68" s="402"/>
      <c r="L68" s="402"/>
      <c r="M68" s="402"/>
      <c r="N68" s="402"/>
      <c r="O68" s="402"/>
      <c r="P68" s="402"/>
      <c r="Q68" s="402"/>
      <c r="R68" s="402"/>
      <c r="S68" s="402"/>
      <c r="T68" s="402"/>
      <c r="U68" s="402"/>
      <c r="V68" s="402"/>
      <c r="W68" s="402"/>
      <c r="X68" s="402"/>
      <c r="Y68" s="402"/>
      <c r="Z68" s="402"/>
    </row>
    <row r="69" ht="18.0" customHeight="1">
      <c r="A69" s="415">
        <v>63.0</v>
      </c>
      <c r="B69" s="430"/>
      <c r="C69" s="431"/>
      <c r="D69" s="430"/>
      <c r="E69" s="431"/>
      <c r="F69" s="430"/>
      <c r="G69" s="431"/>
      <c r="H69" s="430"/>
      <c r="I69" s="432"/>
      <c r="J69" s="402"/>
      <c r="K69" s="402"/>
      <c r="L69" s="402"/>
      <c r="M69" s="402"/>
      <c r="N69" s="402"/>
      <c r="O69" s="402"/>
      <c r="P69" s="402"/>
      <c r="Q69" s="402"/>
      <c r="R69" s="402"/>
      <c r="S69" s="402"/>
      <c r="T69" s="402"/>
      <c r="U69" s="402"/>
      <c r="V69" s="402"/>
      <c r="W69" s="402"/>
      <c r="X69" s="402"/>
      <c r="Y69" s="402"/>
      <c r="Z69" s="402"/>
    </row>
    <row r="70" ht="18.0" customHeight="1">
      <c r="A70" s="415">
        <v>64.0</v>
      </c>
      <c r="B70" s="430"/>
      <c r="C70" s="431"/>
      <c r="D70" s="430"/>
      <c r="E70" s="431"/>
      <c r="F70" s="430"/>
      <c r="G70" s="431"/>
      <c r="H70" s="430"/>
      <c r="I70" s="432"/>
      <c r="J70" s="402"/>
      <c r="K70" s="402"/>
      <c r="L70" s="402"/>
      <c r="M70" s="402"/>
      <c r="N70" s="402"/>
      <c r="O70" s="402"/>
      <c r="P70" s="402"/>
      <c r="Q70" s="402"/>
      <c r="R70" s="402"/>
      <c r="S70" s="402"/>
      <c r="T70" s="402"/>
      <c r="U70" s="402"/>
      <c r="V70" s="402"/>
      <c r="W70" s="402"/>
      <c r="X70" s="402"/>
      <c r="Y70" s="402"/>
      <c r="Z70" s="402"/>
    </row>
    <row r="71" ht="18.0" customHeight="1">
      <c r="A71" s="419">
        <v>65.0</v>
      </c>
      <c r="B71" s="433"/>
      <c r="C71" s="434"/>
      <c r="D71" s="433"/>
      <c r="E71" s="434"/>
      <c r="F71" s="433"/>
      <c r="G71" s="434"/>
      <c r="H71" s="433"/>
      <c r="I71" s="435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</row>
    <row r="72" ht="18.0" customHeight="1">
      <c r="A72" s="415">
        <v>66.0</v>
      </c>
      <c r="B72" s="430"/>
      <c r="C72" s="431"/>
      <c r="D72" s="430"/>
      <c r="E72" s="431"/>
      <c r="F72" s="430"/>
      <c r="G72" s="431"/>
      <c r="H72" s="430"/>
      <c r="I72" s="432"/>
      <c r="J72" s="402"/>
      <c r="K72" s="402"/>
      <c r="L72" s="402"/>
      <c r="M72" s="402"/>
      <c r="N72" s="402"/>
      <c r="O72" s="402"/>
      <c r="P72" s="402"/>
      <c r="Q72" s="402"/>
      <c r="R72" s="402"/>
      <c r="S72" s="402"/>
      <c r="T72" s="402"/>
      <c r="U72" s="402"/>
      <c r="V72" s="402"/>
      <c r="W72" s="402"/>
      <c r="X72" s="402"/>
      <c r="Y72" s="402"/>
      <c r="Z72" s="402"/>
    </row>
    <row r="73" ht="18.0" customHeight="1">
      <c r="A73" s="415">
        <v>67.0</v>
      </c>
      <c r="B73" s="430"/>
      <c r="C73" s="431"/>
      <c r="D73" s="430"/>
      <c r="E73" s="431"/>
      <c r="F73" s="430"/>
      <c r="G73" s="431"/>
      <c r="H73" s="430"/>
      <c r="I73" s="432"/>
      <c r="J73" s="402"/>
      <c r="K73" s="402"/>
      <c r="L73" s="402"/>
      <c r="M73" s="402"/>
      <c r="N73" s="402"/>
      <c r="O73" s="402"/>
      <c r="P73" s="402"/>
      <c r="Q73" s="402"/>
      <c r="R73" s="402"/>
      <c r="S73" s="402"/>
      <c r="T73" s="402"/>
      <c r="U73" s="402"/>
      <c r="V73" s="402"/>
      <c r="W73" s="402"/>
      <c r="X73" s="402"/>
      <c r="Y73" s="402"/>
      <c r="Z73" s="402"/>
    </row>
    <row r="74" ht="18.0" customHeight="1">
      <c r="A74" s="415">
        <v>68.0</v>
      </c>
      <c r="B74" s="430"/>
      <c r="C74" s="431"/>
      <c r="D74" s="430"/>
      <c r="E74" s="431"/>
      <c r="F74" s="430"/>
      <c r="G74" s="431"/>
      <c r="H74" s="430"/>
      <c r="I74" s="432"/>
      <c r="J74" s="402"/>
      <c r="K74" s="402"/>
      <c r="L74" s="402"/>
      <c r="M74" s="402"/>
      <c r="N74" s="402"/>
      <c r="O74" s="402"/>
      <c r="P74" s="402"/>
      <c r="Q74" s="402"/>
      <c r="R74" s="402"/>
      <c r="S74" s="402"/>
      <c r="T74" s="402"/>
      <c r="U74" s="402"/>
      <c r="V74" s="402"/>
      <c r="W74" s="402"/>
      <c r="X74" s="402"/>
      <c r="Y74" s="402"/>
      <c r="Z74" s="402"/>
    </row>
    <row r="75" ht="18.0" customHeight="1">
      <c r="A75" s="415">
        <v>69.0</v>
      </c>
      <c r="B75" s="430"/>
      <c r="C75" s="431"/>
      <c r="D75" s="430"/>
      <c r="E75" s="431"/>
      <c r="F75" s="430"/>
      <c r="G75" s="431"/>
      <c r="H75" s="430"/>
      <c r="I75" s="432"/>
      <c r="J75" s="402"/>
      <c r="K75" s="402"/>
      <c r="L75" s="402"/>
      <c r="M75" s="402"/>
      <c r="N75" s="402"/>
      <c r="O75" s="402"/>
      <c r="P75" s="402"/>
      <c r="Q75" s="402"/>
      <c r="R75" s="402"/>
      <c r="S75" s="402"/>
      <c r="T75" s="402"/>
      <c r="U75" s="402"/>
      <c r="V75" s="402"/>
      <c r="W75" s="402"/>
      <c r="X75" s="402"/>
      <c r="Y75" s="402"/>
      <c r="Z75" s="402"/>
    </row>
    <row r="76" ht="18.0" customHeight="1">
      <c r="A76" s="419">
        <v>70.0</v>
      </c>
      <c r="B76" s="433"/>
      <c r="C76" s="434"/>
      <c r="D76" s="433"/>
      <c r="E76" s="434"/>
      <c r="F76" s="433"/>
      <c r="G76" s="434"/>
      <c r="H76" s="433"/>
      <c r="I76" s="435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</row>
    <row r="77" ht="18.0" customHeight="1">
      <c r="A77" s="415">
        <v>71.0</v>
      </c>
      <c r="B77" s="430"/>
      <c r="C77" s="431"/>
      <c r="D77" s="430"/>
      <c r="E77" s="431"/>
      <c r="F77" s="430"/>
      <c r="G77" s="431"/>
      <c r="H77" s="430"/>
      <c r="I77" s="43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</row>
    <row r="78" ht="18.0" customHeight="1">
      <c r="A78" s="415">
        <v>72.0</v>
      </c>
      <c r="B78" s="430"/>
      <c r="C78" s="431"/>
      <c r="D78" s="430"/>
      <c r="E78" s="431"/>
      <c r="F78" s="430"/>
      <c r="G78" s="431"/>
      <c r="H78" s="430"/>
      <c r="I78" s="432"/>
      <c r="J78" s="402"/>
      <c r="K78" s="402"/>
      <c r="L78" s="402"/>
      <c r="M78" s="402"/>
      <c r="N78" s="402"/>
      <c r="O78" s="402"/>
      <c r="P78" s="402"/>
      <c r="Q78" s="402"/>
      <c r="R78" s="402"/>
      <c r="S78" s="402"/>
      <c r="T78" s="402"/>
      <c r="U78" s="402"/>
      <c r="V78" s="402"/>
      <c r="W78" s="402"/>
      <c r="X78" s="402"/>
      <c r="Y78" s="402"/>
      <c r="Z78" s="402"/>
    </row>
    <row r="79" ht="18.0" customHeight="1">
      <c r="A79" s="415">
        <v>73.0</v>
      </c>
      <c r="B79" s="430"/>
      <c r="C79" s="431"/>
      <c r="D79" s="430"/>
      <c r="E79" s="431"/>
      <c r="F79" s="430"/>
      <c r="G79" s="431"/>
      <c r="H79" s="430"/>
      <c r="I79" s="432"/>
      <c r="J79" s="402"/>
      <c r="K79" s="402"/>
      <c r="L79" s="402"/>
      <c r="M79" s="402"/>
      <c r="N79" s="402"/>
      <c r="O79" s="402"/>
      <c r="P79" s="402"/>
      <c r="Q79" s="402"/>
      <c r="R79" s="402"/>
      <c r="S79" s="402"/>
      <c r="T79" s="402"/>
      <c r="U79" s="402"/>
      <c r="V79" s="402"/>
      <c r="W79" s="402"/>
      <c r="X79" s="402"/>
      <c r="Y79" s="402"/>
      <c r="Z79" s="402"/>
    </row>
    <row r="80" ht="18.0" customHeight="1">
      <c r="A80" s="415">
        <v>74.0</v>
      </c>
      <c r="B80" s="430"/>
      <c r="C80" s="431"/>
      <c r="D80" s="430"/>
      <c r="E80" s="431"/>
      <c r="F80" s="430"/>
      <c r="G80" s="431"/>
      <c r="H80" s="430"/>
      <c r="I80" s="432"/>
      <c r="J80" s="402"/>
      <c r="K80" s="402"/>
      <c r="L80" s="402"/>
      <c r="M80" s="402"/>
      <c r="N80" s="402"/>
      <c r="O80" s="402"/>
      <c r="P80" s="402"/>
      <c r="Q80" s="402"/>
      <c r="R80" s="402"/>
      <c r="S80" s="402"/>
      <c r="T80" s="402"/>
      <c r="U80" s="402"/>
      <c r="V80" s="402"/>
      <c r="W80" s="402"/>
      <c r="X80" s="402"/>
      <c r="Y80" s="402"/>
      <c r="Z80" s="402"/>
    </row>
    <row r="81" ht="18.0" customHeight="1">
      <c r="A81" s="419">
        <v>75.0</v>
      </c>
      <c r="B81" s="433"/>
      <c r="C81" s="434"/>
      <c r="D81" s="433"/>
      <c r="E81" s="434"/>
      <c r="F81" s="433"/>
      <c r="G81" s="434"/>
      <c r="H81" s="433"/>
      <c r="I81" s="435"/>
      <c r="J81" s="402"/>
      <c r="K81" s="402"/>
      <c r="L81" s="402"/>
      <c r="M81" s="402"/>
      <c r="N81" s="402"/>
      <c r="O81" s="402"/>
      <c r="P81" s="402"/>
      <c r="Q81" s="402"/>
      <c r="R81" s="402"/>
      <c r="S81" s="402"/>
      <c r="T81" s="402"/>
      <c r="U81" s="402"/>
      <c r="V81" s="402"/>
      <c r="W81" s="402"/>
      <c r="X81" s="402"/>
      <c r="Y81" s="402"/>
      <c r="Z81" s="402"/>
    </row>
    <row r="82" ht="18.0" customHeight="1">
      <c r="A82" s="415">
        <v>76.0</v>
      </c>
      <c r="B82" s="430"/>
      <c r="C82" s="431"/>
      <c r="D82" s="430"/>
      <c r="E82" s="431"/>
      <c r="F82" s="430"/>
      <c r="G82" s="431"/>
      <c r="H82" s="430"/>
      <c r="I82" s="432"/>
      <c r="J82" s="402"/>
      <c r="K82" s="402"/>
      <c r="L82" s="402"/>
      <c r="M82" s="402"/>
      <c r="N82" s="402"/>
      <c r="O82" s="402"/>
      <c r="P82" s="402"/>
      <c r="Q82" s="402"/>
      <c r="R82" s="402"/>
      <c r="S82" s="402"/>
      <c r="T82" s="402"/>
      <c r="U82" s="402"/>
      <c r="V82" s="402"/>
      <c r="W82" s="402"/>
      <c r="X82" s="402"/>
      <c r="Y82" s="402"/>
      <c r="Z82" s="402"/>
    </row>
    <row r="83" ht="18.0" customHeight="1">
      <c r="A83" s="415">
        <v>77.0</v>
      </c>
      <c r="B83" s="430"/>
      <c r="C83" s="431"/>
      <c r="D83" s="430"/>
      <c r="E83" s="431"/>
      <c r="F83" s="430"/>
      <c r="G83" s="431"/>
      <c r="H83" s="430"/>
      <c r="I83" s="43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</row>
    <row r="84" ht="18.0" customHeight="1">
      <c r="A84" s="415">
        <v>78.0</v>
      </c>
      <c r="B84" s="430"/>
      <c r="C84" s="431"/>
      <c r="D84" s="430"/>
      <c r="E84" s="431"/>
      <c r="F84" s="430"/>
      <c r="G84" s="431"/>
      <c r="H84" s="430"/>
      <c r="I84" s="432"/>
      <c r="J84" s="402"/>
      <c r="K84" s="402"/>
      <c r="L84" s="402"/>
      <c r="M84" s="402"/>
      <c r="N84" s="402"/>
      <c r="O84" s="402"/>
      <c r="P84" s="402"/>
      <c r="Q84" s="402"/>
      <c r="R84" s="402"/>
      <c r="S84" s="402"/>
      <c r="T84" s="402"/>
      <c r="U84" s="402"/>
      <c r="V84" s="402"/>
      <c r="W84" s="402"/>
      <c r="X84" s="402"/>
      <c r="Y84" s="402"/>
      <c r="Z84" s="402"/>
    </row>
    <row r="85" ht="18.0" customHeight="1">
      <c r="A85" s="423">
        <v>79.0</v>
      </c>
      <c r="B85" s="436"/>
      <c r="C85" s="437"/>
      <c r="D85" s="436"/>
      <c r="E85" s="437"/>
      <c r="F85" s="436"/>
      <c r="G85" s="437"/>
      <c r="H85" s="436"/>
      <c r="I85" s="438"/>
      <c r="J85" s="402"/>
      <c r="K85" s="402"/>
      <c r="L85" s="402"/>
      <c r="M85" s="402"/>
      <c r="N85" s="402"/>
      <c r="O85" s="402"/>
      <c r="P85" s="402"/>
      <c r="Q85" s="402"/>
      <c r="R85" s="402"/>
      <c r="S85" s="402"/>
      <c r="T85" s="402"/>
      <c r="U85" s="402"/>
      <c r="V85" s="402"/>
      <c r="W85" s="402"/>
      <c r="X85" s="402"/>
      <c r="Y85" s="402"/>
      <c r="Z85" s="402"/>
    </row>
    <row r="86" ht="18.0" customHeight="1">
      <c r="A86" s="402"/>
      <c r="B86" s="402"/>
      <c r="C86" s="402"/>
      <c r="D86" s="402"/>
      <c r="E86" s="402"/>
      <c r="F86" s="402"/>
      <c r="G86" s="402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T86" s="402"/>
      <c r="U86" s="402"/>
      <c r="V86" s="402"/>
      <c r="W86" s="402"/>
      <c r="X86" s="402"/>
      <c r="Y86" s="402"/>
      <c r="Z86" s="402"/>
    </row>
    <row r="87" ht="18.0" customHeight="1">
      <c r="A87" s="402"/>
      <c r="B87" s="402"/>
      <c r="C87" s="402"/>
      <c r="D87" s="402"/>
      <c r="E87" s="402"/>
      <c r="F87" s="402"/>
      <c r="G87" s="402"/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T87" s="402"/>
      <c r="U87" s="402"/>
      <c r="V87" s="402"/>
      <c r="W87" s="402"/>
      <c r="X87" s="402"/>
      <c r="Y87" s="402"/>
      <c r="Z87" s="402"/>
    </row>
    <row r="88" ht="18.0" customHeight="1">
      <c r="A88" s="402"/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</row>
    <row r="89" ht="18.0" customHeight="1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02"/>
      <c r="N89" s="402"/>
      <c r="O89" s="402"/>
      <c r="P89" s="402"/>
      <c r="Q89" s="402"/>
      <c r="R89" s="402"/>
      <c r="S89" s="402"/>
      <c r="T89" s="402"/>
      <c r="U89" s="402"/>
      <c r="V89" s="402"/>
      <c r="W89" s="402"/>
      <c r="X89" s="402"/>
      <c r="Y89" s="402"/>
      <c r="Z89" s="402"/>
    </row>
    <row r="90" ht="18.0" customHeight="1">
      <c r="A90" s="402"/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2"/>
      <c r="M90" s="402"/>
      <c r="N90" s="402"/>
      <c r="O90" s="402"/>
      <c r="P90" s="402"/>
      <c r="Q90" s="402"/>
      <c r="R90" s="402"/>
      <c r="S90" s="402"/>
      <c r="T90" s="402"/>
      <c r="U90" s="402"/>
      <c r="V90" s="402"/>
      <c r="W90" s="402"/>
      <c r="X90" s="402"/>
      <c r="Y90" s="402"/>
      <c r="Z90" s="402"/>
    </row>
    <row r="91" ht="18.0" customHeight="1">
      <c r="A91" s="402"/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2"/>
      <c r="M91" s="402"/>
      <c r="N91" s="402"/>
      <c r="O91" s="402"/>
      <c r="P91" s="402"/>
      <c r="Q91" s="402"/>
      <c r="R91" s="402"/>
      <c r="S91" s="402"/>
      <c r="T91" s="402"/>
      <c r="U91" s="402"/>
      <c r="V91" s="402"/>
      <c r="W91" s="402"/>
      <c r="X91" s="402"/>
      <c r="Y91" s="402"/>
      <c r="Z91" s="402"/>
    </row>
    <row r="92" ht="18.0" customHeight="1">
      <c r="A92" s="402"/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2"/>
      <c r="M92" s="402"/>
      <c r="N92" s="402"/>
      <c r="O92" s="402"/>
      <c r="P92" s="402"/>
      <c r="Q92" s="402"/>
      <c r="R92" s="402"/>
      <c r="S92" s="402"/>
      <c r="T92" s="402"/>
      <c r="U92" s="402"/>
      <c r="V92" s="402"/>
      <c r="W92" s="402"/>
      <c r="X92" s="402"/>
      <c r="Y92" s="402"/>
      <c r="Z92" s="402"/>
    </row>
    <row r="93" ht="18.0" customHeight="1">
      <c r="A93" s="402"/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</row>
    <row r="94" ht="18.0" customHeight="1">
      <c r="A94" s="402"/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  <c r="R94" s="402"/>
      <c r="S94" s="402"/>
      <c r="T94" s="402"/>
      <c r="U94" s="402"/>
      <c r="V94" s="402"/>
      <c r="W94" s="402"/>
      <c r="X94" s="402"/>
      <c r="Y94" s="402"/>
      <c r="Z94" s="402"/>
    </row>
    <row r="95" ht="18.0" customHeight="1">
      <c r="A95" s="402"/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  <c r="R95" s="402"/>
      <c r="S95" s="402"/>
      <c r="T95" s="402"/>
      <c r="U95" s="402"/>
      <c r="V95" s="402"/>
      <c r="W95" s="402"/>
      <c r="X95" s="402"/>
      <c r="Y95" s="402"/>
      <c r="Z95" s="402"/>
    </row>
    <row r="96" ht="18.0" customHeight="1">
      <c r="A96" s="402"/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2"/>
      <c r="T96" s="402"/>
      <c r="U96" s="402"/>
      <c r="V96" s="402"/>
      <c r="W96" s="402"/>
      <c r="X96" s="402"/>
      <c r="Y96" s="402"/>
      <c r="Z96" s="402"/>
    </row>
    <row r="97" ht="18.0" customHeight="1">
      <c r="A97" s="402"/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</row>
    <row r="98" ht="18.0" customHeight="1">
      <c r="A98" s="402"/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2"/>
      <c r="M98" s="402"/>
      <c r="N98" s="402"/>
      <c r="O98" s="402"/>
      <c r="P98" s="402"/>
      <c r="Q98" s="402"/>
      <c r="R98" s="402"/>
      <c r="S98" s="402"/>
      <c r="T98" s="402"/>
      <c r="U98" s="402"/>
      <c r="V98" s="402"/>
      <c r="W98" s="402"/>
      <c r="X98" s="402"/>
      <c r="Y98" s="402"/>
      <c r="Z98" s="402"/>
    </row>
    <row r="99" ht="18.0" customHeight="1">
      <c r="A99" s="402"/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2"/>
      <c r="M99" s="402"/>
      <c r="N99" s="402"/>
      <c r="O99" s="402"/>
      <c r="P99" s="402"/>
      <c r="Q99" s="402"/>
      <c r="R99" s="402"/>
      <c r="S99" s="402"/>
      <c r="T99" s="402"/>
      <c r="U99" s="402"/>
      <c r="V99" s="402"/>
      <c r="W99" s="402"/>
      <c r="X99" s="402"/>
      <c r="Y99" s="402"/>
      <c r="Z99" s="402"/>
    </row>
    <row r="100" ht="18.0" customHeight="1">
      <c r="A100" s="402"/>
      <c r="B100" s="402"/>
      <c r="C100" s="402"/>
      <c r="D100" s="402"/>
      <c r="E100" s="402"/>
      <c r="F100" s="402"/>
      <c r="G100" s="402"/>
      <c r="H100" s="402"/>
      <c r="I100" s="402"/>
      <c r="J100" s="402"/>
      <c r="K100" s="402"/>
      <c r="L100" s="402"/>
      <c r="M100" s="402"/>
      <c r="N100" s="402"/>
      <c r="O100" s="402"/>
      <c r="P100" s="402"/>
      <c r="Q100" s="402"/>
      <c r="R100" s="402"/>
      <c r="S100" s="402"/>
      <c r="T100" s="402"/>
      <c r="U100" s="402"/>
      <c r="V100" s="402"/>
      <c r="W100" s="402"/>
      <c r="X100" s="402"/>
      <c r="Y100" s="402"/>
      <c r="Z100" s="402"/>
    </row>
    <row r="101" ht="18.0" customHeight="1">
      <c r="A101" s="402"/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2"/>
      <c r="M101" s="402"/>
      <c r="N101" s="402"/>
      <c r="O101" s="402"/>
      <c r="P101" s="402"/>
      <c r="Q101" s="402"/>
      <c r="R101" s="402"/>
      <c r="S101" s="402"/>
      <c r="T101" s="402"/>
      <c r="U101" s="402"/>
      <c r="V101" s="402"/>
      <c r="W101" s="402"/>
      <c r="X101" s="402"/>
      <c r="Y101" s="402"/>
      <c r="Z101" s="402"/>
    </row>
    <row r="102" ht="18.0" customHeight="1">
      <c r="A102" s="402"/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</row>
    <row r="103" ht="18.0" customHeight="1">
      <c r="A103" s="402"/>
      <c r="B103" s="402"/>
      <c r="C103" s="402"/>
      <c r="D103" s="402"/>
      <c r="E103" s="402"/>
      <c r="F103" s="402"/>
      <c r="G103" s="402"/>
      <c r="H103" s="402"/>
      <c r="I103" s="402"/>
      <c r="J103" s="402"/>
      <c r="K103" s="402"/>
      <c r="L103" s="402"/>
      <c r="M103" s="402"/>
      <c r="N103" s="402"/>
      <c r="O103" s="402"/>
      <c r="P103" s="402"/>
      <c r="Q103" s="402"/>
      <c r="R103" s="402"/>
      <c r="S103" s="402"/>
      <c r="T103" s="402"/>
      <c r="U103" s="402"/>
      <c r="V103" s="402"/>
      <c r="W103" s="402"/>
      <c r="X103" s="402"/>
      <c r="Y103" s="402"/>
      <c r="Z103" s="402"/>
    </row>
    <row r="104" ht="18.0" customHeight="1">
      <c r="A104" s="402"/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  <c r="R104" s="402"/>
      <c r="S104" s="402"/>
      <c r="T104" s="402"/>
      <c r="U104" s="402"/>
      <c r="V104" s="402"/>
      <c r="W104" s="402"/>
      <c r="X104" s="402"/>
      <c r="Y104" s="402"/>
      <c r="Z104" s="402"/>
    </row>
    <row r="105" ht="18.0" customHeight="1">
      <c r="A105" s="402"/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2"/>
      <c r="M105" s="402"/>
      <c r="N105" s="402"/>
      <c r="O105" s="402"/>
      <c r="P105" s="402"/>
      <c r="Q105" s="402"/>
      <c r="R105" s="402"/>
      <c r="S105" s="402"/>
      <c r="T105" s="402"/>
      <c r="U105" s="402"/>
      <c r="V105" s="402"/>
      <c r="W105" s="402"/>
      <c r="X105" s="402"/>
      <c r="Y105" s="402"/>
      <c r="Z105" s="402"/>
    </row>
    <row r="106" ht="18.0" customHeight="1">
      <c r="A106" s="402"/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</row>
    <row r="107" ht="18.0" customHeight="1">
      <c r="A107" s="402"/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2"/>
      <c r="M107" s="402"/>
      <c r="N107" s="402"/>
      <c r="O107" s="402"/>
      <c r="P107" s="402"/>
      <c r="Q107" s="402"/>
      <c r="R107" s="402"/>
      <c r="S107" s="402"/>
      <c r="T107" s="402"/>
      <c r="U107" s="402"/>
      <c r="V107" s="402"/>
      <c r="W107" s="402"/>
      <c r="X107" s="402"/>
      <c r="Y107" s="402"/>
      <c r="Z107" s="402"/>
    </row>
    <row r="108" ht="18.0" customHeight="1">
      <c r="A108" s="402"/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2"/>
      <c r="M108" s="402"/>
      <c r="N108" s="402"/>
      <c r="O108" s="402"/>
      <c r="P108" s="402"/>
      <c r="Q108" s="402"/>
      <c r="R108" s="402"/>
      <c r="S108" s="402"/>
      <c r="T108" s="402"/>
      <c r="U108" s="402"/>
      <c r="V108" s="402"/>
      <c r="W108" s="402"/>
      <c r="X108" s="402"/>
      <c r="Y108" s="402"/>
      <c r="Z108" s="402"/>
    </row>
    <row r="109" ht="18.0" customHeight="1">
      <c r="A109" s="402"/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  <c r="R109" s="402"/>
      <c r="S109" s="402"/>
      <c r="T109" s="402"/>
      <c r="U109" s="402"/>
      <c r="V109" s="402"/>
      <c r="W109" s="402"/>
      <c r="X109" s="402"/>
      <c r="Y109" s="402"/>
      <c r="Z109" s="402"/>
    </row>
    <row r="110" ht="18.0" customHeight="1">
      <c r="A110" s="402"/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</row>
    <row r="111" ht="18.0" customHeight="1">
      <c r="A111" s="402"/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2"/>
      <c r="M111" s="402"/>
      <c r="N111" s="402"/>
      <c r="O111" s="402"/>
      <c r="P111" s="402"/>
      <c r="Q111" s="402"/>
      <c r="R111" s="402"/>
      <c r="S111" s="402"/>
      <c r="T111" s="402"/>
      <c r="U111" s="402"/>
      <c r="V111" s="402"/>
      <c r="W111" s="402"/>
      <c r="X111" s="402"/>
      <c r="Y111" s="402"/>
      <c r="Z111" s="402"/>
    </row>
    <row r="112" ht="18.0" customHeight="1">
      <c r="A112" s="402"/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2"/>
      <c r="M112" s="402"/>
      <c r="N112" s="402"/>
      <c r="O112" s="402"/>
      <c r="P112" s="402"/>
      <c r="Q112" s="402"/>
      <c r="R112" s="402"/>
      <c r="S112" s="402"/>
      <c r="T112" s="402"/>
      <c r="U112" s="402"/>
      <c r="V112" s="402"/>
      <c r="W112" s="402"/>
      <c r="X112" s="402"/>
      <c r="Y112" s="402"/>
      <c r="Z112" s="402"/>
    </row>
    <row r="113" ht="18.0" customHeight="1">
      <c r="A113" s="402"/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2"/>
      <c r="M113" s="402"/>
      <c r="N113" s="402"/>
      <c r="O113" s="402"/>
      <c r="P113" s="402"/>
      <c r="Q113" s="402"/>
      <c r="R113" s="402"/>
      <c r="S113" s="402"/>
      <c r="T113" s="402"/>
      <c r="U113" s="402"/>
      <c r="V113" s="402"/>
      <c r="W113" s="402"/>
      <c r="X113" s="402"/>
      <c r="Y113" s="402"/>
      <c r="Z113" s="402"/>
    </row>
    <row r="114" ht="18.0" customHeight="1">
      <c r="A114" s="402"/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2"/>
      <c r="M114" s="402"/>
      <c r="N114" s="402"/>
      <c r="O114" s="402"/>
      <c r="P114" s="402"/>
      <c r="Q114" s="402"/>
      <c r="R114" s="402"/>
      <c r="S114" s="402"/>
      <c r="T114" s="402"/>
      <c r="U114" s="402"/>
      <c r="V114" s="402"/>
      <c r="W114" s="402"/>
      <c r="X114" s="402"/>
      <c r="Y114" s="402"/>
      <c r="Z114" s="402"/>
    </row>
    <row r="115" ht="18.0" customHeight="1">
      <c r="A115" s="402"/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02"/>
      <c r="X115" s="402"/>
      <c r="Y115" s="402"/>
      <c r="Z115" s="402"/>
    </row>
    <row r="116" ht="18.0" customHeight="1">
      <c r="A116" s="402"/>
      <c r="B116" s="402"/>
      <c r="C116" s="402"/>
      <c r="D116" s="402"/>
      <c r="E116" s="402"/>
      <c r="F116" s="402"/>
      <c r="G116" s="402"/>
      <c r="H116" s="402"/>
      <c r="I116" s="402"/>
      <c r="J116" s="402"/>
      <c r="K116" s="402"/>
      <c r="L116" s="402"/>
      <c r="M116" s="402"/>
      <c r="N116" s="402"/>
      <c r="O116" s="402"/>
      <c r="P116" s="402"/>
      <c r="Q116" s="402"/>
      <c r="R116" s="402"/>
      <c r="S116" s="402"/>
      <c r="T116" s="402"/>
      <c r="U116" s="402"/>
      <c r="V116" s="402"/>
      <c r="W116" s="402"/>
      <c r="X116" s="402"/>
      <c r="Y116" s="402"/>
      <c r="Z116" s="402"/>
    </row>
    <row r="117" ht="18.0" customHeight="1">
      <c r="A117" s="402"/>
      <c r="B117" s="402"/>
      <c r="C117" s="402"/>
      <c r="D117" s="402"/>
      <c r="E117" s="402"/>
      <c r="F117" s="402"/>
      <c r="G117" s="402"/>
      <c r="H117" s="402"/>
      <c r="I117" s="402"/>
      <c r="J117" s="402"/>
      <c r="K117" s="402"/>
      <c r="L117" s="402"/>
      <c r="M117" s="402"/>
      <c r="N117" s="402"/>
      <c r="O117" s="402"/>
      <c r="P117" s="402"/>
      <c r="Q117" s="402"/>
      <c r="R117" s="402"/>
      <c r="S117" s="402"/>
      <c r="T117" s="402"/>
      <c r="U117" s="402"/>
      <c r="V117" s="402"/>
      <c r="W117" s="402"/>
      <c r="X117" s="402"/>
      <c r="Y117" s="402"/>
      <c r="Z117" s="402"/>
    </row>
    <row r="118" ht="18.0" customHeight="1">
      <c r="A118" s="402"/>
      <c r="B118" s="402"/>
      <c r="C118" s="402"/>
      <c r="D118" s="402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  <c r="R118" s="402"/>
      <c r="S118" s="402"/>
      <c r="T118" s="402"/>
      <c r="U118" s="402"/>
      <c r="V118" s="402"/>
      <c r="W118" s="402"/>
      <c r="X118" s="402"/>
      <c r="Y118" s="402"/>
      <c r="Z118" s="402"/>
    </row>
    <row r="119" ht="18.0" customHeight="1">
      <c r="A119" s="402"/>
      <c r="B119" s="402"/>
      <c r="C119" s="402"/>
      <c r="D119" s="402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  <c r="R119" s="402"/>
      <c r="S119" s="402"/>
      <c r="T119" s="402"/>
      <c r="U119" s="402"/>
      <c r="V119" s="402"/>
      <c r="W119" s="402"/>
      <c r="X119" s="402"/>
      <c r="Y119" s="402"/>
      <c r="Z119" s="402"/>
    </row>
    <row r="120" ht="18.0" customHeight="1">
      <c r="A120" s="402"/>
      <c r="B120" s="402"/>
      <c r="C120" s="402"/>
      <c r="D120" s="402"/>
      <c r="E120" s="402"/>
      <c r="F120" s="402"/>
      <c r="G120" s="402"/>
      <c r="H120" s="402"/>
      <c r="I120" s="402"/>
      <c r="J120" s="402"/>
      <c r="K120" s="402"/>
      <c r="L120" s="402"/>
      <c r="M120" s="402"/>
      <c r="N120" s="402"/>
      <c r="O120" s="402"/>
      <c r="P120" s="402"/>
      <c r="Q120" s="402"/>
      <c r="R120" s="402"/>
      <c r="S120" s="402"/>
      <c r="T120" s="402"/>
      <c r="U120" s="402"/>
      <c r="V120" s="402"/>
      <c r="W120" s="402"/>
      <c r="X120" s="402"/>
      <c r="Y120" s="402"/>
      <c r="Z120" s="402"/>
    </row>
    <row r="121" ht="18.0" customHeight="1">
      <c r="A121" s="402"/>
      <c r="B121" s="402"/>
      <c r="C121" s="402"/>
      <c r="D121" s="402"/>
      <c r="E121" s="402"/>
      <c r="F121" s="402"/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  <c r="R121" s="402"/>
      <c r="S121" s="402"/>
      <c r="T121" s="402"/>
      <c r="U121" s="402"/>
      <c r="V121" s="402"/>
      <c r="W121" s="402"/>
      <c r="X121" s="402"/>
      <c r="Y121" s="402"/>
      <c r="Z121" s="402"/>
    </row>
    <row r="122" ht="18.0" customHeight="1">
      <c r="A122" s="402"/>
      <c r="B122" s="402"/>
      <c r="C122" s="402"/>
      <c r="D122" s="402"/>
      <c r="E122" s="402"/>
      <c r="F122" s="402"/>
      <c r="G122" s="402"/>
      <c r="H122" s="402"/>
      <c r="I122" s="402"/>
      <c r="J122" s="402"/>
      <c r="K122" s="402"/>
      <c r="L122" s="402"/>
      <c r="M122" s="402"/>
      <c r="N122" s="402"/>
      <c r="O122" s="402"/>
      <c r="P122" s="402"/>
      <c r="Q122" s="402"/>
      <c r="R122" s="402"/>
      <c r="S122" s="402"/>
      <c r="T122" s="402"/>
      <c r="U122" s="402"/>
      <c r="V122" s="402"/>
      <c r="W122" s="402"/>
      <c r="X122" s="402"/>
      <c r="Y122" s="402"/>
      <c r="Z122" s="402"/>
    </row>
    <row r="123" ht="18.0" customHeight="1">
      <c r="A123" s="402"/>
      <c r="B123" s="402"/>
      <c r="C123" s="402"/>
      <c r="D123" s="402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  <c r="R123" s="402"/>
      <c r="S123" s="402"/>
      <c r="T123" s="402"/>
      <c r="U123" s="402"/>
      <c r="V123" s="402"/>
      <c r="W123" s="402"/>
      <c r="X123" s="402"/>
      <c r="Y123" s="402"/>
      <c r="Z123" s="402"/>
    </row>
    <row r="124" ht="18.0" customHeight="1">
      <c r="A124" s="402"/>
      <c r="B124" s="402"/>
      <c r="C124" s="402"/>
      <c r="D124" s="402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  <c r="R124" s="402"/>
      <c r="S124" s="402"/>
      <c r="T124" s="402"/>
      <c r="U124" s="402"/>
      <c r="V124" s="402"/>
      <c r="W124" s="402"/>
      <c r="X124" s="402"/>
      <c r="Y124" s="402"/>
      <c r="Z124" s="402"/>
    </row>
    <row r="125" ht="18.0" customHeight="1">
      <c r="A125" s="402"/>
      <c r="B125" s="402"/>
      <c r="C125" s="402"/>
      <c r="D125" s="402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  <c r="R125" s="402"/>
      <c r="S125" s="402"/>
      <c r="T125" s="402"/>
      <c r="U125" s="402"/>
      <c r="V125" s="402"/>
      <c r="W125" s="402"/>
      <c r="X125" s="402"/>
      <c r="Y125" s="402"/>
      <c r="Z125" s="402"/>
    </row>
    <row r="126" ht="18.0" customHeight="1">
      <c r="A126" s="402"/>
      <c r="B126" s="402"/>
      <c r="C126" s="402"/>
      <c r="D126" s="402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  <c r="R126" s="402"/>
      <c r="S126" s="402"/>
      <c r="T126" s="402"/>
      <c r="U126" s="402"/>
      <c r="V126" s="402"/>
      <c r="W126" s="402"/>
      <c r="X126" s="402"/>
      <c r="Y126" s="402"/>
      <c r="Z126" s="402"/>
    </row>
    <row r="127" ht="18.0" customHeight="1">
      <c r="A127" s="402"/>
      <c r="B127" s="402"/>
      <c r="C127" s="402"/>
      <c r="D127" s="402"/>
      <c r="E127" s="402"/>
      <c r="F127" s="402"/>
      <c r="G127" s="402"/>
      <c r="H127" s="402"/>
      <c r="I127" s="402"/>
      <c r="J127" s="402"/>
      <c r="K127" s="402"/>
      <c r="L127" s="402"/>
      <c r="M127" s="402"/>
      <c r="N127" s="402"/>
      <c r="O127" s="402"/>
      <c r="P127" s="402"/>
      <c r="Q127" s="402"/>
      <c r="R127" s="402"/>
      <c r="S127" s="402"/>
      <c r="T127" s="402"/>
      <c r="U127" s="402"/>
      <c r="V127" s="402"/>
      <c r="W127" s="402"/>
      <c r="X127" s="402"/>
      <c r="Y127" s="402"/>
      <c r="Z127" s="402"/>
    </row>
    <row r="128" ht="18.0" customHeight="1">
      <c r="A128" s="402"/>
      <c r="B128" s="402"/>
      <c r="C128" s="402"/>
      <c r="D128" s="402"/>
      <c r="E128" s="402"/>
      <c r="F128" s="402"/>
      <c r="G128" s="402"/>
      <c r="H128" s="402"/>
      <c r="I128" s="402"/>
      <c r="J128" s="402"/>
      <c r="K128" s="402"/>
      <c r="L128" s="402"/>
      <c r="M128" s="402"/>
      <c r="N128" s="402"/>
      <c r="O128" s="402"/>
      <c r="P128" s="402"/>
      <c r="Q128" s="402"/>
      <c r="R128" s="402"/>
      <c r="S128" s="402"/>
      <c r="T128" s="402"/>
      <c r="U128" s="402"/>
      <c r="V128" s="402"/>
      <c r="W128" s="402"/>
      <c r="X128" s="402"/>
      <c r="Y128" s="402"/>
      <c r="Z128" s="402"/>
    </row>
    <row r="129" ht="18.0" customHeight="1">
      <c r="A129" s="402"/>
      <c r="B129" s="402"/>
      <c r="C129" s="402"/>
      <c r="D129" s="402"/>
      <c r="E129" s="402"/>
      <c r="F129" s="402"/>
      <c r="G129" s="402"/>
      <c r="H129" s="402"/>
      <c r="I129" s="402"/>
      <c r="J129" s="402"/>
      <c r="K129" s="402"/>
      <c r="L129" s="402"/>
      <c r="M129" s="402"/>
      <c r="N129" s="402"/>
      <c r="O129" s="402"/>
      <c r="P129" s="402"/>
      <c r="Q129" s="402"/>
      <c r="R129" s="402"/>
      <c r="S129" s="402"/>
      <c r="T129" s="402"/>
      <c r="U129" s="402"/>
      <c r="V129" s="402"/>
      <c r="W129" s="402"/>
      <c r="X129" s="402"/>
      <c r="Y129" s="402"/>
      <c r="Z129" s="402"/>
    </row>
    <row r="130" ht="18.0" customHeight="1">
      <c r="A130" s="402"/>
      <c r="B130" s="402"/>
      <c r="C130" s="402"/>
      <c r="D130" s="402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  <c r="R130" s="402"/>
      <c r="S130" s="402"/>
      <c r="T130" s="402"/>
      <c r="U130" s="402"/>
      <c r="V130" s="402"/>
      <c r="W130" s="402"/>
      <c r="X130" s="402"/>
      <c r="Y130" s="402"/>
      <c r="Z130" s="402"/>
    </row>
    <row r="131" ht="18.0" customHeight="1">
      <c r="A131" s="402"/>
      <c r="B131" s="402"/>
      <c r="C131" s="402"/>
      <c r="D131" s="402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  <c r="R131" s="402"/>
      <c r="S131" s="402"/>
      <c r="T131" s="402"/>
      <c r="U131" s="402"/>
      <c r="V131" s="402"/>
      <c r="W131" s="402"/>
      <c r="X131" s="402"/>
      <c r="Y131" s="402"/>
      <c r="Z131" s="402"/>
    </row>
    <row r="132" ht="18.0" customHeight="1">
      <c r="A132" s="402"/>
      <c r="B132" s="402"/>
      <c r="C132" s="402"/>
      <c r="D132" s="402"/>
      <c r="E132" s="402"/>
      <c r="F132" s="402"/>
      <c r="G132" s="402"/>
      <c r="H132" s="402"/>
      <c r="I132" s="402"/>
      <c r="J132" s="402"/>
      <c r="K132" s="402"/>
      <c r="L132" s="402"/>
      <c r="M132" s="402"/>
      <c r="N132" s="402"/>
      <c r="O132" s="402"/>
      <c r="P132" s="402"/>
      <c r="Q132" s="402"/>
      <c r="R132" s="402"/>
      <c r="S132" s="402"/>
      <c r="T132" s="402"/>
      <c r="U132" s="402"/>
      <c r="V132" s="402"/>
      <c r="W132" s="402"/>
      <c r="X132" s="402"/>
      <c r="Y132" s="402"/>
      <c r="Z132" s="402"/>
    </row>
    <row r="133" ht="18.0" customHeight="1">
      <c r="A133" s="402"/>
      <c r="B133" s="402"/>
      <c r="C133" s="402"/>
      <c r="D133" s="402"/>
      <c r="E133" s="402"/>
      <c r="F133" s="402"/>
      <c r="G133" s="402"/>
      <c r="H133" s="402"/>
      <c r="I133" s="402"/>
      <c r="J133" s="402"/>
      <c r="K133" s="402"/>
      <c r="L133" s="402"/>
      <c r="M133" s="402"/>
      <c r="N133" s="402"/>
      <c r="O133" s="402"/>
      <c r="P133" s="402"/>
      <c r="Q133" s="402"/>
      <c r="R133" s="402"/>
      <c r="S133" s="402"/>
      <c r="T133" s="402"/>
      <c r="U133" s="402"/>
      <c r="V133" s="402"/>
      <c r="W133" s="402"/>
      <c r="X133" s="402"/>
      <c r="Y133" s="402"/>
      <c r="Z133" s="402"/>
    </row>
    <row r="134" ht="18.0" customHeight="1">
      <c r="A134" s="402"/>
      <c r="B134" s="402"/>
      <c r="C134" s="402"/>
      <c r="D134" s="402"/>
      <c r="E134" s="402"/>
      <c r="F134" s="402"/>
      <c r="G134" s="402"/>
      <c r="H134" s="402"/>
      <c r="I134" s="402"/>
      <c r="J134" s="402"/>
      <c r="K134" s="402"/>
      <c r="L134" s="402"/>
      <c r="M134" s="402"/>
      <c r="N134" s="402"/>
      <c r="O134" s="402"/>
      <c r="P134" s="402"/>
      <c r="Q134" s="402"/>
      <c r="R134" s="402"/>
      <c r="S134" s="402"/>
      <c r="T134" s="402"/>
      <c r="U134" s="402"/>
      <c r="V134" s="402"/>
      <c r="W134" s="402"/>
      <c r="X134" s="402"/>
      <c r="Y134" s="402"/>
      <c r="Z134" s="402"/>
    </row>
    <row r="135" ht="18.0" customHeight="1">
      <c r="A135" s="402"/>
      <c r="B135" s="402"/>
      <c r="C135" s="402"/>
      <c r="D135" s="40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  <c r="R135" s="402"/>
      <c r="S135" s="402"/>
      <c r="T135" s="402"/>
      <c r="U135" s="402"/>
      <c r="V135" s="402"/>
      <c r="W135" s="402"/>
      <c r="X135" s="402"/>
      <c r="Y135" s="402"/>
      <c r="Z135" s="402"/>
    </row>
    <row r="136" ht="18.0" customHeight="1">
      <c r="A136" s="402"/>
      <c r="B136" s="402"/>
      <c r="C136" s="402"/>
      <c r="D136" s="402"/>
      <c r="E136" s="402"/>
      <c r="F136" s="402"/>
      <c r="G136" s="402"/>
      <c r="H136" s="402"/>
      <c r="I136" s="402"/>
      <c r="J136" s="402"/>
      <c r="K136" s="402"/>
      <c r="L136" s="402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</row>
    <row r="137" ht="18.0" customHeight="1">
      <c r="A137" s="402"/>
      <c r="B137" s="402"/>
      <c r="C137" s="402"/>
      <c r="D137" s="402"/>
      <c r="E137" s="402"/>
      <c r="F137" s="402"/>
      <c r="G137" s="402"/>
      <c r="H137" s="402"/>
      <c r="I137" s="402"/>
      <c r="J137" s="402"/>
      <c r="K137" s="402"/>
      <c r="L137" s="40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</row>
    <row r="138" ht="18.0" customHeight="1">
      <c r="A138" s="402"/>
      <c r="B138" s="402"/>
      <c r="C138" s="402"/>
      <c r="D138" s="402"/>
      <c r="E138" s="402"/>
      <c r="F138" s="402"/>
      <c r="G138" s="402"/>
      <c r="H138" s="402"/>
      <c r="I138" s="402"/>
      <c r="J138" s="402"/>
      <c r="K138" s="402"/>
      <c r="L138" s="402"/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</row>
    <row r="139" ht="18.0" customHeight="1">
      <c r="A139" s="402"/>
      <c r="B139" s="402"/>
      <c r="C139" s="402"/>
      <c r="D139" s="402"/>
      <c r="E139" s="402"/>
      <c r="F139" s="402"/>
      <c r="G139" s="402"/>
      <c r="H139" s="402"/>
      <c r="I139" s="402"/>
      <c r="J139" s="402"/>
      <c r="K139" s="402"/>
      <c r="L139" s="402"/>
      <c r="M139" s="402"/>
      <c r="N139" s="402"/>
      <c r="O139" s="402"/>
      <c r="P139" s="402"/>
      <c r="Q139" s="402"/>
      <c r="R139" s="402"/>
      <c r="S139" s="402"/>
      <c r="T139" s="402"/>
      <c r="U139" s="402"/>
      <c r="V139" s="402"/>
      <c r="W139" s="402"/>
      <c r="X139" s="402"/>
      <c r="Y139" s="402"/>
      <c r="Z139" s="402"/>
    </row>
    <row r="140" ht="18.0" customHeight="1">
      <c r="A140" s="402"/>
      <c r="B140" s="402"/>
      <c r="C140" s="402"/>
      <c r="D140" s="402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</row>
    <row r="141" ht="18.0" customHeight="1">
      <c r="A141" s="402"/>
      <c r="B141" s="402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</row>
    <row r="142" ht="18.0" customHeight="1">
      <c r="A142" s="402"/>
      <c r="B142" s="402"/>
      <c r="C142" s="402"/>
      <c r="D142" s="402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</row>
    <row r="143" ht="18.0" customHeight="1">
      <c r="A143" s="402"/>
      <c r="B143" s="402"/>
      <c r="C143" s="402"/>
      <c r="D143" s="402"/>
      <c r="E143" s="402"/>
      <c r="F143" s="402"/>
      <c r="G143" s="402"/>
      <c r="H143" s="402"/>
      <c r="I143" s="402"/>
      <c r="J143" s="402"/>
      <c r="K143" s="402"/>
      <c r="L143" s="402"/>
      <c r="M143" s="402"/>
      <c r="N143" s="402"/>
      <c r="O143" s="402"/>
      <c r="P143" s="402"/>
      <c r="Q143" s="402"/>
      <c r="R143" s="402"/>
      <c r="S143" s="402"/>
      <c r="T143" s="402"/>
      <c r="U143" s="402"/>
      <c r="V143" s="402"/>
      <c r="W143" s="402"/>
      <c r="X143" s="402"/>
      <c r="Y143" s="402"/>
      <c r="Z143" s="402"/>
    </row>
    <row r="144" ht="18.0" customHeight="1">
      <c r="A144" s="402"/>
      <c r="B144" s="402"/>
      <c r="C144" s="402"/>
      <c r="D144" s="402"/>
      <c r="E144" s="402"/>
      <c r="F144" s="402"/>
      <c r="G144" s="402"/>
      <c r="H144" s="402"/>
      <c r="I144" s="402"/>
      <c r="J144" s="402"/>
      <c r="K144" s="402"/>
      <c r="L144" s="402"/>
      <c r="M144" s="402"/>
      <c r="N144" s="402"/>
      <c r="O144" s="402"/>
      <c r="P144" s="402"/>
      <c r="Q144" s="402"/>
      <c r="R144" s="402"/>
      <c r="S144" s="402"/>
      <c r="T144" s="402"/>
      <c r="U144" s="402"/>
      <c r="V144" s="402"/>
      <c r="W144" s="402"/>
      <c r="X144" s="402"/>
      <c r="Y144" s="402"/>
      <c r="Z144" s="402"/>
    </row>
    <row r="145" ht="18.0" customHeight="1">
      <c r="A145" s="402"/>
      <c r="B145" s="402"/>
      <c r="C145" s="402"/>
      <c r="D145" s="402"/>
      <c r="E145" s="402"/>
      <c r="F145" s="402"/>
      <c r="G145" s="402"/>
      <c r="H145" s="402"/>
      <c r="I145" s="402"/>
      <c r="J145" s="402"/>
      <c r="K145" s="402"/>
      <c r="L145" s="402"/>
      <c r="M145" s="402"/>
      <c r="N145" s="402"/>
      <c r="O145" s="402"/>
      <c r="P145" s="402"/>
      <c r="Q145" s="402"/>
      <c r="R145" s="402"/>
      <c r="S145" s="402"/>
      <c r="T145" s="402"/>
      <c r="U145" s="402"/>
      <c r="V145" s="402"/>
      <c r="W145" s="402"/>
      <c r="X145" s="402"/>
      <c r="Y145" s="402"/>
      <c r="Z145" s="402"/>
    </row>
    <row r="146" ht="18.0" customHeight="1">
      <c r="A146" s="402"/>
      <c r="B146" s="402"/>
      <c r="C146" s="402"/>
      <c r="D146" s="402"/>
      <c r="E146" s="402"/>
      <c r="F146" s="402"/>
      <c r="G146" s="402"/>
      <c r="H146" s="402"/>
      <c r="I146" s="402"/>
      <c r="J146" s="402"/>
      <c r="K146" s="402"/>
      <c r="L146" s="402"/>
      <c r="M146" s="402"/>
      <c r="N146" s="402"/>
      <c r="O146" s="402"/>
      <c r="P146" s="402"/>
      <c r="Q146" s="402"/>
      <c r="R146" s="402"/>
      <c r="S146" s="402"/>
      <c r="T146" s="402"/>
      <c r="U146" s="402"/>
      <c r="V146" s="402"/>
      <c r="W146" s="402"/>
      <c r="X146" s="402"/>
      <c r="Y146" s="402"/>
      <c r="Z146" s="402"/>
    </row>
    <row r="147" ht="18.0" customHeight="1">
      <c r="A147" s="402"/>
      <c r="B147" s="402"/>
      <c r="C147" s="402"/>
      <c r="D147" s="402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  <c r="R147" s="402"/>
      <c r="S147" s="402"/>
      <c r="T147" s="402"/>
      <c r="U147" s="402"/>
      <c r="V147" s="402"/>
      <c r="W147" s="402"/>
      <c r="X147" s="402"/>
      <c r="Y147" s="402"/>
      <c r="Z147" s="402"/>
    </row>
    <row r="148" ht="18.0" customHeight="1">
      <c r="A148" s="402"/>
      <c r="B148" s="402"/>
      <c r="C148" s="402"/>
      <c r="D148" s="402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  <c r="R148" s="402"/>
      <c r="S148" s="402"/>
      <c r="T148" s="402"/>
      <c r="U148" s="402"/>
      <c r="V148" s="402"/>
      <c r="W148" s="402"/>
      <c r="X148" s="402"/>
      <c r="Y148" s="402"/>
      <c r="Z148" s="402"/>
    </row>
    <row r="149" ht="18.0" customHeight="1">
      <c r="A149" s="402"/>
      <c r="B149" s="402"/>
      <c r="C149" s="402"/>
      <c r="D149" s="402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  <c r="R149" s="402"/>
      <c r="S149" s="402"/>
      <c r="T149" s="402"/>
      <c r="U149" s="402"/>
      <c r="V149" s="402"/>
      <c r="W149" s="402"/>
      <c r="X149" s="402"/>
      <c r="Y149" s="402"/>
      <c r="Z149" s="402"/>
    </row>
    <row r="150" ht="18.0" customHeight="1">
      <c r="A150" s="402"/>
      <c r="B150" s="402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  <c r="R150" s="402"/>
      <c r="S150" s="402"/>
      <c r="T150" s="402"/>
      <c r="U150" s="402"/>
      <c r="V150" s="402"/>
      <c r="W150" s="402"/>
      <c r="X150" s="402"/>
      <c r="Y150" s="402"/>
      <c r="Z150" s="402"/>
    </row>
    <row r="151" ht="18.0" customHeight="1">
      <c r="A151" s="402"/>
      <c r="B151" s="402"/>
      <c r="C151" s="402"/>
      <c r="D151" s="402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  <c r="R151" s="402"/>
      <c r="S151" s="402"/>
      <c r="T151" s="402"/>
      <c r="U151" s="402"/>
      <c r="V151" s="402"/>
      <c r="W151" s="402"/>
      <c r="X151" s="402"/>
      <c r="Y151" s="402"/>
      <c r="Z151" s="402"/>
    </row>
    <row r="152" ht="18.0" customHeight="1">
      <c r="A152" s="402"/>
      <c r="B152" s="402"/>
      <c r="C152" s="402"/>
      <c r="D152" s="402"/>
      <c r="E152" s="402"/>
      <c r="F152" s="402"/>
      <c r="G152" s="402"/>
      <c r="H152" s="402"/>
      <c r="I152" s="402"/>
      <c r="J152" s="402"/>
      <c r="K152" s="402"/>
      <c r="L152" s="402"/>
      <c r="M152" s="402"/>
      <c r="N152" s="402"/>
      <c r="O152" s="402"/>
      <c r="P152" s="402"/>
      <c r="Q152" s="402"/>
      <c r="R152" s="402"/>
      <c r="S152" s="402"/>
      <c r="T152" s="402"/>
      <c r="U152" s="402"/>
      <c r="V152" s="402"/>
      <c r="W152" s="402"/>
      <c r="X152" s="402"/>
      <c r="Y152" s="402"/>
      <c r="Z152" s="402"/>
    </row>
    <row r="153" ht="18.0" customHeight="1">
      <c r="A153" s="402"/>
      <c r="B153" s="402"/>
      <c r="C153" s="402"/>
      <c r="D153" s="402"/>
      <c r="E153" s="402"/>
      <c r="F153" s="402"/>
      <c r="G153" s="402"/>
      <c r="H153" s="402"/>
      <c r="I153" s="402"/>
      <c r="J153" s="402"/>
      <c r="K153" s="402"/>
      <c r="L153" s="402"/>
      <c r="M153" s="402"/>
      <c r="N153" s="402"/>
      <c r="O153" s="402"/>
      <c r="P153" s="402"/>
      <c r="Q153" s="402"/>
      <c r="R153" s="402"/>
      <c r="S153" s="402"/>
      <c r="T153" s="402"/>
      <c r="U153" s="402"/>
      <c r="V153" s="402"/>
      <c r="W153" s="402"/>
      <c r="X153" s="402"/>
      <c r="Y153" s="402"/>
      <c r="Z153" s="402"/>
    </row>
    <row r="154" ht="18.0" customHeight="1">
      <c r="A154" s="402"/>
      <c r="B154" s="402"/>
      <c r="C154" s="402"/>
      <c r="D154" s="402"/>
      <c r="E154" s="402"/>
      <c r="F154" s="402"/>
      <c r="G154" s="402"/>
      <c r="H154" s="402"/>
      <c r="I154" s="402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</row>
    <row r="155" ht="18.0" customHeight="1">
      <c r="A155" s="402"/>
      <c r="B155" s="402"/>
      <c r="C155" s="402"/>
      <c r="D155" s="402"/>
      <c r="E155" s="402"/>
      <c r="F155" s="402"/>
      <c r="G155" s="402"/>
      <c r="H155" s="402"/>
      <c r="I155" s="402"/>
      <c r="J155" s="402"/>
      <c r="K155" s="402"/>
      <c r="L155" s="402"/>
      <c r="M155" s="402"/>
      <c r="N155" s="402"/>
      <c r="O155" s="402"/>
      <c r="P155" s="402"/>
      <c r="Q155" s="402"/>
      <c r="R155" s="402"/>
      <c r="S155" s="402"/>
      <c r="T155" s="402"/>
      <c r="U155" s="402"/>
      <c r="V155" s="402"/>
      <c r="W155" s="402"/>
      <c r="X155" s="402"/>
      <c r="Y155" s="402"/>
      <c r="Z155" s="402"/>
    </row>
    <row r="156" ht="18.0" customHeight="1">
      <c r="A156" s="402"/>
      <c r="B156" s="402"/>
      <c r="C156" s="402"/>
      <c r="D156" s="402"/>
      <c r="E156" s="402"/>
      <c r="F156" s="402"/>
      <c r="G156" s="402"/>
      <c r="H156" s="402"/>
      <c r="I156" s="402"/>
      <c r="J156" s="402"/>
      <c r="K156" s="402"/>
      <c r="L156" s="402"/>
      <c r="M156" s="402"/>
      <c r="N156" s="402"/>
      <c r="O156" s="402"/>
      <c r="P156" s="402"/>
      <c r="Q156" s="402"/>
      <c r="R156" s="402"/>
      <c r="S156" s="402"/>
      <c r="T156" s="402"/>
      <c r="U156" s="402"/>
      <c r="V156" s="402"/>
      <c r="W156" s="402"/>
      <c r="X156" s="402"/>
      <c r="Y156" s="402"/>
      <c r="Z156" s="402"/>
    </row>
    <row r="157" ht="18.0" customHeight="1">
      <c r="A157" s="402"/>
      <c r="B157" s="402"/>
      <c r="C157" s="402"/>
      <c r="D157" s="402"/>
      <c r="E157" s="402"/>
      <c r="F157" s="402"/>
      <c r="G157" s="402"/>
      <c r="H157" s="402"/>
      <c r="I157" s="402"/>
      <c r="J157" s="402"/>
      <c r="K157" s="402"/>
      <c r="L157" s="402"/>
      <c r="M157" s="402"/>
      <c r="N157" s="402"/>
      <c r="O157" s="402"/>
      <c r="P157" s="402"/>
      <c r="Q157" s="402"/>
      <c r="R157" s="402"/>
      <c r="S157" s="402"/>
      <c r="T157" s="402"/>
      <c r="U157" s="402"/>
      <c r="V157" s="402"/>
      <c r="W157" s="402"/>
      <c r="X157" s="402"/>
      <c r="Y157" s="402"/>
      <c r="Z157" s="402"/>
    </row>
    <row r="158" ht="18.0" customHeight="1">
      <c r="A158" s="402"/>
      <c r="B158" s="402"/>
      <c r="C158" s="402"/>
      <c r="D158" s="402"/>
      <c r="E158" s="402"/>
      <c r="F158" s="402"/>
      <c r="G158" s="402"/>
      <c r="H158" s="402"/>
      <c r="I158" s="402"/>
      <c r="J158" s="402"/>
      <c r="K158" s="402"/>
      <c r="L158" s="402"/>
      <c r="M158" s="402"/>
      <c r="N158" s="402"/>
      <c r="O158" s="402"/>
      <c r="P158" s="402"/>
      <c r="Q158" s="402"/>
      <c r="R158" s="402"/>
      <c r="S158" s="402"/>
      <c r="T158" s="402"/>
      <c r="U158" s="402"/>
      <c r="V158" s="402"/>
      <c r="W158" s="402"/>
      <c r="X158" s="402"/>
      <c r="Y158" s="402"/>
      <c r="Z158" s="402"/>
    </row>
    <row r="159" ht="18.0" customHeight="1">
      <c r="A159" s="402"/>
      <c r="B159" s="402"/>
      <c r="C159" s="402"/>
      <c r="D159" s="402"/>
      <c r="E159" s="402"/>
      <c r="F159" s="402"/>
      <c r="G159" s="402"/>
      <c r="H159" s="402"/>
      <c r="I159" s="402"/>
      <c r="J159" s="402"/>
      <c r="K159" s="402"/>
      <c r="L159" s="402"/>
      <c r="M159" s="402"/>
      <c r="N159" s="402"/>
      <c r="O159" s="402"/>
      <c r="P159" s="402"/>
      <c r="Q159" s="402"/>
      <c r="R159" s="402"/>
      <c r="S159" s="402"/>
      <c r="T159" s="402"/>
      <c r="U159" s="402"/>
      <c r="V159" s="402"/>
      <c r="W159" s="402"/>
      <c r="X159" s="402"/>
      <c r="Y159" s="402"/>
      <c r="Z159" s="402"/>
    </row>
    <row r="160" ht="18.0" customHeight="1">
      <c r="A160" s="402"/>
      <c r="B160" s="402"/>
      <c r="C160" s="402"/>
      <c r="D160" s="402"/>
      <c r="E160" s="402"/>
      <c r="F160" s="402"/>
      <c r="G160" s="402"/>
      <c r="H160" s="402"/>
      <c r="I160" s="402"/>
      <c r="J160" s="402"/>
      <c r="K160" s="402"/>
      <c r="L160" s="402"/>
      <c r="M160" s="402"/>
      <c r="N160" s="402"/>
      <c r="O160" s="402"/>
      <c r="P160" s="402"/>
      <c r="Q160" s="402"/>
      <c r="R160" s="402"/>
      <c r="S160" s="402"/>
      <c r="T160" s="402"/>
      <c r="U160" s="402"/>
      <c r="V160" s="402"/>
      <c r="W160" s="402"/>
      <c r="X160" s="402"/>
      <c r="Y160" s="402"/>
      <c r="Z160" s="402"/>
    </row>
    <row r="161" ht="18.0" customHeight="1">
      <c r="A161" s="402"/>
      <c r="B161" s="402"/>
      <c r="C161" s="402"/>
      <c r="D161" s="402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  <c r="R161" s="402"/>
      <c r="S161" s="402"/>
      <c r="T161" s="402"/>
      <c r="U161" s="402"/>
      <c r="V161" s="402"/>
      <c r="W161" s="402"/>
      <c r="X161" s="402"/>
      <c r="Y161" s="402"/>
      <c r="Z161" s="402"/>
    </row>
    <row r="162" ht="18.0" customHeight="1">
      <c r="A162" s="402"/>
      <c r="B162" s="402"/>
      <c r="C162" s="402"/>
      <c r="D162" s="402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  <c r="R162" s="402"/>
      <c r="S162" s="402"/>
      <c r="T162" s="402"/>
      <c r="U162" s="402"/>
      <c r="V162" s="402"/>
      <c r="W162" s="402"/>
      <c r="X162" s="402"/>
      <c r="Y162" s="402"/>
      <c r="Z162" s="402"/>
    </row>
    <row r="163" ht="18.0" customHeight="1">
      <c r="A163" s="402"/>
      <c r="B163" s="402"/>
      <c r="C163" s="402"/>
      <c r="D163" s="402"/>
      <c r="E163" s="402"/>
      <c r="F163" s="402"/>
      <c r="G163" s="402"/>
      <c r="H163" s="402"/>
      <c r="I163" s="402"/>
      <c r="J163" s="402"/>
      <c r="K163" s="402"/>
      <c r="L163" s="402"/>
      <c r="M163" s="402"/>
      <c r="N163" s="402"/>
      <c r="O163" s="402"/>
      <c r="P163" s="402"/>
      <c r="Q163" s="402"/>
      <c r="R163" s="402"/>
      <c r="S163" s="402"/>
      <c r="T163" s="402"/>
      <c r="U163" s="402"/>
      <c r="V163" s="402"/>
      <c r="W163" s="402"/>
      <c r="X163" s="402"/>
      <c r="Y163" s="402"/>
      <c r="Z163" s="402"/>
    </row>
    <row r="164" ht="18.0" customHeight="1">
      <c r="A164" s="402"/>
      <c r="B164" s="402"/>
      <c r="C164" s="402"/>
      <c r="D164" s="402"/>
      <c r="E164" s="402"/>
      <c r="F164" s="402"/>
      <c r="G164" s="402"/>
      <c r="H164" s="402"/>
      <c r="I164" s="402"/>
      <c r="J164" s="402"/>
      <c r="K164" s="402"/>
      <c r="L164" s="402"/>
      <c r="M164" s="402"/>
      <c r="N164" s="402"/>
      <c r="O164" s="402"/>
      <c r="P164" s="402"/>
      <c r="Q164" s="402"/>
      <c r="R164" s="402"/>
      <c r="S164" s="402"/>
      <c r="T164" s="402"/>
      <c r="U164" s="402"/>
      <c r="V164" s="402"/>
      <c r="W164" s="402"/>
      <c r="X164" s="402"/>
      <c r="Y164" s="402"/>
      <c r="Z164" s="402"/>
    </row>
    <row r="165" ht="18.0" customHeight="1">
      <c r="A165" s="402"/>
      <c r="B165" s="402"/>
      <c r="C165" s="402"/>
      <c r="D165" s="402"/>
      <c r="E165" s="402"/>
      <c r="F165" s="402"/>
      <c r="G165" s="402"/>
      <c r="H165" s="402"/>
      <c r="I165" s="402"/>
      <c r="J165" s="402"/>
      <c r="K165" s="402"/>
      <c r="L165" s="402"/>
      <c r="M165" s="402"/>
      <c r="N165" s="402"/>
      <c r="O165" s="402"/>
      <c r="P165" s="402"/>
      <c r="Q165" s="402"/>
      <c r="R165" s="402"/>
      <c r="S165" s="402"/>
      <c r="T165" s="402"/>
      <c r="U165" s="402"/>
      <c r="V165" s="402"/>
      <c r="W165" s="402"/>
      <c r="X165" s="402"/>
      <c r="Y165" s="402"/>
      <c r="Z165" s="402"/>
    </row>
    <row r="166" ht="18.0" customHeight="1">
      <c r="A166" s="402"/>
      <c r="B166" s="402"/>
      <c r="C166" s="402"/>
      <c r="D166" s="402"/>
      <c r="E166" s="402"/>
      <c r="F166" s="402"/>
      <c r="G166" s="402"/>
      <c r="H166" s="402"/>
      <c r="I166" s="402"/>
      <c r="J166" s="402"/>
      <c r="K166" s="402"/>
      <c r="L166" s="402"/>
      <c r="M166" s="402"/>
      <c r="N166" s="402"/>
      <c r="O166" s="402"/>
      <c r="P166" s="402"/>
      <c r="Q166" s="402"/>
      <c r="R166" s="402"/>
      <c r="S166" s="402"/>
      <c r="T166" s="402"/>
      <c r="U166" s="402"/>
      <c r="V166" s="402"/>
      <c r="W166" s="402"/>
      <c r="X166" s="402"/>
      <c r="Y166" s="402"/>
      <c r="Z166" s="402"/>
    </row>
    <row r="167" ht="18.0" customHeight="1">
      <c r="A167" s="402"/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  <c r="R167" s="402"/>
      <c r="S167" s="402"/>
      <c r="T167" s="402"/>
      <c r="U167" s="402"/>
      <c r="V167" s="402"/>
      <c r="W167" s="402"/>
      <c r="X167" s="402"/>
      <c r="Y167" s="402"/>
      <c r="Z167" s="402"/>
    </row>
    <row r="168" ht="18.0" customHeight="1">
      <c r="A168" s="402"/>
      <c r="B168" s="402"/>
      <c r="C168" s="402"/>
      <c r="D168" s="402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  <c r="R168" s="402"/>
      <c r="S168" s="402"/>
      <c r="T168" s="402"/>
      <c r="U168" s="402"/>
      <c r="V168" s="402"/>
      <c r="W168" s="402"/>
      <c r="X168" s="402"/>
      <c r="Y168" s="402"/>
      <c r="Z168" s="402"/>
    </row>
    <row r="169" ht="18.0" customHeight="1">
      <c r="A169" s="402"/>
      <c r="B169" s="402"/>
      <c r="C169" s="402"/>
      <c r="D169" s="402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  <c r="R169" s="402"/>
      <c r="S169" s="402"/>
      <c r="T169" s="402"/>
      <c r="U169" s="402"/>
      <c r="V169" s="402"/>
      <c r="W169" s="402"/>
      <c r="X169" s="402"/>
      <c r="Y169" s="402"/>
      <c r="Z169" s="402"/>
    </row>
    <row r="170" ht="18.0" customHeight="1">
      <c r="A170" s="402"/>
      <c r="B170" s="402"/>
      <c r="C170" s="402"/>
      <c r="D170" s="402"/>
      <c r="E170" s="402"/>
      <c r="F170" s="402"/>
      <c r="G170" s="402"/>
      <c r="H170" s="402"/>
      <c r="I170" s="402"/>
      <c r="J170" s="402"/>
      <c r="K170" s="402"/>
      <c r="L170" s="402"/>
      <c r="M170" s="402"/>
      <c r="N170" s="402"/>
      <c r="O170" s="402"/>
      <c r="P170" s="402"/>
      <c r="Q170" s="402"/>
      <c r="R170" s="402"/>
      <c r="S170" s="402"/>
      <c r="T170" s="402"/>
      <c r="U170" s="402"/>
      <c r="V170" s="402"/>
      <c r="W170" s="402"/>
      <c r="X170" s="402"/>
      <c r="Y170" s="402"/>
      <c r="Z170" s="402"/>
    </row>
    <row r="171" ht="18.0" customHeight="1">
      <c r="A171" s="402"/>
      <c r="B171" s="402"/>
      <c r="C171" s="402"/>
      <c r="D171" s="402"/>
      <c r="E171" s="402"/>
      <c r="F171" s="402"/>
      <c r="G171" s="402"/>
      <c r="H171" s="402"/>
      <c r="I171" s="402"/>
      <c r="J171" s="402"/>
      <c r="K171" s="402"/>
      <c r="L171" s="402"/>
      <c r="M171" s="402"/>
      <c r="N171" s="402"/>
      <c r="O171" s="402"/>
      <c r="P171" s="402"/>
      <c r="Q171" s="402"/>
      <c r="R171" s="402"/>
      <c r="S171" s="402"/>
      <c r="T171" s="402"/>
      <c r="U171" s="402"/>
      <c r="V171" s="402"/>
      <c r="W171" s="402"/>
      <c r="X171" s="402"/>
      <c r="Y171" s="402"/>
      <c r="Z171" s="402"/>
    </row>
    <row r="172" ht="18.0" customHeight="1">
      <c r="A172" s="402"/>
      <c r="B172" s="402"/>
      <c r="C172" s="402"/>
      <c r="D172" s="402"/>
      <c r="E172" s="402"/>
      <c r="F172" s="402"/>
      <c r="G172" s="402"/>
      <c r="H172" s="402"/>
      <c r="I172" s="402"/>
      <c r="J172" s="402"/>
      <c r="K172" s="402"/>
      <c r="L172" s="402"/>
      <c r="M172" s="402"/>
      <c r="N172" s="402"/>
      <c r="O172" s="402"/>
      <c r="P172" s="402"/>
      <c r="Q172" s="402"/>
      <c r="R172" s="402"/>
      <c r="S172" s="402"/>
      <c r="T172" s="402"/>
      <c r="U172" s="402"/>
      <c r="V172" s="402"/>
      <c r="W172" s="402"/>
      <c r="X172" s="402"/>
      <c r="Y172" s="402"/>
      <c r="Z172" s="402"/>
    </row>
    <row r="173" ht="18.0" customHeight="1">
      <c r="A173" s="402"/>
      <c r="B173" s="402"/>
      <c r="C173" s="402"/>
      <c r="D173" s="402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02"/>
      <c r="S173" s="402"/>
      <c r="T173" s="402"/>
      <c r="U173" s="402"/>
      <c r="V173" s="402"/>
      <c r="W173" s="402"/>
      <c r="X173" s="402"/>
      <c r="Y173" s="402"/>
      <c r="Z173" s="402"/>
    </row>
    <row r="174" ht="18.0" customHeight="1">
      <c r="A174" s="402"/>
      <c r="B174" s="402"/>
      <c r="C174" s="402"/>
      <c r="D174" s="402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02"/>
      <c r="S174" s="402"/>
      <c r="T174" s="402"/>
      <c r="U174" s="402"/>
      <c r="V174" s="402"/>
      <c r="W174" s="402"/>
      <c r="X174" s="402"/>
      <c r="Y174" s="402"/>
      <c r="Z174" s="402"/>
    </row>
    <row r="175" ht="18.0" customHeight="1">
      <c r="A175" s="402"/>
      <c r="B175" s="402"/>
      <c r="C175" s="402"/>
      <c r="D175" s="402"/>
      <c r="E175" s="402"/>
      <c r="F175" s="402"/>
      <c r="G175" s="402"/>
      <c r="H175" s="402"/>
      <c r="I175" s="402"/>
      <c r="J175" s="402"/>
      <c r="K175" s="402"/>
      <c r="L175" s="402"/>
      <c r="M175" s="402"/>
      <c r="N175" s="402"/>
      <c r="O175" s="402"/>
      <c r="P175" s="402"/>
      <c r="Q175" s="402"/>
      <c r="R175" s="402"/>
      <c r="S175" s="402"/>
      <c r="T175" s="402"/>
      <c r="U175" s="402"/>
      <c r="V175" s="402"/>
      <c r="W175" s="402"/>
      <c r="X175" s="402"/>
      <c r="Y175" s="402"/>
      <c r="Z175" s="402"/>
    </row>
    <row r="176" ht="18.0" customHeight="1">
      <c r="A176" s="402"/>
      <c r="B176" s="402"/>
      <c r="C176" s="402"/>
      <c r="D176" s="402"/>
      <c r="E176" s="402"/>
      <c r="F176" s="402"/>
      <c r="G176" s="402"/>
      <c r="H176" s="402"/>
      <c r="I176" s="402"/>
      <c r="J176" s="402"/>
      <c r="K176" s="402"/>
      <c r="L176" s="402"/>
      <c r="M176" s="402"/>
      <c r="N176" s="402"/>
      <c r="O176" s="402"/>
      <c r="P176" s="402"/>
      <c r="Q176" s="402"/>
      <c r="R176" s="402"/>
      <c r="S176" s="402"/>
      <c r="T176" s="402"/>
      <c r="U176" s="402"/>
      <c r="V176" s="402"/>
      <c r="W176" s="402"/>
      <c r="X176" s="402"/>
      <c r="Y176" s="402"/>
      <c r="Z176" s="402"/>
    </row>
    <row r="177" ht="18.0" customHeight="1">
      <c r="A177" s="402"/>
      <c r="B177" s="402"/>
      <c r="C177" s="402"/>
      <c r="D177" s="402"/>
      <c r="E177" s="402"/>
      <c r="F177" s="402"/>
      <c r="G177" s="402"/>
      <c r="H177" s="402"/>
      <c r="I177" s="402"/>
      <c r="J177" s="402"/>
      <c r="K177" s="402"/>
      <c r="L177" s="402"/>
      <c r="M177" s="402"/>
      <c r="N177" s="402"/>
      <c r="O177" s="402"/>
      <c r="P177" s="402"/>
      <c r="Q177" s="402"/>
      <c r="R177" s="402"/>
      <c r="S177" s="402"/>
      <c r="T177" s="402"/>
      <c r="U177" s="402"/>
      <c r="V177" s="402"/>
      <c r="W177" s="402"/>
      <c r="X177" s="402"/>
      <c r="Y177" s="402"/>
      <c r="Z177" s="402"/>
    </row>
    <row r="178" ht="18.0" customHeight="1">
      <c r="A178" s="402"/>
      <c r="B178" s="402"/>
      <c r="C178" s="402"/>
      <c r="D178" s="402"/>
      <c r="E178" s="402"/>
      <c r="F178" s="402"/>
      <c r="G178" s="402"/>
      <c r="H178" s="402"/>
      <c r="I178" s="402"/>
      <c r="J178" s="402"/>
      <c r="K178" s="402"/>
      <c r="L178" s="402"/>
      <c r="M178" s="402"/>
      <c r="N178" s="402"/>
      <c r="O178" s="402"/>
      <c r="P178" s="402"/>
      <c r="Q178" s="402"/>
      <c r="R178" s="402"/>
      <c r="S178" s="402"/>
      <c r="T178" s="402"/>
      <c r="U178" s="402"/>
      <c r="V178" s="402"/>
      <c r="W178" s="402"/>
      <c r="X178" s="402"/>
      <c r="Y178" s="402"/>
      <c r="Z178" s="402"/>
    </row>
    <row r="179" ht="18.0" customHeight="1">
      <c r="A179" s="402"/>
      <c r="B179" s="402"/>
      <c r="C179" s="402"/>
      <c r="D179" s="402"/>
      <c r="E179" s="402"/>
      <c r="F179" s="402"/>
      <c r="G179" s="402"/>
      <c r="H179" s="402"/>
      <c r="I179" s="402"/>
      <c r="J179" s="402"/>
      <c r="K179" s="402"/>
      <c r="L179" s="402"/>
      <c r="M179" s="402"/>
      <c r="N179" s="402"/>
      <c r="O179" s="402"/>
      <c r="P179" s="402"/>
      <c r="Q179" s="402"/>
      <c r="R179" s="402"/>
      <c r="S179" s="402"/>
      <c r="T179" s="402"/>
      <c r="U179" s="402"/>
      <c r="V179" s="402"/>
      <c r="W179" s="402"/>
      <c r="X179" s="402"/>
      <c r="Y179" s="402"/>
      <c r="Z179" s="402"/>
    </row>
    <row r="180" ht="18.0" customHeight="1">
      <c r="A180" s="402"/>
      <c r="B180" s="402"/>
      <c r="C180" s="402"/>
      <c r="D180" s="402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02"/>
      <c r="S180" s="402"/>
      <c r="T180" s="402"/>
      <c r="U180" s="402"/>
      <c r="V180" s="402"/>
      <c r="W180" s="402"/>
      <c r="X180" s="402"/>
      <c r="Y180" s="402"/>
      <c r="Z180" s="402"/>
    </row>
    <row r="181" ht="18.0" customHeight="1">
      <c r="A181" s="402"/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02"/>
      <c r="S181" s="402"/>
      <c r="T181" s="402"/>
      <c r="U181" s="402"/>
      <c r="V181" s="402"/>
      <c r="W181" s="402"/>
      <c r="X181" s="402"/>
      <c r="Y181" s="402"/>
      <c r="Z181" s="402"/>
    </row>
    <row r="182" ht="18.0" customHeight="1">
      <c r="A182" s="402"/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402"/>
      <c r="O182" s="402"/>
      <c r="P182" s="402"/>
      <c r="Q182" s="402"/>
      <c r="R182" s="402"/>
      <c r="S182" s="402"/>
      <c r="T182" s="402"/>
      <c r="U182" s="402"/>
      <c r="V182" s="402"/>
      <c r="W182" s="402"/>
      <c r="X182" s="402"/>
      <c r="Y182" s="402"/>
      <c r="Z182" s="402"/>
    </row>
    <row r="183" ht="18.0" customHeight="1">
      <c r="A183" s="402"/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402"/>
      <c r="O183" s="402"/>
      <c r="P183" s="402"/>
      <c r="Q183" s="402"/>
      <c r="R183" s="402"/>
      <c r="S183" s="402"/>
      <c r="T183" s="402"/>
      <c r="U183" s="402"/>
      <c r="V183" s="402"/>
      <c r="W183" s="402"/>
      <c r="X183" s="402"/>
      <c r="Y183" s="402"/>
      <c r="Z183" s="402"/>
    </row>
    <row r="184" ht="18.0" customHeight="1">
      <c r="A184" s="402"/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402"/>
      <c r="O184" s="402"/>
      <c r="P184" s="402"/>
      <c r="Q184" s="402"/>
      <c r="R184" s="402"/>
      <c r="S184" s="402"/>
      <c r="T184" s="402"/>
      <c r="U184" s="402"/>
      <c r="V184" s="402"/>
      <c r="W184" s="402"/>
      <c r="X184" s="402"/>
      <c r="Y184" s="402"/>
      <c r="Z184" s="402"/>
    </row>
    <row r="185" ht="18.0" customHeight="1">
      <c r="A185" s="402"/>
      <c r="B185" s="402"/>
      <c r="C185" s="402"/>
      <c r="D185" s="402"/>
      <c r="E185" s="402"/>
      <c r="F185" s="402"/>
      <c r="G185" s="402"/>
      <c r="H185" s="402"/>
      <c r="I185" s="402"/>
      <c r="J185" s="402"/>
      <c r="K185" s="402"/>
      <c r="L185" s="402"/>
      <c r="M185" s="402"/>
      <c r="N185" s="402"/>
      <c r="O185" s="402"/>
      <c r="P185" s="402"/>
      <c r="Q185" s="402"/>
      <c r="R185" s="402"/>
      <c r="S185" s="402"/>
      <c r="T185" s="402"/>
      <c r="U185" s="402"/>
      <c r="V185" s="402"/>
      <c r="W185" s="402"/>
      <c r="X185" s="402"/>
      <c r="Y185" s="402"/>
      <c r="Z185" s="402"/>
    </row>
    <row r="186" ht="18.0" customHeight="1">
      <c r="A186" s="402"/>
      <c r="B186" s="402"/>
      <c r="C186" s="402"/>
      <c r="D186" s="402"/>
      <c r="E186" s="402"/>
      <c r="F186" s="402"/>
      <c r="G186" s="402"/>
      <c r="H186" s="402"/>
      <c r="I186" s="402"/>
      <c r="J186" s="402"/>
      <c r="K186" s="402"/>
      <c r="L186" s="402"/>
      <c r="M186" s="402"/>
      <c r="N186" s="402"/>
      <c r="O186" s="402"/>
      <c r="P186" s="402"/>
      <c r="Q186" s="402"/>
      <c r="R186" s="402"/>
      <c r="S186" s="402"/>
      <c r="T186" s="402"/>
      <c r="U186" s="402"/>
      <c r="V186" s="402"/>
      <c r="W186" s="402"/>
      <c r="X186" s="402"/>
      <c r="Y186" s="402"/>
      <c r="Z186" s="402"/>
    </row>
    <row r="187" ht="18.0" customHeight="1">
      <c r="A187" s="402"/>
      <c r="B187" s="402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</row>
    <row r="188" ht="18.0" customHeight="1">
      <c r="A188" s="402"/>
      <c r="B188" s="402"/>
      <c r="C188" s="402"/>
      <c r="D188" s="402"/>
      <c r="E188" s="402"/>
      <c r="F188" s="402"/>
      <c r="G188" s="402"/>
      <c r="H188" s="402"/>
      <c r="I188" s="402"/>
      <c r="J188" s="402"/>
      <c r="K188" s="402"/>
      <c r="L188" s="402"/>
      <c r="M188" s="402"/>
      <c r="N188" s="402"/>
      <c r="O188" s="402"/>
      <c r="P188" s="402"/>
      <c r="Q188" s="402"/>
      <c r="R188" s="402"/>
      <c r="S188" s="402"/>
      <c r="T188" s="402"/>
      <c r="U188" s="402"/>
      <c r="V188" s="402"/>
      <c r="W188" s="402"/>
      <c r="X188" s="402"/>
      <c r="Y188" s="402"/>
      <c r="Z188" s="402"/>
    </row>
    <row r="189" ht="18.0" customHeight="1">
      <c r="A189" s="402"/>
      <c r="B189" s="402"/>
      <c r="C189" s="402"/>
      <c r="D189" s="402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</row>
    <row r="190" ht="18.0" customHeight="1">
      <c r="A190" s="402"/>
      <c r="B190" s="402"/>
      <c r="C190" s="402"/>
      <c r="D190" s="402"/>
      <c r="E190" s="402"/>
      <c r="F190" s="402"/>
      <c r="G190" s="402"/>
      <c r="H190" s="402"/>
      <c r="I190" s="402"/>
      <c r="J190" s="402"/>
      <c r="K190" s="402"/>
      <c r="L190" s="402"/>
      <c r="M190" s="402"/>
      <c r="N190" s="402"/>
      <c r="O190" s="402"/>
      <c r="P190" s="402"/>
      <c r="Q190" s="402"/>
      <c r="R190" s="402"/>
      <c r="S190" s="402"/>
      <c r="T190" s="402"/>
      <c r="U190" s="402"/>
      <c r="V190" s="402"/>
      <c r="W190" s="402"/>
      <c r="X190" s="402"/>
      <c r="Y190" s="402"/>
      <c r="Z190" s="402"/>
    </row>
    <row r="191" ht="18.0" customHeight="1">
      <c r="A191" s="402"/>
      <c r="B191" s="402"/>
      <c r="C191" s="402"/>
      <c r="D191" s="402"/>
      <c r="E191" s="402"/>
      <c r="F191" s="402"/>
      <c r="G191" s="402"/>
      <c r="H191" s="402"/>
      <c r="I191" s="402"/>
      <c r="J191" s="402"/>
      <c r="K191" s="402"/>
      <c r="L191" s="402"/>
      <c r="M191" s="402"/>
      <c r="N191" s="402"/>
      <c r="O191" s="402"/>
      <c r="P191" s="402"/>
      <c r="Q191" s="402"/>
      <c r="R191" s="402"/>
      <c r="S191" s="402"/>
      <c r="T191" s="402"/>
      <c r="U191" s="402"/>
      <c r="V191" s="402"/>
      <c r="W191" s="402"/>
      <c r="X191" s="402"/>
      <c r="Y191" s="402"/>
      <c r="Z191" s="402"/>
    </row>
    <row r="192" ht="18.0" customHeight="1">
      <c r="A192" s="402"/>
      <c r="B192" s="402"/>
      <c r="C192" s="402"/>
      <c r="D192" s="402"/>
      <c r="E192" s="402"/>
      <c r="F192" s="402"/>
      <c r="G192" s="402"/>
      <c r="H192" s="402"/>
      <c r="I192" s="402"/>
      <c r="J192" s="402"/>
      <c r="K192" s="402"/>
      <c r="L192" s="402"/>
      <c r="M192" s="402"/>
      <c r="N192" s="402"/>
      <c r="O192" s="402"/>
      <c r="P192" s="402"/>
      <c r="Q192" s="402"/>
      <c r="R192" s="402"/>
      <c r="S192" s="402"/>
      <c r="T192" s="402"/>
      <c r="U192" s="402"/>
      <c r="V192" s="402"/>
      <c r="W192" s="402"/>
      <c r="X192" s="402"/>
      <c r="Y192" s="402"/>
      <c r="Z192" s="402"/>
    </row>
    <row r="193" ht="18.0" customHeight="1">
      <c r="A193" s="402"/>
      <c r="B193" s="402"/>
      <c r="C193" s="402"/>
      <c r="D193" s="402"/>
      <c r="E193" s="402"/>
      <c r="F193" s="402"/>
      <c r="G193" s="402"/>
      <c r="H193" s="402"/>
      <c r="I193" s="402"/>
      <c r="J193" s="402"/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X193" s="402"/>
      <c r="Y193" s="402"/>
      <c r="Z193" s="402"/>
    </row>
    <row r="194" ht="18.0" customHeight="1">
      <c r="A194" s="402"/>
      <c r="B194" s="402"/>
      <c r="C194" s="402"/>
      <c r="D194" s="402"/>
      <c r="E194" s="402"/>
      <c r="F194" s="402"/>
      <c r="G194" s="402"/>
      <c r="H194" s="402"/>
      <c r="I194" s="402"/>
      <c r="J194" s="40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X194" s="402"/>
      <c r="Y194" s="402"/>
      <c r="Z194" s="402"/>
    </row>
    <row r="195" ht="18.0" customHeight="1">
      <c r="A195" s="402"/>
      <c r="B195" s="402"/>
      <c r="C195" s="402"/>
      <c r="D195" s="402"/>
      <c r="E195" s="402"/>
      <c r="F195" s="402"/>
      <c r="G195" s="402"/>
      <c r="H195" s="402"/>
      <c r="I195" s="402"/>
      <c r="J195" s="402"/>
      <c r="K195" s="402"/>
      <c r="L195" s="402"/>
      <c r="M195" s="402"/>
      <c r="N195" s="402"/>
      <c r="O195" s="402"/>
      <c r="P195" s="402"/>
      <c r="Q195" s="402"/>
      <c r="R195" s="402"/>
      <c r="S195" s="402"/>
      <c r="T195" s="402"/>
      <c r="U195" s="402"/>
      <c r="V195" s="402"/>
      <c r="W195" s="402"/>
      <c r="X195" s="402"/>
      <c r="Y195" s="402"/>
      <c r="Z195" s="402"/>
    </row>
    <row r="196" ht="18.0" customHeight="1">
      <c r="A196" s="402"/>
      <c r="B196" s="402"/>
      <c r="C196" s="402"/>
      <c r="D196" s="402"/>
      <c r="E196" s="402"/>
      <c r="F196" s="402"/>
      <c r="G196" s="402"/>
      <c r="H196" s="402"/>
      <c r="I196" s="402"/>
      <c r="J196" s="402"/>
      <c r="K196" s="402"/>
      <c r="L196" s="402"/>
      <c r="M196" s="402"/>
      <c r="N196" s="402"/>
      <c r="O196" s="402"/>
      <c r="P196" s="402"/>
      <c r="Q196" s="402"/>
      <c r="R196" s="402"/>
      <c r="S196" s="402"/>
      <c r="T196" s="402"/>
      <c r="U196" s="402"/>
      <c r="V196" s="402"/>
      <c r="W196" s="402"/>
      <c r="X196" s="402"/>
      <c r="Y196" s="402"/>
      <c r="Z196" s="402"/>
    </row>
    <row r="197" ht="18.0" customHeight="1">
      <c r="A197" s="402"/>
      <c r="B197" s="402"/>
      <c r="C197" s="402"/>
      <c r="D197" s="402"/>
      <c r="E197" s="402"/>
      <c r="F197" s="402"/>
      <c r="G197" s="402"/>
      <c r="H197" s="402"/>
      <c r="I197" s="402"/>
      <c r="J197" s="402"/>
      <c r="K197" s="402"/>
      <c r="L197" s="402"/>
      <c r="M197" s="402"/>
      <c r="N197" s="402"/>
      <c r="O197" s="402"/>
      <c r="P197" s="402"/>
      <c r="Q197" s="402"/>
      <c r="R197" s="402"/>
      <c r="S197" s="402"/>
      <c r="T197" s="402"/>
      <c r="U197" s="402"/>
      <c r="V197" s="402"/>
      <c r="W197" s="402"/>
      <c r="X197" s="402"/>
      <c r="Y197" s="402"/>
      <c r="Z197" s="402"/>
    </row>
    <row r="198" ht="18.0" customHeight="1">
      <c r="A198" s="402"/>
      <c r="B198" s="402"/>
      <c r="C198" s="402"/>
      <c r="D198" s="402"/>
      <c r="E198" s="402"/>
      <c r="F198" s="402"/>
      <c r="G198" s="402"/>
      <c r="H198" s="402"/>
      <c r="I198" s="402"/>
      <c r="J198" s="402"/>
      <c r="K198" s="402"/>
      <c r="L198" s="402"/>
      <c r="M198" s="402"/>
      <c r="N198" s="402"/>
      <c r="O198" s="402"/>
      <c r="P198" s="402"/>
      <c r="Q198" s="402"/>
      <c r="R198" s="402"/>
      <c r="S198" s="402"/>
      <c r="T198" s="402"/>
      <c r="U198" s="402"/>
      <c r="V198" s="402"/>
      <c r="W198" s="402"/>
      <c r="X198" s="402"/>
      <c r="Y198" s="402"/>
      <c r="Z198" s="402"/>
    </row>
    <row r="199" ht="18.0" customHeight="1">
      <c r="A199" s="402"/>
      <c r="B199" s="402"/>
      <c r="C199" s="402"/>
      <c r="D199" s="402"/>
      <c r="E199" s="402"/>
      <c r="F199" s="402"/>
      <c r="G199" s="402"/>
      <c r="H199" s="402"/>
      <c r="I199" s="402"/>
      <c r="J199" s="402"/>
      <c r="K199" s="402"/>
      <c r="L199" s="402"/>
      <c r="M199" s="402"/>
      <c r="N199" s="402"/>
      <c r="O199" s="402"/>
      <c r="P199" s="402"/>
      <c r="Q199" s="402"/>
      <c r="R199" s="402"/>
      <c r="S199" s="402"/>
      <c r="T199" s="402"/>
      <c r="U199" s="402"/>
      <c r="V199" s="402"/>
      <c r="W199" s="402"/>
      <c r="X199" s="402"/>
      <c r="Y199" s="402"/>
      <c r="Z199" s="402"/>
    </row>
    <row r="200" ht="18.0" customHeight="1">
      <c r="A200" s="402"/>
      <c r="B200" s="402"/>
      <c r="C200" s="402"/>
      <c r="D200" s="402"/>
      <c r="E200" s="402"/>
      <c r="F200" s="402"/>
      <c r="G200" s="402"/>
      <c r="H200" s="402"/>
      <c r="I200" s="402"/>
      <c r="J200" s="402"/>
      <c r="K200" s="402"/>
      <c r="L200" s="402"/>
      <c r="M200" s="402"/>
      <c r="N200" s="402"/>
      <c r="O200" s="402"/>
      <c r="P200" s="402"/>
      <c r="Q200" s="402"/>
      <c r="R200" s="402"/>
      <c r="S200" s="402"/>
      <c r="T200" s="402"/>
      <c r="U200" s="402"/>
      <c r="V200" s="402"/>
      <c r="W200" s="402"/>
      <c r="X200" s="402"/>
      <c r="Y200" s="402"/>
      <c r="Z200" s="402"/>
    </row>
    <row r="201" ht="18.0" customHeight="1">
      <c r="A201" s="402"/>
      <c r="B201" s="402"/>
      <c r="C201" s="402"/>
      <c r="D201" s="402"/>
      <c r="E201" s="402"/>
      <c r="F201" s="402"/>
      <c r="G201" s="402"/>
      <c r="H201" s="402"/>
      <c r="I201" s="402"/>
      <c r="J201" s="402"/>
      <c r="K201" s="402"/>
      <c r="L201" s="402"/>
      <c r="M201" s="402"/>
      <c r="N201" s="402"/>
      <c r="O201" s="402"/>
      <c r="P201" s="402"/>
      <c r="Q201" s="402"/>
      <c r="R201" s="402"/>
      <c r="S201" s="402"/>
      <c r="T201" s="402"/>
      <c r="U201" s="402"/>
      <c r="V201" s="402"/>
      <c r="W201" s="402"/>
      <c r="X201" s="402"/>
      <c r="Y201" s="402"/>
      <c r="Z201" s="402"/>
    </row>
    <row r="202" ht="18.0" customHeight="1">
      <c r="A202" s="402"/>
      <c r="B202" s="402"/>
      <c r="C202" s="402"/>
      <c r="D202" s="402"/>
      <c r="E202" s="402"/>
      <c r="F202" s="402"/>
      <c r="G202" s="402"/>
      <c r="H202" s="402"/>
      <c r="I202" s="402"/>
      <c r="J202" s="402"/>
      <c r="K202" s="402"/>
      <c r="L202" s="402"/>
      <c r="M202" s="402"/>
      <c r="N202" s="402"/>
      <c r="O202" s="402"/>
      <c r="P202" s="402"/>
      <c r="Q202" s="402"/>
      <c r="R202" s="402"/>
      <c r="S202" s="402"/>
      <c r="T202" s="402"/>
      <c r="U202" s="402"/>
      <c r="V202" s="402"/>
      <c r="W202" s="402"/>
      <c r="X202" s="402"/>
      <c r="Y202" s="402"/>
      <c r="Z202" s="402"/>
    </row>
    <row r="203" ht="18.0" customHeight="1">
      <c r="A203" s="402"/>
      <c r="B203" s="402"/>
      <c r="C203" s="402"/>
      <c r="D203" s="402"/>
      <c r="E203" s="402"/>
      <c r="F203" s="402"/>
      <c r="G203" s="402"/>
      <c r="H203" s="402"/>
      <c r="I203" s="402"/>
      <c r="J203" s="402"/>
      <c r="K203" s="402"/>
      <c r="L203" s="402"/>
      <c r="M203" s="402"/>
      <c r="N203" s="402"/>
      <c r="O203" s="402"/>
      <c r="P203" s="402"/>
      <c r="Q203" s="402"/>
      <c r="R203" s="402"/>
      <c r="S203" s="402"/>
      <c r="T203" s="402"/>
      <c r="U203" s="402"/>
      <c r="V203" s="402"/>
      <c r="W203" s="402"/>
      <c r="X203" s="402"/>
      <c r="Y203" s="402"/>
      <c r="Z203" s="402"/>
    </row>
    <row r="204" ht="18.0" customHeight="1">
      <c r="A204" s="402"/>
      <c r="B204" s="402"/>
      <c r="C204" s="402"/>
      <c r="D204" s="402"/>
      <c r="E204" s="402"/>
      <c r="F204" s="402"/>
      <c r="G204" s="402"/>
      <c r="H204" s="402"/>
      <c r="I204" s="402"/>
      <c r="J204" s="402"/>
      <c r="K204" s="402"/>
      <c r="L204" s="402"/>
      <c r="M204" s="402"/>
      <c r="N204" s="402"/>
      <c r="O204" s="402"/>
      <c r="P204" s="402"/>
      <c r="Q204" s="402"/>
      <c r="R204" s="402"/>
      <c r="S204" s="402"/>
      <c r="T204" s="402"/>
      <c r="U204" s="402"/>
      <c r="V204" s="402"/>
      <c r="W204" s="402"/>
      <c r="X204" s="402"/>
      <c r="Y204" s="402"/>
      <c r="Z204" s="402"/>
    </row>
    <row r="205" ht="18.0" customHeight="1">
      <c r="A205" s="402"/>
      <c r="B205" s="402"/>
      <c r="C205" s="402"/>
      <c r="D205" s="402"/>
      <c r="E205" s="402"/>
      <c r="F205" s="402"/>
      <c r="G205" s="402"/>
      <c r="H205" s="402"/>
      <c r="I205" s="402"/>
      <c r="J205" s="402"/>
      <c r="K205" s="402"/>
      <c r="L205" s="402"/>
      <c r="M205" s="402"/>
      <c r="N205" s="402"/>
      <c r="O205" s="402"/>
      <c r="P205" s="402"/>
      <c r="Q205" s="402"/>
      <c r="R205" s="402"/>
      <c r="S205" s="402"/>
      <c r="T205" s="402"/>
      <c r="U205" s="402"/>
      <c r="V205" s="402"/>
      <c r="W205" s="402"/>
      <c r="X205" s="402"/>
      <c r="Y205" s="402"/>
      <c r="Z205" s="402"/>
    </row>
    <row r="206" ht="18.0" customHeight="1">
      <c r="A206" s="402"/>
      <c r="B206" s="402"/>
      <c r="C206" s="402"/>
      <c r="D206" s="402"/>
      <c r="E206" s="402"/>
      <c r="F206" s="402"/>
      <c r="G206" s="402"/>
      <c r="H206" s="402"/>
      <c r="I206" s="402"/>
      <c r="J206" s="402"/>
      <c r="K206" s="402"/>
      <c r="L206" s="402"/>
      <c r="M206" s="402"/>
      <c r="N206" s="402"/>
      <c r="O206" s="402"/>
      <c r="P206" s="402"/>
      <c r="Q206" s="402"/>
      <c r="R206" s="402"/>
      <c r="S206" s="402"/>
      <c r="T206" s="402"/>
      <c r="U206" s="402"/>
      <c r="V206" s="402"/>
      <c r="W206" s="402"/>
      <c r="X206" s="402"/>
      <c r="Y206" s="402"/>
      <c r="Z206" s="402"/>
    </row>
    <row r="207" ht="18.0" customHeight="1">
      <c r="A207" s="402"/>
      <c r="B207" s="402"/>
      <c r="C207" s="402"/>
      <c r="D207" s="402"/>
      <c r="E207" s="402"/>
      <c r="F207" s="402"/>
      <c r="G207" s="402"/>
      <c r="H207" s="402"/>
      <c r="I207" s="402"/>
      <c r="J207" s="402"/>
      <c r="K207" s="402"/>
      <c r="L207" s="402"/>
      <c r="M207" s="402"/>
      <c r="N207" s="402"/>
      <c r="O207" s="402"/>
      <c r="P207" s="402"/>
      <c r="Q207" s="402"/>
      <c r="R207" s="402"/>
      <c r="S207" s="402"/>
      <c r="T207" s="402"/>
      <c r="U207" s="402"/>
      <c r="V207" s="402"/>
      <c r="W207" s="402"/>
      <c r="X207" s="402"/>
      <c r="Y207" s="402"/>
      <c r="Z207" s="402"/>
    </row>
    <row r="208" ht="18.0" customHeight="1">
      <c r="A208" s="402"/>
      <c r="B208" s="402"/>
      <c r="C208" s="402"/>
      <c r="D208" s="402"/>
      <c r="E208" s="402"/>
      <c r="F208" s="402"/>
      <c r="G208" s="402"/>
      <c r="H208" s="402"/>
      <c r="I208" s="402"/>
      <c r="J208" s="402"/>
      <c r="K208" s="402"/>
      <c r="L208" s="402"/>
      <c r="M208" s="402"/>
      <c r="N208" s="402"/>
      <c r="O208" s="402"/>
      <c r="P208" s="402"/>
      <c r="Q208" s="402"/>
      <c r="R208" s="402"/>
      <c r="S208" s="402"/>
      <c r="T208" s="402"/>
      <c r="U208" s="402"/>
      <c r="V208" s="402"/>
      <c r="W208" s="402"/>
      <c r="X208" s="402"/>
      <c r="Y208" s="402"/>
      <c r="Z208" s="402"/>
    </row>
    <row r="209" ht="18.0" customHeight="1">
      <c r="A209" s="402"/>
      <c r="B209" s="402"/>
      <c r="C209" s="402"/>
      <c r="D209" s="402"/>
      <c r="E209" s="402"/>
      <c r="F209" s="402"/>
      <c r="G209" s="402"/>
      <c r="H209" s="402"/>
      <c r="I209" s="402"/>
      <c r="J209" s="402"/>
      <c r="K209" s="402"/>
      <c r="L209" s="402"/>
      <c r="M209" s="402"/>
      <c r="N209" s="402"/>
      <c r="O209" s="402"/>
      <c r="P209" s="402"/>
      <c r="Q209" s="402"/>
      <c r="R209" s="402"/>
      <c r="S209" s="402"/>
      <c r="T209" s="402"/>
      <c r="U209" s="402"/>
      <c r="V209" s="402"/>
      <c r="W209" s="402"/>
      <c r="X209" s="402"/>
      <c r="Y209" s="402"/>
      <c r="Z209" s="402"/>
    </row>
    <row r="210" ht="18.0" customHeight="1">
      <c r="A210" s="402"/>
      <c r="B210" s="402"/>
      <c r="C210" s="402"/>
      <c r="D210" s="402"/>
      <c r="E210" s="402"/>
      <c r="F210" s="402"/>
      <c r="G210" s="402"/>
      <c r="H210" s="402"/>
      <c r="I210" s="402"/>
      <c r="J210" s="402"/>
      <c r="K210" s="402"/>
      <c r="L210" s="402"/>
      <c r="M210" s="402"/>
      <c r="N210" s="402"/>
      <c r="O210" s="402"/>
      <c r="P210" s="402"/>
      <c r="Q210" s="402"/>
      <c r="R210" s="402"/>
      <c r="S210" s="402"/>
      <c r="T210" s="402"/>
      <c r="U210" s="402"/>
      <c r="V210" s="402"/>
      <c r="W210" s="402"/>
      <c r="X210" s="402"/>
      <c r="Y210" s="402"/>
      <c r="Z210" s="402"/>
    </row>
    <row r="211" ht="18.0" customHeight="1">
      <c r="A211" s="402"/>
      <c r="B211" s="402"/>
      <c r="C211" s="402"/>
      <c r="D211" s="402"/>
      <c r="E211" s="402"/>
      <c r="F211" s="402"/>
      <c r="G211" s="402"/>
      <c r="H211" s="402"/>
      <c r="I211" s="402"/>
      <c r="J211" s="402"/>
      <c r="K211" s="402"/>
      <c r="L211" s="402"/>
      <c r="M211" s="402"/>
      <c r="N211" s="402"/>
      <c r="O211" s="402"/>
      <c r="P211" s="402"/>
      <c r="Q211" s="402"/>
      <c r="R211" s="402"/>
      <c r="S211" s="402"/>
      <c r="T211" s="402"/>
      <c r="U211" s="402"/>
      <c r="V211" s="402"/>
      <c r="W211" s="402"/>
      <c r="X211" s="402"/>
      <c r="Y211" s="402"/>
      <c r="Z211" s="402"/>
    </row>
    <row r="212" ht="18.0" customHeight="1">
      <c r="A212" s="402"/>
      <c r="B212" s="402"/>
      <c r="C212" s="402"/>
      <c r="D212" s="402"/>
      <c r="E212" s="402"/>
      <c r="F212" s="402"/>
      <c r="G212" s="402"/>
      <c r="H212" s="402"/>
      <c r="I212" s="402"/>
      <c r="J212" s="402"/>
      <c r="K212" s="402"/>
      <c r="L212" s="402"/>
      <c r="M212" s="402"/>
      <c r="N212" s="402"/>
      <c r="O212" s="402"/>
      <c r="P212" s="402"/>
      <c r="Q212" s="402"/>
      <c r="R212" s="402"/>
      <c r="S212" s="402"/>
      <c r="T212" s="402"/>
      <c r="U212" s="402"/>
      <c r="V212" s="402"/>
      <c r="W212" s="402"/>
      <c r="X212" s="402"/>
      <c r="Y212" s="402"/>
      <c r="Z212" s="402"/>
    </row>
    <row r="213" ht="18.0" customHeight="1">
      <c r="A213" s="402"/>
      <c r="B213" s="402"/>
      <c r="C213" s="402"/>
      <c r="D213" s="402"/>
      <c r="E213" s="402"/>
      <c r="F213" s="402"/>
      <c r="G213" s="402"/>
      <c r="H213" s="402"/>
      <c r="I213" s="402"/>
      <c r="J213" s="402"/>
      <c r="K213" s="402"/>
      <c r="L213" s="402"/>
      <c r="M213" s="402"/>
      <c r="N213" s="402"/>
      <c r="O213" s="402"/>
      <c r="P213" s="402"/>
      <c r="Q213" s="402"/>
      <c r="R213" s="402"/>
      <c r="S213" s="402"/>
      <c r="T213" s="402"/>
      <c r="U213" s="402"/>
      <c r="V213" s="402"/>
      <c r="W213" s="402"/>
      <c r="X213" s="402"/>
      <c r="Y213" s="402"/>
      <c r="Z213" s="402"/>
    </row>
    <row r="214" ht="18.0" customHeight="1">
      <c r="A214" s="402"/>
      <c r="B214" s="402"/>
      <c r="C214" s="402"/>
      <c r="D214" s="402"/>
      <c r="E214" s="402"/>
      <c r="F214" s="402"/>
      <c r="G214" s="402"/>
      <c r="H214" s="402"/>
      <c r="I214" s="402"/>
      <c r="J214" s="402"/>
      <c r="K214" s="402"/>
      <c r="L214" s="402"/>
      <c r="M214" s="402"/>
      <c r="N214" s="402"/>
      <c r="O214" s="402"/>
      <c r="P214" s="402"/>
      <c r="Q214" s="402"/>
      <c r="R214" s="402"/>
      <c r="S214" s="402"/>
      <c r="T214" s="402"/>
      <c r="U214" s="402"/>
      <c r="V214" s="402"/>
      <c r="W214" s="402"/>
      <c r="X214" s="402"/>
      <c r="Y214" s="402"/>
      <c r="Z214" s="402"/>
    </row>
    <row r="215" ht="18.0" customHeight="1">
      <c r="A215" s="402"/>
      <c r="B215" s="402"/>
      <c r="C215" s="402"/>
      <c r="D215" s="402"/>
      <c r="E215" s="402"/>
      <c r="F215" s="402"/>
      <c r="G215" s="402"/>
      <c r="H215" s="402"/>
      <c r="I215" s="402"/>
      <c r="J215" s="402"/>
      <c r="K215" s="402"/>
      <c r="L215" s="402"/>
      <c r="M215" s="402"/>
      <c r="N215" s="402"/>
      <c r="O215" s="402"/>
      <c r="P215" s="402"/>
      <c r="Q215" s="402"/>
      <c r="R215" s="402"/>
      <c r="S215" s="402"/>
      <c r="T215" s="402"/>
      <c r="U215" s="402"/>
      <c r="V215" s="402"/>
      <c r="W215" s="402"/>
      <c r="X215" s="402"/>
      <c r="Y215" s="402"/>
      <c r="Z215" s="402"/>
    </row>
    <row r="216" ht="18.0" customHeight="1">
      <c r="A216" s="402"/>
      <c r="B216" s="402"/>
      <c r="C216" s="402"/>
      <c r="D216" s="402"/>
      <c r="E216" s="402"/>
      <c r="F216" s="402"/>
      <c r="G216" s="402"/>
      <c r="H216" s="402"/>
      <c r="I216" s="402"/>
      <c r="J216" s="402"/>
      <c r="K216" s="402"/>
      <c r="L216" s="402"/>
      <c r="M216" s="402"/>
      <c r="N216" s="402"/>
      <c r="O216" s="402"/>
      <c r="P216" s="402"/>
      <c r="Q216" s="402"/>
      <c r="R216" s="402"/>
      <c r="S216" s="402"/>
      <c r="T216" s="402"/>
      <c r="U216" s="402"/>
      <c r="V216" s="402"/>
      <c r="W216" s="402"/>
      <c r="X216" s="402"/>
      <c r="Y216" s="402"/>
      <c r="Z216" s="402"/>
    </row>
    <row r="217" ht="18.0" customHeight="1">
      <c r="A217" s="402"/>
      <c r="B217" s="402"/>
      <c r="C217" s="402"/>
      <c r="D217" s="402"/>
      <c r="E217" s="402"/>
      <c r="F217" s="402"/>
      <c r="G217" s="402"/>
      <c r="H217" s="402"/>
      <c r="I217" s="402"/>
      <c r="J217" s="402"/>
      <c r="K217" s="402"/>
      <c r="L217" s="402"/>
      <c r="M217" s="402"/>
      <c r="N217" s="402"/>
      <c r="O217" s="402"/>
      <c r="P217" s="402"/>
      <c r="Q217" s="402"/>
      <c r="R217" s="402"/>
      <c r="S217" s="402"/>
      <c r="T217" s="402"/>
      <c r="U217" s="402"/>
      <c r="V217" s="402"/>
      <c r="W217" s="402"/>
      <c r="X217" s="402"/>
      <c r="Y217" s="402"/>
      <c r="Z217" s="402"/>
    </row>
    <row r="218" ht="18.0" customHeight="1">
      <c r="A218" s="402"/>
      <c r="B218" s="402"/>
      <c r="C218" s="402"/>
      <c r="D218" s="402"/>
      <c r="E218" s="402"/>
      <c r="F218" s="402"/>
      <c r="G218" s="402"/>
      <c r="H218" s="402"/>
      <c r="I218" s="402"/>
      <c r="J218" s="402"/>
      <c r="K218" s="402"/>
      <c r="L218" s="402"/>
      <c r="M218" s="402"/>
      <c r="N218" s="402"/>
      <c r="O218" s="402"/>
      <c r="P218" s="402"/>
      <c r="Q218" s="402"/>
      <c r="R218" s="402"/>
      <c r="S218" s="402"/>
      <c r="T218" s="402"/>
      <c r="U218" s="402"/>
      <c r="V218" s="402"/>
      <c r="W218" s="402"/>
      <c r="X218" s="402"/>
      <c r="Y218" s="402"/>
      <c r="Z218" s="402"/>
    </row>
    <row r="219" ht="18.0" customHeight="1">
      <c r="A219" s="402"/>
      <c r="B219" s="402"/>
      <c r="C219" s="402"/>
      <c r="D219" s="402"/>
      <c r="E219" s="402"/>
      <c r="F219" s="402"/>
      <c r="G219" s="402"/>
      <c r="H219" s="402"/>
      <c r="I219" s="402"/>
      <c r="J219" s="402"/>
      <c r="K219" s="402"/>
      <c r="L219" s="402"/>
      <c r="M219" s="402"/>
      <c r="N219" s="402"/>
      <c r="O219" s="402"/>
      <c r="P219" s="402"/>
      <c r="Q219" s="402"/>
      <c r="R219" s="402"/>
      <c r="S219" s="402"/>
      <c r="T219" s="402"/>
      <c r="U219" s="402"/>
      <c r="V219" s="402"/>
      <c r="W219" s="402"/>
      <c r="X219" s="402"/>
      <c r="Y219" s="402"/>
      <c r="Z219" s="402"/>
    </row>
    <row r="220" ht="18.0" customHeight="1">
      <c r="A220" s="402"/>
      <c r="B220" s="402"/>
      <c r="C220" s="402"/>
      <c r="D220" s="402"/>
      <c r="E220" s="402"/>
      <c r="F220" s="402"/>
      <c r="G220" s="402"/>
      <c r="H220" s="402"/>
      <c r="I220" s="402"/>
      <c r="J220" s="402"/>
      <c r="K220" s="402"/>
      <c r="L220" s="402"/>
      <c r="M220" s="402"/>
      <c r="N220" s="402"/>
      <c r="O220" s="402"/>
      <c r="P220" s="402"/>
      <c r="Q220" s="402"/>
      <c r="R220" s="402"/>
      <c r="S220" s="402"/>
      <c r="T220" s="402"/>
      <c r="U220" s="402"/>
      <c r="V220" s="402"/>
      <c r="W220" s="402"/>
      <c r="X220" s="402"/>
      <c r="Y220" s="402"/>
      <c r="Z220" s="402"/>
    </row>
    <row r="221" ht="18.0" customHeight="1">
      <c r="A221" s="402"/>
      <c r="B221" s="402"/>
      <c r="C221" s="402"/>
      <c r="D221" s="402"/>
      <c r="E221" s="402"/>
      <c r="F221" s="402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2"/>
      <c r="U221" s="402"/>
      <c r="V221" s="402"/>
      <c r="W221" s="402"/>
      <c r="X221" s="402"/>
      <c r="Y221" s="402"/>
      <c r="Z221" s="402"/>
    </row>
    <row r="222" ht="18.0" customHeight="1">
      <c r="A222" s="402"/>
      <c r="B222" s="402"/>
      <c r="C222" s="402"/>
      <c r="D222" s="402"/>
      <c r="E222" s="402"/>
      <c r="F222" s="402"/>
      <c r="G222" s="402"/>
      <c r="H222" s="402"/>
      <c r="I222" s="402"/>
      <c r="J222" s="402"/>
      <c r="K222" s="402"/>
      <c r="L222" s="402"/>
      <c r="M222" s="402"/>
      <c r="N222" s="402"/>
      <c r="O222" s="402"/>
      <c r="P222" s="402"/>
      <c r="Q222" s="402"/>
      <c r="R222" s="402"/>
      <c r="S222" s="402"/>
      <c r="T222" s="402"/>
      <c r="U222" s="402"/>
      <c r="V222" s="402"/>
      <c r="W222" s="402"/>
      <c r="X222" s="402"/>
      <c r="Y222" s="402"/>
      <c r="Z222" s="402"/>
    </row>
    <row r="223" ht="18.0" customHeight="1">
      <c r="A223" s="402"/>
      <c r="B223" s="402"/>
      <c r="C223" s="402"/>
      <c r="D223" s="402"/>
      <c r="E223" s="402"/>
      <c r="F223" s="402"/>
      <c r="G223" s="402"/>
      <c r="H223" s="402"/>
      <c r="I223" s="402"/>
      <c r="J223" s="402"/>
      <c r="K223" s="402"/>
      <c r="L223" s="402"/>
      <c r="M223" s="402"/>
      <c r="N223" s="402"/>
      <c r="O223" s="402"/>
      <c r="P223" s="402"/>
      <c r="Q223" s="402"/>
      <c r="R223" s="402"/>
      <c r="S223" s="402"/>
      <c r="T223" s="402"/>
      <c r="U223" s="402"/>
      <c r="V223" s="402"/>
      <c r="W223" s="402"/>
      <c r="X223" s="402"/>
      <c r="Y223" s="402"/>
      <c r="Z223" s="402"/>
    </row>
    <row r="224" ht="18.0" customHeight="1">
      <c r="A224" s="402"/>
      <c r="B224" s="402"/>
      <c r="C224" s="402"/>
      <c r="D224" s="402"/>
      <c r="E224" s="402"/>
      <c r="F224" s="402"/>
      <c r="G224" s="402"/>
      <c r="H224" s="402"/>
      <c r="I224" s="402"/>
      <c r="J224" s="402"/>
      <c r="K224" s="402"/>
      <c r="L224" s="402"/>
      <c r="M224" s="402"/>
      <c r="N224" s="402"/>
      <c r="O224" s="402"/>
      <c r="P224" s="402"/>
      <c r="Q224" s="402"/>
      <c r="R224" s="402"/>
      <c r="S224" s="402"/>
      <c r="T224" s="402"/>
      <c r="U224" s="402"/>
      <c r="V224" s="402"/>
      <c r="W224" s="402"/>
      <c r="X224" s="402"/>
      <c r="Y224" s="402"/>
      <c r="Z224" s="402"/>
    </row>
    <row r="225" ht="18.0" customHeight="1">
      <c r="A225" s="402"/>
      <c r="B225" s="402"/>
      <c r="C225" s="402"/>
      <c r="D225" s="402"/>
      <c r="E225" s="402"/>
      <c r="F225" s="402"/>
      <c r="G225" s="402"/>
      <c r="H225" s="402"/>
      <c r="I225" s="402"/>
      <c r="J225" s="402"/>
      <c r="K225" s="402"/>
      <c r="L225" s="402"/>
      <c r="M225" s="402"/>
      <c r="N225" s="402"/>
      <c r="O225" s="402"/>
      <c r="P225" s="402"/>
      <c r="Q225" s="402"/>
      <c r="R225" s="402"/>
      <c r="S225" s="402"/>
      <c r="T225" s="402"/>
      <c r="U225" s="402"/>
      <c r="V225" s="402"/>
      <c r="W225" s="402"/>
      <c r="X225" s="402"/>
      <c r="Y225" s="402"/>
      <c r="Z225" s="402"/>
    </row>
    <row r="226" ht="18.0" customHeight="1">
      <c r="A226" s="402"/>
      <c r="B226" s="402"/>
      <c r="C226" s="402"/>
      <c r="D226" s="402"/>
      <c r="E226" s="402"/>
      <c r="F226" s="402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2"/>
      <c r="R226" s="402"/>
      <c r="S226" s="402"/>
      <c r="T226" s="402"/>
      <c r="U226" s="402"/>
      <c r="V226" s="402"/>
      <c r="W226" s="402"/>
      <c r="X226" s="402"/>
      <c r="Y226" s="402"/>
      <c r="Z226" s="402"/>
    </row>
    <row r="227" ht="18.0" customHeight="1">
      <c r="A227" s="402"/>
      <c r="B227" s="402"/>
      <c r="C227" s="402"/>
      <c r="D227" s="402"/>
      <c r="E227" s="402"/>
      <c r="F227" s="402"/>
      <c r="G227" s="402"/>
      <c r="H227" s="402"/>
      <c r="I227" s="402"/>
      <c r="J227" s="402"/>
      <c r="K227" s="402"/>
      <c r="L227" s="402"/>
      <c r="M227" s="402"/>
      <c r="N227" s="402"/>
      <c r="O227" s="402"/>
      <c r="P227" s="402"/>
      <c r="Q227" s="402"/>
      <c r="R227" s="402"/>
      <c r="S227" s="402"/>
      <c r="T227" s="402"/>
      <c r="U227" s="402"/>
      <c r="V227" s="402"/>
      <c r="W227" s="402"/>
      <c r="X227" s="402"/>
      <c r="Y227" s="402"/>
      <c r="Z227" s="402"/>
    </row>
    <row r="228" ht="18.0" customHeight="1">
      <c r="A228" s="402"/>
      <c r="B228" s="402"/>
      <c r="C228" s="402"/>
      <c r="D228" s="402"/>
      <c r="E228" s="402"/>
      <c r="F228" s="402"/>
      <c r="G228" s="402"/>
      <c r="H228" s="402"/>
      <c r="I228" s="402"/>
      <c r="J228" s="402"/>
      <c r="K228" s="402"/>
      <c r="L228" s="402"/>
      <c r="M228" s="402"/>
      <c r="N228" s="402"/>
      <c r="O228" s="402"/>
      <c r="P228" s="402"/>
      <c r="Q228" s="402"/>
      <c r="R228" s="402"/>
      <c r="S228" s="402"/>
      <c r="T228" s="402"/>
      <c r="U228" s="402"/>
      <c r="V228" s="402"/>
      <c r="W228" s="402"/>
      <c r="X228" s="402"/>
      <c r="Y228" s="402"/>
      <c r="Z228" s="402"/>
    </row>
    <row r="229" ht="18.0" customHeight="1">
      <c r="A229" s="402"/>
      <c r="B229" s="402"/>
      <c r="C229" s="402"/>
      <c r="D229" s="402"/>
      <c r="E229" s="402"/>
      <c r="F229" s="402"/>
      <c r="G229" s="402"/>
      <c r="H229" s="402"/>
      <c r="I229" s="402"/>
      <c r="J229" s="402"/>
      <c r="K229" s="402"/>
      <c r="L229" s="402"/>
      <c r="M229" s="402"/>
      <c r="N229" s="402"/>
      <c r="O229" s="402"/>
      <c r="P229" s="402"/>
      <c r="Q229" s="402"/>
      <c r="R229" s="402"/>
      <c r="S229" s="402"/>
      <c r="T229" s="402"/>
      <c r="U229" s="402"/>
      <c r="V229" s="402"/>
      <c r="W229" s="402"/>
      <c r="X229" s="402"/>
      <c r="Y229" s="402"/>
      <c r="Z229" s="402"/>
    </row>
    <row r="230" ht="18.0" customHeight="1">
      <c r="A230" s="402"/>
      <c r="B230" s="402"/>
      <c r="C230" s="402"/>
      <c r="D230" s="402"/>
      <c r="E230" s="402"/>
      <c r="F230" s="402"/>
      <c r="G230" s="402"/>
      <c r="H230" s="402"/>
      <c r="I230" s="402"/>
      <c r="J230" s="402"/>
      <c r="K230" s="402"/>
      <c r="L230" s="402"/>
      <c r="M230" s="402"/>
      <c r="N230" s="402"/>
      <c r="O230" s="402"/>
      <c r="P230" s="402"/>
      <c r="Q230" s="402"/>
      <c r="R230" s="402"/>
      <c r="S230" s="402"/>
      <c r="T230" s="402"/>
      <c r="U230" s="402"/>
      <c r="V230" s="402"/>
      <c r="W230" s="402"/>
      <c r="X230" s="402"/>
      <c r="Y230" s="402"/>
      <c r="Z230" s="402"/>
    </row>
    <row r="231" ht="18.0" customHeight="1">
      <c r="A231" s="402"/>
      <c r="B231" s="402"/>
      <c r="C231" s="402"/>
      <c r="D231" s="402"/>
      <c r="E231" s="402"/>
      <c r="F231" s="402"/>
      <c r="G231" s="402"/>
      <c r="H231" s="402"/>
      <c r="I231" s="402"/>
      <c r="J231" s="402"/>
      <c r="K231" s="402"/>
      <c r="L231" s="402"/>
      <c r="M231" s="402"/>
      <c r="N231" s="402"/>
      <c r="O231" s="402"/>
      <c r="P231" s="402"/>
      <c r="Q231" s="402"/>
      <c r="R231" s="402"/>
      <c r="S231" s="402"/>
      <c r="T231" s="402"/>
      <c r="U231" s="402"/>
      <c r="V231" s="402"/>
      <c r="W231" s="402"/>
      <c r="X231" s="402"/>
      <c r="Y231" s="402"/>
      <c r="Z231" s="402"/>
    </row>
    <row r="232" ht="18.0" customHeight="1">
      <c r="A232" s="402"/>
      <c r="B232" s="402"/>
      <c r="C232" s="402"/>
      <c r="D232" s="402"/>
      <c r="E232" s="402"/>
      <c r="F232" s="402"/>
      <c r="G232" s="402"/>
      <c r="H232" s="402"/>
      <c r="I232" s="402"/>
      <c r="J232" s="402"/>
      <c r="K232" s="402"/>
      <c r="L232" s="402"/>
      <c r="M232" s="402"/>
      <c r="N232" s="402"/>
      <c r="O232" s="402"/>
      <c r="P232" s="402"/>
      <c r="Q232" s="402"/>
      <c r="R232" s="402"/>
      <c r="S232" s="402"/>
      <c r="T232" s="402"/>
      <c r="U232" s="402"/>
      <c r="V232" s="402"/>
      <c r="W232" s="402"/>
      <c r="X232" s="402"/>
      <c r="Y232" s="402"/>
      <c r="Z232" s="402"/>
    </row>
    <row r="233" ht="18.0" customHeight="1">
      <c r="A233" s="402"/>
      <c r="B233" s="402"/>
      <c r="C233" s="402"/>
      <c r="D233" s="402"/>
      <c r="E233" s="402"/>
      <c r="F233" s="402"/>
      <c r="G233" s="402"/>
      <c r="H233" s="402"/>
      <c r="I233" s="402"/>
      <c r="J233" s="402"/>
      <c r="K233" s="402"/>
      <c r="L233" s="402"/>
      <c r="M233" s="402"/>
      <c r="N233" s="402"/>
      <c r="O233" s="402"/>
      <c r="P233" s="402"/>
      <c r="Q233" s="402"/>
      <c r="R233" s="402"/>
      <c r="S233" s="402"/>
      <c r="T233" s="402"/>
      <c r="U233" s="402"/>
      <c r="V233" s="402"/>
      <c r="W233" s="402"/>
      <c r="X233" s="402"/>
      <c r="Y233" s="402"/>
      <c r="Z233" s="402"/>
    </row>
    <row r="234" ht="18.0" customHeight="1">
      <c r="A234" s="402"/>
      <c r="B234" s="402"/>
      <c r="C234" s="402"/>
      <c r="D234" s="402"/>
      <c r="E234" s="402"/>
      <c r="F234" s="402"/>
      <c r="G234" s="402"/>
      <c r="H234" s="402"/>
      <c r="I234" s="402"/>
      <c r="J234" s="402"/>
      <c r="K234" s="402"/>
      <c r="L234" s="402"/>
      <c r="M234" s="402"/>
      <c r="N234" s="402"/>
      <c r="O234" s="402"/>
      <c r="P234" s="402"/>
      <c r="Q234" s="402"/>
      <c r="R234" s="402"/>
      <c r="S234" s="402"/>
      <c r="T234" s="402"/>
      <c r="U234" s="402"/>
      <c r="V234" s="402"/>
      <c r="W234" s="402"/>
      <c r="X234" s="402"/>
      <c r="Y234" s="402"/>
      <c r="Z234" s="402"/>
    </row>
    <row r="235" ht="18.0" customHeight="1">
      <c r="A235" s="402"/>
      <c r="B235" s="402"/>
      <c r="C235" s="402"/>
      <c r="D235" s="402"/>
      <c r="E235" s="402"/>
      <c r="F235" s="402"/>
      <c r="G235" s="402"/>
      <c r="H235" s="402"/>
      <c r="I235" s="402"/>
      <c r="J235" s="402"/>
      <c r="K235" s="402"/>
      <c r="L235" s="402"/>
      <c r="M235" s="402"/>
      <c r="N235" s="402"/>
      <c r="O235" s="402"/>
      <c r="P235" s="402"/>
      <c r="Q235" s="402"/>
      <c r="R235" s="402"/>
      <c r="S235" s="402"/>
      <c r="T235" s="402"/>
      <c r="U235" s="402"/>
      <c r="V235" s="402"/>
      <c r="W235" s="402"/>
      <c r="X235" s="402"/>
      <c r="Y235" s="402"/>
      <c r="Z235" s="402"/>
    </row>
    <row r="236" ht="18.0" customHeight="1">
      <c r="A236" s="402"/>
      <c r="B236" s="402"/>
      <c r="C236" s="402"/>
      <c r="D236" s="402"/>
      <c r="E236" s="402"/>
      <c r="F236" s="402"/>
      <c r="G236" s="402"/>
      <c r="H236" s="402"/>
      <c r="I236" s="402"/>
      <c r="J236" s="402"/>
      <c r="K236" s="402"/>
      <c r="L236" s="402"/>
      <c r="M236" s="402"/>
      <c r="N236" s="402"/>
      <c r="O236" s="402"/>
      <c r="P236" s="402"/>
      <c r="Q236" s="402"/>
      <c r="R236" s="402"/>
      <c r="S236" s="402"/>
      <c r="T236" s="402"/>
      <c r="U236" s="402"/>
      <c r="V236" s="402"/>
      <c r="W236" s="402"/>
      <c r="X236" s="402"/>
      <c r="Y236" s="402"/>
      <c r="Z236" s="402"/>
    </row>
    <row r="237" ht="18.0" customHeight="1">
      <c r="A237" s="402"/>
      <c r="B237" s="402"/>
      <c r="C237" s="402"/>
      <c r="D237" s="402"/>
      <c r="E237" s="402"/>
      <c r="F237" s="402"/>
      <c r="G237" s="402"/>
      <c r="H237" s="402"/>
      <c r="I237" s="402"/>
      <c r="J237" s="402"/>
      <c r="K237" s="402"/>
      <c r="L237" s="402"/>
      <c r="M237" s="402"/>
      <c r="N237" s="402"/>
      <c r="O237" s="402"/>
      <c r="P237" s="402"/>
      <c r="Q237" s="402"/>
      <c r="R237" s="402"/>
      <c r="S237" s="402"/>
      <c r="T237" s="402"/>
      <c r="U237" s="402"/>
      <c r="V237" s="402"/>
      <c r="W237" s="402"/>
      <c r="X237" s="402"/>
      <c r="Y237" s="402"/>
      <c r="Z237" s="402"/>
    </row>
    <row r="238" ht="18.0" customHeight="1">
      <c r="A238" s="402"/>
      <c r="B238" s="402"/>
      <c r="C238" s="402"/>
      <c r="D238" s="402"/>
      <c r="E238" s="402"/>
      <c r="F238" s="402"/>
      <c r="G238" s="402"/>
      <c r="H238" s="402"/>
      <c r="I238" s="402"/>
      <c r="J238" s="402"/>
      <c r="K238" s="402"/>
      <c r="L238" s="402"/>
      <c r="M238" s="402"/>
      <c r="N238" s="402"/>
      <c r="O238" s="402"/>
      <c r="P238" s="402"/>
      <c r="Q238" s="402"/>
      <c r="R238" s="402"/>
      <c r="S238" s="402"/>
      <c r="T238" s="402"/>
      <c r="U238" s="402"/>
      <c r="V238" s="402"/>
      <c r="W238" s="402"/>
      <c r="X238" s="402"/>
      <c r="Y238" s="402"/>
      <c r="Z238" s="402"/>
    </row>
    <row r="239" ht="18.0" customHeight="1">
      <c r="A239" s="402"/>
      <c r="B239" s="402"/>
      <c r="C239" s="402"/>
      <c r="D239" s="402"/>
      <c r="E239" s="402"/>
      <c r="F239" s="402"/>
      <c r="G239" s="402"/>
      <c r="H239" s="402"/>
      <c r="I239" s="402"/>
      <c r="J239" s="402"/>
      <c r="K239" s="402"/>
      <c r="L239" s="402"/>
      <c r="M239" s="402"/>
      <c r="N239" s="402"/>
      <c r="O239" s="402"/>
      <c r="P239" s="402"/>
      <c r="Q239" s="402"/>
      <c r="R239" s="402"/>
      <c r="S239" s="402"/>
      <c r="T239" s="402"/>
      <c r="U239" s="402"/>
      <c r="V239" s="402"/>
      <c r="W239" s="402"/>
      <c r="X239" s="402"/>
      <c r="Y239" s="402"/>
      <c r="Z239" s="402"/>
    </row>
    <row r="240" ht="18.0" customHeight="1">
      <c r="A240" s="402"/>
      <c r="B240" s="402"/>
      <c r="C240" s="402"/>
      <c r="D240" s="402"/>
      <c r="E240" s="402"/>
      <c r="F240" s="402"/>
      <c r="G240" s="402"/>
      <c r="H240" s="402"/>
      <c r="I240" s="402"/>
      <c r="J240" s="402"/>
      <c r="K240" s="402"/>
      <c r="L240" s="402"/>
      <c r="M240" s="402"/>
      <c r="N240" s="402"/>
      <c r="O240" s="402"/>
      <c r="P240" s="402"/>
      <c r="Q240" s="402"/>
      <c r="R240" s="402"/>
      <c r="S240" s="402"/>
      <c r="T240" s="402"/>
      <c r="U240" s="402"/>
      <c r="V240" s="402"/>
      <c r="W240" s="402"/>
      <c r="X240" s="402"/>
      <c r="Y240" s="402"/>
      <c r="Z240" s="402"/>
    </row>
    <row r="241" ht="18.0" customHeight="1">
      <c r="A241" s="402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  <c r="O241" s="402"/>
      <c r="P241" s="402"/>
      <c r="Q241" s="402"/>
      <c r="R241" s="402"/>
      <c r="S241" s="402"/>
      <c r="T241" s="402"/>
      <c r="U241" s="402"/>
      <c r="V241" s="402"/>
      <c r="W241" s="402"/>
      <c r="X241" s="402"/>
      <c r="Y241" s="402"/>
      <c r="Z241" s="402"/>
    </row>
    <row r="242" ht="18.0" customHeight="1">
      <c r="A242" s="402"/>
      <c r="B242" s="402"/>
      <c r="C242" s="402"/>
      <c r="D242" s="402"/>
      <c r="E242" s="402"/>
      <c r="F242" s="402"/>
      <c r="G242" s="402"/>
      <c r="H242" s="402"/>
      <c r="I242" s="402"/>
      <c r="J242" s="402"/>
      <c r="K242" s="402"/>
      <c r="L242" s="402"/>
      <c r="M242" s="402"/>
      <c r="N242" s="402"/>
      <c r="O242" s="402"/>
      <c r="P242" s="402"/>
      <c r="Q242" s="402"/>
      <c r="R242" s="402"/>
      <c r="S242" s="402"/>
      <c r="T242" s="402"/>
      <c r="U242" s="402"/>
      <c r="V242" s="402"/>
      <c r="W242" s="402"/>
      <c r="X242" s="402"/>
      <c r="Y242" s="402"/>
      <c r="Z242" s="402"/>
    </row>
    <row r="243" ht="18.0" customHeight="1">
      <c r="A243" s="402"/>
      <c r="B243" s="402"/>
      <c r="C243" s="402"/>
      <c r="D243" s="402"/>
      <c r="E243" s="402"/>
      <c r="F243" s="402"/>
      <c r="G243" s="402"/>
      <c r="H243" s="402"/>
      <c r="I243" s="402"/>
      <c r="J243" s="402"/>
      <c r="K243" s="402"/>
      <c r="L243" s="402"/>
      <c r="M243" s="402"/>
      <c r="N243" s="402"/>
      <c r="O243" s="402"/>
      <c r="P243" s="402"/>
      <c r="Q243" s="402"/>
      <c r="R243" s="402"/>
      <c r="S243" s="402"/>
      <c r="T243" s="402"/>
      <c r="U243" s="402"/>
      <c r="V243" s="402"/>
      <c r="W243" s="402"/>
      <c r="X243" s="402"/>
      <c r="Y243" s="402"/>
      <c r="Z243" s="402"/>
    </row>
    <row r="244" ht="18.0" customHeight="1">
      <c r="A244" s="402"/>
      <c r="B244" s="402"/>
      <c r="C244" s="402"/>
      <c r="D244" s="402"/>
      <c r="E244" s="402"/>
      <c r="F244" s="402"/>
      <c r="G244" s="402"/>
      <c r="H244" s="402"/>
      <c r="I244" s="402"/>
      <c r="J244" s="402"/>
      <c r="K244" s="402"/>
      <c r="L244" s="402"/>
      <c r="M244" s="402"/>
      <c r="N244" s="402"/>
      <c r="O244" s="402"/>
      <c r="P244" s="402"/>
      <c r="Q244" s="402"/>
      <c r="R244" s="402"/>
      <c r="S244" s="402"/>
      <c r="T244" s="402"/>
      <c r="U244" s="402"/>
      <c r="V244" s="402"/>
      <c r="W244" s="402"/>
      <c r="X244" s="402"/>
      <c r="Y244" s="402"/>
      <c r="Z244" s="402"/>
    </row>
    <row r="245" ht="18.0" customHeight="1">
      <c r="A245" s="402"/>
      <c r="B245" s="402"/>
      <c r="C245" s="402"/>
      <c r="D245" s="402"/>
      <c r="E245" s="402"/>
      <c r="F245" s="402"/>
      <c r="G245" s="402"/>
      <c r="H245" s="402"/>
      <c r="I245" s="402"/>
      <c r="J245" s="402"/>
      <c r="K245" s="402"/>
      <c r="L245" s="402"/>
      <c r="M245" s="402"/>
      <c r="N245" s="402"/>
      <c r="O245" s="402"/>
      <c r="P245" s="402"/>
      <c r="Q245" s="402"/>
      <c r="R245" s="402"/>
      <c r="S245" s="402"/>
      <c r="T245" s="402"/>
      <c r="U245" s="402"/>
      <c r="V245" s="402"/>
      <c r="W245" s="402"/>
      <c r="X245" s="402"/>
      <c r="Y245" s="402"/>
      <c r="Z245" s="402"/>
    </row>
    <row r="246" ht="18.0" customHeight="1">
      <c r="A246" s="402"/>
      <c r="B246" s="402"/>
      <c r="C246" s="402"/>
      <c r="D246" s="402"/>
      <c r="E246" s="402"/>
      <c r="F246" s="402"/>
      <c r="G246" s="402"/>
      <c r="H246" s="402"/>
      <c r="I246" s="402"/>
      <c r="J246" s="402"/>
      <c r="K246" s="402"/>
      <c r="L246" s="402"/>
      <c r="M246" s="402"/>
      <c r="N246" s="402"/>
      <c r="O246" s="402"/>
      <c r="P246" s="402"/>
      <c r="Q246" s="402"/>
      <c r="R246" s="402"/>
      <c r="S246" s="402"/>
      <c r="T246" s="402"/>
      <c r="U246" s="402"/>
      <c r="V246" s="402"/>
      <c r="W246" s="402"/>
      <c r="X246" s="402"/>
      <c r="Y246" s="402"/>
      <c r="Z246" s="402"/>
    </row>
    <row r="247" ht="18.0" customHeight="1">
      <c r="A247" s="402"/>
      <c r="B247" s="402"/>
      <c r="C247" s="402"/>
      <c r="D247" s="402"/>
      <c r="E247" s="402"/>
      <c r="F247" s="402"/>
      <c r="G247" s="402"/>
      <c r="H247" s="402"/>
      <c r="I247" s="402"/>
      <c r="J247" s="402"/>
      <c r="K247" s="402"/>
      <c r="L247" s="402"/>
      <c r="M247" s="402"/>
      <c r="N247" s="402"/>
      <c r="O247" s="402"/>
      <c r="P247" s="402"/>
      <c r="Q247" s="402"/>
      <c r="R247" s="402"/>
      <c r="S247" s="402"/>
      <c r="T247" s="402"/>
      <c r="U247" s="402"/>
      <c r="V247" s="402"/>
      <c r="W247" s="402"/>
      <c r="X247" s="402"/>
      <c r="Y247" s="402"/>
      <c r="Z247" s="402"/>
    </row>
    <row r="248" ht="18.0" customHeight="1">
      <c r="A248" s="402"/>
      <c r="B248" s="402"/>
      <c r="C248" s="402"/>
      <c r="D248" s="402"/>
      <c r="E248" s="402"/>
      <c r="F248" s="402"/>
      <c r="G248" s="402"/>
      <c r="H248" s="402"/>
      <c r="I248" s="402"/>
      <c r="J248" s="402"/>
      <c r="K248" s="402"/>
      <c r="L248" s="402"/>
      <c r="M248" s="402"/>
      <c r="N248" s="402"/>
      <c r="O248" s="402"/>
      <c r="P248" s="402"/>
      <c r="Q248" s="402"/>
      <c r="R248" s="402"/>
      <c r="S248" s="402"/>
      <c r="T248" s="402"/>
      <c r="U248" s="402"/>
      <c r="V248" s="402"/>
      <c r="W248" s="402"/>
      <c r="X248" s="402"/>
      <c r="Y248" s="402"/>
      <c r="Z248" s="402"/>
    </row>
    <row r="249" ht="18.0" customHeight="1">
      <c r="A249" s="402"/>
      <c r="B249" s="402"/>
      <c r="C249" s="402"/>
      <c r="D249" s="402"/>
      <c r="E249" s="402"/>
      <c r="F249" s="402"/>
      <c r="G249" s="402"/>
      <c r="H249" s="402"/>
      <c r="I249" s="402"/>
      <c r="J249" s="402"/>
      <c r="K249" s="402"/>
      <c r="L249" s="402"/>
      <c r="M249" s="402"/>
      <c r="N249" s="402"/>
      <c r="O249" s="402"/>
      <c r="P249" s="402"/>
      <c r="Q249" s="402"/>
      <c r="R249" s="402"/>
      <c r="S249" s="402"/>
      <c r="T249" s="402"/>
      <c r="U249" s="402"/>
      <c r="V249" s="402"/>
      <c r="W249" s="402"/>
      <c r="X249" s="402"/>
      <c r="Y249" s="402"/>
      <c r="Z249" s="402"/>
    </row>
    <row r="250" ht="18.0" customHeight="1">
      <c r="A250" s="402"/>
      <c r="B250" s="402"/>
      <c r="C250" s="402"/>
      <c r="D250" s="402"/>
      <c r="E250" s="402"/>
      <c r="F250" s="402"/>
      <c r="G250" s="402"/>
      <c r="H250" s="402"/>
      <c r="I250" s="402"/>
      <c r="J250" s="402"/>
      <c r="K250" s="402"/>
      <c r="L250" s="402"/>
      <c r="M250" s="402"/>
      <c r="N250" s="402"/>
      <c r="O250" s="402"/>
      <c r="P250" s="402"/>
      <c r="Q250" s="402"/>
      <c r="R250" s="402"/>
      <c r="S250" s="402"/>
      <c r="T250" s="402"/>
      <c r="U250" s="402"/>
      <c r="V250" s="402"/>
      <c r="W250" s="402"/>
      <c r="X250" s="402"/>
      <c r="Y250" s="402"/>
      <c r="Z250" s="402"/>
    </row>
    <row r="251" ht="18.0" customHeight="1">
      <c r="A251" s="402"/>
      <c r="B251" s="402"/>
      <c r="C251" s="402"/>
      <c r="D251" s="402"/>
      <c r="E251" s="402"/>
      <c r="F251" s="402"/>
      <c r="G251" s="402"/>
      <c r="H251" s="402"/>
      <c r="I251" s="402"/>
      <c r="J251" s="402"/>
      <c r="K251" s="402"/>
      <c r="L251" s="402"/>
      <c r="M251" s="402"/>
      <c r="N251" s="402"/>
      <c r="O251" s="402"/>
      <c r="P251" s="402"/>
      <c r="Q251" s="402"/>
      <c r="R251" s="402"/>
      <c r="S251" s="402"/>
      <c r="T251" s="402"/>
      <c r="U251" s="402"/>
      <c r="V251" s="402"/>
      <c r="W251" s="402"/>
      <c r="X251" s="402"/>
      <c r="Y251" s="402"/>
      <c r="Z251" s="402"/>
    </row>
    <row r="252" ht="18.0" customHeight="1">
      <c r="A252" s="402"/>
      <c r="B252" s="402"/>
      <c r="C252" s="402"/>
      <c r="D252" s="402"/>
      <c r="E252" s="402"/>
      <c r="F252" s="402"/>
      <c r="G252" s="402"/>
      <c r="H252" s="402"/>
      <c r="I252" s="402"/>
      <c r="J252" s="402"/>
      <c r="K252" s="402"/>
      <c r="L252" s="402"/>
      <c r="M252" s="402"/>
      <c r="N252" s="402"/>
      <c r="O252" s="402"/>
      <c r="P252" s="402"/>
      <c r="Q252" s="402"/>
      <c r="R252" s="402"/>
      <c r="S252" s="402"/>
      <c r="T252" s="402"/>
      <c r="U252" s="402"/>
      <c r="V252" s="402"/>
      <c r="W252" s="402"/>
      <c r="X252" s="402"/>
      <c r="Y252" s="402"/>
      <c r="Z252" s="402"/>
    </row>
    <row r="253" ht="18.0" customHeight="1">
      <c r="A253" s="402"/>
      <c r="B253" s="402"/>
      <c r="C253" s="402"/>
      <c r="D253" s="402"/>
      <c r="E253" s="402"/>
      <c r="F253" s="402"/>
      <c r="G253" s="402"/>
      <c r="H253" s="402"/>
      <c r="I253" s="402"/>
      <c r="J253" s="402"/>
      <c r="K253" s="402"/>
      <c r="L253" s="402"/>
      <c r="M253" s="402"/>
      <c r="N253" s="402"/>
      <c r="O253" s="402"/>
      <c r="P253" s="402"/>
      <c r="Q253" s="402"/>
      <c r="R253" s="402"/>
      <c r="S253" s="402"/>
      <c r="T253" s="402"/>
      <c r="U253" s="402"/>
      <c r="V253" s="402"/>
      <c r="W253" s="402"/>
      <c r="X253" s="402"/>
      <c r="Y253" s="402"/>
      <c r="Z253" s="402"/>
    </row>
    <row r="254" ht="18.0" customHeight="1">
      <c r="A254" s="402"/>
      <c r="B254" s="402"/>
      <c r="C254" s="402"/>
      <c r="D254" s="402"/>
      <c r="E254" s="402"/>
      <c r="F254" s="402"/>
      <c r="G254" s="402"/>
      <c r="H254" s="402"/>
      <c r="I254" s="402"/>
      <c r="J254" s="402"/>
      <c r="K254" s="402"/>
      <c r="L254" s="402"/>
      <c r="M254" s="402"/>
      <c r="N254" s="402"/>
      <c r="O254" s="402"/>
      <c r="P254" s="402"/>
      <c r="Q254" s="402"/>
      <c r="R254" s="402"/>
      <c r="S254" s="402"/>
      <c r="T254" s="402"/>
      <c r="U254" s="402"/>
      <c r="V254" s="402"/>
      <c r="W254" s="402"/>
      <c r="X254" s="402"/>
      <c r="Y254" s="402"/>
      <c r="Z254" s="402"/>
    </row>
    <row r="255" ht="18.0" customHeight="1">
      <c r="A255" s="402"/>
      <c r="B255" s="402"/>
      <c r="C255" s="402"/>
      <c r="D255" s="402"/>
      <c r="E255" s="402"/>
      <c r="F255" s="402"/>
      <c r="G255" s="402"/>
      <c r="H255" s="402"/>
      <c r="I255" s="402"/>
      <c r="J255" s="402"/>
      <c r="K255" s="402"/>
      <c r="L255" s="402"/>
      <c r="M255" s="402"/>
      <c r="N255" s="402"/>
      <c r="O255" s="402"/>
      <c r="P255" s="402"/>
      <c r="Q255" s="402"/>
      <c r="R255" s="402"/>
      <c r="S255" s="402"/>
      <c r="T255" s="402"/>
      <c r="U255" s="402"/>
      <c r="V255" s="402"/>
      <c r="W255" s="402"/>
      <c r="X255" s="402"/>
      <c r="Y255" s="402"/>
      <c r="Z255" s="402"/>
    </row>
    <row r="256" ht="18.0" customHeight="1">
      <c r="A256" s="402"/>
      <c r="B256" s="402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2"/>
      <c r="S256" s="402"/>
      <c r="T256" s="402"/>
      <c r="U256" s="402"/>
      <c r="V256" s="402"/>
      <c r="W256" s="402"/>
      <c r="X256" s="402"/>
      <c r="Y256" s="402"/>
      <c r="Z256" s="402"/>
    </row>
    <row r="257" ht="18.0" customHeight="1">
      <c r="A257" s="402"/>
      <c r="B257" s="402"/>
      <c r="C257" s="402"/>
      <c r="D257" s="402"/>
      <c r="E257" s="402"/>
      <c r="F257" s="402"/>
      <c r="G257" s="402"/>
      <c r="H257" s="402"/>
      <c r="I257" s="402"/>
      <c r="J257" s="402"/>
      <c r="K257" s="402"/>
      <c r="L257" s="402"/>
      <c r="M257" s="402"/>
      <c r="N257" s="402"/>
      <c r="O257" s="402"/>
      <c r="P257" s="402"/>
      <c r="Q257" s="402"/>
      <c r="R257" s="402"/>
      <c r="S257" s="402"/>
      <c r="T257" s="402"/>
      <c r="U257" s="402"/>
      <c r="V257" s="402"/>
      <c r="W257" s="402"/>
      <c r="X257" s="402"/>
      <c r="Y257" s="402"/>
      <c r="Z257" s="402"/>
    </row>
    <row r="258" ht="18.0" customHeight="1">
      <c r="A258" s="402"/>
      <c r="B258" s="402"/>
      <c r="C258" s="402"/>
      <c r="D258" s="402"/>
      <c r="E258" s="402"/>
      <c r="F258" s="402"/>
      <c r="G258" s="402"/>
      <c r="H258" s="402"/>
      <c r="I258" s="402"/>
      <c r="J258" s="402"/>
      <c r="K258" s="402"/>
      <c r="L258" s="402"/>
      <c r="M258" s="402"/>
      <c r="N258" s="402"/>
      <c r="O258" s="402"/>
      <c r="P258" s="402"/>
      <c r="Q258" s="402"/>
      <c r="R258" s="402"/>
      <c r="S258" s="402"/>
      <c r="T258" s="402"/>
      <c r="U258" s="402"/>
      <c r="V258" s="402"/>
      <c r="W258" s="402"/>
      <c r="X258" s="402"/>
      <c r="Y258" s="402"/>
      <c r="Z258" s="402"/>
    </row>
    <row r="259" ht="18.0" customHeight="1">
      <c r="A259" s="402"/>
      <c r="B259" s="402"/>
      <c r="C259" s="402"/>
      <c r="D259" s="402"/>
      <c r="E259" s="402"/>
      <c r="F259" s="402"/>
      <c r="G259" s="402"/>
      <c r="H259" s="402"/>
      <c r="I259" s="402"/>
      <c r="J259" s="402"/>
      <c r="K259" s="402"/>
      <c r="L259" s="402"/>
      <c r="M259" s="402"/>
      <c r="N259" s="402"/>
      <c r="O259" s="402"/>
      <c r="P259" s="402"/>
      <c r="Q259" s="402"/>
      <c r="R259" s="402"/>
      <c r="S259" s="402"/>
      <c r="T259" s="402"/>
      <c r="U259" s="402"/>
      <c r="V259" s="402"/>
      <c r="W259" s="402"/>
      <c r="X259" s="402"/>
      <c r="Y259" s="402"/>
      <c r="Z259" s="402"/>
    </row>
    <row r="260" ht="18.0" customHeight="1">
      <c r="A260" s="402"/>
      <c r="B260" s="402"/>
      <c r="C260" s="402"/>
      <c r="D260" s="402"/>
      <c r="E260" s="402"/>
      <c r="F260" s="402"/>
      <c r="G260" s="402"/>
      <c r="H260" s="402"/>
      <c r="I260" s="402"/>
      <c r="J260" s="402"/>
      <c r="K260" s="402"/>
      <c r="L260" s="402"/>
      <c r="M260" s="402"/>
      <c r="N260" s="402"/>
      <c r="O260" s="402"/>
      <c r="P260" s="402"/>
      <c r="Q260" s="402"/>
      <c r="R260" s="402"/>
      <c r="S260" s="402"/>
      <c r="T260" s="402"/>
      <c r="U260" s="402"/>
      <c r="V260" s="402"/>
      <c r="W260" s="402"/>
      <c r="X260" s="402"/>
      <c r="Y260" s="402"/>
      <c r="Z260" s="402"/>
    </row>
    <row r="261" ht="18.0" customHeight="1">
      <c r="A261" s="402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  <c r="O261" s="402"/>
      <c r="P261" s="402"/>
      <c r="Q261" s="402"/>
      <c r="R261" s="402"/>
      <c r="S261" s="402"/>
      <c r="T261" s="402"/>
      <c r="U261" s="402"/>
      <c r="V261" s="402"/>
      <c r="W261" s="402"/>
      <c r="X261" s="402"/>
      <c r="Y261" s="402"/>
      <c r="Z261" s="402"/>
    </row>
    <row r="262" ht="18.0" customHeight="1">
      <c r="A262" s="402"/>
      <c r="B262" s="402"/>
      <c r="C262" s="402"/>
      <c r="D262" s="402"/>
      <c r="E262" s="402"/>
      <c r="F262" s="402"/>
      <c r="G262" s="402"/>
      <c r="H262" s="402"/>
      <c r="I262" s="402"/>
      <c r="J262" s="402"/>
      <c r="K262" s="402"/>
      <c r="L262" s="402"/>
      <c r="M262" s="402"/>
      <c r="N262" s="402"/>
      <c r="O262" s="402"/>
      <c r="P262" s="402"/>
      <c r="Q262" s="402"/>
      <c r="R262" s="402"/>
      <c r="S262" s="402"/>
      <c r="T262" s="402"/>
      <c r="U262" s="402"/>
      <c r="V262" s="402"/>
      <c r="W262" s="402"/>
      <c r="X262" s="402"/>
      <c r="Y262" s="402"/>
      <c r="Z262" s="402"/>
    </row>
    <row r="263" ht="18.0" customHeight="1">
      <c r="A263" s="402"/>
      <c r="B263" s="402"/>
      <c r="C263" s="402"/>
      <c r="D263" s="402"/>
      <c r="E263" s="402"/>
      <c r="F263" s="402"/>
      <c r="G263" s="402"/>
      <c r="H263" s="402"/>
      <c r="I263" s="402"/>
      <c r="J263" s="402"/>
      <c r="K263" s="402"/>
      <c r="L263" s="402"/>
      <c r="M263" s="402"/>
      <c r="N263" s="402"/>
      <c r="O263" s="402"/>
      <c r="P263" s="402"/>
      <c r="Q263" s="402"/>
      <c r="R263" s="402"/>
      <c r="S263" s="402"/>
      <c r="T263" s="402"/>
      <c r="U263" s="402"/>
      <c r="V263" s="402"/>
      <c r="W263" s="402"/>
      <c r="X263" s="402"/>
      <c r="Y263" s="402"/>
      <c r="Z263" s="402"/>
    </row>
    <row r="264" ht="18.0" customHeight="1">
      <c r="A264" s="402"/>
      <c r="B264" s="402"/>
      <c r="C264" s="402"/>
      <c r="D264" s="402"/>
      <c r="E264" s="402"/>
      <c r="F264" s="402"/>
      <c r="G264" s="402"/>
      <c r="H264" s="402"/>
      <c r="I264" s="402"/>
      <c r="J264" s="402"/>
      <c r="K264" s="402"/>
      <c r="L264" s="402"/>
      <c r="M264" s="402"/>
      <c r="N264" s="402"/>
      <c r="O264" s="402"/>
      <c r="P264" s="402"/>
      <c r="Q264" s="402"/>
      <c r="R264" s="402"/>
      <c r="S264" s="402"/>
      <c r="T264" s="402"/>
      <c r="U264" s="402"/>
      <c r="V264" s="402"/>
      <c r="W264" s="402"/>
      <c r="X264" s="402"/>
      <c r="Y264" s="402"/>
      <c r="Z264" s="402"/>
    </row>
    <row r="265" ht="18.0" customHeight="1">
      <c r="A265" s="402"/>
      <c r="B265" s="402"/>
      <c r="C265" s="402"/>
      <c r="D265" s="402"/>
      <c r="E265" s="402"/>
      <c r="F265" s="402"/>
      <c r="G265" s="402"/>
      <c r="H265" s="402"/>
      <c r="I265" s="402"/>
      <c r="J265" s="402"/>
      <c r="K265" s="402"/>
      <c r="L265" s="402"/>
      <c r="M265" s="402"/>
      <c r="N265" s="402"/>
      <c r="O265" s="402"/>
      <c r="P265" s="402"/>
      <c r="Q265" s="402"/>
      <c r="R265" s="402"/>
      <c r="S265" s="402"/>
      <c r="T265" s="402"/>
      <c r="U265" s="402"/>
      <c r="V265" s="402"/>
      <c r="W265" s="402"/>
      <c r="X265" s="402"/>
      <c r="Y265" s="402"/>
      <c r="Z265" s="402"/>
    </row>
    <row r="266" ht="18.0" customHeight="1">
      <c r="A266" s="402"/>
      <c r="B266" s="402"/>
      <c r="C266" s="402"/>
      <c r="D266" s="402"/>
      <c r="E266" s="402"/>
      <c r="F266" s="402"/>
      <c r="G266" s="402"/>
      <c r="H266" s="402"/>
      <c r="I266" s="402"/>
      <c r="J266" s="402"/>
      <c r="K266" s="402"/>
      <c r="L266" s="402"/>
      <c r="M266" s="402"/>
      <c r="N266" s="402"/>
      <c r="O266" s="402"/>
      <c r="P266" s="402"/>
      <c r="Q266" s="402"/>
      <c r="R266" s="402"/>
      <c r="S266" s="402"/>
      <c r="T266" s="402"/>
      <c r="U266" s="402"/>
      <c r="V266" s="402"/>
      <c r="W266" s="402"/>
      <c r="X266" s="402"/>
      <c r="Y266" s="402"/>
      <c r="Z266" s="402"/>
    </row>
    <row r="267" ht="18.0" customHeight="1">
      <c r="A267" s="402"/>
      <c r="B267" s="402"/>
      <c r="C267" s="402"/>
      <c r="D267" s="402"/>
      <c r="E267" s="402"/>
      <c r="F267" s="402"/>
      <c r="G267" s="402"/>
      <c r="H267" s="402"/>
      <c r="I267" s="402"/>
      <c r="J267" s="402"/>
      <c r="K267" s="402"/>
      <c r="L267" s="402"/>
      <c r="M267" s="402"/>
      <c r="N267" s="402"/>
      <c r="O267" s="402"/>
      <c r="P267" s="402"/>
      <c r="Q267" s="402"/>
      <c r="R267" s="402"/>
      <c r="S267" s="402"/>
      <c r="T267" s="402"/>
      <c r="U267" s="402"/>
      <c r="V267" s="402"/>
      <c r="W267" s="402"/>
      <c r="X267" s="402"/>
      <c r="Y267" s="402"/>
      <c r="Z267" s="402"/>
    </row>
    <row r="268" ht="18.0" customHeight="1">
      <c r="A268" s="402"/>
      <c r="B268" s="402"/>
      <c r="C268" s="402"/>
      <c r="D268" s="402"/>
      <c r="E268" s="402"/>
      <c r="F268" s="402"/>
      <c r="G268" s="402"/>
      <c r="H268" s="402"/>
      <c r="I268" s="402"/>
      <c r="J268" s="402"/>
      <c r="K268" s="402"/>
      <c r="L268" s="402"/>
      <c r="M268" s="402"/>
      <c r="N268" s="402"/>
      <c r="O268" s="402"/>
      <c r="P268" s="402"/>
      <c r="Q268" s="402"/>
      <c r="R268" s="402"/>
      <c r="S268" s="402"/>
      <c r="T268" s="402"/>
      <c r="U268" s="402"/>
      <c r="V268" s="402"/>
      <c r="W268" s="402"/>
      <c r="X268" s="402"/>
      <c r="Y268" s="402"/>
      <c r="Z268" s="402"/>
    </row>
    <row r="269" ht="18.0" customHeight="1">
      <c r="A269" s="402"/>
      <c r="B269" s="402"/>
      <c r="C269" s="402"/>
      <c r="D269" s="402"/>
      <c r="E269" s="402"/>
      <c r="F269" s="402"/>
      <c r="G269" s="402"/>
      <c r="H269" s="402"/>
      <c r="I269" s="402"/>
      <c r="J269" s="402"/>
      <c r="K269" s="402"/>
      <c r="L269" s="402"/>
      <c r="M269" s="402"/>
      <c r="N269" s="402"/>
      <c r="O269" s="402"/>
      <c r="P269" s="402"/>
      <c r="Q269" s="402"/>
      <c r="R269" s="402"/>
      <c r="S269" s="402"/>
      <c r="T269" s="402"/>
      <c r="U269" s="402"/>
      <c r="V269" s="402"/>
      <c r="W269" s="402"/>
      <c r="X269" s="402"/>
      <c r="Y269" s="402"/>
      <c r="Z269" s="402"/>
    </row>
    <row r="270" ht="18.0" customHeight="1">
      <c r="A270" s="402"/>
      <c r="B270" s="402"/>
      <c r="C270" s="402"/>
      <c r="D270" s="402"/>
      <c r="E270" s="402"/>
      <c r="F270" s="402"/>
      <c r="G270" s="402"/>
      <c r="H270" s="402"/>
      <c r="I270" s="402"/>
      <c r="J270" s="402"/>
      <c r="K270" s="402"/>
      <c r="L270" s="402"/>
      <c r="M270" s="402"/>
      <c r="N270" s="402"/>
      <c r="O270" s="402"/>
      <c r="P270" s="402"/>
      <c r="Q270" s="402"/>
      <c r="R270" s="402"/>
      <c r="S270" s="402"/>
      <c r="T270" s="402"/>
      <c r="U270" s="402"/>
      <c r="V270" s="402"/>
      <c r="W270" s="402"/>
      <c r="X270" s="402"/>
      <c r="Y270" s="402"/>
      <c r="Z270" s="402"/>
    </row>
    <row r="271" ht="18.0" customHeight="1">
      <c r="A271" s="402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  <c r="O271" s="402"/>
      <c r="P271" s="402"/>
      <c r="Q271" s="402"/>
      <c r="R271" s="402"/>
      <c r="S271" s="402"/>
      <c r="T271" s="402"/>
      <c r="U271" s="402"/>
      <c r="V271" s="402"/>
      <c r="W271" s="402"/>
      <c r="X271" s="402"/>
      <c r="Y271" s="402"/>
      <c r="Z271" s="402"/>
    </row>
    <row r="272" ht="18.0" customHeight="1">
      <c r="A272" s="402"/>
      <c r="B272" s="402"/>
      <c r="C272" s="402"/>
      <c r="D272" s="402"/>
      <c r="E272" s="402"/>
      <c r="F272" s="402"/>
      <c r="G272" s="402"/>
      <c r="H272" s="402"/>
      <c r="I272" s="402"/>
      <c r="J272" s="402"/>
      <c r="K272" s="402"/>
      <c r="L272" s="402"/>
      <c r="M272" s="402"/>
      <c r="N272" s="402"/>
      <c r="O272" s="402"/>
      <c r="P272" s="402"/>
      <c r="Q272" s="402"/>
      <c r="R272" s="402"/>
      <c r="S272" s="402"/>
      <c r="T272" s="402"/>
      <c r="U272" s="402"/>
      <c r="V272" s="402"/>
      <c r="W272" s="402"/>
      <c r="X272" s="402"/>
      <c r="Y272" s="402"/>
      <c r="Z272" s="402"/>
    </row>
    <row r="273" ht="18.0" customHeight="1">
      <c r="A273" s="402"/>
      <c r="B273" s="402"/>
      <c r="C273" s="402"/>
      <c r="D273" s="402"/>
      <c r="E273" s="402"/>
      <c r="F273" s="402"/>
      <c r="G273" s="402"/>
      <c r="H273" s="402"/>
      <c r="I273" s="402"/>
      <c r="J273" s="402"/>
      <c r="K273" s="402"/>
      <c r="L273" s="402"/>
      <c r="M273" s="402"/>
      <c r="N273" s="402"/>
      <c r="O273" s="402"/>
      <c r="P273" s="402"/>
      <c r="Q273" s="402"/>
      <c r="R273" s="402"/>
      <c r="S273" s="402"/>
      <c r="T273" s="402"/>
      <c r="U273" s="402"/>
      <c r="V273" s="402"/>
      <c r="W273" s="402"/>
      <c r="X273" s="402"/>
      <c r="Y273" s="402"/>
      <c r="Z273" s="402"/>
    </row>
    <row r="274" ht="18.0" customHeight="1">
      <c r="A274" s="402"/>
      <c r="B274" s="402"/>
      <c r="C274" s="402"/>
      <c r="D274" s="402"/>
      <c r="E274" s="402"/>
      <c r="F274" s="402"/>
      <c r="G274" s="402"/>
      <c r="H274" s="402"/>
      <c r="I274" s="402"/>
      <c r="J274" s="402"/>
      <c r="K274" s="402"/>
      <c r="L274" s="402"/>
      <c r="M274" s="402"/>
      <c r="N274" s="402"/>
      <c r="O274" s="402"/>
      <c r="P274" s="402"/>
      <c r="Q274" s="402"/>
      <c r="R274" s="402"/>
      <c r="S274" s="402"/>
      <c r="T274" s="402"/>
      <c r="U274" s="402"/>
      <c r="V274" s="402"/>
      <c r="W274" s="402"/>
      <c r="X274" s="402"/>
      <c r="Y274" s="402"/>
      <c r="Z274" s="402"/>
    </row>
    <row r="275" ht="18.0" customHeight="1">
      <c r="A275" s="402"/>
      <c r="B275" s="402"/>
      <c r="C275" s="402"/>
      <c r="D275" s="402"/>
      <c r="E275" s="402"/>
      <c r="F275" s="402"/>
      <c r="G275" s="402"/>
      <c r="H275" s="402"/>
      <c r="I275" s="402"/>
      <c r="J275" s="402"/>
      <c r="K275" s="402"/>
      <c r="L275" s="402"/>
      <c r="M275" s="402"/>
      <c r="N275" s="402"/>
      <c r="O275" s="402"/>
      <c r="P275" s="402"/>
      <c r="Q275" s="402"/>
      <c r="R275" s="402"/>
      <c r="S275" s="402"/>
      <c r="T275" s="402"/>
      <c r="U275" s="402"/>
      <c r="V275" s="402"/>
      <c r="W275" s="402"/>
      <c r="X275" s="402"/>
      <c r="Y275" s="402"/>
      <c r="Z275" s="402"/>
    </row>
    <row r="276" ht="18.0" customHeight="1">
      <c r="A276" s="402"/>
      <c r="B276" s="402"/>
      <c r="C276" s="402"/>
      <c r="D276" s="402"/>
      <c r="E276" s="402"/>
      <c r="F276" s="402"/>
      <c r="G276" s="402"/>
      <c r="H276" s="402"/>
      <c r="I276" s="402"/>
      <c r="J276" s="402"/>
      <c r="K276" s="402"/>
      <c r="L276" s="402"/>
      <c r="M276" s="402"/>
      <c r="N276" s="402"/>
      <c r="O276" s="402"/>
      <c r="P276" s="402"/>
      <c r="Q276" s="402"/>
      <c r="R276" s="402"/>
      <c r="S276" s="402"/>
      <c r="T276" s="402"/>
      <c r="U276" s="402"/>
      <c r="V276" s="402"/>
      <c r="W276" s="402"/>
      <c r="X276" s="402"/>
      <c r="Y276" s="402"/>
      <c r="Z276" s="402"/>
    </row>
    <row r="277" ht="18.0" customHeight="1">
      <c r="A277" s="402"/>
      <c r="B277" s="402"/>
      <c r="C277" s="402"/>
      <c r="D277" s="402"/>
      <c r="E277" s="402"/>
      <c r="F277" s="402"/>
      <c r="G277" s="402"/>
      <c r="H277" s="402"/>
      <c r="I277" s="402"/>
      <c r="J277" s="402"/>
      <c r="K277" s="402"/>
      <c r="L277" s="402"/>
      <c r="M277" s="402"/>
      <c r="N277" s="402"/>
      <c r="O277" s="402"/>
      <c r="P277" s="402"/>
      <c r="Q277" s="402"/>
      <c r="R277" s="402"/>
      <c r="S277" s="402"/>
      <c r="T277" s="402"/>
      <c r="U277" s="402"/>
      <c r="V277" s="402"/>
      <c r="W277" s="402"/>
      <c r="X277" s="402"/>
      <c r="Y277" s="402"/>
      <c r="Z277" s="402"/>
    </row>
    <row r="278" ht="18.0" customHeight="1">
      <c r="A278" s="402"/>
      <c r="B278" s="402"/>
      <c r="C278" s="402"/>
      <c r="D278" s="402"/>
      <c r="E278" s="402"/>
      <c r="F278" s="402"/>
      <c r="G278" s="402"/>
      <c r="H278" s="402"/>
      <c r="I278" s="402"/>
      <c r="J278" s="402"/>
      <c r="K278" s="402"/>
      <c r="L278" s="402"/>
      <c r="M278" s="402"/>
      <c r="N278" s="402"/>
      <c r="O278" s="402"/>
      <c r="P278" s="402"/>
      <c r="Q278" s="402"/>
      <c r="R278" s="402"/>
      <c r="S278" s="402"/>
      <c r="T278" s="402"/>
      <c r="U278" s="402"/>
      <c r="V278" s="402"/>
      <c r="W278" s="402"/>
      <c r="X278" s="402"/>
      <c r="Y278" s="402"/>
      <c r="Z278" s="402"/>
    </row>
    <row r="279" ht="18.0" customHeight="1">
      <c r="A279" s="402"/>
      <c r="B279" s="402"/>
      <c r="C279" s="402"/>
      <c r="D279" s="402"/>
      <c r="E279" s="402"/>
      <c r="F279" s="402"/>
      <c r="G279" s="402"/>
      <c r="H279" s="402"/>
      <c r="I279" s="402"/>
      <c r="J279" s="402"/>
      <c r="K279" s="402"/>
      <c r="L279" s="402"/>
      <c r="M279" s="402"/>
      <c r="N279" s="402"/>
      <c r="O279" s="402"/>
      <c r="P279" s="402"/>
      <c r="Q279" s="402"/>
      <c r="R279" s="402"/>
      <c r="S279" s="402"/>
      <c r="T279" s="402"/>
      <c r="U279" s="402"/>
      <c r="V279" s="402"/>
      <c r="W279" s="402"/>
      <c r="X279" s="402"/>
      <c r="Y279" s="402"/>
      <c r="Z279" s="402"/>
    </row>
    <row r="280" ht="18.0" customHeight="1">
      <c r="A280" s="402"/>
      <c r="B280" s="402"/>
      <c r="C280" s="402"/>
      <c r="D280" s="402"/>
      <c r="E280" s="402"/>
      <c r="F280" s="402"/>
      <c r="G280" s="402"/>
      <c r="H280" s="402"/>
      <c r="I280" s="402"/>
      <c r="J280" s="402"/>
      <c r="K280" s="402"/>
      <c r="L280" s="402"/>
      <c r="M280" s="402"/>
      <c r="N280" s="402"/>
      <c r="O280" s="402"/>
      <c r="P280" s="402"/>
      <c r="Q280" s="402"/>
      <c r="R280" s="402"/>
      <c r="S280" s="402"/>
      <c r="T280" s="402"/>
      <c r="U280" s="402"/>
      <c r="V280" s="402"/>
      <c r="W280" s="402"/>
      <c r="X280" s="402"/>
      <c r="Y280" s="402"/>
      <c r="Z280" s="402"/>
    </row>
    <row r="281" ht="18.0" customHeight="1">
      <c r="A281" s="402"/>
      <c r="B281" s="402"/>
      <c r="C281" s="402"/>
      <c r="D281" s="402"/>
      <c r="E281" s="402"/>
      <c r="F281" s="402"/>
      <c r="G281" s="402"/>
      <c r="H281" s="402"/>
      <c r="I281" s="402"/>
      <c r="J281" s="402"/>
      <c r="K281" s="402"/>
      <c r="L281" s="402"/>
      <c r="M281" s="402"/>
      <c r="N281" s="402"/>
      <c r="O281" s="402"/>
      <c r="P281" s="402"/>
      <c r="Q281" s="402"/>
      <c r="R281" s="402"/>
      <c r="S281" s="402"/>
      <c r="T281" s="402"/>
      <c r="U281" s="402"/>
      <c r="V281" s="402"/>
      <c r="W281" s="402"/>
      <c r="X281" s="402"/>
      <c r="Y281" s="402"/>
      <c r="Z281" s="402"/>
    </row>
    <row r="282" ht="18.0" customHeight="1">
      <c r="A282" s="402"/>
      <c r="B282" s="402"/>
      <c r="C282" s="402"/>
      <c r="D282" s="402"/>
      <c r="E282" s="402"/>
      <c r="F282" s="402"/>
      <c r="G282" s="402"/>
      <c r="H282" s="402"/>
      <c r="I282" s="402"/>
      <c r="J282" s="402"/>
      <c r="K282" s="402"/>
      <c r="L282" s="402"/>
      <c r="M282" s="402"/>
      <c r="N282" s="402"/>
      <c r="O282" s="402"/>
      <c r="P282" s="402"/>
      <c r="Q282" s="402"/>
      <c r="R282" s="402"/>
      <c r="S282" s="402"/>
      <c r="T282" s="402"/>
      <c r="U282" s="402"/>
      <c r="V282" s="402"/>
      <c r="W282" s="402"/>
      <c r="X282" s="402"/>
      <c r="Y282" s="402"/>
      <c r="Z282" s="402"/>
    </row>
    <row r="283" ht="18.0" customHeight="1">
      <c r="A283" s="402"/>
      <c r="B283" s="402"/>
      <c r="C283" s="402"/>
      <c r="D283" s="402"/>
      <c r="E283" s="402"/>
      <c r="F283" s="402"/>
      <c r="G283" s="402"/>
      <c r="H283" s="402"/>
      <c r="I283" s="402"/>
      <c r="J283" s="402"/>
      <c r="K283" s="402"/>
      <c r="L283" s="402"/>
      <c r="M283" s="402"/>
      <c r="N283" s="402"/>
      <c r="O283" s="402"/>
      <c r="P283" s="40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</row>
    <row r="284" ht="18.0" customHeight="1">
      <c r="A284" s="402"/>
      <c r="B284" s="402"/>
      <c r="C284" s="402"/>
      <c r="D284" s="402"/>
      <c r="E284" s="402"/>
      <c r="F284" s="402"/>
      <c r="G284" s="402"/>
      <c r="H284" s="402"/>
      <c r="I284" s="402"/>
      <c r="J284" s="402"/>
      <c r="K284" s="402"/>
      <c r="L284" s="402"/>
      <c r="M284" s="402"/>
      <c r="N284" s="402"/>
      <c r="O284" s="402"/>
      <c r="P284" s="402"/>
      <c r="Q284" s="402"/>
      <c r="R284" s="402"/>
      <c r="S284" s="402"/>
      <c r="T284" s="402"/>
      <c r="U284" s="402"/>
      <c r="V284" s="402"/>
      <c r="W284" s="402"/>
      <c r="X284" s="402"/>
      <c r="Y284" s="402"/>
      <c r="Z284" s="402"/>
    </row>
    <row r="285" ht="18.0" customHeight="1">
      <c r="A285" s="402"/>
      <c r="B285" s="402"/>
      <c r="C285" s="402"/>
      <c r="D285" s="402"/>
      <c r="E285" s="402"/>
      <c r="F285" s="402"/>
      <c r="G285" s="402"/>
      <c r="H285" s="402"/>
      <c r="I285" s="402"/>
      <c r="J285" s="402"/>
      <c r="K285" s="402"/>
      <c r="L285" s="402"/>
      <c r="M285" s="402"/>
      <c r="N285" s="402"/>
      <c r="O285" s="402"/>
      <c r="P285" s="402"/>
      <c r="Q285" s="402"/>
      <c r="R285" s="402"/>
      <c r="S285" s="402"/>
      <c r="T285" s="402"/>
      <c r="U285" s="402"/>
      <c r="V285" s="402"/>
      <c r="W285" s="402"/>
      <c r="X285" s="402"/>
      <c r="Y285" s="402"/>
      <c r="Z285" s="402"/>
    </row>
    <row r="286" ht="18.0" customHeight="1">
      <c r="A286" s="402"/>
      <c r="B286" s="402"/>
      <c r="C286" s="402"/>
      <c r="D286" s="402"/>
      <c r="E286" s="402"/>
      <c r="F286" s="402"/>
      <c r="G286" s="402"/>
      <c r="H286" s="402"/>
      <c r="I286" s="402"/>
      <c r="J286" s="402"/>
      <c r="K286" s="402"/>
      <c r="L286" s="402"/>
      <c r="M286" s="402"/>
      <c r="N286" s="402"/>
      <c r="O286" s="402"/>
      <c r="P286" s="402"/>
      <c r="Q286" s="402"/>
      <c r="R286" s="402"/>
      <c r="S286" s="402"/>
      <c r="T286" s="402"/>
      <c r="U286" s="402"/>
      <c r="V286" s="402"/>
      <c r="W286" s="402"/>
      <c r="X286" s="402"/>
      <c r="Y286" s="402"/>
      <c r="Z286" s="402"/>
    </row>
    <row r="287" ht="18.0" customHeight="1">
      <c r="A287" s="402"/>
      <c r="B287" s="402"/>
      <c r="C287" s="402"/>
      <c r="D287" s="402"/>
      <c r="E287" s="402"/>
      <c r="F287" s="402"/>
      <c r="G287" s="402"/>
      <c r="H287" s="402"/>
      <c r="I287" s="402"/>
      <c r="J287" s="402"/>
      <c r="K287" s="402"/>
      <c r="L287" s="402"/>
      <c r="M287" s="402"/>
      <c r="N287" s="402"/>
      <c r="O287" s="402"/>
      <c r="P287" s="402"/>
      <c r="Q287" s="402"/>
      <c r="R287" s="402"/>
      <c r="S287" s="402"/>
      <c r="T287" s="402"/>
      <c r="U287" s="402"/>
      <c r="V287" s="402"/>
      <c r="W287" s="402"/>
      <c r="X287" s="402"/>
      <c r="Y287" s="402"/>
      <c r="Z287" s="402"/>
    </row>
    <row r="288" ht="18.0" customHeight="1">
      <c r="A288" s="402"/>
      <c r="B288" s="402"/>
      <c r="C288" s="402"/>
      <c r="D288" s="402"/>
      <c r="E288" s="402"/>
      <c r="F288" s="402"/>
      <c r="G288" s="402"/>
      <c r="H288" s="402"/>
      <c r="I288" s="402"/>
      <c r="J288" s="402"/>
      <c r="K288" s="402"/>
      <c r="L288" s="402"/>
      <c r="M288" s="402"/>
      <c r="N288" s="402"/>
      <c r="O288" s="402"/>
      <c r="P288" s="402"/>
      <c r="Q288" s="402"/>
      <c r="R288" s="402"/>
      <c r="S288" s="402"/>
      <c r="T288" s="402"/>
      <c r="U288" s="402"/>
      <c r="V288" s="402"/>
      <c r="W288" s="402"/>
      <c r="X288" s="402"/>
      <c r="Y288" s="402"/>
      <c r="Z288" s="402"/>
    </row>
    <row r="289" ht="18.0" customHeight="1">
      <c r="A289" s="402"/>
      <c r="B289" s="402"/>
      <c r="C289" s="402"/>
      <c r="D289" s="402"/>
      <c r="E289" s="402"/>
      <c r="F289" s="402"/>
      <c r="G289" s="402"/>
      <c r="H289" s="402"/>
      <c r="I289" s="402"/>
      <c r="J289" s="402"/>
      <c r="K289" s="402"/>
      <c r="L289" s="402"/>
      <c r="M289" s="402"/>
      <c r="N289" s="402"/>
      <c r="O289" s="402"/>
      <c r="P289" s="402"/>
      <c r="Q289" s="402"/>
      <c r="R289" s="402"/>
      <c r="S289" s="402"/>
      <c r="T289" s="402"/>
      <c r="U289" s="402"/>
      <c r="V289" s="402"/>
      <c r="W289" s="402"/>
      <c r="X289" s="402"/>
      <c r="Y289" s="402"/>
      <c r="Z289" s="402"/>
    </row>
    <row r="290" ht="18.0" customHeight="1">
      <c r="A290" s="402"/>
      <c r="B290" s="402"/>
      <c r="C290" s="402"/>
      <c r="D290" s="402"/>
      <c r="E290" s="402"/>
      <c r="F290" s="402"/>
      <c r="G290" s="402"/>
      <c r="H290" s="402"/>
      <c r="I290" s="402"/>
      <c r="J290" s="402"/>
      <c r="K290" s="402"/>
      <c r="L290" s="402"/>
      <c r="M290" s="402"/>
      <c r="N290" s="402"/>
      <c r="O290" s="402"/>
      <c r="P290" s="402"/>
      <c r="Q290" s="402"/>
      <c r="R290" s="402"/>
      <c r="S290" s="402"/>
      <c r="T290" s="402"/>
      <c r="U290" s="402"/>
      <c r="V290" s="402"/>
      <c r="W290" s="402"/>
      <c r="X290" s="402"/>
      <c r="Y290" s="402"/>
      <c r="Z290" s="402"/>
    </row>
    <row r="291" ht="18.0" customHeight="1">
      <c r="A291" s="402"/>
      <c r="B291" s="402"/>
      <c r="C291" s="402"/>
      <c r="D291" s="402"/>
      <c r="E291" s="402"/>
      <c r="F291" s="402"/>
      <c r="G291" s="402"/>
      <c r="H291" s="402"/>
      <c r="I291" s="402"/>
      <c r="J291" s="402"/>
      <c r="K291" s="402"/>
      <c r="L291" s="402"/>
      <c r="M291" s="402"/>
      <c r="N291" s="402"/>
      <c r="O291" s="402"/>
      <c r="P291" s="402"/>
      <c r="Q291" s="402"/>
      <c r="R291" s="402"/>
      <c r="S291" s="402"/>
      <c r="T291" s="402"/>
      <c r="U291" s="402"/>
      <c r="V291" s="402"/>
      <c r="W291" s="402"/>
      <c r="X291" s="402"/>
      <c r="Y291" s="402"/>
      <c r="Z291" s="402"/>
    </row>
    <row r="292" ht="18.0" customHeight="1">
      <c r="A292" s="402"/>
      <c r="B292" s="402"/>
      <c r="C292" s="402"/>
      <c r="D292" s="402"/>
      <c r="E292" s="402"/>
      <c r="F292" s="402"/>
      <c r="G292" s="402"/>
      <c r="H292" s="402"/>
      <c r="I292" s="402"/>
      <c r="J292" s="402"/>
      <c r="K292" s="402"/>
      <c r="L292" s="402"/>
      <c r="M292" s="402"/>
      <c r="N292" s="402"/>
      <c r="O292" s="402"/>
      <c r="P292" s="402"/>
      <c r="Q292" s="402"/>
      <c r="R292" s="402"/>
      <c r="S292" s="402"/>
      <c r="T292" s="402"/>
      <c r="U292" s="402"/>
      <c r="V292" s="402"/>
      <c r="W292" s="402"/>
      <c r="X292" s="402"/>
      <c r="Y292" s="402"/>
      <c r="Z292" s="402"/>
    </row>
    <row r="293" ht="18.0" customHeight="1">
      <c r="A293" s="402"/>
      <c r="B293" s="402"/>
      <c r="C293" s="402"/>
      <c r="D293" s="402"/>
      <c r="E293" s="402"/>
      <c r="F293" s="402"/>
      <c r="G293" s="402"/>
      <c r="H293" s="402"/>
      <c r="I293" s="402"/>
      <c r="J293" s="402"/>
      <c r="K293" s="402"/>
      <c r="L293" s="402"/>
      <c r="M293" s="402"/>
      <c r="N293" s="402"/>
      <c r="O293" s="402"/>
      <c r="P293" s="402"/>
      <c r="Q293" s="402"/>
      <c r="R293" s="402"/>
      <c r="S293" s="402"/>
      <c r="T293" s="402"/>
      <c r="U293" s="402"/>
      <c r="V293" s="402"/>
      <c r="W293" s="402"/>
      <c r="X293" s="402"/>
      <c r="Y293" s="402"/>
      <c r="Z293" s="402"/>
    </row>
    <row r="294" ht="18.0" customHeight="1">
      <c r="A294" s="402"/>
      <c r="B294" s="402"/>
      <c r="C294" s="402"/>
      <c r="D294" s="402"/>
      <c r="E294" s="402"/>
      <c r="F294" s="402"/>
      <c r="G294" s="402"/>
      <c r="H294" s="402"/>
      <c r="I294" s="402"/>
      <c r="J294" s="402"/>
      <c r="K294" s="402"/>
      <c r="L294" s="402"/>
      <c r="M294" s="402"/>
      <c r="N294" s="402"/>
      <c r="O294" s="402"/>
      <c r="P294" s="402"/>
      <c r="Q294" s="402"/>
      <c r="R294" s="402"/>
      <c r="S294" s="402"/>
      <c r="T294" s="402"/>
      <c r="U294" s="402"/>
      <c r="V294" s="402"/>
      <c r="W294" s="402"/>
      <c r="X294" s="402"/>
      <c r="Y294" s="402"/>
      <c r="Z294" s="402"/>
    </row>
    <row r="295" ht="18.0" customHeight="1">
      <c r="A295" s="402"/>
      <c r="B295" s="402"/>
      <c r="C295" s="402"/>
      <c r="D295" s="402"/>
      <c r="E295" s="402"/>
      <c r="F295" s="402"/>
      <c r="G295" s="402"/>
      <c r="H295" s="402"/>
      <c r="I295" s="402"/>
      <c r="J295" s="402"/>
      <c r="K295" s="402"/>
      <c r="L295" s="402"/>
      <c r="M295" s="402"/>
      <c r="N295" s="402"/>
      <c r="O295" s="402"/>
      <c r="P295" s="402"/>
      <c r="Q295" s="402"/>
      <c r="R295" s="402"/>
      <c r="S295" s="402"/>
      <c r="T295" s="402"/>
      <c r="U295" s="402"/>
      <c r="V295" s="402"/>
      <c r="W295" s="402"/>
      <c r="X295" s="402"/>
      <c r="Y295" s="402"/>
      <c r="Z295" s="402"/>
    </row>
    <row r="296" ht="18.0" customHeight="1">
      <c r="A296" s="402"/>
      <c r="B296" s="402"/>
      <c r="C296" s="402"/>
      <c r="D296" s="402"/>
      <c r="E296" s="402"/>
      <c r="F296" s="402"/>
      <c r="G296" s="402"/>
      <c r="H296" s="402"/>
      <c r="I296" s="402"/>
      <c r="J296" s="402"/>
      <c r="K296" s="402"/>
      <c r="L296" s="402"/>
      <c r="M296" s="402"/>
      <c r="N296" s="402"/>
      <c r="O296" s="402"/>
      <c r="P296" s="402"/>
      <c r="Q296" s="402"/>
      <c r="R296" s="402"/>
      <c r="S296" s="402"/>
      <c r="T296" s="402"/>
      <c r="U296" s="402"/>
      <c r="V296" s="402"/>
      <c r="W296" s="402"/>
      <c r="X296" s="402"/>
      <c r="Y296" s="402"/>
      <c r="Z296" s="402"/>
    </row>
    <row r="297" ht="18.0" customHeight="1">
      <c r="A297" s="402"/>
      <c r="B297" s="402"/>
      <c r="C297" s="402"/>
      <c r="D297" s="402"/>
      <c r="E297" s="402"/>
      <c r="F297" s="402"/>
      <c r="G297" s="402"/>
      <c r="H297" s="402"/>
      <c r="I297" s="402"/>
      <c r="J297" s="402"/>
      <c r="K297" s="402"/>
      <c r="L297" s="402"/>
      <c r="M297" s="402"/>
      <c r="N297" s="402"/>
      <c r="O297" s="402"/>
      <c r="P297" s="402"/>
      <c r="Q297" s="402"/>
      <c r="R297" s="402"/>
      <c r="S297" s="402"/>
      <c r="T297" s="402"/>
      <c r="U297" s="402"/>
      <c r="V297" s="402"/>
      <c r="W297" s="402"/>
      <c r="X297" s="402"/>
      <c r="Y297" s="402"/>
      <c r="Z297" s="402"/>
    </row>
    <row r="298" ht="18.0" customHeight="1">
      <c r="A298" s="402"/>
      <c r="B298" s="402"/>
      <c r="C298" s="402"/>
      <c r="D298" s="402"/>
      <c r="E298" s="402"/>
      <c r="F298" s="402"/>
      <c r="G298" s="402"/>
      <c r="H298" s="402"/>
      <c r="I298" s="402"/>
      <c r="J298" s="402"/>
      <c r="K298" s="402"/>
      <c r="L298" s="402"/>
      <c r="M298" s="402"/>
      <c r="N298" s="402"/>
      <c r="O298" s="402"/>
      <c r="P298" s="402"/>
      <c r="Q298" s="402"/>
      <c r="R298" s="402"/>
      <c r="S298" s="402"/>
      <c r="T298" s="402"/>
      <c r="U298" s="402"/>
      <c r="V298" s="402"/>
      <c r="W298" s="402"/>
      <c r="X298" s="402"/>
      <c r="Y298" s="402"/>
      <c r="Z298" s="402"/>
    </row>
    <row r="299" ht="18.0" customHeight="1">
      <c r="A299" s="402"/>
      <c r="B299" s="402"/>
      <c r="C299" s="402"/>
      <c r="D299" s="402"/>
      <c r="E299" s="402"/>
      <c r="F299" s="402"/>
      <c r="G299" s="402"/>
      <c r="H299" s="402"/>
      <c r="I299" s="402"/>
      <c r="J299" s="402"/>
      <c r="K299" s="402"/>
      <c r="L299" s="402"/>
      <c r="M299" s="402"/>
      <c r="N299" s="402"/>
      <c r="O299" s="402"/>
      <c r="P299" s="402"/>
      <c r="Q299" s="402"/>
      <c r="R299" s="402"/>
      <c r="S299" s="402"/>
      <c r="T299" s="402"/>
      <c r="U299" s="402"/>
      <c r="V299" s="402"/>
      <c r="W299" s="402"/>
      <c r="X299" s="402"/>
      <c r="Y299" s="402"/>
      <c r="Z299" s="402"/>
    </row>
    <row r="300" ht="18.0" customHeight="1">
      <c r="A300" s="402"/>
      <c r="B300" s="402"/>
      <c r="C300" s="402"/>
      <c r="D300" s="402"/>
      <c r="E300" s="402"/>
      <c r="F300" s="402"/>
      <c r="G300" s="402"/>
      <c r="H300" s="402"/>
      <c r="I300" s="402"/>
      <c r="J300" s="402"/>
      <c r="K300" s="402"/>
      <c r="L300" s="402"/>
      <c r="M300" s="402"/>
      <c r="N300" s="402"/>
      <c r="O300" s="402"/>
      <c r="P300" s="402"/>
      <c r="Q300" s="402"/>
      <c r="R300" s="402"/>
      <c r="S300" s="402"/>
      <c r="T300" s="402"/>
      <c r="U300" s="402"/>
      <c r="V300" s="402"/>
      <c r="W300" s="402"/>
      <c r="X300" s="402"/>
      <c r="Y300" s="402"/>
      <c r="Z300" s="402"/>
    </row>
    <row r="301" ht="18.0" customHeight="1">
      <c r="A301" s="402"/>
      <c r="B301" s="402"/>
      <c r="C301" s="402"/>
      <c r="D301" s="402"/>
      <c r="E301" s="402"/>
      <c r="F301" s="402"/>
      <c r="G301" s="402"/>
      <c r="H301" s="402"/>
      <c r="I301" s="402"/>
      <c r="J301" s="402"/>
      <c r="K301" s="402"/>
      <c r="L301" s="402"/>
      <c r="M301" s="402"/>
      <c r="N301" s="402"/>
      <c r="O301" s="402"/>
      <c r="P301" s="402"/>
      <c r="Q301" s="402"/>
      <c r="R301" s="402"/>
      <c r="S301" s="402"/>
      <c r="T301" s="402"/>
      <c r="U301" s="402"/>
      <c r="V301" s="402"/>
      <c r="W301" s="402"/>
      <c r="X301" s="402"/>
      <c r="Y301" s="402"/>
      <c r="Z301" s="402"/>
    </row>
    <row r="302" ht="18.0" customHeight="1">
      <c r="A302" s="402"/>
      <c r="B302" s="402"/>
      <c r="C302" s="402"/>
      <c r="D302" s="402"/>
      <c r="E302" s="402"/>
      <c r="F302" s="402"/>
      <c r="G302" s="402"/>
      <c r="H302" s="402"/>
      <c r="I302" s="402"/>
      <c r="J302" s="402"/>
      <c r="K302" s="402"/>
      <c r="L302" s="402"/>
      <c r="M302" s="402"/>
      <c r="N302" s="402"/>
      <c r="O302" s="402"/>
      <c r="P302" s="402"/>
      <c r="Q302" s="402"/>
      <c r="R302" s="402"/>
      <c r="S302" s="402"/>
      <c r="T302" s="402"/>
      <c r="U302" s="402"/>
      <c r="V302" s="402"/>
      <c r="W302" s="402"/>
      <c r="X302" s="402"/>
      <c r="Y302" s="402"/>
      <c r="Z302" s="402"/>
    </row>
    <row r="303" ht="18.0" customHeight="1">
      <c r="A303" s="402"/>
      <c r="B303" s="402"/>
      <c r="C303" s="402"/>
      <c r="D303" s="402"/>
      <c r="E303" s="402"/>
      <c r="F303" s="402"/>
      <c r="G303" s="402"/>
      <c r="H303" s="402"/>
      <c r="I303" s="402"/>
      <c r="J303" s="402"/>
      <c r="K303" s="402"/>
      <c r="L303" s="402"/>
      <c r="M303" s="402"/>
      <c r="N303" s="402"/>
      <c r="O303" s="402"/>
      <c r="P303" s="402"/>
      <c r="Q303" s="402"/>
      <c r="R303" s="402"/>
      <c r="S303" s="402"/>
      <c r="T303" s="402"/>
      <c r="U303" s="402"/>
      <c r="V303" s="402"/>
      <c r="W303" s="402"/>
      <c r="X303" s="402"/>
      <c r="Y303" s="402"/>
      <c r="Z303" s="402"/>
    </row>
    <row r="304" ht="18.0" customHeight="1">
      <c r="A304" s="402"/>
      <c r="B304" s="402"/>
      <c r="C304" s="402"/>
      <c r="D304" s="402"/>
      <c r="E304" s="402"/>
      <c r="F304" s="402"/>
      <c r="G304" s="402"/>
      <c r="H304" s="402"/>
      <c r="I304" s="402"/>
      <c r="J304" s="402"/>
      <c r="K304" s="402"/>
      <c r="L304" s="402"/>
      <c r="M304" s="402"/>
      <c r="N304" s="402"/>
      <c r="O304" s="402"/>
      <c r="P304" s="402"/>
      <c r="Q304" s="402"/>
      <c r="R304" s="402"/>
      <c r="S304" s="402"/>
      <c r="T304" s="402"/>
      <c r="U304" s="402"/>
      <c r="V304" s="402"/>
      <c r="W304" s="402"/>
      <c r="X304" s="402"/>
      <c r="Y304" s="402"/>
      <c r="Z304" s="402"/>
    </row>
    <row r="305" ht="18.0" customHeight="1">
      <c r="A305" s="402"/>
      <c r="B305" s="402"/>
      <c r="C305" s="402"/>
      <c r="D305" s="402"/>
      <c r="E305" s="402"/>
      <c r="F305" s="402"/>
      <c r="G305" s="402"/>
      <c r="H305" s="402"/>
      <c r="I305" s="402"/>
      <c r="J305" s="402"/>
      <c r="K305" s="402"/>
      <c r="L305" s="402"/>
      <c r="M305" s="402"/>
      <c r="N305" s="402"/>
      <c r="O305" s="402"/>
      <c r="P305" s="402"/>
      <c r="Q305" s="402"/>
      <c r="R305" s="402"/>
      <c r="S305" s="402"/>
      <c r="T305" s="402"/>
      <c r="U305" s="402"/>
      <c r="V305" s="402"/>
      <c r="W305" s="402"/>
      <c r="X305" s="402"/>
      <c r="Y305" s="402"/>
      <c r="Z305" s="402"/>
    </row>
    <row r="306" ht="18.0" customHeight="1">
      <c r="A306" s="402"/>
      <c r="B306" s="402"/>
      <c r="C306" s="402"/>
      <c r="D306" s="402"/>
      <c r="E306" s="402"/>
      <c r="F306" s="402"/>
      <c r="G306" s="402"/>
      <c r="H306" s="402"/>
      <c r="I306" s="402"/>
      <c r="J306" s="402"/>
      <c r="K306" s="402"/>
      <c r="L306" s="402"/>
      <c r="M306" s="402"/>
      <c r="N306" s="402"/>
      <c r="O306" s="402"/>
      <c r="P306" s="402"/>
      <c r="Q306" s="402"/>
      <c r="R306" s="402"/>
      <c r="S306" s="402"/>
      <c r="T306" s="402"/>
      <c r="U306" s="402"/>
      <c r="V306" s="402"/>
      <c r="W306" s="402"/>
      <c r="X306" s="402"/>
      <c r="Y306" s="402"/>
      <c r="Z306" s="402"/>
    </row>
    <row r="307" ht="18.0" customHeight="1">
      <c r="A307" s="402"/>
      <c r="B307" s="402"/>
      <c r="C307" s="402"/>
      <c r="D307" s="402"/>
      <c r="E307" s="402"/>
      <c r="F307" s="402"/>
      <c r="G307" s="402"/>
      <c r="H307" s="402"/>
      <c r="I307" s="402"/>
      <c r="J307" s="402"/>
      <c r="K307" s="402"/>
      <c r="L307" s="402"/>
      <c r="M307" s="402"/>
      <c r="N307" s="402"/>
      <c r="O307" s="402"/>
      <c r="P307" s="402"/>
      <c r="Q307" s="402"/>
      <c r="R307" s="402"/>
      <c r="S307" s="402"/>
      <c r="T307" s="402"/>
      <c r="U307" s="402"/>
      <c r="V307" s="402"/>
      <c r="W307" s="402"/>
      <c r="X307" s="402"/>
      <c r="Y307" s="402"/>
      <c r="Z307" s="402"/>
    </row>
    <row r="308" ht="18.0" customHeight="1">
      <c r="A308" s="402"/>
      <c r="B308" s="402"/>
      <c r="C308" s="402"/>
      <c r="D308" s="402"/>
      <c r="E308" s="402"/>
      <c r="F308" s="402"/>
      <c r="G308" s="402"/>
      <c r="H308" s="402"/>
      <c r="I308" s="402"/>
      <c r="J308" s="402"/>
      <c r="K308" s="402"/>
      <c r="L308" s="402"/>
      <c r="M308" s="402"/>
      <c r="N308" s="402"/>
      <c r="O308" s="402"/>
      <c r="P308" s="402"/>
      <c r="Q308" s="402"/>
      <c r="R308" s="402"/>
      <c r="S308" s="402"/>
      <c r="T308" s="402"/>
      <c r="U308" s="402"/>
      <c r="V308" s="402"/>
      <c r="W308" s="402"/>
      <c r="X308" s="402"/>
      <c r="Y308" s="402"/>
      <c r="Z308" s="402"/>
    </row>
    <row r="309" ht="18.0" customHeight="1">
      <c r="A309" s="402"/>
      <c r="B309" s="402"/>
      <c r="C309" s="402"/>
      <c r="D309" s="402"/>
      <c r="E309" s="402"/>
      <c r="F309" s="402"/>
      <c r="G309" s="402"/>
      <c r="H309" s="402"/>
      <c r="I309" s="402"/>
      <c r="J309" s="402"/>
      <c r="K309" s="402"/>
      <c r="L309" s="402"/>
      <c r="M309" s="402"/>
      <c r="N309" s="402"/>
      <c r="O309" s="402"/>
      <c r="P309" s="402"/>
      <c r="Q309" s="402"/>
      <c r="R309" s="402"/>
      <c r="S309" s="402"/>
      <c r="T309" s="402"/>
      <c r="U309" s="402"/>
      <c r="V309" s="402"/>
      <c r="W309" s="402"/>
      <c r="X309" s="402"/>
      <c r="Y309" s="402"/>
      <c r="Z309" s="402"/>
    </row>
    <row r="310" ht="18.0" customHeight="1">
      <c r="A310" s="402"/>
      <c r="B310" s="402"/>
      <c r="C310" s="402"/>
      <c r="D310" s="402"/>
      <c r="E310" s="402"/>
      <c r="F310" s="402"/>
      <c r="G310" s="402"/>
      <c r="H310" s="402"/>
      <c r="I310" s="402"/>
      <c r="J310" s="402"/>
      <c r="K310" s="402"/>
      <c r="L310" s="402"/>
      <c r="M310" s="402"/>
      <c r="N310" s="402"/>
      <c r="O310" s="402"/>
      <c r="P310" s="402"/>
      <c r="Q310" s="402"/>
      <c r="R310" s="402"/>
      <c r="S310" s="402"/>
      <c r="T310" s="402"/>
      <c r="U310" s="402"/>
      <c r="V310" s="402"/>
      <c r="W310" s="402"/>
      <c r="X310" s="402"/>
      <c r="Y310" s="402"/>
      <c r="Z310" s="402"/>
    </row>
    <row r="311" ht="18.0" customHeight="1">
      <c r="A311" s="402"/>
      <c r="B311" s="402"/>
      <c r="C311" s="402"/>
      <c r="D311" s="402"/>
      <c r="E311" s="402"/>
      <c r="F311" s="402"/>
      <c r="G311" s="402"/>
      <c r="H311" s="402"/>
      <c r="I311" s="402"/>
      <c r="J311" s="402"/>
      <c r="K311" s="402"/>
      <c r="L311" s="402"/>
      <c r="M311" s="402"/>
      <c r="N311" s="402"/>
      <c r="O311" s="402"/>
      <c r="P311" s="402"/>
      <c r="Q311" s="402"/>
      <c r="R311" s="402"/>
      <c r="S311" s="402"/>
      <c r="T311" s="402"/>
      <c r="U311" s="402"/>
      <c r="V311" s="402"/>
      <c r="W311" s="402"/>
      <c r="X311" s="402"/>
      <c r="Y311" s="402"/>
      <c r="Z311" s="402"/>
    </row>
    <row r="312" ht="18.0" customHeight="1">
      <c r="A312" s="402"/>
      <c r="B312" s="402"/>
      <c r="C312" s="402"/>
      <c r="D312" s="402"/>
      <c r="E312" s="402"/>
      <c r="F312" s="402"/>
      <c r="G312" s="402"/>
      <c r="H312" s="402"/>
      <c r="I312" s="402"/>
      <c r="J312" s="402"/>
      <c r="K312" s="402"/>
      <c r="L312" s="402"/>
      <c r="M312" s="402"/>
      <c r="N312" s="402"/>
      <c r="O312" s="402"/>
      <c r="P312" s="402"/>
      <c r="Q312" s="402"/>
      <c r="R312" s="402"/>
      <c r="S312" s="402"/>
      <c r="T312" s="402"/>
      <c r="U312" s="402"/>
      <c r="V312" s="402"/>
      <c r="W312" s="402"/>
      <c r="X312" s="402"/>
      <c r="Y312" s="402"/>
      <c r="Z312" s="402"/>
    </row>
    <row r="313" ht="18.0" customHeight="1">
      <c r="A313" s="402"/>
      <c r="B313" s="402"/>
      <c r="C313" s="402"/>
      <c r="D313" s="402"/>
      <c r="E313" s="402"/>
      <c r="F313" s="402"/>
      <c r="G313" s="402"/>
      <c r="H313" s="402"/>
      <c r="I313" s="402"/>
      <c r="J313" s="402"/>
      <c r="K313" s="402"/>
      <c r="L313" s="402"/>
      <c r="M313" s="402"/>
      <c r="N313" s="402"/>
      <c r="O313" s="402"/>
      <c r="P313" s="402"/>
      <c r="Q313" s="402"/>
      <c r="R313" s="402"/>
      <c r="S313" s="402"/>
      <c r="T313" s="402"/>
      <c r="U313" s="402"/>
      <c r="V313" s="402"/>
      <c r="W313" s="402"/>
      <c r="X313" s="402"/>
      <c r="Y313" s="402"/>
      <c r="Z313" s="402"/>
    </row>
    <row r="314" ht="18.0" customHeight="1">
      <c r="A314" s="402"/>
      <c r="B314" s="402"/>
      <c r="C314" s="402"/>
      <c r="D314" s="402"/>
      <c r="E314" s="402"/>
      <c r="F314" s="402"/>
      <c r="G314" s="402"/>
      <c r="H314" s="402"/>
      <c r="I314" s="402"/>
      <c r="J314" s="402"/>
      <c r="K314" s="402"/>
      <c r="L314" s="402"/>
      <c r="M314" s="402"/>
      <c r="N314" s="402"/>
      <c r="O314" s="402"/>
      <c r="P314" s="402"/>
      <c r="Q314" s="402"/>
      <c r="R314" s="402"/>
      <c r="S314" s="402"/>
      <c r="T314" s="402"/>
      <c r="U314" s="402"/>
      <c r="V314" s="402"/>
      <c r="W314" s="402"/>
      <c r="X314" s="402"/>
      <c r="Y314" s="402"/>
      <c r="Z314" s="402"/>
    </row>
    <row r="315" ht="18.0" customHeight="1">
      <c r="A315" s="402"/>
      <c r="B315" s="402"/>
      <c r="C315" s="402"/>
      <c r="D315" s="402"/>
      <c r="E315" s="402"/>
      <c r="F315" s="402"/>
      <c r="G315" s="402"/>
      <c r="H315" s="402"/>
      <c r="I315" s="402"/>
      <c r="J315" s="402"/>
      <c r="K315" s="402"/>
      <c r="L315" s="402"/>
      <c r="M315" s="402"/>
      <c r="N315" s="402"/>
      <c r="O315" s="402"/>
      <c r="P315" s="402"/>
      <c r="Q315" s="402"/>
      <c r="R315" s="402"/>
      <c r="S315" s="402"/>
      <c r="T315" s="402"/>
      <c r="U315" s="402"/>
      <c r="V315" s="402"/>
      <c r="W315" s="402"/>
      <c r="X315" s="402"/>
      <c r="Y315" s="402"/>
      <c r="Z315" s="402"/>
    </row>
    <row r="316" ht="18.0" customHeight="1">
      <c r="A316" s="402"/>
      <c r="B316" s="402"/>
      <c r="C316" s="402"/>
      <c r="D316" s="402"/>
      <c r="E316" s="402"/>
      <c r="F316" s="402"/>
      <c r="G316" s="402"/>
      <c r="H316" s="402"/>
      <c r="I316" s="402"/>
      <c r="J316" s="402"/>
      <c r="K316" s="402"/>
      <c r="L316" s="402"/>
      <c r="M316" s="402"/>
      <c r="N316" s="402"/>
      <c r="O316" s="402"/>
      <c r="P316" s="402"/>
      <c r="Q316" s="402"/>
      <c r="R316" s="402"/>
      <c r="S316" s="402"/>
      <c r="T316" s="402"/>
      <c r="U316" s="402"/>
      <c r="V316" s="402"/>
      <c r="W316" s="402"/>
      <c r="X316" s="402"/>
      <c r="Y316" s="402"/>
      <c r="Z316" s="402"/>
    </row>
    <row r="317" ht="18.0" customHeight="1">
      <c r="A317" s="402"/>
      <c r="B317" s="402"/>
      <c r="C317" s="402"/>
      <c r="D317" s="402"/>
      <c r="E317" s="402"/>
      <c r="F317" s="402"/>
      <c r="G317" s="402"/>
      <c r="H317" s="402"/>
      <c r="I317" s="402"/>
      <c r="J317" s="402"/>
      <c r="K317" s="402"/>
      <c r="L317" s="402"/>
      <c r="M317" s="402"/>
      <c r="N317" s="402"/>
      <c r="O317" s="402"/>
      <c r="P317" s="402"/>
      <c r="Q317" s="402"/>
      <c r="R317" s="402"/>
      <c r="S317" s="402"/>
      <c r="T317" s="402"/>
      <c r="U317" s="402"/>
      <c r="V317" s="402"/>
      <c r="W317" s="402"/>
      <c r="X317" s="402"/>
      <c r="Y317" s="402"/>
      <c r="Z317" s="402"/>
    </row>
    <row r="318" ht="18.0" customHeight="1">
      <c r="A318" s="402"/>
      <c r="B318" s="402"/>
      <c r="C318" s="402"/>
      <c r="D318" s="402"/>
      <c r="E318" s="402"/>
      <c r="F318" s="402"/>
      <c r="G318" s="402"/>
      <c r="H318" s="402"/>
      <c r="I318" s="402"/>
      <c r="J318" s="402"/>
      <c r="K318" s="402"/>
      <c r="L318" s="402"/>
      <c r="M318" s="402"/>
      <c r="N318" s="402"/>
      <c r="O318" s="402"/>
      <c r="P318" s="402"/>
      <c r="Q318" s="402"/>
      <c r="R318" s="402"/>
      <c r="S318" s="402"/>
      <c r="T318" s="402"/>
      <c r="U318" s="402"/>
      <c r="V318" s="402"/>
      <c r="W318" s="402"/>
      <c r="X318" s="402"/>
      <c r="Y318" s="402"/>
      <c r="Z318" s="402"/>
    </row>
    <row r="319" ht="18.0" customHeight="1">
      <c r="A319" s="402"/>
      <c r="B319" s="402"/>
      <c r="C319" s="402"/>
      <c r="D319" s="402"/>
      <c r="E319" s="402"/>
      <c r="F319" s="402"/>
      <c r="G319" s="402"/>
      <c r="H319" s="402"/>
      <c r="I319" s="402"/>
      <c r="J319" s="402"/>
      <c r="K319" s="402"/>
      <c r="L319" s="402"/>
      <c r="M319" s="402"/>
      <c r="N319" s="402"/>
      <c r="O319" s="402"/>
      <c r="P319" s="402"/>
      <c r="Q319" s="402"/>
      <c r="R319" s="402"/>
      <c r="S319" s="402"/>
      <c r="T319" s="402"/>
      <c r="U319" s="402"/>
      <c r="V319" s="402"/>
      <c r="W319" s="402"/>
      <c r="X319" s="402"/>
      <c r="Y319" s="402"/>
      <c r="Z319" s="402"/>
    </row>
    <row r="320" ht="18.0" customHeight="1">
      <c r="A320" s="402"/>
      <c r="B320" s="402"/>
      <c r="C320" s="402"/>
      <c r="D320" s="402"/>
      <c r="E320" s="402"/>
      <c r="F320" s="402"/>
      <c r="G320" s="402"/>
      <c r="H320" s="402"/>
      <c r="I320" s="402"/>
      <c r="J320" s="402"/>
      <c r="K320" s="402"/>
      <c r="L320" s="402"/>
      <c r="M320" s="402"/>
      <c r="N320" s="402"/>
      <c r="O320" s="402"/>
      <c r="P320" s="402"/>
      <c r="Q320" s="402"/>
      <c r="R320" s="402"/>
      <c r="S320" s="402"/>
      <c r="T320" s="402"/>
      <c r="U320" s="402"/>
      <c r="V320" s="402"/>
      <c r="W320" s="402"/>
      <c r="X320" s="402"/>
      <c r="Y320" s="402"/>
      <c r="Z320" s="402"/>
    </row>
    <row r="321" ht="18.0" customHeight="1">
      <c r="A321" s="402"/>
      <c r="B321" s="402"/>
      <c r="C321" s="402"/>
      <c r="D321" s="402"/>
      <c r="E321" s="402"/>
      <c r="F321" s="402"/>
      <c r="G321" s="402"/>
      <c r="H321" s="402"/>
      <c r="I321" s="402"/>
      <c r="J321" s="402"/>
      <c r="K321" s="402"/>
      <c r="L321" s="402"/>
      <c r="M321" s="402"/>
      <c r="N321" s="402"/>
      <c r="O321" s="402"/>
      <c r="P321" s="402"/>
      <c r="Q321" s="402"/>
      <c r="R321" s="402"/>
      <c r="S321" s="402"/>
      <c r="T321" s="402"/>
      <c r="U321" s="402"/>
      <c r="V321" s="402"/>
      <c r="W321" s="402"/>
      <c r="X321" s="402"/>
      <c r="Y321" s="402"/>
      <c r="Z321" s="402"/>
    </row>
    <row r="322" ht="18.0" customHeight="1">
      <c r="A322" s="402"/>
      <c r="B322" s="402"/>
      <c r="C322" s="402"/>
      <c r="D322" s="402"/>
      <c r="E322" s="402"/>
      <c r="F322" s="402"/>
      <c r="G322" s="402"/>
      <c r="H322" s="402"/>
      <c r="I322" s="402"/>
      <c r="J322" s="402"/>
      <c r="K322" s="402"/>
      <c r="L322" s="402"/>
      <c r="M322" s="402"/>
      <c r="N322" s="402"/>
      <c r="O322" s="402"/>
      <c r="P322" s="402"/>
      <c r="Q322" s="402"/>
      <c r="R322" s="402"/>
      <c r="S322" s="402"/>
      <c r="T322" s="402"/>
      <c r="U322" s="402"/>
      <c r="V322" s="402"/>
      <c r="W322" s="402"/>
      <c r="X322" s="402"/>
      <c r="Y322" s="402"/>
      <c r="Z322" s="402"/>
    </row>
    <row r="323" ht="18.0" customHeight="1">
      <c r="A323" s="402"/>
      <c r="B323" s="402"/>
      <c r="C323" s="402"/>
      <c r="D323" s="402"/>
      <c r="E323" s="402"/>
      <c r="F323" s="402"/>
      <c r="G323" s="402"/>
      <c r="H323" s="402"/>
      <c r="I323" s="402"/>
      <c r="J323" s="402"/>
      <c r="K323" s="402"/>
      <c r="L323" s="402"/>
      <c r="M323" s="402"/>
      <c r="N323" s="402"/>
      <c r="O323" s="402"/>
      <c r="P323" s="402"/>
      <c r="Q323" s="402"/>
      <c r="R323" s="402"/>
      <c r="S323" s="402"/>
      <c r="T323" s="402"/>
      <c r="U323" s="402"/>
      <c r="V323" s="402"/>
      <c r="W323" s="402"/>
      <c r="X323" s="402"/>
      <c r="Y323" s="402"/>
      <c r="Z323" s="402"/>
    </row>
    <row r="324" ht="18.0" customHeight="1">
      <c r="A324" s="402"/>
      <c r="B324" s="402"/>
      <c r="C324" s="402"/>
      <c r="D324" s="402"/>
      <c r="E324" s="402"/>
      <c r="F324" s="402"/>
      <c r="G324" s="402"/>
      <c r="H324" s="402"/>
      <c r="I324" s="402"/>
      <c r="J324" s="402"/>
      <c r="K324" s="402"/>
      <c r="L324" s="402"/>
      <c r="M324" s="402"/>
      <c r="N324" s="402"/>
      <c r="O324" s="402"/>
      <c r="P324" s="402"/>
      <c r="Q324" s="402"/>
      <c r="R324" s="402"/>
      <c r="S324" s="402"/>
      <c r="T324" s="402"/>
      <c r="U324" s="402"/>
      <c r="V324" s="402"/>
      <c r="W324" s="402"/>
      <c r="X324" s="402"/>
      <c r="Y324" s="402"/>
      <c r="Z324" s="402"/>
    </row>
    <row r="325" ht="18.0" customHeight="1">
      <c r="A325" s="402"/>
      <c r="B325" s="402"/>
      <c r="C325" s="402"/>
      <c r="D325" s="402"/>
      <c r="E325" s="402"/>
      <c r="F325" s="402"/>
      <c r="G325" s="402"/>
      <c r="H325" s="402"/>
      <c r="I325" s="402"/>
      <c r="J325" s="402"/>
      <c r="K325" s="402"/>
      <c r="L325" s="402"/>
      <c r="M325" s="402"/>
      <c r="N325" s="402"/>
      <c r="O325" s="402"/>
      <c r="P325" s="402"/>
      <c r="Q325" s="402"/>
      <c r="R325" s="402"/>
      <c r="S325" s="402"/>
      <c r="T325" s="402"/>
      <c r="U325" s="402"/>
      <c r="V325" s="402"/>
      <c r="W325" s="402"/>
      <c r="X325" s="402"/>
      <c r="Y325" s="402"/>
      <c r="Z325" s="402"/>
    </row>
    <row r="326" ht="18.0" customHeight="1">
      <c r="A326" s="402"/>
      <c r="B326" s="402"/>
      <c r="C326" s="402"/>
      <c r="D326" s="402"/>
      <c r="E326" s="402"/>
      <c r="F326" s="402"/>
      <c r="G326" s="402"/>
      <c r="H326" s="402"/>
      <c r="I326" s="402"/>
      <c r="J326" s="402"/>
      <c r="K326" s="402"/>
      <c r="L326" s="402"/>
      <c r="M326" s="402"/>
      <c r="N326" s="402"/>
      <c r="O326" s="402"/>
      <c r="P326" s="402"/>
      <c r="Q326" s="402"/>
      <c r="R326" s="402"/>
      <c r="S326" s="402"/>
      <c r="T326" s="402"/>
      <c r="U326" s="402"/>
      <c r="V326" s="402"/>
      <c r="W326" s="402"/>
      <c r="X326" s="402"/>
      <c r="Y326" s="402"/>
      <c r="Z326" s="402"/>
    </row>
    <row r="327" ht="18.0" customHeight="1">
      <c r="A327" s="402"/>
      <c r="B327" s="402"/>
      <c r="C327" s="402"/>
      <c r="D327" s="402"/>
      <c r="E327" s="402"/>
      <c r="F327" s="402"/>
      <c r="G327" s="402"/>
      <c r="H327" s="402"/>
      <c r="I327" s="402"/>
      <c r="J327" s="402"/>
      <c r="K327" s="402"/>
      <c r="L327" s="402"/>
      <c r="M327" s="402"/>
      <c r="N327" s="402"/>
      <c r="O327" s="402"/>
      <c r="P327" s="402"/>
      <c r="Q327" s="402"/>
      <c r="R327" s="402"/>
      <c r="S327" s="402"/>
      <c r="T327" s="402"/>
      <c r="U327" s="402"/>
      <c r="V327" s="402"/>
      <c r="W327" s="402"/>
      <c r="X327" s="402"/>
      <c r="Y327" s="402"/>
      <c r="Z327" s="402"/>
    </row>
    <row r="328" ht="18.0" customHeight="1">
      <c r="A328" s="402"/>
      <c r="B328" s="402"/>
      <c r="C328" s="402"/>
      <c r="D328" s="402"/>
      <c r="E328" s="402"/>
      <c r="F328" s="402"/>
      <c r="G328" s="402"/>
      <c r="H328" s="402"/>
      <c r="I328" s="402"/>
      <c r="J328" s="402"/>
      <c r="K328" s="402"/>
      <c r="L328" s="402"/>
      <c r="M328" s="402"/>
      <c r="N328" s="402"/>
      <c r="O328" s="402"/>
      <c r="P328" s="402"/>
      <c r="Q328" s="402"/>
      <c r="R328" s="402"/>
      <c r="S328" s="402"/>
      <c r="T328" s="402"/>
      <c r="U328" s="402"/>
      <c r="V328" s="402"/>
      <c r="W328" s="402"/>
      <c r="X328" s="402"/>
      <c r="Y328" s="402"/>
      <c r="Z328" s="402"/>
    </row>
    <row r="329" ht="18.0" customHeight="1">
      <c r="A329" s="402"/>
      <c r="B329" s="402"/>
      <c r="C329" s="402"/>
      <c r="D329" s="402"/>
      <c r="E329" s="402"/>
      <c r="F329" s="402"/>
      <c r="G329" s="402"/>
      <c r="H329" s="402"/>
      <c r="I329" s="402"/>
      <c r="J329" s="402"/>
      <c r="K329" s="402"/>
      <c r="L329" s="402"/>
      <c r="M329" s="402"/>
      <c r="N329" s="402"/>
      <c r="O329" s="402"/>
      <c r="P329" s="402"/>
      <c r="Q329" s="402"/>
      <c r="R329" s="402"/>
      <c r="S329" s="402"/>
      <c r="T329" s="402"/>
      <c r="U329" s="402"/>
      <c r="V329" s="402"/>
      <c r="W329" s="402"/>
      <c r="X329" s="402"/>
      <c r="Y329" s="402"/>
      <c r="Z329" s="402"/>
    </row>
    <row r="330" ht="18.0" customHeight="1">
      <c r="A330" s="402"/>
      <c r="B330" s="402"/>
      <c r="C330" s="402"/>
      <c r="D330" s="402"/>
      <c r="E330" s="402"/>
      <c r="F330" s="402"/>
      <c r="G330" s="402"/>
      <c r="H330" s="402"/>
      <c r="I330" s="402"/>
      <c r="J330" s="402"/>
      <c r="K330" s="402"/>
      <c r="L330" s="402"/>
      <c r="M330" s="402"/>
      <c r="N330" s="402"/>
      <c r="O330" s="402"/>
      <c r="P330" s="402"/>
      <c r="Q330" s="402"/>
      <c r="R330" s="402"/>
      <c r="S330" s="402"/>
      <c r="T330" s="402"/>
      <c r="U330" s="402"/>
      <c r="V330" s="402"/>
      <c r="W330" s="402"/>
      <c r="X330" s="402"/>
      <c r="Y330" s="402"/>
      <c r="Z330" s="402"/>
    </row>
    <row r="331" ht="18.0" customHeight="1">
      <c r="A331" s="402"/>
      <c r="B331" s="402"/>
      <c r="C331" s="402"/>
      <c r="D331" s="402"/>
      <c r="E331" s="402"/>
      <c r="F331" s="402"/>
      <c r="G331" s="402"/>
      <c r="H331" s="402"/>
      <c r="I331" s="402"/>
      <c r="J331" s="402"/>
      <c r="K331" s="402"/>
      <c r="L331" s="402"/>
      <c r="M331" s="402"/>
      <c r="N331" s="402"/>
      <c r="O331" s="402"/>
      <c r="P331" s="402"/>
      <c r="Q331" s="402"/>
      <c r="R331" s="402"/>
      <c r="S331" s="402"/>
      <c r="T331" s="402"/>
      <c r="U331" s="402"/>
      <c r="V331" s="402"/>
      <c r="W331" s="402"/>
      <c r="X331" s="402"/>
      <c r="Y331" s="402"/>
      <c r="Z331" s="402"/>
    </row>
    <row r="332" ht="18.0" customHeight="1">
      <c r="A332" s="402"/>
      <c r="B332" s="402"/>
      <c r="C332" s="402"/>
      <c r="D332" s="402"/>
      <c r="E332" s="402"/>
      <c r="F332" s="402"/>
      <c r="G332" s="402"/>
      <c r="H332" s="402"/>
      <c r="I332" s="402"/>
      <c r="J332" s="402"/>
      <c r="K332" s="402"/>
      <c r="L332" s="402"/>
      <c r="M332" s="402"/>
      <c r="N332" s="402"/>
      <c r="O332" s="402"/>
      <c r="P332" s="402"/>
      <c r="Q332" s="402"/>
      <c r="R332" s="402"/>
      <c r="S332" s="402"/>
      <c r="T332" s="402"/>
      <c r="U332" s="402"/>
      <c r="V332" s="402"/>
      <c r="W332" s="402"/>
      <c r="X332" s="402"/>
      <c r="Y332" s="402"/>
      <c r="Z332" s="402"/>
    </row>
    <row r="333" ht="18.0" customHeight="1">
      <c r="A333" s="402"/>
      <c r="B333" s="402"/>
      <c r="C333" s="402"/>
      <c r="D333" s="402"/>
      <c r="E333" s="402"/>
      <c r="F333" s="402"/>
      <c r="G333" s="402"/>
      <c r="H333" s="402"/>
      <c r="I333" s="402"/>
      <c r="J333" s="402"/>
      <c r="K333" s="402"/>
      <c r="L333" s="402"/>
      <c r="M333" s="402"/>
      <c r="N333" s="402"/>
      <c r="O333" s="402"/>
      <c r="P333" s="402"/>
      <c r="Q333" s="402"/>
      <c r="R333" s="402"/>
      <c r="S333" s="402"/>
      <c r="T333" s="402"/>
      <c r="U333" s="402"/>
      <c r="V333" s="402"/>
      <c r="W333" s="402"/>
      <c r="X333" s="402"/>
      <c r="Y333" s="402"/>
      <c r="Z333" s="402"/>
    </row>
    <row r="334" ht="18.0" customHeight="1">
      <c r="A334" s="402"/>
      <c r="B334" s="402"/>
      <c r="C334" s="402"/>
      <c r="D334" s="402"/>
      <c r="E334" s="402"/>
      <c r="F334" s="402"/>
      <c r="G334" s="402"/>
      <c r="H334" s="402"/>
      <c r="I334" s="402"/>
      <c r="J334" s="402"/>
      <c r="K334" s="402"/>
      <c r="L334" s="402"/>
      <c r="M334" s="402"/>
      <c r="N334" s="402"/>
      <c r="O334" s="402"/>
      <c r="P334" s="402"/>
      <c r="Q334" s="402"/>
      <c r="R334" s="402"/>
      <c r="S334" s="402"/>
      <c r="T334" s="402"/>
      <c r="U334" s="402"/>
      <c r="V334" s="402"/>
      <c r="W334" s="402"/>
      <c r="X334" s="402"/>
      <c r="Y334" s="402"/>
      <c r="Z334" s="402"/>
    </row>
    <row r="335" ht="18.0" customHeight="1">
      <c r="A335" s="402"/>
      <c r="B335" s="402"/>
      <c r="C335" s="402"/>
      <c r="D335" s="402"/>
      <c r="E335" s="402"/>
      <c r="F335" s="402"/>
      <c r="G335" s="402"/>
      <c r="H335" s="402"/>
      <c r="I335" s="402"/>
      <c r="J335" s="402"/>
      <c r="K335" s="402"/>
      <c r="L335" s="402"/>
      <c r="M335" s="402"/>
      <c r="N335" s="402"/>
      <c r="O335" s="402"/>
      <c r="P335" s="402"/>
      <c r="Q335" s="402"/>
      <c r="R335" s="402"/>
      <c r="S335" s="402"/>
      <c r="T335" s="402"/>
      <c r="U335" s="402"/>
      <c r="V335" s="402"/>
      <c r="W335" s="402"/>
      <c r="X335" s="402"/>
      <c r="Y335" s="402"/>
      <c r="Z335" s="402"/>
    </row>
    <row r="336" ht="18.0" customHeight="1">
      <c r="A336" s="402"/>
      <c r="B336" s="402"/>
      <c r="C336" s="402"/>
      <c r="D336" s="402"/>
      <c r="E336" s="402"/>
      <c r="F336" s="402"/>
      <c r="G336" s="402"/>
      <c r="H336" s="402"/>
      <c r="I336" s="402"/>
      <c r="J336" s="402"/>
      <c r="K336" s="402"/>
      <c r="L336" s="402"/>
      <c r="M336" s="402"/>
      <c r="N336" s="402"/>
      <c r="O336" s="402"/>
      <c r="P336" s="402"/>
      <c r="Q336" s="402"/>
      <c r="R336" s="402"/>
      <c r="S336" s="402"/>
      <c r="T336" s="402"/>
      <c r="U336" s="402"/>
      <c r="V336" s="402"/>
      <c r="W336" s="402"/>
      <c r="X336" s="402"/>
      <c r="Y336" s="402"/>
      <c r="Z336" s="402"/>
    </row>
    <row r="337" ht="18.0" customHeight="1">
      <c r="A337" s="402"/>
      <c r="B337" s="402"/>
      <c r="C337" s="402"/>
      <c r="D337" s="402"/>
      <c r="E337" s="402"/>
      <c r="F337" s="402"/>
      <c r="G337" s="402"/>
      <c r="H337" s="402"/>
      <c r="I337" s="402"/>
      <c r="J337" s="402"/>
      <c r="K337" s="402"/>
      <c r="L337" s="402"/>
      <c r="M337" s="402"/>
      <c r="N337" s="402"/>
      <c r="O337" s="402"/>
      <c r="P337" s="402"/>
      <c r="Q337" s="402"/>
      <c r="R337" s="402"/>
      <c r="S337" s="402"/>
      <c r="T337" s="402"/>
      <c r="U337" s="402"/>
      <c r="V337" s="402"/>
      <c r="W337" s="402"/>
      <c r="X337" s="402"/>
      <c r="Y337" s="402"/>
      <c r="Z337" s="402"/>
    </row>
    <row r="338" ht="18.0" customHeight="1">
      <c r="A338" s="402"/>
      <c r="B338" s="402"/>
      <c r="C338" s="402"/>
      <c r="D338" s="402"/>
      <c r="E338" s="402"/>
      <c r="F338" s="402"/>
      <c r="G338" s="402"/>
      <c r="H338" s="402"/>
      <c r="I338" s="402"/>
      <c r="J338" s="402"/>
      <c r="K338" s="402"/>
      <c r="L338" s="402"/>
      <c r="M338" s="402"/>
      <c r="N338" s="402"/>
      <c r="O338" s="402"/>
      <c r="P338" s="402"/>
      <c r="Q338" s="402"/>
      <c r="R338" s="402"/>
      <c r="S338" s="402"/>
      <c r="T338" s="402"/>
      <c r="U338" s="402"/>
      <c r="V338" s="402"/>
      <c r="W338" s="402"/>
      <c r="X338" s="402"/>
      <c r="Y338" s="402"/>
      <c r="Z338" s="402"/>
    </row>
    <row r="339" ht="18.0" customHeight="1">
      <c r="A339" s="402"/>
      <c r="B339" s="402"/>
      <c r="C339" s="402"/>
      <c r="D339" s="402"/>
      <c r="E339" s="402"/>
      <c r="F339" s="402"/>
      <c r="G339" s="402"/>
      <c r="H339" s="402"/>
      <c r="I339" s="402"/>
      <c r="J339" s="402"/>
      <c r="K339" s="402"/>
      <c r="L339" s="402"/>
      <c r="M339" s="402"/>
      <c r="N339" s="402"/>
      <c r="O339" s="402"/>
      <c r="P339" s="402"/>
      <c r="Q339" s="402"/>
      <c r="R339" s="402"/>
      <c r="S339" s="402"/>
      <c r="T339" s="402"/>
      <c r="U339" s="402"/>
      <c r="V339" s="402"/>
      <c r="W339" s="402"/>
      <c r="X339" s="402"/>
      <c r="Y339" s="402"/>
      <c r="Z339" s="402"/>
    </row>
    <row r="340" ht="18.0" customHeight="1">
      <c r="A340" s="402"/>
      <c r="B340" s="402"/>
      <c r="C340" s="402"/>
      <c r="D340" s="402"/>
      <c r="E340" s="402"/>
      <c r="F340" s="402"/>
      <c r="G340" s="402"/>
      <c r="H340" s="402"/>
      <c r="I340" s="402"/>
      <c r="J340" s="402"/>
      <c r="K340" s="402"/>
      <c r="L340" s="402"/>
      <c r="M340" s="402"/>
      <c r="N340" s="402"/>
      <c r="O340" s="402"/>
      <c r="P340" s="402"/>
      <c r="Q340" s="402"/>
      <c r="R340" s="402"/>
      <c r="S340" s="402"/>
      <c r="T340" s="402"/>
      <c r="U340" s="402"/>
      <c r="V340" s="402"/>
      <c r="W340" s="402"/>
      <c r="X340" s="402"/>
      <c r="Y340" s="402"/>
      <c r="Z340" s="402"/>
    </row>
    <row r="341" ht="18.0" customHeight="1">
      <c r="A341" s="402"/>
      <c r="B341" s="402"/>
      <c r="C341" s="402"/>
      <c r="D341" s="402"/>
      <c r="E341" s="402"/>
      <c r="F341" s="402"/>
      <c r="G341" s="402"/>
      <c r="H341" s="402"/>
      <c r="I341" s="402"/>
      <c r="J341" s="402"/>
      <c r="K341" s="402"/>
      <c r="L341" s="402"/>
      <c r="M341" s="402"/>
      <c r="N341" s="402"/>
      <c r="O341" s="402"/>
      <c r="P341" s="402"/>
      <c r="Q341" s="402"/>
      <c r="R341" s="402"/>
      <c r="S341" s="402"/>
      <c r="T341" s="402"/>
      <c r="U341" s="402"/>
      <c r="V341" s="402"/>
      <c r="W341" s="402"/>
      <c r="X341" s="402"/>
      <c r="Y341" s="402"/>
      <c r="Z341" s="402"/>
    </row>
    <row r="342" ht="18.0" customHeight="1">
      <c r="A342" s="402"/>
      <c r="B342" s="402"/>
      <c r="C342" s="402"/>
      <c r="D342" s="402"/>
      <c r="E342" s="402"/>
      <c r="F342" s="402"/>
      <c r="G342" s="402"/>
      <c r="H342" s="402"/>
      <c r="I342" s="402"/>
      <c r="J342" s="402"/>
      <c r="K342" s="402"/>
      <c r="L342" s="402"/>
      <c r="M342" s="402"/>
      <c r="N342" s="402"/>
      <c r="O342" s="402"/>
      <c r="P342" s="402"/>
      <c r="Q342" s="402"/>
      <c r="R342" s="402"/>
      <c r="S342" s="402"/>
      <c r="T342" s="402"/>
      <c r="U342" s="402"/>
      <c r="V342" s="402"/>
      <c r="W342" s="402"/>
      <c r="X342" s="402"/>
      <c r="Y342" s="402"/>
      <c r="Z342" s="402"/>
    </row>
    <row r="343" ht="18.0" customHeight="1">
      <c r="A343" s="402"/>
      <c r="B343" s="402"/>
      <c r="C343" s="402"/>
      <c r="D343" s="402"/>
      <c r="E343" s="402"/>
      <c r="F343" s="402"/>
      <c r="G343" s="402"/>
      <c r="H343" s="402"/>
      <c r="I343" s="402"/>
      <c r="J343" s="402"/>
      <c r="K343" s="402"/>
      <c r="L343" s="402"/>
      <c r="M343" s="402"/>
      <c r="N343" s="402"/>
      <c r="O343" s="402"/>
      <c r="P343" s="402"/>
      <c r="Q343" s="402"/>
      <c r="R343" s="402"/>
      <c r="S343" s="402"/>
      <c r="T343" s="402"/>
      <c r="U343" s="402"/>
      <c r="V343" s="402"/>
      <c r="W343" s="402"/>
      <c r="X343" s="402"/>
      <c r="Y343" s="402"/>
      <c r="Z343" s="402"/>
    </row>
    <row r="344" ht="18.0" customHeight="1">
      <c r="A344" s="402"/>
      <c r="B344" s="402"/>
      <c r="C344" s="402"/>
      <c r="D344" s="402"/>
      <c r="E344" s="402"/>
      <c r="F344" s="402"/>
      <c r="G344" s="402"/>
      <c r="H344" s="402"/>
      <c r="I344" s="402"/>
      <c r="J344" s="402"/>
      <c r="K344" s="402"/>
      <c r="L344" s="402"/>
      <c r="M344" s="402"/>
      <c r="N344" s="402"/>
      <c r="O344" s="402"/>
      <c r="P344" s="402"/>
      <c r="Q344" s="402"/>
      <c r="R344" s="402"/>
      <c r="S344" s="402"/>
      <c r="T344" s="402"/>
      <c r="U344" s="402"/>
      <c r="V344" s="402"/>
      <c r="W344" s="402"/>
      <c r="X344" s="402"/>
      <c r="Y344" s="402"/>
      <c r="Z344" s="402"/>
    </row>
    <row r="345" ht="18.0" customHeight="1">
      <c r="A345" s="402"/>
      <c r="B345" s="402"/>
      <c r="C345" s="402"/>
      <c r="D345" s="402"/>
      <c r="E345" s="402"/>
      <c r="F345" s="402"/>
      <c r="G345" s="402"/>
      <c r="H345" s="402"/>
      <c r="I345" s="402"/>
      <c r="J345" s="402"/>
      <c r="K345" s="402"/>
      <c r="L345" s="402"/>
      <c r="M345" s="402"/>
      <c r="N345" s="402"/>
      <c r="O345" s="402"/>
      <c r="P345" s="402"/>
      <c r="Q345" s="402"/>
      <c r="R345" s="402"/>
      <c r="S345" s="402"/>
      <c r="T345" s="402"/>
      <c r="U345" s="402"/>
      <c r="V345" s="402"/>
      <c r="W345" s="402"/>
      <c r="X345" s="402"/>
      <c r="Y345" s="402"/>
      <c r="Z345" s="402"/>
    </row>
    <row r="346" ht="18.0" customHeight="1">
      <c r="A346" s="402"/>
      <c r="B346" s="402"/>
      <c r="C346" s="402"/>
      <c r="D346" s="402"/>
      <c r="E346" s="402"/>
      <c r="F346" s="402"/>
      <c r="G346" s="402"/>
      <c r="H346" s="402"/>
      <c r="I346" s="402"/>
      <c r="J346" s="402"/>
      <c r="K346" s="402"/>
      <c r="L346" s="402"/>
      <c r="M346" s="402"/>
      <c r="N346" s="402"/>
      <c r="O346" s="402"/>
      <c r="P346" s="402"/>
      <c r="Q346" s="402"/>
      <c r="R346" s="402"/>
      <c r="S346" s="402"/>
      <c r="T346" s="402"/>
      <c r="U346" s="402"/>
      <c r="V346" s="402"/>
      <c r="W346" s="402"/>
      <c r="X346" s="402"/>
      <c r="Y346" s="402"/>
      <c r="Z346" s="402"/>
    </row>
    <row r="347" ht="18.0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  <c r="N347" s="402"/>
      <c r="O347" s="402"/>
      <c r="P347" s="402"/>
      <c r="Q347" s="402"/>
      <c r="R347" s="402"/>
      <c r="S347" s="402"/>
      <c r="T347" s="402"/>
      <c r="U347" s="402"/>
      <c r="V347" s="402"/>
      <c r="W347" s="402"/>
      <c r="X347" s="402"/>
      <c r="Y347" s="402"/>
      <c r="Z347" s="402"/>
    </row>
    <row r="348" ht="18.0" customHeight="1">
      <c r="A348" s="402"/>
      <c r="B348" s="402"/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  <c r="N348" s="402"/>
      <c r="O348" s="402"/>
      <c r="P348" s="402"/>
      <c r="Q348" s="402"/>
      <c r="R348" s="402"/>
      <c r="S348" s="402"/>
      <c r="T348" s="402"/>
      <c r="U348" s="402"/>
      <c r="V348" s="402"/>
      <c r="W348" s="402"/>
      <c r="X348" s="402"/>
      <c r="Y348" s="402"/>
      <c r="Z348" s="402"/>
    </row>
    <row r="349" ht="18.0" customHeight="1">
      <c r="A349" s="402"/>
      <c r="B349" s="402"/>
      <c r="C349" s="402"/>
      <c r="D349" s="402"/>
      <c r="E349" s="402"/>
      <c r="F349" s="402"/>
      <c r="G349" s="402"/>
      <c r="H349" s="402"/>
      <c r="I349" s="402"/>
      <c r="J349" s="402"/>
      <c r="K349" s="402"/>
      <c r="L349" s="402"/>
      <c r="M349" s="402"/>
      <c r="N349" s="402"/>
      <c r="O349" s="402"/>
      <c r="P349" s="402"/>
      <c r="Q349" s="402"/>
      <c r="R349" s="402"/>
      <c r="S349" s="402"/>
      <c r="T349" s="402"/>
      <c r="U349" s="402"/>
      <c r="V349" s="402"/>
      <c r="W349" s="402"/>
      <c r="X349" s="402"/>
      <c r="Y349" s="402"/>
      <c r="Z349" s="402"/>
    </row>
    <row r="350" ht="18.0" customHeight="1">
      <c r="A350" s="402"/>
      <c r="B350" s="402"/>
      <c r="C350" s="402"/>
      <c r="D350" s="402"/>
      <c r="E350" s="402"/>
      <c r="F350" s="402"/>
      <c r="G350" s="402"/>
      <c r="H350" s="402"/>
      <c r="I350" s="402"/>
      <c r="J350" s="402"/>
      <c r="K350" s="402"/>
      <c r="L350" s="402"/>
      <c r="M350" s="402"/>
      <c r="N350" s="402"/>
      <c r="O350" s="402"/>
      <c r="P350" s="402"/>
      <c r="Q350" s="402"/>
      <c r="R350" s="402"/>
      <c r="S350" s="402"/>
      <c r="T350" s="402"/>
      <c r="U350" s="402"/>
      <c r="V350" s="402"/>
      <c r="W350" s="402"/>
      <c r="X350" s="402"/>
      <c r="Y350" s="402"/>
      <c r="Z350" s="402"/>
    </row>
    <row r="351" ht="18.0" customHeight="1">
      <c r="A351" s="402"/>
      <c r="B351" s="402"/>
      <c r="C351" s="402"/>
      <c r="D351" s="402"/>
      <c r="E351" s="402"/>
      <c r="F351" s="402"/>
      <c r="G351" s="402"/>
      <c r="H351" s="402"/>
      <c r="I351" s="402"/>
      <c r="J351" s="402"/>
      <c r="K351" s="402"/>
      <c r="L351" s="402"/>
      <c r="M351" s="402"/>
      <c r="N351" s="402"/>
      <c r="O351" s="402"/>
      <c r="P351" s="402"/>
      <c r="Q351" s="402"/>
      <c r="R351" s="402"/>
      <c r="S351" s="402"/>
      <c r="T351" s="402"/>
      <c r="U351" s="402"/>
      <c r="V351" s="402"/>
      <c r="W351" s="402"/>
      <c r="X351" s="402"/>
      <c r="Y351" s="402"/>
      <c r="Z351" s="402"/>
    </row>
    <row r="352" ht="18.0" customHeight="1">
      <c r="A352" s="402"/>
      <c r="B352" s="402"/>
      <c r="C352" s="402"/>
      <c r="D352" s="402"/>
      <c r="E352" s="402"/>
      <c r="F352" s="402"/>
      <c r="G352" s="402"/>
      <c r="H352" s="402"/>
      <c r="I352" s="402"/>
      <c r="J352" s="402"/>
      <c r="K352" s="402"/>
      <c r="L352" s="402"/>
      <c r="M352" s="402"/>
      <c r="N352" s="402"/>
      <c r="O352" s="402"/>
      <c r="P352" s="402"/>
      <c r="Q352" s="402"/>
      <c r="R352" s="402"/>
      <c r="S352" s="402"/>
      <c r="T352" s="402"/>
      <c r="U352" s="402"/>
      <c r="V352" s="402"/>
      <c r="W352" s="402"/>
      <c r="X352" s="402"/>
      <c r="Y352" s="402"/>
      <c r="Z352" s="402"/>
    </row>
    <row r="353" ht="18.0" customHeight="1">
      <c r="A353" s="402"/>
      <c r="B353" s="402"/>
      <c r="C353" s="402"/>
      <c r="D353" s="402"/>
      <c r="E353" s="402"/>
      <c r="F353" s="402"/>
      <c r="G353" s="402"/>
      <c r="H353" s="402"/>
      <c r="I353" s="402"/>
      <c r="J353" s="402"/>
      <c r="K353" s="402"/>
      <c r="L353" s="402"/>
      <c r="M353" s="402"/>
      <c r="N353" s="402"/>
      <c r="O353" s="402"/>
      <c r="P353" s="402"/>
      <c r="Q353" s="402"/>
      <c r="R353" s="402"/>
      <c r="S353" s="402"/>
      <c r="T353" s="402"/>
      <c r="U353" s="402"/>
      <c r="V353" s="402"/>
      <c r="W353" s="402"/>
      <c r="X353" s="402"/>
      <c r="Y353" s="402"/>
      <c r="Z353" s="402"/>
    </row>
    <row r="354" ht="18.0" customHeight="1">
      <c r="A354" s="402"/>
      <c r="B354" s="402"/>
      <c r="C354" s="402"/>
      <c r="D354" s="402"/>
      <c r="E354" s="402"/>
      <c r="F354" s="402"/>
      <c r="G354" s="402"/>
      <c r="H354" s="402"/>
      <c r="I354" s="402"/>
      <c r="J354" s="402"/>
      <c r="K354" s="402"/>
      <c r="L354" s="402"/>
      <c r="M354" s="402"/>
      <c r="N354" s="402"/>
      <c r="O354" s="402"/>
      <c r="P354" s="402"/>
      <c r="Q354" s="402"/>
      <c r="R354" s="402"/>
      <c r="S354" s="402"/>
      <c r="T354" s="402"/>
      <c r="U354" s="402"/>
      <c r="V354" s="402"/>
      <c r="W354" s="402"/>
      <c r="X354" s="402"/>
      <c r="Y354" s="402"/>
      <c r="Z354" s="402"/>
    </row>
    <row r="355" ht="18.0" customHeight="1">
      <c r="A355" s="402"/>
      <c r="B355" s="402"/>
      <c r="C355" s="402"/>
      <c r="D355" s="402"/>
      <c r="E355" s="402"/>
      <c r="F355" s="402"/>
      <c r="G355" s="402"/>
      <c r="H355" s="402"/>
      <c r="I355" s="402"/>
      <c r="J355" s="402"/>
      <c r="K355" s="402"/>
      <c r="L355" s="402"/>
      <c r="M355" s="402"/>
      <c r="N355" s="402"/>
      <c r="O355" s="402"/>
      <c r="P355" s="402"/>
      <c r="Q355" s="402"/>
      <c r="R355" s="402"/>
      <c r="S355" s="402"/>
      <c r="T355" s="402"/>
      <c r="U355" s="402"/>
      <c r="V355" s="402"/>
      <c r="W355" s="402"/>
      <c r="X355" s="402"/>
      <c r="Y355" s="402"/>
      <c r="Z355" s="402"/>
    </row>
    <row r="356" ht="18.0" customHeight="1">
      <c r="A356" s="402"/>
      <c r="B356" s="402"/>
      <c r="C356" s="402"/>
      <c r="D356" s="402"/>
      <c r="E356" s="402"/>
      <c r="F356" s="402"/>
      <c r="G356" s="402"/>
      <c r="H356" s="402"/>
      <c r="I356" s="402"/>
      <c r="J356" s="402"/>
      <c r="K356" s="402"/>
      <c r="L356" s="402"/>
      <c r="M356" s="402"/>
      <c r="N356" s="402"/>
      <c r="O356" s="402"/>
      <c r="P356" s="402"/>
      <c r="Q356" s="402"/>
      <c r="R356" s="402"/>
      <c r="S356" s="402"/>
      <c r="T356" s="402"/>
      <c r="U356" s="402"/>
      <c r="V356" s="402"/>
      <c r="W356" s="402"/>
      <c r="X356" s="402"/>
      <c r="Y356" s="402"/>
      <c r="Z356" s="402"/>
    </row>
    <row r="357" ht="18.0" customHeight="1">
      <c r="A357" s="402"/>
      <c r="B357" s="402"/>
      <c r="C357" s="402"/>
      <c r="D357" s="402"/>
      <c r="E357" s="402"/>
      <c r="F357" s="402"/>
      <c r="G357" s="402"/>
      <c r="H357" s="402"/>
      <c r="I357" s="402"/>
      <c r="J357" s="402"/>
      <c r="K357" s="402"/>
      <c r="L357" s="402"/>
      <c r="M357" s="402"/>
      <c r="N357" s="402"/>
      <c r="O357" s="402"/>
      <c r="P357" s="402"/>
      <c r="Q357" s="402"/>
      <c r="R357" s="402"/>
      <c r="S357" s="402"/>
      <c r="T357" s="402"/>
      <c r="U357" s="402"/>
      <c r="V357" s="402"/>
      <c r="W357" s="402"/>
      <c r="X357" s="402"/>
      <c r="Y357" s="402"/>
      <c r="Z357" s="402"/>
    </row>
    <row r="358" ht="18.0" customHeight="1">
      <c r="A358" s="402"/>
      <c r="B358" s="402"/>
      <c r="C358" s="402"/>
      <c r="D358" s="402"/>
      <c r="E358" s="402"/>
      <c r="F358" s="402"/>
      <c r="G358" s="402"/>
      <c r="H358" s="402"/>
      <c r="I358" s="402"/>
      <c r="J358" s="402"/>
      <c r="K358" s="402"/>
      <c r="L358" s="402"/>
      <c r="M358" s="402"/>
      <c r="N358" s="402"/>
      <c r="O358" s="402"/>
      <c r="P358" s="402"/>
      <c r="Q358" s="402"/>
      <c r="R358" s="402"/>
      <c r="S358" s="402"/>
      <c r="T358" s="402"/>
      <c r="U358" s="402"/>
      <c r="V358" s="402"/>
      <c r="W358" s="402"/>
      <c r="X358" s="402"/>
      <c r="Y358" s="402"/>
      <c r="Z358" s="402"/>
    </row>
    <row r="359" ht="18.0" customHeight="1">
      <c r="A359" s="402"/>
      <c r="B359" s="402"/>
      <c r="C359" s="402"/>
      <c r="D359" s="402"/>
      <c r="E359" s="402"/>
      <c r="F359" s="402"/>
      <c r="G359" s="402"/>
      <c r="H359" s="402"/>
      <c r="I359" s="402"/>
      <c r="J359" s="402"/>
      <c r="K359" s="402"/>
      <c r="L359" s="402"/>
      <c r="M359" s="402"/>
      <c r="N359" s="402"/>
      <c r="O359" s="402"/>
      <c r="P359" s="402"/>
      <c r="Q359" s="402"/>
      <c r="R359" s="402"/>
      <c r="S359" s="402"/>
      <c r="T359" s="402"/>
      <c r="U359" s="402"/>
      <c r="V359" s="402"/>
      <c r="W359" s="402"/>
      <c r="X359" s="402"/>
      <c r="Y359" s="402"/>
      <c r="Z359" s="402"/>
    </row>
    <row r="360" ht="18.0" customHeight="1">
      <c r="A360" s="402"/>
      <c r="B360" s="402"/>
      <c r="C360" s="402"/>
      <c r="D360" s="402"/>
      <c r="E360" s="402"/>
      <c r="F360" s="402"/>
      <c r="G360" s="402"/>
      <c r="H360" s="402"/>
      <c r="I360" s="402"/>
      <c r="J360" s="402"/>
      <c r="K360" s="402"/>
      <c r="L360" s="402"/>
      <c r="M360" s="402"/>
      <c r="N360" s="402"/>
      <c r="O360" s="402"/>
      <c r="P360" s="402"/>
      <c r="Q360" s="402"/>
      <c r="R360" s="402"/>
      <c r="S360" s="402"/>
      <c r="T360" s="402"/>
      <c r="U360" s="402"/>
      <c r="V360" s="402"/>
      <c r="W360" s="402"/>
      <c r="X360" s="402"/>
      <c r="Y360" s="402"/>
      <c r="Z360" s="402"/>
    </row>
    <row r="361" ht="18.0" customHeight="1">
      <c r="A361" s="402"/>
      <c r="B361" s="402"/>
      <c r="C361" s="402"/>
      <c r="D361" s="402"/>
      <c r="E361" s="402"/>
      <c r="F361" s="402"/>
      <c r="G361" s="402"/>
      <c r="H361" s="402"/>
      <c r="I361" s="402"/>
      <c r="J361" s="402"/>
      <c r="K361" s="402"/>
      <c r="L361" s="402"/>
      <c r="M361" s="402"/>
      <c r="N361" s="402"/>
      <c r="O361" s="402"/>
      <c r="P361" s="402"/>
      <c r="Q361" s="402"/>
      <c r="R361" s="402"/>
      <c r="S361" s="402"/>
      <c r="T361" s="402"/>
      <c r="U361" s="402"/>
      <c r="V361" s="402"/>
      <c r="W361" s="402"/>
      <c r="X361" s="402"/>
      <c r="Y361" s="402"/>
      <c r="Z361" s="402"/>
    </row>
    <row r="362" ht="18.0" customHeight="1">
      <c r="A362" s="402"/>
      <c r="B362" s="402"/>
      <c r="C362" s="402"/>
      <c r="D362" s="402"/>
      <c r="E362" s="402"/>
      <c r="F362" s="402"/>
      <c r="G362" s="402"/>
      <c r="H362" s="402"/>
      <c r="I362" s="402"/>
      <c r="J362" s="402"/>
      <c r="K362" s="402"/>
      <c r="L362" s="402"/>
      <c r="M362" s="402"/>
      <c r="N362" s="402"/>
      <c r="O362" s="402"/>
      <c r="P362" s="402"/>
      <c r="Q362" s="402"/>
      <c r="R362" s="402"/>
      <c r="S362" s="402"/>
      <c r="T362" s="402"/>
      <c r="U362" s="402"/>
      <c r="V362" s="402"/>
      <c r="W362" s="402"/>
      <c r="X362" s="402"/>
      <c r="Y362" s="402"/>
      <c r="Z362" s="402"/>
    </row>
    <row r="363" ht="18.0" customHeight="1">
      <c r="A363" s="402"/>
      <c r="B363" s="402"/>
      <c r="C363" s="402"/>
      <c r="D363" s="402"/>
      <c r="E363" s="402"/>
      <c r="F363" s="402"/>
      <c r="G363" s="402"/>
      <c r="H363" s="402"/>
      <c r="I363" s="402"/>
      <c r="J363" s="402"/>
      <c r="K363" s="402"/>
      <c r="L363" s="402"/>
      <c r="M363" s="402"/>
      <c r="N363" s="402"/>
      <c r="O363" s="402"/>
      <c r="P363" s="402"/>
      <c r="Q363" s="402"/>
      <c r="R363" s="402"/>
      <c r="S363" s="402"/>
      <c r="T363" s="402"/>
      <c r="U363" s="402"/>
      <c r="V363" s="402"/>
      <c r="W363" s="402"/>
      <c r="X363" s="402"/>
      <c r="Y363" s="402"/>
      <c r="Z363" s="402"/>
    </row>
    <row r="364" ht="18.0" customHeight="1">
      <c r="A364" s="402"/>
      <c r="B364" s="402"/>
      <c r="C364" s="402"/>
      <c r="D364" s="402"/>
      <c r="E364" s="402"/>
      <c r="F364" s="402"/>
      <c r="G364" s="402"/>
      <c r="H364" s="402"/>
      <c r="I364" s="402"/>
      <c r="J364" s="402"/>
      <c r="K364" s="402"/>
      <c r="L364" s="402"/>
      <c r="M364" s="402"/>
      <c r="N364" s="402"/>
      <c r="O364" s="402"/>
      <c r="P364" s="402"/>
      <c r="Q364" s="402"/>
      <c r="R364" s="402"/>
      <c r="S364" s="402"/>
      <c r="T364" s="402"/>
      <c r="U364" s="402"/>
      <c r="V364" s="402"/>
      <c r="W364" s="402"/>
      <c r="X364" s="402"/>
      <c r="Y364" s="402"/>
      <c r="Z364" s="402"/>
    </row>
    <row r="365" ht="18.0" customHeight="1">
      <c r="A365" s="402"/>
      <c r="B365" s="402"/>
      <c r="C365" s="402"/>
      <c r="D365" s="402"/>
      <c r="E365" s="402"/>
      <c r="F365" s="402"/>
      <c r="G365" s="402"/>
      <c r="H365" s="402"/>
      <c r="I365" s="402"/>
      <c r="J365" s="402"/>
      <c r="K365" s="402"/>
      <c r="L365" s="402"/>
      <c r="M365" s="402"/>
      <c r="N365" s="402"/>
      <c r="O365" s="402"/>
      <c r="P365" s="402"/>
      <c r="Q365" s="402"/>
      <c r="R365" s="402"/>
      <c r="S365" s="402"/>
      <c r="T365" s="402"/>
      <c r="U365" s="402"/>
      <c r="V365" s="402"/>
      <c r="W365" s="402"/>
      <c r="X365" s="402"/>
      <c r="Y365" s="402"/>
      <c r="Z365" s="402"/>
    </row>
    <row r="366" ht="18.0" customHeight="1">
      <c r="A366" s="402"/>
      <c r="B366" s="402"/>
      <c r="C366" s="402"/>
      <c r="D366" s="402"/>
      <c r="E366" s="402"/>
      <c r="F366" s="402"/>
      <c r="G366" s="402"/>
      <c r="H366" s="402"/>
      <c r="I366" s="402"/>
      <c r="J366" s="402"/>
      <c r="K366" s="402"/>
      <c r="L366" s="402"/>
      <c r="M366" s="402"/>
      <c r="N366" s="402"/>
      <c r="O366" s="402"/>
      <c r="P366" s="402"/>
      <c r="Q366" s="402"/>
      <c r="R366" s="402"/>
      <c r="S366" s="402"/>
      <c r="T366" s="402"/>
      <c r="U366" s="402"/>
      <c r="V366" s="402"/>
      <c r="W366" s="402"/>
      <c r="X366" s="402"/>
      <c r="Y366" s="402"/>
      <c r="Z366" s="402"/>
    </row>
    <row r="367" ht="18.0" customHeight="1">
      <c r="A367" s="402"/>
      <c r="B367" s="402"/>
      <c r="C367" s="402"/>
      <c r="D367" s="402"/>
      <c r="E367" s="402"/>
      <c r="F367" s="402"/>
      <c r="G367" s="402"/>
      <c r="H367" s="402"/>
      <c r="I367" s="402"/>
      <c r="J367" s="402"/>
      <c r="K367" s="402"/>
      <c r="L367" s="402"/>
      <c r="M367" s="402"/>
      <c r="N367" s="402"/>
      <c r="O367" s="402"/>
      <c r="P367" s="402"/>
      <c r="Q367" s="402"/>
      <c r="R367" s="402"/>
      <c r="S367" s="402"/>
      <c r="T367" s="402"/>
      <c r="U367" s="402"/>
      <c r="V367" s="402"/>
      <c r="W367" s="402"/>
      <c r="X367" s="402"/>
      <c r="Y367" s="402"/>
      <c r="Z367" s="402"/>
    </row>
    <row r="368" ht="18.0" customHeight="1">
      <c r="A368" s="402"/>
      <c r="B368" s="402"/>
      <c r="C368" s="402"/>
      <c r="D368" s="402"/>
      <c r="E368" s="402"/>
      <c r="F368" s="402"/>
      <c r="G368" s="402"/>
      <c r="H368" s="402"/>
      <c r="I368" s="402"/>
      <c r="J368" s="402"/>
      <c r="K368" s="402"/>
      <c r="L368" s="402"/>
      <c r="M368" s="402"/>
      <c r="N368" s="402"/>
      <c r="O368" s="402"/>
      <c r="P368" s="402"/>
      <c r="Q368" s="402"/>
      <c r="R368" s="402"/>
      <c r="S368" s="402"/>
      <c r="T368" s="402"/>
      <c r="U368" s="402"/>
      <c r="V368" s="402"/>
      <c r="W368" s="402"/>
      <c r="X368" s="402"/>
      <c r="Y368" s="402"/>
      <c r="Z368" s="402"/>
    </row>
    <row r="369" ht="18.0" customHeight="1">
      <c r="A369" s="402"/>
      <c r="B369" s="402"/>
      <c r="C369" s="402"/>
      <c r="D369" s="402"/>
      <c r="E369" s="402"/>
      <c r="F369" s="402"/>
      <c r="G369" s="402"/>
      <c r="H369" s="402"/>
      <c r="I369" s="402"/>
      <c r="J369" s="402"/>
      <c r="K369" s="402"/>
      <c r="L369" s="402"/>
      <c r="M369" s="402"/>
      <c r="N369" s="402"/>
      <c r="O369" s="402"/>
      <c r="P369" s="402"/>
      <c r="Q369" s="402"/>
      <c r="R369" s="402"/>
      <c r="S369" s="402"/>
      <c r="T369" s="402"/>
      <c r="U369" s="402"/>
      <c r="V369" s="402"/>
      <c r="W369" s="402"/>
      <c r="X369" s="402"/>
      <c r="Y369" s="402"/>
      <c r="Z369" s="402"/>
    </row>
    <row r="370" ht="18.0" customHeight="1">
      <c r="A370" s="402"/>
      <c r="B370" s="402"/>
      <c r="C370" s="402"/>
      <c r="D370" s="402"/>
      <c r="E370" s="402"/>
      <c r="F370" s="402"/>
      <c r="G370" s="402"/>
      <c r="H370" s="402"/>
      <c r="I370" s="402"/>
      <c r="J370" s="402"/>
      <c r="K370" s="402"/>
      <c r="L370" s="402"/>
      <c r="M370" s="402"/>
      <c r="N370" s="402"/>
      <c r="O370" s="402"/>
      <c r="P370" s="402"/>
      <c r="Q370" s="402"/>
      <c r="R370" s="402"/>
      <c r="S370" s="402"/>
      <c r="T370" s="402"/>
      <c r="U370" s="402"/>
      <c r="V370" s="402"/>
      <c r="W370" s="402"/>
      <c r="X370" s="402"/>
      <c r="Y370" s="402"/>
      <c r="Z370" s="402"/>
    </row>
    <row r="371" ht="18.0" customHeight="1">
      <c r="A371" s="402"/>
      <c r="B371" s="402"/>
      <c r="C371" s="402"/>
      <c r="D371" s="402"/>
      <c r="E371" s="402"/>
      <c r="F371" s="402"/>
      <c r="G371" s="402"/>
      <c r="H371" s="402"/>
      <c r="I371" s="402"/>
      <c r="J371" s="402"/>
      <c r="K371" s="402"/>
      <c r="L371" s="402"/>
      <c r="M371" s="402"/>
      <c r="N371" s="402"/>
      <c r="O371" s="402"/>
      <c r="P371" s="402"/>
      <c r="Q371" s="402"/>
      <c r="R371" s="402"/>
      <c r="S371" s="402"/>
      <c r="T371" s="402"/>
      <c r="U371" s="402"/>
      <c r="V371" s="402"/>
      <c r="W371" s="402"/>
      <c r="X371" s="402"/>
      <c r="Y371" s="402"/>
      <c r="Z371" s="402"/>
    </row>
    <row r="372" ht="18.0" customHeight="1">
      <c r="A372" s="402"/>
      <c r="B372" s="402"/>
      <c r="C372" s="402"/>
      <c r="D372" s="402"/>
      <c r="E372" s="402"/>
      <c r="F372" s="402"/>
      <c r="G372" s="402"/>
      <c r="H372" s="402"/>
      <c r="I372" s="402"/>
      <c r="J372" s="402"/>
      <c r="K372" s="402"/>
      <c r="L372" s="402"/>
      <c r="M372" s="402"/>
      <c r="N372" s="402"/>
      <c r="O372" s="402"/>
      <c r="P372" s="402"/>
      <c r="Q372" s="402"/>
      <c r="R372" s="402"/>
      <c r="S372" s="402"/>
      <c r="T372" s="402"/>
      <c r="U372" s="402"/>
      <c r="V372" s="402"/>
      <c r="W372" s="402"/>
      <c r="X372" s="402"/>
      <c r="Y372" s="402"/>
      <c r="Z372" s="402"/>
    </row>
    <row r="373" ht="18.0" customHeight="1">
      <c r="A373" s="402"/>
      <c r="B373" s="402"/>
      <c r="C373" s="402"/>
      <c r="D373" s="402"/>
      <c r="E373" s="402"/>
      <c r="F373" s="402"/>
      <c r="G373" s="402"/>
      <c r="H373" s="402"/>
      <c r="I373" s="402"/>
      <c r="J373" s="402"/>
      <c r="K373" s="402"/>
      <c r="L373" s="402"/>
      <c r="M373" s="402"/>
      <c r="N373" s="402"/>
      <c r="O373" s="402"/>
      <c r="P373" s="402"/>
      <c r="Q373" s="402"/>
      <c r="R373" s="402"/>
      <c r="S373" s="402"/>
      <c r="T373" s="402"/>
      <c r="U373" s="402"/>
      <c r="V373" s="402"/>
      <c r="W373" s="402"/>
      <c r="X373" s="402"/>
      <c r="Y373" s="402"/>
      <c r="Z373" s="402"/>
    </row>
    <row r="374" ht="18.0" customHeight="1">
      <c r="A374" s="402"/>
      <c r="B374" s="402"/>
      <c r="C374" s="402"/>
      <c r="D374" s="402"/>
      <c r="E374" s="402"/>
      <c r="F374" s="402"/>
      <c r="G374" s="402"/>
      <c r="H374" s="402"/>
      <c r="I374" s="402"/>
      <c r="J374" s="402"/>
      <c r="K374" s="402"/>
      <c r="L374" s="402"/>
      <c r="M374" s="402"/>
      <c r="N374" s="402"/>
      <c r="O374" s="402"/>
      <c r="P374" s="402"/>
      <c r="Q374" s="402"/>
      <c r="R374" s="402"/>
      <c r="S374" s="402"/>
      <c r="T374" s="402"/>
      <c r="U374" s="402"/>
      <c r="V374" s="402"/>
      <c r="W374" s="402"/>
      <c r="X374" s="402"/>
      <c r="Y374" s="402"/>
      <c r="Z374" s="402"/>
    </row>
    <row r="375" ht="18.0" customHeight="1">
      <c r="A375" s="402"/>
      <c r="B375" s="402"/>
      <c r="C375" s="402"/>
      <c r="D375" s="402"/>
      <c r="E375" s="402"/>
      <c r="F375" s="402"/>
      <c r="G375" s="402"/>
      <c r="H375" s="402"/>
      <c r="I375" s="402"/>
      <c r="J375" s="402"/>
      <c r="K375" s="402"/>
      <c r="L375" s="402"/>
      <c r="M375" s="402"/>
      <c r="N375" s="402"/>
      <c r="O375" s="402"/>
      <c r="P375" s="402"/>
      <c r="Q375" s="402"/>
      <c r="R375" s="402"/>
      <c r="S375" s="402"/>
      <c r="T375" s="402"/>
      <c r="U375" s="402"/>
      <c r="V375" s="402"/>
      <c r="W375" s="402"/>
      <c r="X375" s="402"/>
      <c r="Y375" s="402"/>
      <c r="Z375" s="402"/>
    </row>
    <row r="376" ht="18.0" customHeight="1">
      <c r="A376" s="402"/>
      <c r="B376" s="402"/>
      <c r="C376" s="402"/>
      <c r="D376" s="402"/>
      <c r="E376" s="402"/>
      <c r="F376" s="402"/>
      <c r="G376" s="402"/>
      <c r="H376" s="402"/>
      <c r="I376" s="402"/>
      <c r="J376" s="402"/>
      <c r="K376" s="402"/>
      <c r="L376" s="402"/>
      <c r="M376" s="402"/>
      <c r="N376" s="402"/>
      <c r="O376" s="402"/>
      <c r="P376" s="402"/>
      <c r="Q376" s="402"/>
      <c r="R376" s="402"/>
      <c r="S376" s="402"/>
      <c r="T376" s="402"/>
      <c r="U376" s="402"/>
      <c r="V376" s="402"/>
      <c r="W376" s="402"/>
      <c r="X376" s="402"/>
      <c r="Y376" s="402"/>
      <c r="Z376" s="402"/>
    </row>
    <row r="377" ht="18.0" customHeight="1">
      <c r="A377" s="402"/>
      <c r="B377" s="402"/>
      <c r="C377" s="402"/>
      <c r="D377" s="402"/>
      <c r="E377" s="402"/>
      <c r="F377" s="402"/>
      <c r="G377" s="402"/>
      <c r="H377" s="402"/>
      <c r="I377" s="402"/>
      <c r="J377" s="402"/>
      <c r="K377" s="402"/>
      <c r="L377" s="402"/>
      <c r="M377" s="402"/>
      <c r="N377" s="402"/>
      <c r="O377" s="402"/>
      <c r="P377" s="402"/>
      <c r="Q377" s="402"/>
      <c r="R377" s="402"/>
      <c r="S377" s="402"/>
      <c r="T377" s="402"/>
      <c r="U377" s="402"/>
      <c r="V377" s="402"/>
      <c r="W377" s="402"/>
      <c r="X377" s="402"/>
      <c r="Y377" s="402"/>
      <c r="Z377" s="402"/>
    </row>
    <row r="378" ht="18.0" customHeight="1">
      <c r="A378" s="402"/>
      <c r="B378" s="402"/>
      <c r="C378" s="402"/>
      <c r="D378" s="402"/>
      <c r="E378" s="402"/>
      <c r="F378" s="402"/>
      <c r="G378" s="402"/>
      <c r="H378" s="402"/>
      <c r="I378" s="402"/>
      <c r="J378" s="402"/>
      <c r="K378" s="402"/>
      <c r="L378" s="402"/>
      <c r="M378" s="402"/>
      <c r="N378" s="402"/>
      <c r="O378" s="402"/>
      <c r="P378" s="402"/>
      <c r="Q378" s="402"/>
      <c r="R378" s="402"/>
      <c r="S378" s="402"/>
      <c r="T378" s="402"/>
      <c r="U378" s="402"/>
      <c r="V378" s="402"/>
      <c r="W378" s="402"/>
      <c r="X378" s="402"/>
      <c r="Y378" s="402"/>
      <c r="Z378" s="402"/>
    </row>
    <row r="379" ht="18.0" customHeight="1">
      <c r="A379" s="402"/>
      <c r="B379" s="402"/>
      <c r="C379" s="402"/>
      <c r="D379" s="402"/>
      <c r="E379" s="402"/>
      <c r="F379" s="402"/>
      <c r="G379" s="402"/>
      <c r="H379" s="402"/>
      <c r="I379" s="402"/>
      <c r="J379" s="402"/>
      <c r="K379" s="402"/>
      <c r="L379" s="402"/>
      <c r="M379" s="402"/>
      <c r="N379" s="402"/>
      <c r="O379" s="402"/>
      <c r="P379" s="402"/>
      <c r="Q379" s="402"/>
      <c r="R379" s="402"/>
      <c r="S379" s="402"/>
      <c r="T379" s="402"/>
      <c r="U379" s="402"/>
      <c r="V379" s="402"/>
      <c r="W379" s="402"/>
      <c r="X379" s="402"/>
      <c r="Y379" s="402"/>
      <c r="Z379" s="402"/>
    </row>
    <row r="380" ht="18.0" customHeight="1">
      <c r="A380" s="402"/>
      <c r="B380" s="402"/>
      <c r="C380" s="402"/>
      <c r="D380" s="402"/>
      <c r="E380" s="402"/>
      <c r="F380" s="402"/>
      <c r="G380" s="402"/>
      <c r="H380" s="402"/>
      <c r="I380" s="402"/>
      <c r="J380" s="402"/>
      <c r="K380" s="402"/>
      <c r="L380" s="402"/>
      <c r="M380" s="402"/>
      <c r="N380" s="402"/>
      <c r="O380" s="402"/>
      <c r="P380" s="402"/>
      <c r="Q380" s="402"/>
      <c r="R380" s="402"/>
      <c r="S380" s="402"/>
      <c r="T380" s="402"/>
      <c r="U380" s="402"/>
      <c r="V380" s="402"/>
      <c r="W380" s="402"/>
      <c r="X380" s="402"/>
      <c r="Y380" s="402"/>
      <c r="Z380" s="402"/>
    </row>
    <row r="381" ht="18.0" customHeight="1">
      <c r="A381" s="402"/>
      <c r="B381" s="402"/>
      <c r="C381" s="402"/>
      <c r="D381" s="402"/>
      <c r="E381" s="402"/>
      <c r="F381" s="402"/>
      <c r="G381" s="402"/>
      <c r="H381" s="402"/>
      <c r="I381" s="402"/>
      <c r="J381" s="402"/>
      <c r="K381" s="402"/>
      <c r="L381" s="402"/>
      <c r="M381" s="402"/>
      <c r="N381" s="402"/>
      <c r="O381" s="402"/>
      <c r="P381" s="402"/>
      <c r="Q381" s="402"/>
      <c r="R381" s="402"/>
      <c r="S381" s="402"/>
      <c r="T381" s="402"/>
      <c r="U381" s="402"/>
      <c r="V381" s="402"/>
      <c r="W381" s="402"/>
      <c r="X381" s="402"/>
      <c r="Y381" s="402"/>
      <c r="Z381" s="402"/>
    </row>
    <row r="382" ht="18.0" customHeight="1">
      <c r="A382" s="402"/>
      <c r="B382" s="402"/>
      <c r="C382" s="402"/>
      <c r="D382" s="402"/>
      <c r="E382" s="402"/>
      <c r="F382" s="402"/>
      <c r="G382" s="402"/>
      <c r="H382" s="402"/>
      <c r="I382" s="402"/>
      <c r="J382" s="402"/>
      <c r="K382" s="402"/>
      <c r="L382" s="402"/>
      <c r="M382" s="402"/>
      <c r="N382" s="402"/>
      <c r="O382" s="402"/>
      <c r="P382" s="402"/>
      <c r="Q382" s="402"/>
      <c r="R382" s="402"/>
      <c r="S382" s="402"/>
      <c r="T382" s="402"/>
      <c r="U382" s="402"/>
      <c r="V382" s="402"/>
      <c r="W382" s="402"/>
      <c r="X382" s="402"/>
      <c r="Y382" s="402"/>
      <c r="Z382" s="402"/>
    </row>
    <row r="383" ht="18.0" customHeight="1">
      <c r="A383" s="402"/>
      <c r="B383" s="402"/>
      <c r="C383" s="402"/>
      <c r="D383" s="402"/>
      <c r="E383" s="402"/>
      <c r="F383" s="402"/>
      <c r="G383" s="402"/>
      <c r="H383" s="402"/>
      <c r="I383" s="402"/>
      <c r="J383" s="402"/>
      <c r="K383" s="402"/>
      <c r="L383" s="402"/>
      <c r="M383" s="402"/>
      <c r="N383" s="402"/>
      <c r="O383" s="402"/>
      <c r="P383" s="402"/>
      <c r="Q383" s="402"/>
      <c r="R383" s="402"/>
      <c r="S383" s="402"/>
      <c r="T383" s="402"/>
      <c r="U383" s="402"/>
      <c r="V383" s="402"/>
      <c r="W383" s="402"/>
      <c r="X383" s="402"/>
      <c r="Y383" s="402"/>
      <c r="Z383" s="402"/>
    </row>
    <row r="384" ht="18.0" customHeight="1">
      <c r="A384" s="402"/>
      <c r="B384" s="402"/>
      <c r="C384" s="402"/>
      <c r="D384" s="402"/>
      <c r="E384" s="402"/>
      <c r="F384" s="402"/>
      <c r="G384" s="402"/>
      <c r="H384" s="402"/>
      <c r="I384" s="402"/>
      <c r="J384" s="402"/>
      <c r="K384" s="402"/>
      <c r="L384" s="402"/>
      <c r="M384" s="402"/>
      <c r="N384" s="402"/>
      <c r="O384" s="402"/>
      <c r="P384" s="402"/>
      <c r="Q384" s="402"/>
      <c r="R384" s="402"/>
      <c r="S384" s="402"/>
      <c r="T384" s="402"/>
      <c r="U384" s="402"/>
      <c r="V384" s="402"/>
      <c r="W384" s="402"/>
      <c r="X384" s="402"/>
      <c r="Y384" s="402"/>
      <c r="Z384" s="402"/>
    </row>
    <row r="385" ht="18.0" customHeight="1">
      <c r="A385" s="402"/>
      <c r="B385" s="402"/>
      <c r="C385" s="402"/>
      <c r="D385" s="402"/>
      <c r="E385" s="402"/>
      <c r="F385" s="402"/>
      <c r="G385" s="402"/>
      <c r="H385" s="402"/>
      <c r="I385" s="402"/>
      <c r="J385" s="402"/>
      <c r="K385" s="402"/>
      <c r="L385" s="402"/>
      <c r="M385" s="402"/>
      <c r="N385" s="402"/>
      <c r="O385" s="402"/>
      <c r="P385" s="402"/>
      <c r="Q385" s="402"/>
      <c r="R385" s="402"/>
      <c r="S385" s="402"/>
      <c r="T385" s="402"/>
      <c r="U385" s="402"/>
      <c r="V385" s="402"/>
      <c r="W385" s="402"/>
      <c r="X385" s="402"/>
      <c r="Y385" s="402"/>
      <c r="Z385" s="402"/>
    </row>
    <row r="386" ht="18.0" customHeight="1">
      <c r="A386" s="402"/>
      <c r="B386" s="402"/>
      <c r="C386" s="402"/>
      <c r="D386" s="402"/>
      <c r="E386" s="402"/>
      <c r="F386" s="402"/>
      <c r="G386" s="402"/>
      <c r="H386" s="402"/>
      <c r="I386" s="402"/>
      <c r="J386" s="402"/>
      <c r="K386" s="402"/>
      <c r="L386" s="402"/>
      <c r="M386" s="402"/>
      <c r="N386" s="402"/>
      <c r="O386" s="402"/>
      <c r="P386" s="402"/>
      <c r="Q386" s="402"/>
      <c r="R386" s="402"/>
      <c r="S386" s="402"/>
      <c r="T386" s="402"/>
      <c r="U386" s="402"/>
      <c r="V386" s="402"/>
      <c r="W386" s="402"/>
      <c r="X386" s="402"/>
      <c r="Y386" s="402"/>
      <c r="Z386" s="402"/>
    </row>
    <row r="387" ht="18.0" customHeight="1">
      <c r="A387" s="402"/>
      <c r="B387" s="402"/>
      <c r="C387" s="402"/>
      <c r="D387" s="402"/>
      <c r="E387" s="402"/>
      <c r="F387" s="402"/>
      <c r="G387" s="402"/>
      <c r="H387" s="402"/>
      <c r="I387" s="402"/>
      <c r="J387" s="402"/>
      <c r="K387" s="402"/>
      <c r="L387" s="402"/>
      <c r="M387" s="402"/>
      <c r="N387" s="402"/>
      <c r="O387" s="402"/>
      <c r="P387" s="402"/>
      <c r="Q387" s="402"/>
      <c r="R387" s="402"/>
      <c r="S387" s="402"/>
      <c r="T387" s="402"/>
      <c r="U387" s="402"/>
      <c r="V387" s="402"/>
      <c r="W387" s="402"/>
      <c r="X387" s="402"/>
      <c r="Y387" s="402"/>
      <c r="Z387" s="402"/>
    </row>
    <row r="388" ht="18.0" customHeight="1">
      <c r="A388" s="402"/>
      <c r="B388" s="402"/>
      <c r="C388" s="402"/>
      <c r="D388" s="402"/>
      <c r="E388" s="402"/>
      <c r="F388" s="402"/>
      <c r="G388" s="402"/>
      <c r="H388" s="402"/>
      <c r="I388" s="402"/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</row>
    <row r="389" ht="18.0" customHeight="1">
      <c r="A389" s="402"/>
      <c r="B389" s="402"/>
      <c r="C389" s="402"/>
      <c r="D389" s="402"/>
      <c r="E389" s="402"/>
      <c r="F389" s="402"/>
      <c r="G389" s="402"/>
      <c r="H389" s="402"/>
      <c r="I389" s="402"/>
      <c r="J389" s="402"/>
      <c r="K389" s="402"/>
      <c r="L389" s="402"/>
      <c r="M389" s="402"/>
      <c r="N389" s="402"/>
      <c r="O389" s="402"/>
      <c r="P389" s="402"/>
      <c r="Q389" s="402"/>
      <c r="R389" s="402"/>
      <c r="S389" s="402"/>
      <c r="T389" s="402"/>
      <c r="U389" s="402"/>
      <c r="V389" s="402"/>
      <c r="W389" s="402"/>
      <c r="X389" s="402"/>
      <c r="Y389" s="402"/>
      <c r="Z389" s="402"/>
    </row>
    <row r="390" ht="18.0" customHeight="1">
      <c r="A390" s="402"/>
      <c r="B390" s="402"/>
      <c r="C390" s="402"/>
      <c r="D390" s="402"/>
      <c r="E390" s="402"/>
      <c r="F390" s="402"/>
      <c r="G390" s="402"/>
      <c r="H390" s="402"/>
      <c r="I390" s="402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</row>
    <row r="391" ht="18.0" customHeight="1">
      <c r="A391" s="402"/>
      <c r="B391" s="402"/>
      <c r="C391" s="402"/>
      <c r="D391" s="402"/>
      <c r="E391" s="402"/>
      <c r="F391" s="402"/>
      <c r="G391" s="402"/>
      <c r="H391" s="402"/>
      <c r="I391" s="402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</row>
    <row r="392" ht="18.0" customHeight="1">
      <c r="A392" s="402"/>
      <c r="B392" s="402"/>
      <c r="C392" s="402"/>
      <c r="D392" s="402"/>
      <c r="E392" s="402"/>
      <c r="F392" s="402"/>
      <c r="G392" s="402"/>
      <c r="H392" s="402"/>
      <c r="I392" s="402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</row>
    <row r="393" ht="18.0" customHeight="1">
      <c r="A393" s="402"/>
      <c r="B393" s="402"/>
      <c r="C393" s="402"/>
      <c r="D393" s="402"/>
      <c r="E393" s="402"/>
      <c r="F393" s="402"/>
      <c r="G393" s="402"/>
      <c r="H393" s="402"/>
      <c r="I393" s="402"/>
      <c r="J393" s="402"/>
      <c r="K393" s="402"/>
      <c r="L393" s="402"/>
      <c r="M393" s="402"/>
      <c r="N393" s="402"/>
      <c r="O393" s="402"/>
      <c r="P393" s="402"/>
      <c r="Q393" s="402"/>
      <c r="R393" s="402"/>
      <c r="S393" s="402"/>
      <c r="T393" s="402"/>
      <c r="U393" s="402"/>
      <c r="V393" s="402"/>
      <c r="W393" s="402"/>
      <c r="X393" s="402"/>
      <c r="Y393" s="402"/>
      <c r="Z393" s="402"/>
    </row>
    <row r="394" ht="18.0" customHeight="1">
      <c r="A394" s="402"/>
      <c r="B394" s="402"/>
      <c r="C394" s="402"/>
      <c r="D394" s="402"/>
      <c r="E394" s="402"/>
      <c r="F394" s="402"/>
      <c r="G394" s="402"/>
      <c r="H394" s="402"/>
      <c r="I394" s="402"/>
      <c r="J394" s="402"/>
      <c r="K394" s="402"/>
      <c r="L394" s="402"/>
      <c r="M394" s="402"/>
      <c r="N394" s="402"/>
      <c r="O394" s="402"/>
      <c r="P394" s="402"/>
      <c r="Q394" s="402"/>
      <c r="R394" s="402"/>
      <c r="S394" s="402"/>
      <c r="T394" s="402"/>
      <c r="U394" s="402"/>
      <c r="V394" s="402"/>
      <c r="W394" s="402"/>
      <c r="X394" s="402"/>
      <c r="Y394" s="402"/>
      <c r="Z394" s="402"/>
    </row>
    <row r="395" ht="18.0" customHeight="1">
      <c r="A395" s="402"/>
      <c r="B395" s="402"/>
      <c r="C395" s="402"/>
      <c r="D395" s="402"/>
      <c r="E395" s="402"/>
      <c r="F395" s="402"/>
      <c r="G395" s="402"/>
      <c r="H395" s="402"/>
      <c r="I395" s="402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</row>
    <row r="396" ht="18.0" customHeight="1">
      <c r="A396" s="402"/>
      <c r="B396" s="402"/>
      <c r="C396" s="402"/>
      <c r="D396" s="402"/>
      <c r="E396" s="402"/>
      <c r="F396" s="402"/>
      <c r="G396" s="402"/>
      <c r="H396" s="402"/>
      <c r="I396" s="402"/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</row>
    <row r="397" ht="18.0" customHeight="1">
      <c r="A397" s="402"/>
      <c r="B397" s="402"/>
      <c r="C397" s="402"/>
      <c r="D397" s="402"/>
      <c r="E397" s="402"/>
      <c r="F397" s="402"/>
      <c r="G397" s="402"/>
      <c r="H397" s="402"/>
      <c r="I397" s="402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</row>
    <row r="398" ht="18.0" customHeight="1">
      <c r="A398" s="402"/>
      <c r="B398" s="402"/>
      <c r="C398" s="402"/>
      <c r="D398" s="402"/>
      <c r="E398" s="402"/>
      <c r="F398" s="402"/>
      <c r="G398" s="402"/>
      <c r="H398" s="402"/>
      <c r="I398" s="402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</row>
    <row r="399" ht="18.0" customHeight="1">
      <c r="A399" s="402"/>
      <c r="B399" s="402"/>
      <c r="C399" s="402"/>
      <c r="D399" s="402"/>
      <c r="E399" s="402"/>
      <c r="F399" s="402"/>
      <c r="G399" s="402"/>
      <c r="H399" s="402"/>
      <c r="I399" s="402"/>
      <c r="J399" s="402"/>
      <c r="K399" s="402"/>
      <c r="L399" s="402"/>
      <c r="M399" s="402"/>
      <c r="N399" s="402"/>
      <c r="O399" s="402"/>
      <c r="P399" s="402"/>
      <c r="Q399" s="402"/>
      <c r="R399" s="402"/>
      <c r="S399" s="402"/>
      <c r="T399" s="402"/>
      <c r="U399" s="402"/>
      <c r="V399" s="402"/>
      <c r="W399" s="402"/>
      <c r="X399" s="402"/>
      <c r="Y399" s="402"/>
      <c r="Z399" s="402"/>
    </row>
    <row r="400" ht="18.0" customHeight="1">
      <c r="A400" s="402"/>
      <c r="B400" s="402"/>
      <c r="C400" s="402"/>
      <c r="D400" s="402"/>
      <c r="E400" s="402"/>
      <c r="F400" s="402"/>
      <c r="G400" s="402"/>
      <c r="H400" s="402"/>
      <c r="I400" s="402"/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</row>
    <row r="401" ht="18.0" customHeight="1">
      <c r="A401" s="402"/>
      <c r="B401" s="402"/>
      <c r="C401" s="402"/>
      <c r="D401" s="402"/>
      <c r="E401" s="402"/>
      <c r="F401" s="402"/>
      <c r="G401" s="402"/>
      <c r="H401" s="402"/>
      <c r="I401" s="402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</row>
    <row r="402" ht="18.0" customHeight="1">
      <c r="A402" s="402"/>
      <c r="B402" s="402"/>
      <c r="C402" s="402"/>
      <c r="D402" s="402"/>
      <c r="E402" s="402"/>
      <c r="F402" s="402"/>
      <c r="G402" s="402"/>
      <c r="H402" s="402"/>
      <c r="I402" s="402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</row>
    <row r="403" ht="18.0" customHeight="1">
      <c r="A403" s="402"/>
      <c r="B403" s="402"/>
      <c r="C403" s="402"/>
      <c r="D403" s="402"/>
      <c r="E403" s="402"/>
      <c r="F403" s="402"/>
      <c r="G403" s="402"/>
      <c r="H403" s="402"/>
      <c r="I403" s="402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</row>
    <row r="404" ht="18.0" customHeight="1">
      <c r="A404" s="402"/>
      <c r="B404" s="402"/>
      <c r="C404" s="402"/>
      <c r="D404" s="402"/>
      <c r="E404" s="402"/>
      <c r="F404" s="402"/>
      <c r="G404" s="402"/>
      <c r="H404" s="402"/>
      <c r="I404" s="402"/>
      <c r="J404" s="402"/>
      <c r="K404" s="402"/>
      <c r="L404" s="402"/>
      <c r="M404" s="402"/>
      <c r="N404" s="402"/>
      <c r="O404" s="402"/>
      <c r="P404" s="402"/>
      <c r="Q404" s="402"/>
      <c r="R404" s="402"/>
      <c r="S404" s="402"/>
      <c r="T404" s="402"/>
      <c r="U404" s="402"/>
      <c r="V404" s="402"/>
      <c r="W404" s="402"/>
      <c r="X404" s="402"/>
      <c r="Y404" s="402"/>
      <c r="Z404" s="402"/>
    </row>
    <row r="405" ht="18.0" customHeight="1">
      <c r="A405" s="402"/>
      <c r="B405" s="402"/>
      <c r="C405" s="402"/>
      <c r="D405" s="402"/>
      <c r="E405" s="402"/>
      <c r="F405" s="402"/>
      <c r="G405" s="402"/>
      <c r="H405" s="402"/>
      <c r="I405" s="402"/>
      <c r="J405" s="402"/>
      <c r="K405" s="402"/>
      <c r="L405" s="402"/>
      <c r="M405" s="402"/>
      <c r="N405" s="402"/>
      <c r="O405" s="402"/>
      <c r="P405" s="402"/>
      <c r="Q405" s="402"/>
      <c r="R405" s="402"/>
      <c r="S405" s="402"/>
      <c r="T405" s="402"/>
      <c r="U405" s="402"/>
      <c r="V405" s="402"/>
      <c r="W405" s="402"/>
      <c r="X405" s="402"/>
      <c r="Y405" s="402"/>
      <c r="Z405" s="402"/>
    </row>
    <row r="406" ht="18.0" customHeight="1">
      <c r="A406" s="402"/>
      <c r="B406" s="402"/>
      <c r="C406" s="402"/>
      <c r="D406" s="402"/>
      <c r="E406" s="402"/>
      <c r="F406" s="402"/>
      <c r="G406" s="402"/>
      <c r="H406" s="402"/>
      <c r="I406" s="402"/>
      <c r="J406" s="402"/>
      <c r="K406" s="402"/>
      <c r="L406" s="402"/>
      <c r="M406" s="402"/>
      <c r="N406" s="402"/>
      <c r="O406" s="402"/>
      <c r="P406" s="402"/>
      <c r="Q406" s="402"/>
      <c r="R406" s="402"/>
      <c r="S406" s="402"/>
      <c r="T406" s="402"/>
      <c r="U406" s="402"/>
      <c r="V406" s="402"/>
      <c r="W406" s="402"/>
      <c r="X406" s="402"/>
      <c r="Y406" s="402"/>
      <c r="Z406" s="402"/>
    </row>
    <row r="407" ht="18.0" customHeight="1">
      <c r="A407" s="402"/>
      <c r="B407" s="402"/>
      <c r="C407" s="402"/>
      <c r="D407" s="402"/>
      <c r="E407" s="402"/>
      <c r="F407" s="402"/>
      <c r="G407" s="402"/>
      <c r="H407" s="402"/>
      <c r="I407" s="402"/>
      <c r="J407" s="402"/>
      <c r="K407" s="402"/>
      <c r="L407" s="402"/>
      <c r="M407" s="402"/>
      <c r="N407" s="402"/>
      <c r="O407" s="402"/>
      <c r="P407" s="402"/>
      <c r="Q407" s="402"/>
      <c r="R407" s="402"/>
      <c r="S407" s="402"/>
      <c r="T407" s="402"/>
      <c r="U407" s="402"/>
      <c r="V407" s="402"/>
      <c r="W407" s="402"/>
      <c r="X407" s="402"/>
      <c r="Y407" s="402"/>
      <c r="Z407" s="402"/>
    </row>
    <row r="408" ht="18.0" customHeight="1">
      <c r="A408" s="402"/>
      <c r="B408" s="402"/>
      <c r="C408" s="402"/>
      <c r="D408" s="402"/>
      <c r="E408" s="402"/>
      <c r="F408" s="402"/>
      <c r="G408" s="402"/>
      <c r="H408" s="402"/>
      <c r="I408" s="402"/>
      <c r="J408" s="402"/>
      <c r="K408" s="402"/>
      <c r="L408" s="402"/>
      <c r="M408" s="402"/>
      <c r="N408" s="402"/>
      <c r="O408" s="402"/>
      <c r="P408" s="402"/>
      <c r="Q408" s="402"/>
      <c r="R408" s="402"/>
      <c r="S408" s="402"/>
      <c r="T408" s="402"/>
      <c r="U408" s="402"/>
      <c r="V408" s="402"/>
      <c r="W408" s="402"/>
      <c r="X408" s="402"/>
      <c r="Y408" s="402"/>
      <c r="Z408" s="402"/>
    </row>
    <row r="409" ht="18.0" customHeight="1">
      <c r="A409" s="402"/>
      <c r="B409" s="402"/>
      <c r="C409" s="402"/>
      <c r="D409" s="402"/>
      <c r="E409" s="402"/>
      <c r="F409" s="402"/>
      <c r="G409" s="402"/>
      <c r="H409" s="402"/>
      <c r="I409" s="402"/>
      <c r="J409" s="402"/>
      <c r="K409" s="402"/>
      <c r="L409" s="402"/>
      <c r="M409" s="402"/>
      <c r="N409" s="402"/>
      <c r="O409" s="402"/>
      <c r="P409" s="402"/>
      <c r="Q409" s="402"/>
      <c r="R409" s="402"/>
      <c r="S409" s="402"/>
      <c r="T409" s="402"/>
      <c r="U409" s="402"/>
      <c r="V409" s="402"/>
      <c r="W409" s="402"/>
      <c r="X409" s="402"/>
      <c r="Y409" s="402"/>
      <c r="Z409" s="402"/>
    </row>
    <row r="410" ht="18.0" customHeight="1">
      <c r="A410" s="402"/>
      <c r="B410" s="402"/>
      <c r="C410" s="402"/>
      <c r="D410" s="402"/>
      <c r="E410" s="402"/>
      <c r="F410" s="402"/>
      <c r="G410" s="402"/>
      <c r="H410" s="402"/>
      <c r="I410" s="402"/>
      <c r="J410" s="402"/>
      <c r="K410" s="402"/>
      <c r="L410" s="402"/>
      <c r="M410" s="402"/>
      <c r="N410" s="402"/>
      <c r="O410" s="402"/>
      <c r="P410" s="402"/>
      <c r="Q410" s="402"/>
      <c r="R410" s="402"/>
      <c r="S410" s="402"/>
      <c r="T410" s="402"/>
      <c r="U410" s="402"/>
      <c r="V410" s="402"/>
      <c r="W410" s="402"/>
      <c r="X410" s="402"/>
      <c r="Y410" s="402"/>
      <c r="Z410" s="402"/>
    </row>
    <row r="411" ht="18.0" customHeight="1">
      <c r="A411" s="402"/>
      <c r="B411" s="402"/>
      <c r="C411" s="402"/>
      <c r="D411" s="402"/>
      <c r="E411" s="402"/>
      <c r="F411" s="402"/>
      <c r="G411" s="402"/>
      <c r="H411" s="402"/>
      <c r="I411" s="402"/>
      <c r="J411" s="402"/>
      <c r="K411" s="402"/>
      <c r="L411" s="402"/>
      <c r="M411" s="402"/>
      <c r="N411" s="402"/>
      <c r="O411" s="402"/>
      <c r="P411" s="402"/>
      <c r="Q411" s="402"/>
      <c r="R411" s="402"/>
      <c r="S411" s="402"/>
      <c r="T411" s="402"/>
      <c r="U411" s="402"/>
      <c r="V411" s="402"/>
      <c r="W411" s="402"/>
      <c r="X411" s="402"/>
      <c r="Y411" s="402"/>
      <c r="Z411" s="402"/>
    </row>
    <row r="412" ht="18.0" customHeight="1">
      <c r="A412" s="402"/>
      <c r="B412" s="402"/>
      <c r="C412" s="402"/>
      <c r="D412" s="402"/>
      <c r="E412" s="402"/>
      <c r="F412" s="402"/>
      <c r="G412" s="402"/>
      <c r="H412" s="402"/>
      <c r="I412" s="402"/>
      <c r="J412" s="402"/>
      <c r="K412" s="402"/>
      <c r="L412" s="402"/>
      <c r="M412" s="402"/>
      <c r="N412" s="402"/>
      <c r="O412" s="402"/>
      <c r="P412" s="402"/>
      <c r="Q412" s="402"/>
      <c r="R412" s="402"/>
      <c r="S412" s="402"/>
      <c r="T412" s="402"/>
      <c r="U412" s="402"/>
      <c r="V412" s="402"/>
      <c r="W412" s="402"/>
      <c r="X412" s="402"/>
      <c r="Y412" s="402"/>
      <c r="Z412" s="402"/>
    </row>
    <row r="413" ht="18.0" customHeight="1">
      <c r="A413" s="402"/>
      <c r="B413" s="402"/>
      <c r="C413" s="402"/>
      <c r="D413" s="402"/>
      <c r="E413" s="402"/>
      <c r="F413" s="402"/>
      <c r="G413" s="402"/>
      <c r="H413" s="402"/>
      <c r="I413" s="402"/>
      <c r="J413" s="402"/>
      <c r="K413" s="402"/>
      <c r="L413" s="402"/>
      <c r="M413" s="402"/>
      <c r="N413" s="402"/>
      <c r="O413" s="402"/>
      <c r="P413" s="402"/>
      <c r="Q413" s="402"/>
      <c r="R413" s="402"/>
      <c r="S413" s="402"/>
      <c r="T413" s="402"/>
      <c r="U413" s="402"/>
      <c r="V413" s="402"/>
      <c r="W413" s="402"/>
      <c r="X413" s="402"/>
      <c r="Y413" s="402"/>
      <c r="Z413" s="402"/>
    </row>
    <row r="414" ht="18.0" customHeight="1">
      <c r="A414" s="402"/>
      <c r="B414" s="402"/>
      <c r="C414" s="402"/>
      <c r="D414" s="402"/>
      <c r="E414" s="402"/>
      <c r="F414" s="402"/>
      <c r="G414" s="402"/>
      <c r="H414" s="402"/>
      <c r="I414" s="402"/>
      <c r="J414" s="402"/>
      <c r="K414" s="402"/>
      <c r="L414" s="402"/>
      <c r="M414" s="402"/>
      <c r="N414" s="402"/>
      <c r="O414" s="402"/>
      <c r="P414" s="402"/>
      <c r="Q414" s="402"/>
      <c r="R414" s="402"/>
      <c r="S414" s="402"/>
      <c r="T414" s="402"/>
      <c r="U414" s="402"/>
      <c r="V414" s="402"/>
      <c r="W414" s="402"/>
      <c r="X414" s="402"/>
      <c r="Y414" s="402"/>
      <c r="Z414" s="402"/>
    </row>
    <row r="415" ht="18.0" customHeight="1">
      <c r="A415" s="402"/>
      <c r="B415" s="402"/>
      <c r="C415" s="402"/>
      <c r="D415" s="402"/>
      <c r="E415" s="402"/>
      <c r="F415" s="402"/>
      <c r="G415" s="402"/>
      <c r="H415" s="402"/>
      <c r="I415" s="402"/>
      <c r="J415" s="402"/>
      <c r="K415" s="402"/>
      <c r="L415" s="402"/>
      <c r="M415" s="402"/>
      <c r="N415" s="402"/>
      <c r="O415" s="402"/>
      <c r="P415" s="402"/>
      <c r="Q415" s="402"/>
      <c r="R415" s="402"/>
      <c r="S415" s="402"/>
      <c r="T415" s="402"/>
      <c r="U415" s="402"/>
      <c r="V415" s="402"/>
      <c r="W415" s="402"/>
      <c r="X415" s="402"/>
      <c r="Y415" s="402"/>
      <c r="Z415" s="402"/>
    </row>
    <row r="416" ht="18.0" customHeight="1">
      <c r="A416" s="402"/>
      <c r="B416" s="402"/>
      <c r="C416" s="402"/>
      <c r="D416" s="402"/>
      <c r="E416" s="402"/>
      <c r="F416" s="402"/>
      <c r="G416" s="402"/>
      <c r="H416" s="402"/>
      <c r="I416" s="402"/>
      <c r="J416" s="402"/>
      <c r="K416" s="402"/>
      <c r="L416" s="402"/>
      <c r="M416" s="402"/>
      <c r="N416" s="402"/>
      <c r="O416" s="402"/>
      <c r="P416" s="402"/>
      <c r="Q416" s="402"/>
      <c r="R416" s="402"/>
      <c r="S416" s="402"/>
      <c r="T416" s="402"/>
      <c r="U416" s="402"/>
      <c r="V416" s="402"/>
      <c r="W416" s="402"/>
      <c r="X416" s="402"/>
      <c r="Y416" s="402"/>
      <c r="Z416" s="402"/>
    </row>
    <row r="417" ht="18.0" customHeight="1">
      <c r="A417" s="402"/>
      <c r="B417" s="402"/>
      <c r="C417" s="402"/>
      <c r="D417" s="402"/>
      <c r="E417" s="402"/>
      <c r="F417" s="402"/>
      <c r="G417" s="402"/>
      <c r="H417" s="402"/>
      <c r="I417" s="402"/>
      <c r="J417" s="402"/>
      <c r="K417" s="402"/>
      <c r="L417" s="402"/>
      <c r="M417" s="402"/>
      <c r="N417" s="402"/>
      <c r="O417" s="402"/>
      <c r="P417" s="402"/>
      <c r="Q417" s="402"/>
      <c r="R417" s="402"/>
      <c r="S417" s="402"/>
      <c r="T417" s="402"/>
      <c r="U417" s="402"/>
      <c r="V417" s="402"/>
      <c r="W417" s="402"/>
      <c r="X417" s="402"/>
      <c r="Y417" s="402"/>
      <c r="Z417" s="402"/>
    </row>
    <row r="418" ht="18.0" customHeight="1">
      <c r="A418" s="402"/>
      <c r="B418" s="402"/>
      <c r="C418" s="402"/>
      <c r="D418" s="402"/>
      <c r="E418" s="402"/>
      <c r="F418" s="402"/>
      <c r="G418" s="402"/>
      <c r="H418" s="402"/>
      <c r="I418" s="402"/>
      <c r="J418" s="402"/>
      <c r="K418" s="402"/>
      <c r="L418" s="402"/>
      <c r="M418" s="402"/>
      <c r="N418" s="402"/>
      <c r="O418" s="402"/>
      <c r="P418" s="402"/>
      <c r="Q418" s="402"/>
      <c r="R418" s="402"/>
      <c r="S418" s="402"/>
      <c r="T418" s="402"/>
      <c r="U418" s="402"/>
      <c r="V418" s="402"/>
      <c r="W418" s="402"/>
      <c r="X418" s="402"/>
      <c r="Y418" s="402"/>
      <c r="Z418" s="402"/>
    </row>
    <row r="419" ht="18.0" customHeight="1">
      <c r="A419" s="402"/>
      <c r="B419" s="402"/>
      <c r="C419" s="402"/>
      <c r="D419" s="402"/>
      <c r="E419" s="402"/>
      <c r="F419" s="402"/>
      <c r="G419" s="402"/>
      <c r="H419" s="402"/>
      <c r="I419" s="402"/>
      <c r="J419" s="402"/>
      <c r="K419" s="402"/>
      <c r="L419" s="402"/>
      <c r="M419" s="402"/>
      <c r="N419" s="402"/>
      <c r="O419" s="402"/>
      <c r="P419" s="402"/>
      <c r="Q419" s="402"/>
      <c r="R419" s="402"/>
      <c r="S419" s="402"/>
      <c r="T419" s="402"/>
      <c r="U419" s="402"/>
      <c r="V419" s="402"/>
      <c r="W419" s="402"/>
      <c r="X419" s="402"/>
      <c r="Y419" s="402"/>
      <c r="Z419" s="402"/>
    </row>
    <row r="420" ht="18.0" customHeight="1">
      <c r="A420" s="402"/>
      <c r="B420" s="402"/>
      <c r="C420" s="402"/>
      <c r="D420" s="402"/>
      <c r="E420" s="402"/>
      <c r="F420" s="402"/>
      <c r="G420" s="402"/>
      <c r="H420" s="402"/>
      <c r="I420" s="402"/>
      <c r="J420" s="402"/>
      <c r="K420" s="402"/>
      <c r="L420" s="402"/>
      <c r="M420" s="402"/>
      <c r="N420" s="402"/>
      <c r="O420" s="402"/>
      <c r="P420" s="402"/>
      <c r="Q420" s="402"/>
      <c r="R420" s="402"/>
      <c r="S420" s="402"/>
      <c r="T420" s="402"/>
      <c r="U420" s="402"/>
      <c r="V420" s="402"/>
      <c r="W420" s="402"/>
      <c r="X420" s="402"/>
      <c r="Y420" s="402"/>
      <c r="Z420" s="402"/>
    </row>
    <row r="421" ht="18.0" customHeight="1">
      <c r="A421" s="402"/>
      <c r="B421" s="402"/>
      <c r="C421" s="402"/>
      <c r="D421" s="402"/>
      <c r="E421" s="402"/>
      <c r="F421" s="402"/>
      <c r="G421" s="402"/>
      <c r="H421" s="402"/>
      <c r="I421" s="402"/>
      <c r="J421" s="402"/>
      <c r="K421" s="402"/>
      <c r="L421" s="402"/>
      <c r="M421" s="402"/>
      <c r="N421" s="402"/>
      <c r="O421" s="402"/>
      <c r="P421" s="402"/>
      <c r="Q421" s="402"/>
      <c r="R421" s="402"/>
      <c r="S421" s="402"/>
      <c r="T421" s="402"/>
      <c r="U421" s="402"/>
      <c r="V421" s="402"/>
      <c r="W421" s="402"/>
      <c r="X421" s="402"/>
      <c r="Y421" s="402"/>
      <c r="Z421" s="402"/>
    </row>
    <row r="422" ht="18.0" customHeight="1">
      <c r="A422" s="402"/>
      <c r="B422" s="402"/>
      <c r="C422" s="402"/>
      <c r="D422" s="402"/>
      <c r="E422" s="402"/>
      <c r="F422" s="402"/>
      <c r="G422" s="402"/>
      <c r="H422" s="402"/>
      <c r="I422" s="402"/>
      <c r="J422" s="402"/>
      <c r="K422" s="402"/>
      <c r="L422" s="402"/>
      <c r="M422" s="402"/>
      <c r="N422" s="402"/>
      <c r="O422" s="402"/>
      <c r="P422" s="402"/>
      <c r="Q422" s="402"/>
      <c r="R422" s="402"/>
      <c r="S422" s="402"/>
      <c r="T422" s="402"/>
      <c r="U422" s="402"/>
      <c r="V422" s="402"/>
      <c r="W422" s="402"/>
      <c r="X422" s="402"/>
      <c r="Y422" s="402"/>
      <c r="Z422" s="402"/>
    </row>
    <row r="423" ht="18.0" customHeight="1">
      <c r="A423" s="402"/>
      <c r="B423" s="402"/>
      <c r="C423" s="402"/>
      <c r="D423" s="402"/>
      <c r="E423" s="402"/>
      <c r="F423" s="402"/>
      <c r="G423" s="402"/>
      <c r="H423" s="402"/>
      <c r="I423" s="402"/>
      <c r="J423" s="402"/>
      <c r="K423" s="402"/>
      <c r="L423" s="402"/>
      <c r="M423" s="402"/>
      <c r="N423" s="402"/>
      <c r="O423" s="402"/>
      <c r="P423" s="402"/>
      <c r="Q423" s="402"/>
      <c r="R423" s="402"/>
      <c r="S423" s="402"/>
      <c r="T423" s="402"/>
      <c r="U423" s="402"/>
      <c r="V423" s="402"/>
      <c r="W423" s="402"/>
      <c r="X423" s="402"/>
      <c r="Y423" s="402"/>
      <c r="Z423" s="402"/>
    </row>
    <row r="424" ht="18.0" customHeight="1">
      <c r="A424" s="402"/>
      <c r="B424" s="402"/>
      <c r="C424" s="402"/>
      <c r="D424" s="402"/>
      <c r="E424" s="402"/>
      <c r="F424" s="402"/>
      <c r="G424" s="402"/>
      <c r="H424" s="402"/>
      <c r="I424" s="402"/>
      <c r="J424" s="402"/>
      <c r="K424" s="402"/>
      <c r="L424" s="402"/>
      <c r="M424" s="402"/>
      <c r="N424" s="402"/>
      <c r="O424" s="402"/>
      <c r="P424" s="402"/>
      <c r="Q424" s="402"/>
      <c r="R424" s="402"/>
      <c r="S424" s="402"/>
      <c r="T424" s="402"/>
      <c r="U424" s="402"/>
      <c r="V424" s="402"/>
      <c r="W424" s="402"/>
      <c r="X424" s="402"/>
      <c r="Y424" s="402"/>
      <c r="Z424" s="402"/>
    </row>
    <row r="425" ht="18.0" customHeight="1">
      <c r="A425" s="402"/>
      <c r="B425" s="402"/>
      <c r="C425" s="402"/>
      <c r="D425" s="402"/>
      <c r="E425" s="402"/>
      <c r="F425" s="402"/>
      <c r="G425" s="402"/>
      <c r="H425" s="402"/>
      <c r="I425" s="402"/>
      <c r="J425" s="402"/>
      <c r="K425" s="402"/>
      <c r="L425" s="402"/>
      <c r="M425" s="402"/>
      <c r="N425" s="402"/>
      <c r="O425" s="402"/>
      <c r="P425" s="402"/>
      <c r="Q425" s="402"/>
      <c r="R425" s="402"/>
      <c r="S425" s="402"/>
      <c r="T425" s="402"/>
      <c r="U425" s="402"/>
      <c r="V425" s="402"/>
      <c r="W425" s="402"/>
      <c r="X425" s="402"/>
      <c r="Y425" s="402"/>
      <c r="Z425" s="402"/>
    </row>
    <row r="426" ht="18.0" customHeight="1">
      <c r="A426" s="402"/>
      <c r="B426" s="402"/>
      <c r="C426" s="402"/>
      <c r="D426" s="402"/>
      <c r="E426" s="402"/>
      <c r="F426" s="402"/>
      <c r="G426" s="402"/>
      <c r="H426" s="402"/>
      <c r="I426" s="402"/>
      <c r="J426" s="402"/>
      <c r="K426" s="402"/>
      <c r="L426" s="402"/>
      <c r="M426" s="402"/>
      <c r="N426" s="402"/>
      <c r="O426" s="402"/>
      <c r="P426" s="402"/>
      <c r="Q426" s="402"/>
      <c r="R426" s="402"/>
      <c r="S426" s="402"/>
      <c r="T426" s="402"/>
      <c r="U426" s="402"/>
      <c r="V426" s="402"/>
      <c r="W426" s="402"/>
      <c r="X426" s="402"/>
      <c r="Y426" s="402"/>
      <c r="Z426" s="402"/>
    </row>
    <row r="427" ht="18.0" customHeight="1">
      <c r="A427" s="402"/>
      <c r="B427" s="402"/>
      <c r="C427" s="402"/>
      <c r="D427" s="402"/>
      <c r="E427" s="402"/>
      <c r="F427" s="402"/>
      <c r="G427" s="402"/>
      <c r="H427" s="402"/>
      <c r="I427" s="402"/>
      <c r="J427" s="402"/>
      <c r="K427" s="402"/>
      <c r="L427" s="402"/>
      <c r="M427" s="402"/>
      <c r="N427" s="402"/>
      <c r="O427" s="402"/>
      <c r="P427" s="402"/>
      <c r="Q427" s="402"/>
      <c r="R427" s="402"/>
      <c r="S427" s="402"/>
      <c r="T427" s="402"/>
      <c r="U427" s="402"/>
      <c r="V427" s="402"/>
      <c r="W427" s="402"/>
      <c r="X427" s="402"/>
      <c r="Y427" s="402"/>
      <c r="Z427" s="402"/>
    </row>
    <row r="428" ht="18.0" customHeight="1">
      <c r="A428" s="402"/>
      <c r="B428" s="402"/>
      <c r="C428" s="402"/>
      <c r="D428" s="402"/>
      <c r="E428" s="402"/>
      <c r="F428" s="402"/>
      <c r="G428" s="402"/>
      <c r="H428" s="402"/>
      <c r="I428" s="402"/>
      <c r="J428" s="402"/>
      <c r="K428" s="402"/>
      <c r="L428" s="402"/>
      <c r="M428" s="402"/>
      <c r="N428" s="402"/>
      <c r="O428" s="402"/>
      <c r="P428" s="402"/>
      <c r="Q428" s="402"/>
      <c r="R428" s="402"/>
      <c r="S428" s="402"/>
      <c r="T428" s="402"/>
      <c r="U428" s="402"/>
      <c r="V428" s="402"/>
      <c r="W428" s="402"/>
      <c r="X428" s="402"/>
      <c r="Y428" s="402"/>
      <c r="Z428" s="402"/>
    </row>
    <row r="429" ht="18.0" customHeight="1">
      <c r="A429" s="402"/>
      <c r="B429" s="402"/>
      <c r="C429" s="402"/>
      <c r="D429" s="402"/>
      <c r="E429" s="402"/>
      <c r="F429" s="402"/>
      <c r="G429" s="402"/>
      <c r="H429" s="402"/>
      <c r="I429" s="402"/>
      <c r="J429" s="402"/>
      <c r="K429" s="402"/>
      <c r="L429" s="402"/>
      <c r="M429" s="402"/>
      <c r="N429" s="402"/>
      <c r="O429" s="402"/>
      <c r="P429" s="402"/>
      <c r="Q429" s="402"/>
      <c r="R429" s="402"/>
      <c r="S429" s="402"/>
      <c r="T429" s="402"/>
      <c r="U429" s="402"/>
      <c r="V429" s="402"/>
      <c r="W429" s="402"/>
      <c r="X429" s="402"/>
      <c r="Y429" s="402"/>
      <c r="Z429" s="402"/>
    </row>
    <row r="430" ht="18.0" customHeight="1">
      <c r="A430" s="402"/>
      <c r="B430" s="402"/>
      <c r="C430" s="402"/>
      <c r="D430" s="402"/>
      <c r="E430" s="402"/>
      <c r="F430" s="402"/>
      <c r="G430" s="402"/>
      <c r="H430" s="402"/>
      <c r="I430" s="402"/>
      <c r="J430" s="402"/>
      <c r="K430" s="402"/>
      <c r="L430" s="402"/>
      <c r="M430" s="402"/>
      <c r="N430" s="402"/>
      <c r="O430" s="402"/>
      <c r="P430" s="402"/>
      <c r="Q430" s="402"/>
      <c r="R430" s="402"/>
      <c r="S430" s="402"/>
      <c r="T430" s="402"/>
      <c r="U430" s="402"/>
      <c r="V430" s="402"/>
      <c r="W430" s="402"/>
      <c r="X430" s="402"/>
      <c r="Y430" s="402"/>
      <c r="Z430" s="402"/>
    </row>
    <row r="431" ht="18.0" customHeight="1">
      <c r="A431" s="402"/>
      <c r="B431" s="402"/>
      <c r="C431" s="402"/>
      <c r="D431" s="402"/>
      <c r="E431" s="402"/>
      <c r="F431" s="402"/>
      <c r="G431" s="402"/>
      <c r="H431" s="402"/>
      <c r="I431" s="402"/>
      <c r="J431" s="402"/>
      <c r="K431" s="402"/>
      <c r="L431" s="402"/>
      <c r="M431" s="402"/>
      <c r="N431" s="402"/>
      <c r="O431" s="402"/>
      <c r="P431" s="402"/>
      <c r="Q431" s="402"/>
      <c r="R431" s="402"/>
      <c r="S431" s="402"/>
      <c r="T431" s="402"/>
      <c r="U431" s="402"/>
      <c r="V431" s="402"/>
      <c r="W431" s="402"/>
      <c r="X431" s="402"/>
      <c r="Y431" s="402"/>
      <c r="Z431" s="402"/>
    </row>
    <row r="432" ht="18.0" customHeight="1">
      <c r="A432" s="402"/>
      <c r="B432" s="402"/>
      <c r="C432" s="402"/>
      <c r="D432" s="402"/>
      <c r="E432" s="402"/>
      <c r="F432" s="402"/>
      <c r="G432" s="402"/>
      <c r="H432" s="402"/>
      <c r="I432" s="402"/>
      <c r="J432" s="402"/>
      <c r="K432" s="402"/>
      <c r="L432" s="402"/>
      <c r="M432" s="402"/>
      <c r="N432" s="402"/>
      <c r="O432" s="402"/>
      <c r="P432" s="402"/>
      <c r="Q432" s="402"/>
      <c r="R432" s="402"/>
      <c r="S432" s="402"/>
      <c r="T432" s="402"/>
      <c r="U432" s="402"/>
      <c r="V432" s="402"/>
      <c r="W432" s="402"/>
      <c r="X432" s="402"/>
      <c r="Y432" s="402"/>
      <c r="Z432" s="402"/>
    </row>
    <row r="433" ht="18.0" customHeight="1">
      <c r="A433" s="402"/>
      <c r="B433" s="402"/>
      <c r="C433" s="402"/>
      <c r="D433" s="402"/>
      <c r="E433" s="402"/>
      <c r="F433" s="402"/>
      <c r="G433" s="402"/>
      <c r="H433" s="402"/>
      <c r="I433" s="402"/>
      <c r="J433" s="402"/>
      <c r="K433" s="402"/>
      <c r="L433" s="402"/>
      <c r="M433" s="402"/>
      <c r="N433" s="402"/>
      <c r="O433" s="402"/>
      <c r="P433" s="402"/>
      <c r="Q433" s="402"/>
      <c r="R433" s="402"/>
      <c r="S433" s="402"/>
      <c r="T433" s="402"/>
      <c r="U433" s="402"/>
      <c r="V433" s="402"/>
      <c r="W433" s="402"/>
      <c r="X433" s="402"/>
      <c r="Y433" s="402"/>
      <c r="Z433" s="402"/>
    </row>
    <row r="434" ht="18.0" customHeight="1">
      <c r="A434" s="402"/>
      <c r="B434" s="402"/>
      <c r="C434" s="402"/>
      <c r="D434" s="402"/>
      <c r="E434" s="402"/>
      <c r="F434" s="402"/>
      <c r="G434" s="402"/>
      <c r="H434" s="402"/>
      <c r="I434" s="402"/>
      <c r="J434" s="402"/>
      <c r="K434" s="402"/>
      <c r="L434" s="402"/>
      <c r="M434" s="402"/>
      <c r="N434" s="402"/>
      <c r="O434" s="402"/>
      <c r="P434" s="402"/>
      <c r="Q434" s="402"/>
      <c r="R434" s="402"/>
      <c r="S434" s="402"/>
      <c r="T434" s="402"/>
      <c r="U434" s="402"/>
      <c r="V434" s="402"/>
      <c r="W434" s="402"/>
      <c r="X434" s="402"/>
      <c r="Y434" s="402"/>
      <c r="Z434" s="402"/>
    </row>
    <row r="435" ht="18.0" customHeight="1">
      <c r="A435" s="402"/>
      <c r="B435" s="402"/>
      <c r="C435" s="402"/>
      <c r="D435" s="402"/>
      <c r="E435" s="402"/>
      <c r="F435" s="402"/>
      <c r="G435" s="402"/>
      <c r="H435" s="402"/>
      <c r="I435" s="402"/>
      <c r="J435" s="402"/>
      <c r="K435" s="402"/>
      <c r="L435" s="402"/>
      <c r="M435" s="402"/>
      <c r="N435" s="402"/>
      <c r="O435" s="402"/>
      <c r="P435" s="402"/>
      <c r="Q435" s="402"/>
      <c r="R435" s="402"/>
      <c r="S435" s="402"/>
      <c r="T435" s="402"/>
      <c r="U435" s="402"/>
      <c r="V435" s="402"/>
      <c r="W435" s="402"/>
      <c r="X435" s="402"/>
      <c r="Y435" s="402"/>
      <c r="Z435" s="402"/>
    </row>
    <row r="436" ht="18.0" customHeight="1">
      <c r="A436" s="402"/>
      <c r="B436" s="402"/>
      <c r="C436" s="402"/>
      <c r="D436" s="402"/>
      <c r="E436" s="402"/>
      <c r="F436" s="402"/>
      <c r="G436" s="402"/>
      <c r="H436" s="402"/>
      <c r="I436" s="402"/>
      <c r="J436" s="402"/>
      <c r="K436" s="402"/>
      <c r="L436" s="402"/>
      <c r="M436" s="402"/>
      <c r="N436" s="402"/>
      <c r="O436" s="402"/>
      <c r="P436" s="402"/>
      <c r="Q436" s="402"/>
      <c r="R436" s="402"/>
      <c r="S436" s="402"/>
      <c r="T436" s="402"/>
      <c r="U436" s="402"/>
      <c r="V436" s="402"/>
      <c r="W436" s="402"/>
      <c r="X436" s="402"/>
      <c r="Y436" s="402"/>
      <c r="Z436" s="402"/>
    </row>
    <row r="437" ht="18.0" customHeight="1">
      <c r="A437" s="402"/>
      <c r="B437" s="402"/>
      <c r="C437" s="402"/>
      <c r="D437" s="402"/>
      <c r="E437" s="402"/>
      <c r="F437" s="402"/>
      <c r="G437" s="402"/>
      <c r="H437" s="402"/>
      <c r="I437" s="402"/>
      <c r="J437" s="402"/>
      <c r="K437" s="402"/>
      <c r="L437" s="402"/>
      <c r="M437" s="402"/>
      <c r="N437" s="402"/>
      <c r="O437" s="402"/>
      <c r="P437" s="402"/>
      <c r="Q437" s="402"/>
      <c r="R437" s="402"/>
      <c r="S437" s="402"/>
      <c r="T437" s="402"/>
      <c r="U437" s="402"/>
      <c r="V437" s="402"/>
      <c r="W437" s="402"/>
      <c r="X437" s="402"/>
      <c r="Y437" s="402"/>
      <c r="Z437" s="402"/>
    </row>
    <row r="438" ht="18.0" customHeight="1">
      <c r="A438" s="402"/>
      <c r="B438" s="402"/>
      <c r="C438" s="402"/>
      <c r="D438" s="402"/>
      <c r="E438" s="402"/>
      <c r="F438" s="402"/>
      <c r="G438" s="402"/>
      <c r="H438" s="402"/>
      <c r="I438" s="402"/>
      <c r="J438" s="402"/>
      <c r="K438" s="402"/>
      <c r="L438" s="402"/>
      <c r="M438" s="402"/>
      <c r="N438" s="402"/>
      <c r="O438" s="402"/>
      <c r="P438" s="402"/>
      <c r="Q438" s="402"/>
      <c r="R438" s="402"/>
      <c r="S438" s="402"/>
      <c r="T438" s="402"/>
      <c r="U438" s="402"/>
      <c r="V438" s="402"/>
      <c r="W438" s="402"/>
      <c r="X438" s="402"/>
      <c r="Y438" s="402"/>
      <c r="Z438" s="402"/>
    </row>
    <row r="439" ht="18.0" customHeight="1">
      <c r="A439" s="402"/>
      <c r="B439" s="402"/>
      <c r="C439" s="402"/>
      <c r="D439" s="402"/>
      <c r="E439" s="402"/>
      <c r="F439" s="402"/>
      <c r="G439" s="402"/>
      <c r="H439" s="402"/>
      <c r="I439" s="402"/>
      <c r="J439" s="402"/>
      <c r="K439" s="402"/>
      <c r="L439" s="402"/>
      <c r="M439" s="402"/>
      <c r="N439" s="402"/>
      <c r="O439" s="402"/>
      <c r="P439" s="402"/>
      <c r="Q439" s="402"/>
      <c r="R439" s="402"/>
      <c r="S439" s="402"/>
      <c r="T439" s="402"/>
      <c r="U439" s="402"/>
      <c r="V439" s="402"/>
      <c r="W439" s="402"/>
      <c r="X439" s="402"/>
      <c r="Y439" s="402"/>
      <c r="Z439" s="402"/>
    </row>
    <row r="440" ht="18.0" customHeight="1">
      <c r="A440" s="402"/>
      <c r="B440" s="402"/>
      <c r="C440" s="402"/>
      <c r="D440" s="402"/>
      <c r="E440" s="402"/>
      <c r="F440" s="402"/>
      <c r="G440" s="402"/>
      <c r="H440" s="402"/>
      <c r="I440" s="402"/>
      <c r="J440" s="402"/>
      <c r="K440" s="402"/>
      <c r="L440" s="402"/>
      <c r="M440" s="402"/>
      <c r="N440" s="402"/>
      <c r="O440" s="402"/>
      <c r="P440" s="402"/>
      <c r="Q440" s="402"/>
      <c r="R440" s="402"/>
      <c r="S440" s="402"/>
      <c r="T440" s="402"/>
      <c r="U440" s="402"/>
      <c r="V440" s="402"/>
      <c r="W440" s="402"/>
      <c r="X440" s="402"/>
      <c r="Y440" s="402"/>
      <c r="Z440" s="402"/>
    </row>
    <row r="441" ht="18.0" customHeight="1">
      <c r="A441" s="402"/>
      <c r="B441" s="402"/>
      <c r="C441" s="402"/>
      <c r="D441" s="402"/>
      <c r="E441" s="402"/>
      <c r="F441" s="402"/>
      <c r="G441" s="402"/>
      <c r="H441" s="402"/>
      <c r="I441" s="402"/>
      <c r="J441" s="402"/>
      <c r="K441" s="402"/>
      <c r="L441" s="402"/>
      <c r="M441" s="402"/>
      <c r="N441" s="402"/>
      <c r="O441" s="402"/>
      <c r="P441" s="402"/>
      <c r="Q441" s="402"/>
      <c r="R441" s="402"/>
      <c r="S441" s="402"/>
      <c r="T441" s="402"/>
      <c r="U441" s="402"/>
      <c r="V441" s="402"/>
      <c r="W441" s="402"/>
      <c r="X441" s="402"/>
      <c r="Y441" s="402"/>
      <c r="Z441" s="402"/>
    </row>
    <row r="442" ht="18.0" customHeight="1">
      <c r="A442" s="402"/>
      <c r="B442" s="402"/>
      <c r="C442" s="402"/>
      <c r="D442" s="402"/>
      <c r="E442" s="402"/>
      <c r="F442" s="402"/>
      <c r="G442" s="402"/>
      <c r="H442" s="402"/>
      <c r="I442" s="402"/>
      <c r="J442" s="402"/>
      <c r="K442" s="402"/>
      <c r="L442" s="402"/>
      <c r="M442" s="402"/>
      <c r="N442" s="402"/>
      <c r="O442" s="402"/>
      <c r="P442" s="402"/>
      <c r="Q442" s="402"/>
      <c r="R442" s="402"/>
      <c r="S442" s="402"/>
      <c r="T442" s="402"/>
      <c r="U442" s="402"/>
      <c r="V442" s="402"/>
      <c r="W442" s="402"/>
      <c r="X442" s="402"/>
      <c r="Y442" s="402"/>
      <c r="Z442" s="402"/>
    </row>
    <row r="443" ht="18.0" customHeight="1">
      <c r="A443" s="402"/>
      <c r="B443" s="402"/>
      <c r="C443" s="402"/>
      <c r="D443" s="402"/>
      <c r="E443" s="402"/>
      <c r="F443" s="402"/>
      <c r="G443" s="402"/>
      <c r="H443" s="402"/>
      <c r="I443" s="402"/>
      <c r="J443" s="402"/>
      <c r="K443" s="402"/>
      <c r="L443" s="402"/>
      <c r="M443" s="402"/>
      <c r="N443" s="402"/>
      <c r="O443" s="402"/>
      <c r="P443" s="402"/>
      <c r="Q443" s="402"/>
      <c r="R443" s="402"/>
      <c r="S443" s="402"/>
      <c r="T443" s="402"/>
      <c r="U443" s="402"/>
      <c r="V443" s="402"/>
      <c r="W443" s="402"/>
      <c r="X443" s="402"/>
      <c r="Y443" s="402"/>
      <c r="Z443" s="402"/>
    </row>
    <row r="444" ht="18.0" customHeight="1">
      <c r="A444" s="402"/>
      <c r="B444" s="402"/>
      <c r="C444" s="402"/>
      <c r="D444" s="402"/>
      <c r="E444" s="402"/>
      <c r="F444" s="402"/>
      <c r="G444" s="402"/>
      <c r="H444" s="402"/>
      <c r="I444" s="402"/>
      <c r="J444" s="402"/>
      <c r="K444" s="402"/>
      <c r="L444" s="402"/>
      <c r="M444" s="402"/>
      <c r="N444" s="402"/>
      <c r="O444" s="402"/>
      <c r="P444" s="402"/>
      <c r="Q444" s="402"/>
      <c r="R444" s="402"/>
      <c r="S444" s="402"/>
      <c r="T444" s="402"/>
      <c r="U444" s="402"/>
      <c r="V444" s="402"/>
      <c r="W444" s="402"/>
      <c r="X444" s="402"/>
      <c r="Y444" s="402"/>
      <c r="Z444" s="402"/>
    </row>
    <row r="445" ht="18.0" customHeight="1">
      <c r="A445" s="402"/>
      <c r="B445" s="402"/>
      <c r="C445" s="402"/>
      <c r="D445" s="402"/>
      <c r="E445" s="402"/>
      <c r="F445" s="402"/>
      <c r="G445" s="402"/>
      <c r="H445" s="402"/>
      <c r="I445" s="402"/>
      <c r="J445" s="402"/>
      <c r="K445" s="402"/>
      <c r="L445" s="402"/>
      <c r="M445" s="402"/>
      <c r="N445" s="402"/>
      <c r="O445" s="402"/>
      <c r="P445" s="402"/>
      <c r="Q445" s="402"/>
      <c r="R445" s="402"/>
      <c r="S445" s="402"/>
      <c r="T445" s="402"/>
      <c r="U445" s="402"/>
      <c r="V445" s="402"/>
      <c r="W445" s="402"/>
      <c r="X445" s="402"/>
      <c r="Y445" s="402"/>
      <c r="Z445" s="402"/>
    </row>
    <row r="446" ht="18.0" customHeight="1">
      <c r="A446" s="402"/>
      <c r="B446" s="402"/>
      <c r="C446" s="402"/>
      <c r="D446" s="402"/>
      <c r="E446" s="402"/>
      <c r="F446" s="402"/>
      <c r="G446" s="402"/>
      <c r="H446" s="402"/>
      <c r="I446" s="402"/>
      <c r="J446" s="402"/>
      <c r="K446" s="402"/>
      <c r="L446" s="402"/>
      <c r="M446" s="402"/>
      <c r="N446" s="402"/>
      <c r="O446" s="402"/>
      <c r="P446" s="402"/>
      <c r="Q446" s="402"/>
      <c r="R446" s="402"/>
      <c r="S446" s="402"/>
      <c r="T446" s="402"/>
      <c r="U446" s="402"/>
      <c r="V446" s="402"/>
      <c r="W446" s="402"/>
      <c r="X446" s="402"/>
      <c r="Y446" s="402"/>
      <c r="Z446" s="402"/>
    </row>
    <row r="447" ht="18.0" customHeight="1">
      <c r="A447" s="402"/>
      <c r="B447" s="402"/>
      <c r="C447" s="402"/>
      <c r="D447" s="402"/>
      <c r="E447" s="402"/>
      <c r="F447" s="402"/>
      <c r="G447" s="402"/>
      <c r="H447" s="402"/>
      <c r="I447" s="402"/>
      <c r="J447" s="402"/>
      <c r="K447" s="402"/>
      <c r="L447" s="402"/>
      <c r="M447" s="402"/>
      <c r="N447" s="402"/>
      <c r="O447" s="402"/>
      <c r="P447" s="402"/>
      <c r="Q447" s="402"/>
      <c r="R447" s="402"/>
      <c r="S447" s="402"/>
      <c r="T447" s="402"/>
      <c r="U447" s="402"/>
      <c r="V447" s="402"/>
      <c r="W447" s="402"/>
      <c r="X447" s="402"/>
      <c r="Y447" s="402"/>
      <c r="Z447" s="402"/>
    </row>
    <row r="448" ht="18.0" customHeight="1">
      <c r="A448" s="402"/>
      <c r="B448" s="402"/>
      <c r="C448" s="402"/>
      <c r="D448" s="402"/>
      <c r="E448" s="402"/>
      <c r="F448" s="402"/>
      <c r="G448" s="402"/>
      <c r="H448" s="402"/>
      <c r="I448" s="402"/>
      <c r="J448" s="402"/>
      <c r="K448" s="402"/>
      <c r="L448" s="402"/>
      <c r="M448" s="402"/>
      <c r="N448" s="402"/>
      <c r="O448" s="402"/>
      <c r="P448" s="402"/>
      <c r="Q448" s="402"/>
      <c r="R448" s="402"/>
      <c r="S448" s="402"/>
      <c r="T448" s="402"/>
      <c r="U448" s="402"/>
      <c r="V448" s="402"/>
      <c r="W448" s="402"/>
      <c r="X448" s="402"/>
      <c r="Y448" s="402"/>
      <c r="Z448" s="402"/>
    </row>
    <row r="449" ht="18.0" customHeight="1">
      <c r="A449" s="402"/>
      <c r="B449" s="402"/>
      <c r="C449" s="402"/>
      <c r="D449" s="402"/>
      <c r="E449" s="402"/>
      <c r="F449" s="402"/>
      <c r="G449" s="402"/>
      <c r="H449" s="402"/>
      <c r="I449" s="402"/>
      <c r="J449" s="402"/>
      <c r="K449" s="402"/>
      <c r="L449" s="402"/>
      <c r="M449" s="402"/>
      <c r="N449" s="402"/>
      <c r="O449" s="402"/>
      <c r="P449" s="402"/>
      <c r="Q449" s="402"/>
      <c r="R449" s="402"/>
      <c r="S449" s="402"/>
      <c r="T449" s="402"/>
      <c r="U449" s="402"/>
      <c r="V449" s="402"/>
      <c r="W449" s="402"/>
      <c r="X449" s="402"/>
      <c r="Y449" s="402"/>
      <c r="Z449" s="402"/>
    </row>
    <row r="450" ht="18.0" customHeight="1">
      <c r="A450" s="402"/>
      <c r="B450" s="402"/>
      <c r="C450" s="402"/>
      <c r="D450" s="402"/>
      <c r="E450" s="402"/>
      <c r="F450" s="402"/>
      <c r="G450" s="402"/>
      <c r="H450" s="402"/>
      <c r="I450" s="402"/>
      <c r="J450" s="402"/>
      <c r="K450" s="402"/>
      <c r="L450" s="402"/>
      <c r="M450" s="402"/>
      <c r="N450" s="402"/>
      <c r="O450" s="402"/>
      <c r="P450" s="402"/>
      <c r="Q450" s="402"/>
      <c r="R450" s="402"/>
      <c r="S450" s="402"/>
      <c r="T450" s="402"/>
      <c r="U450" s="402"/>
      <c r="V450" s="402"/>
      <c r="W450" s="402"/>
      <c r="X450" s="402"/>
      <c r="Y450" s="402"/>
      <c r="Z450" s="402"/>
    </row>
    <row r="451" ht="18.0" customHeight="1">
      <c r="A451" s="402"/>
      <c r="B451" s="402"/>
      <c r="C451" s="402"/>
      <c r="D451" s="402"/>
      <c r="E451" s="402"/>
      <c r="F451" s="402"/>
      <c r="G451" s="402"/>
      <c r="H451" s="402"/>
      <c r="I451" s="402"/>
      <c r="J451" s="402"/>
      <c r="K451" s="402"/>
      <c r="L451" s="402"/>
      <c r="M451" s="402"/>
      <c r="N451" s="402"/>
      <c r="O451" s="402"/>
      <c r="P451" s="402"/>
      <c r="Q451" s="402"/>
      <c r="R451" s="402"/>
      <c r="S451" s="402"/>
      <c r="T451" s="402"/>
      <c r="U451" s="402"/>
      <c r="V451" s="402"/>
      <c r="W451" s="402"/>
      <c r="X451" s="402"/>
      <c r="Y451" s="402"/>
      <c r="Z451" s="402"/>
    </row>
    <row r="452" ht="18.0" customHeight="1">
      <c r="A452" s="402"/>
      <c r="B452" s="402"/>
      <c r="C452" s="402"/>
      <c r="D452" s="402"/>
      <c r="E452" s="402"/>
      <c r="F452" s="402"/>
      <c r="G452" s="402"/>
      <c r="H452" s="402"/>
      <c r="I452" s="402"/>
      <c r="J452" s="402"/>
      <c r="K452" s="402"/>
      <c r="L452" s="402"/>
      <c r="M452" s="402"/>
      <c r="N452" s="402"/>
      <c r="O452" s="402"/>
      <c r="P452" s="402"/>
      <c r="Q452" s="402"/>
      <c r="R452" s="402"/>
      <c r="S452" s="402"/>
      <c r="T452" s="402"/>
      <c r="U452" s="402"/>
      <c r="V452" s="402"/>
      <c r="W452" s="402"/>
      <c r="X452" s="402"/>
      <c r="Y452" s="402"/>
      <c r="Z452" s="402"/>
    </row>
    <row r="453" ht="18.0" customHeight="1">
      <c r="A453" s="402"/>
      <c r="B453" s="402"/>
      <c r="C453" s="402"/>
      <c r="D453" s="402"/>
      <c r="E453" s="402"/>
      <c r="F453" s="402"/>
      <c r="G453" s="402"/>
      <c r="H453" s="402"/>
      <c r="I453" s="402"/>
      <c r="J453" s="402"/>
      <c r="K453" s="402"/>
      <c r="L453" s="402"/>
      <c r="M453" s="402"/>
      <c r="N453" s="402"/>
      <c r="O453" s="402"/>
      <c r="P453" s="402"/>
      <c r="Q453" s="402"/>
      <c r="R453" s="402"/>
      <c r="S453" s="402"/>
      <c r="T453" s="402"/>
      <c r="U453" s="402"/>
      <c r="V453" s="402"/>
      <c r="W453" s="402"/>
      <c r="X453" s="402"/>
      <c r="Y453" s="402"/>
      <c r="Z453" s="402"/>
    </row>
    <row r="454" ht="18.0" customHeight="1">
      <c r="A454" s="402"/>
      <c r="B454" s="402"/>
      <c r="C454" s="402"/>
      <c r="D454" s="402"/>
      <c r="E454" s="402"/>
      <c r="F454" s="402"/>
      <c r="G454" s="402"/>
      <c r="H454" s="402"/>
      <c r="I454" s="402"/>
      <c r="J454" s="402"/>
      <c r="K454" s="402"/>
      <c r="L454" s="402"/>
      <c r="M454" s="402"/>
      <c r="N454" s="402"/>
      <c r="O454" s="402"/>
      <c r="P454" s="402"/>
      <c r="Q454" s="402"/>
      <c r="R454" s="402"/>
      <c r="S454" s="402"/>
      <c r="T454" s="402"/>
      <c r="U454" s="402"/>
      <c r="V454" s="402"/>
      <c r="W454" s="402"/>
      <c r="X454" s="402"/>
      <c r="Y454" s="402"/>
      <c r="Z454" s="402"/>
    </row>
    <row r="455" ht="18.0" customHeight="1">
      <c r="A455" s="402"/>
      <c r="B455" s="402"/>
      <c r="C455" s="402"/>
      <c r="D455" s="402"/>
      <c r="E455" s="402"/>
      <c r="F455" s="402"/>
      <c r="G455" s="402"/>
      <c r="H455" s="402"/>
      <c r="I455" s="402"/>
      <c r="J455" s="402"/>
      <c r="K455" s="402"/>
      <c r="L455" s="402"/>
      <c r="M455" s="402"/>
      <c r="N455" s="402"/>
      <c r="O455" s="402"/>
      <c r="P455" s="402"/>
      <c r="Q455" s="402"/>
      <c r="R455" s="402"/>
      <c r="S455" s="402"/>
      <c r="T455" s="402"/>
      <c r="U455" s="402"/>
      <c r="V455" s="402"/>
      <c r="W455" s="402"/>
      <c r="X455" s="402"/>
      <c r="Y455" s="402"/>
      <c r="Z455" s="402"/>
    </row>
    <row r="456" ht="18.0" customHeight="1">
      <c r="A456" s="402"/>
      <c r="B456" s="402"/>
      <c r="C456" s="402"/>
      <c r="D456" s="402"/>
      <c r="E456" s="402"/>
      <c r="F456" s="402"/>
      <c r="G456" s="402"/>
      <c r="H456" s="402"/>
      <c r="I456" s="402"/>
      <c r="J456" s="402"/>
      <c r="K456" s="402"/>
      <c r="L456" s="402"/>
      <c r="M456" s="402"/>
      <c r="N456" s="402"/>
      <c r="O456" s="402"/>
      <c r="P456" s="402"/>
      <c r="Q456" s="402"/>
      <c r="R456" s="402"/>
      <c r="S456" s="402"/>
      <c r="T456" s="402"/>
      <c r="U456" s="402"/>
      <c r="V456" s="402"/>
      <c r="W456" s="402"/>
      <c r="X456" s="402"/>
      <c r="Y456" s="402"/>
      <c r="Z456" s="402"/>
    </row>
    <row r="457" ht="18.0" customHeight="1">
      <c r="A457" s="402"/>
      <c r="B457" s="402"/>
      <c r="C457" s="402"/>
      <c r="D457" s="402"/>
      <c r="E457" s="402"/>
      <c r="F457" s="402"/>
      <c r="G457" s="402"/>
      <c r="H457" s="402"/>
      <c r="I457" s="402"/>
      <c r="J457" s="402"/>
      <c r="K457" s="402"/>
      <c r="L457" s="402"/>
      <c r="M457" s="402"/>
      <c r="N457" s="402"/>
      <c r="O457" s="402"/>
      <c r="P457" s="402"/>
      <c r="Q457" s="402"/>
      <c r="R457" s="402"/>
      <c r="S457" s="402"/>
      <c r="T457" s="402"/>
      <c r="U457" s="402"/>
      <c r="V457" s="402"/>
      <c r="W457" s="402"/>
      <c r="X457" s="402"/>
      <c r="Y457" s="402"/>
      <c r="Z457" s="402"/>
    </row>
    <row r="458" ht="18.0" customHeight="1">
      <c r="A458" s="402"/>
      <c r="B458" s="402"/>
      <c r="C458" s="402"/>
      <c r="D458" s="402"/>
      <c r="E458" s="402"/>
      <c r="F458" s="402"/>
      <c r="G458" s="402"/>
      <c r="H458" s="402"/>
      <c r="I458" s="402"/>
      <c r="J458" s="402"/>
      <c r="K458" s="402"/>
      <c r="L458" s="402"/>
      <c r="M458" s="402"/>
      <c r="N458" s="402"/>
      <c r="O458" s="402"/>
      <c r="P458" s="402"/>
      <c r="Q458" s="402"/>
      <c r="R458" s="402"/>
      <c r="S458" s="402"/>
      <c r="T458" s="402"/>
      <c r="U458" s="402"/>
      <c r="V458" s="402"/>
      <c r="W458" s="402"/>
      <c r="X458" s="402"/>
      <c r="Y458" s="402"/>
      <c r="Z458" s="402"/>
    </row>
    <row r="459" ht="18.0" customHeight="1">
      <c r="A459" s="402"/>
      <c r="B459" s="402"/>
      <c r="C459" s="402"/>
      <c r="D459" s="402"/>
      <c r="E459" s="402"/>
      <c r="F459" s="402"/>
      <c r="G459" s="402"/>
      <c r="H459" s="402"/>
      <c r="I459" s="402"/>
      <c r="J459" s="402"/>
      <c r="K459" s="402"/>
      <c r="L459" s="402"/>
      <c r="M459" s="402"/>
      <c r="N459" s="402"/>
      <c r="O459" s="402"/>
      <c r="P459" s="402"/>
      <c r="Q459" s="402"/>
      <c r="R459" s="402"/>
      <c r="S459" s="402"/>
      <c r="T459" s="402"/>
      <c r="U459" s="402"/>
      <c r="V459" s="402"/>
      <c r="W459" s="402"/>
      <c r="X459" s="402"/>
      <c r="Y459" s="402"/>
      <c r="Z459" s="402"/>
    </row>
    <row r="460" ht="18.0" customHeight="1">
      <c r="A460" s="402"/>
      <c r="B460" s="402"/>
      <c r="C460" s="402"/>
      <c r="D460" s="402"/>
      <c r="E460" s="402"/>
      <c r="F460" s="402"/>
      <c r="G460" s="402"/>
      <c r="H460" s="402"/>
      <c r="I460" s="402"/>
      <c r="J460" s="402"/>
      <c r="K460" s="402"/>
      <c r="L460" s="402"/>
      <c r="M460" s="402"/>
      <c r="N460" s="402"/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2"/>
    </row>
    <row r="461" ht="18.0" customHeight="1">
      <c r="A461" s="402"/>
      <c r="B461" s="402"/>
      <c r="C461" s="402"/>
      <c r="D461" s="402"/>
      <c r="E461" s="402"/>
      <c r="F461" s="402"/>
      <c r="G461" s="402"/>
      <c r="H461" s="402"/>
      <c r="I461" s="402"/>
      <c r="J461" s="402"/>
      <c r="K461" s="402"/>
      <c r="L461" s="402"/>
      <c r="M461" s="402"/>
      <c r="N461" s="402"/>
      <c r="O461" s="402"/>
      <c r="P461" s="402"/>
      <c r="Q461" s="402"/>
      <c r="R461" s="402"/>
      <c r="S461" s="402"/>
      <c r="T461" s="402"/>
      <c r="U461" s="402"/>
      <c r="V461" s="402"/>
      <c r="W461" s="402"/>
      <c r="X461" s="402"/>
      <c r="Y461" s="402"/>
      <c r="Z461" s="402"/>
    </row>
    <row r="462" ht="18.0" customHeight="1">
      <c r="A462" s="402"/>
      <c r="B462" s="402"/>
      <c r="C462" s="402"/>
      <c r="D462" s="402"/>
      <c r="E462" s="402"/>
      <c r="F462" s="402"/>
      <c r="G462" s="402"/>
      <c r="H462" s="402"/>
      <c r="I462" s="402"/>
      <c r="J462" s="402"/>
      <c r="K462" s="402"/>
      <c r="L462" s="402"/>
      <c r="M462" s="402"/>
      <c r="N462" s="402"/>
      <c r="O462" s="402"/>
      <c r="P462" s="402"/>
      <c r="Q462" s="402"/>
      <c r="R462" s="402"/>
      <c r="S462" s="402"/>
      <c r="T462" s="402"/>
      <c r="U462" s="402"/>
      <c r="V462" s="402"/>
      <c r="W462" s="402"/>
      <c r="X462" s="402"/>
      <c r="Y462" s="402"/>
      <c r="Z462" s="402"/>
    </row>
    <row r="463" ht="18.0" customHeight="1">
      <c r="A463" s="402"/>
      <c r="B463" s="402"/>
      <c r="C463" s="402"/>
      <c r="D463" s="402"/>
      <c r="E463" s="402"/>
      <c r="F463" s="402"/>
      <c r="G463" s="402"/>
      <c r="H463" s="402"/>
      <c r="I463" s="402"/>
      <c r="J463" s="402"/>
      <c r="K463" s="402"/>
      <c r="L463" s="402"/>
      <c r="M463" s="402"/>
      <c r="N463" s="402"/>
      <c r="O463" s="402"/>
      <c r="P463" s="402"/>
      <c r="Q463" s="402"/>
      <c r="R463" s="402"/>
      <c r="S463" s="402"/>
      <c r="T463" s="402"/>
      <c r="U463" s="402"/>
      <c r="V463" s="402"/>
      <c r="W463" s="402"/>
      <c r="X463" s="402"/>
      <c r="Y463" s="402"/>
      <c r="Z463" s="402"/>
    </row>
    <row r="464" ht="18.0" customHeight="1">
      <c r="A464" s="402"/>
      <c r="B464" s="402"/>
      <c r="C464" s="402"/>
      <c r="D464" s="402"/>
      <c r="E464" s="402"/>
      <c r="F464" s="402"/>
      <c r="G464" s="402"/>
      <c r="H464" s="402"/>
      <c r="I464" s="402"/>
      <c r="J464" s="402"/>
      <c r="K464" s="402"/>
      <c r="L464" s="402"/>
      <c r="M464" s="402"/>
      <c r="N464" s="402"/>
      <c r="O464" s="402"/>
      <c r="P464" s="402"/>
      <c r="Q464" s="402"/>
      <c r="R464" s="402"/>
      <c r="S464" s="402"/>
      <c r="T464" s="402"/>
      <c r="U464" s="402"/>
      <c r="V464" s="402"/>
      <c r="W464" s="402"/>
      <c r="X464" s="402"/>
      <c r="Y464" s="402"/>
      <c r="Z464" s="402"/>
    </row>
    <row r="465" ht="18.0" customHeight="1">
      <c r="A465" s="402"/>
      <c r="B465" s="402"/>
      <c r="C465" s="402"/>
      <c r="D465" s="402"/>
      <c r="E465" s="402"/>
      <c r="F465" s="402"/>
      <c r="G465" s="402"/>
      <c r="H465" s="402"/>
      <c r="I465" s="402"/>
      <c r="J465" s="402"/>
      <c r="K465" s="402"/>
      <c r="L465" s="402"/>
      <c r="M465" s="402"/>
      <c r="N465" s="402"/>
      <c r="O465" s="402"/>
      <c r="P465" s="402"/>
      <c r="Q465" s="402"/>
      <c r="R465" s="402"/>
      <c r="S465" s="402"/>
      <c r="T465" s="402"/>
      <c r="U465" s="402"/>
      <c r="V465" s="402"/>
      <c r="W465" s="402"/>
      <c r="X465" s="402"/>
      <c r="Y465" s="402"/>
      <c r="Z465" s="402"/>
    </row>
    <row r="466" ht="18.0" customHeight="1">
      <c r="A466" s="402"/>
      <c r="B466" s="402"/>
      <c r="C466" s="402"/>
      <c r="D466" s="402"/>
      <c r="E466" s="402"/>
      <c r="F466" s="402"/>
      <c r="G466" s="402"/>
      <c r="H466" s="402"/>
      <c r="I466" s="402"/>
      <c r="J466" s="402"/>
      <c r="K466" s="402"/>
      <c r="L466" s="402"/>
      <c r="M466" s="402"/>
      <c r="N466" s="402"/>
      <c r="O466" s="402"/>
      <c r="P466" s="402"/>
      <c r="Q466" s="402"/>
      <c r="R466" s="402"/>
      <c r="S466" s="402"/>
      <c r="T466" s="402"/>
      <c r="U466" s="402"/>
      <c r="V466" s="402"/>
      <c r="W466" s="402"/>
      <c r="X466" s="402"/>
      <c r="Y466" s="402"/>
      <c r="Z466" s="402"/>
    </row>
    <row r="467" ht="18.0" customHeight="1">
      <c r="A467" s="402"/>
      <c r="B467" s="402"/>
      <c r="C467" s="402"/>
      <c r="D467" s="402"/>
      <c r="E467" s="402"/>
      <c r="F467" s="402"/>
      <c r="G467" s="402"/>
      <c r="H467" s="402"/>
      <c r="I467" s="402"/>
      <c r="J467" s="402"/>
      <c r="K467" s="402"/>
      <c r="L467" s="402"/>
      <c r="M467" s="402"/>
      <c r="N467" s="402"/>
      <c r="O467" s="402"/>
      <c r="P467" s="402"/>
      <c r="Q467" s="402"/>
      <c r="R467" s="402"/>
      <c r="S467" s="402"/>
      <c r="T467" s="402"/>
      <c r="U467" s="402"/>
      <c r="V467" s="402"/>
      <c r="W467" s="402"/>
      <c r="X467" s="402"/>
      <c r="Y467" s="402"/>
      <c r="Z467" s="402"/>
    </row>
    <row r="468" ht="18.0" customHeight="1">
      <c r="A468" s="402"/>
      <c r="B468" s="402"/>
      <c r="C468" s="402"/>
      <c r="D468" s="402"/>
      <c r="E468" s="402"/>
      <c r="F468" s="402"/>
      <c r="G468" s="402"/>
      <c r="H468" s="402"/>
      <c r="I468" s="402"/>
      <c r="J468" s="402"/>
      <c r="K468" s="402"/>
      <c r="L468" s="402"/>
      <c r="M468" s="402"/>
      <c r="N468" s="402"/>
      <c r="O468" s="402"/>
      <c r="P468" s="402"/>
      <c r="Q468" s="402"/>
      <c r="R468" s="402"/>
      <c r="S468" s="402"/>
      <c r="T468" s="402"/>
      <c r="U468" s="402"/>
      <c r="V468" s="402"/>
      <c r="W468" s="402"/>
      <c r="X468" s="402"/>
      <c r="Y468" s="402"/>
      <c r="Z468" s="402"/>
    </row>
    <row r="469" ht="18.0" customHeight="1">
      <c r="A469" s="402"/>
      <c r="B469" s="402"/>
      <c r="C469" s="402"/>
      <c r="D469" s="402"/>
      <c r="E469" s="402"/>
      <c r="F469" s="402"/>
      <c r="G469" s="402"/>
      <c r="H469" s="402"/>
      <c r="I469" s="402"/>
      <c r="J469" s="402"/>
      <c r="K469" s="402"/>
      <c r="L469" s="402"/>
      <c r="M469" s="402"/>
      <c r="N469" s="402"/>
      <c r="O469" s="402"/>
      <c r="P469" s="402"/>
      <c r="Q469" s="402"/>
      <c r="R469" s="402"/>
      <c r="S469" s="402"/>
      <c r="T469" s="402"/>
      <c r="U469" s="402"/>
      <c r="V469" s="402"/>
      <c r="W469" s="402"/>
      <c r="X469" s="402"/>
      <c r="Y469" s="402"/>
      <c r="Z469" s="402"/>
    </row>
    <row r="470" ht="18.0" customHeight="1">
      <c r="A470" s="402"/>
      <c r="B470" s="402"/>
      <c r="C470" s="402"/>
      <c r="D470" s="402"/>
      <c r="E470" s="402"/>
      <c r="F470" s="402"/>
      <c r="G470" s="402"/>
      <c r="H470" s="402"/>
      <c r="I470" s="402"/>
      <c r="J470" s="402"/>
      <c r="K470" s="402"/>
      <c r="L470" s="402"/>
      <c r="M470" s="402"/>
      <c r="N470" s="402"/>
      <c r="O470" s="402"/>
      <c r="P470" s="402"/>
      <c r="Q470" s="402"/>
      <c r="R470" s="402"/>
      <c r="S470" s="402"/>
      <c r="T470" s="402"/>
      <c r="U470" s="402"/>
      <c r="V470" s="402"/>
      <c r="W470" s="402"/>
      <c r="X470" s="402"/>
      <c r="Y470" s="402"/>
      <c r="Z470" s="402"/>
    </row>
    <row r="471" ht="18.0" customHeight="1">
      <c r="A471" s="402"/>
      <c r="B471" s="402"/>
      <c r="C471" s="402"/>
      <c r="D471" s="402"/>
      <c r="E471" s="402"/>
      <c r="F471" s="402"/>
      <c r="G471" s="402"/>
      <c r="H471" s="402"/>
      <c r="I471" s="402"/>
      <c r="J471" s="402"/>
      <c r="K471" s="402"/>
      <c r="L471" s="402"/>
      <c r="M471" s="402"/>
      <c r="N471" s="402"/>
      <c r="O471" s="402"/>
      <c r="P471" s="402"/>
      <c r="Q471" s="402"/>
      <c r="R471" s="402"/>
      <c r="S471" s="402"/>
      <c r="T471" s="402"/>
      <c r="U471" s="402"/>
      <c r="V471" s="402"/>
      <c r="W471" s="402"/>
      <c r="X471" s="402"/>
      <c r="Y471" s="402"/>
      <c r="Z471" s="402"/>
    </row>
    <row r="472" ht="18.0" customHeight="1">
      <c r="A472" s="402"/>
      <c r="B472" s="402"/>
      <c r="C472" s="402"/>
      <c r="D472" s="402"/>
      <c r="E472" s="402"/>
      <c r="F472" s="402"/>
      <c r="G472" s="402"/>
      <c r="H472" s="402"/>
      <c r="I472" s="402"/>
      <c r="J472" s="402"/>
      <c r="K472" s="402"/>
      <c r="L472" s="402"/>
      <c r="M472" s="402"/>
      <c r="N472" s="402"/>
      <c r="O472" s="402"/>
      <c r="P472" s="402"/>
      <c r="Q472" s="402"/>
      <c r="R472" s="402"/>
      <c r="S472" s="402"/>
      <c r="T472" s="402"/>
      <c r="U472" s="402"/>
      <c r="V472" s="402"/>
      <c r="W472" s="402"/>
      <c r="X472" s="402"/>
      <c r="Y472" s="402"/>
      <c r="Z472" s="402"/>
    </row>
    <row r="473" ht="18.0" customHeight="1">
      <c r="A473" s="402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402"/>
      <c r="M473" s="402"/>
      <c r="N473" s="402"/>
      <c r="O473" s="402"/>
      <c r="P473" s="402"/>
      <c r="Q473" s="402"/>
      <c r="R473" s="402"/>
      <c r="S473" s="402"/>
      <c r="T473" s="402"/>
      <c r="U473" s="402"/>
      <c r="V473" s="402"/>
      <c r="W473" s="402"/>
      <c r="X473" s="402"/>
      <c r="Y473" s="402"/>
      <c r="Z473" s="402"/>
    </row>
    <row r="474" ht="18.0" customHeight="1">
      <c r="A474" s="402"/>
      <c r="B474" s="402"/>
      <c r="C474" s="402"/>
      <c r="D474" s="402"/>
      <c r="E474" s="402"/>
      <c r="F474" s="402"/>
      <c r="G474" s="402"/>
      <c r="H474" s="402"/>
      <c r="I474" s="402"/>
      <c r="J474" s="402"/>
      <c r="K474" s="402"/>
      <c r="L474" s="402"/>
      <c r="M474" s="402"/>
      <c r="N474" s="402"/>
      <c r="O474" s="402"/>
      <c r="P474" s="402"/>
      <c r="Q474" s="402"/>
      <c r="R474" s="402"/>
      <c r="S474" s="402"/>
      <c r="T474" s="402"/>
      <c r="U474" s="402"/>
      <c r="V474" s="402"/>
      <c r="W474" s="402"/>
      <c r="X474" s="402"/>
      <c r="Y474" s="402"/>
      <c r="Z474" s="402"/>
    </row>
    <row r="475" ht="18.0" customHeight="1">
      <c r="A475" s="402"/>
      <c r="B475" s="402"/>
      <c r="C475" s="402"/>
      <c r="D475" s="402"/>
      <c r="E475" s="402"/>
      <c r="F475" s="402"/>
      <c r="G475" s="402"/>
      <c r="H475" s="402"/>
      <c r="I475" s="402"/>
      <c r="J475" s="402"/>
      <c r="K475" s="402"/>
      <c r="L475" s="402"/>
      <c r="M475" s="402"/>
      <c r="N475" s="402"/>
      <c r="O475" s="402"/>
      <c r="P475" s="402"/>
      <c r="Q475" s="402"/>
      <c r="R475" s="402"/>
      <c r="S475" s="402"/>
      <c r="T475" s="402"/>
      <c r="U475" s="402"/>
      <c r="V475" s="402"/>
      <c r="W475" s="402"/>
      <c r="X475" s="402"/>
      <c r="Y475" s="402"/>
      <c r="Z475" s="402"/>
    </row>
    <row r="476" ht="18.0" customHeight="1">
      <c r="A476" s="402"/>
      <c r="B476" s="402"/>
      <c r="C476" s="402"/>
      <c r="D476" s="402"/>
      <c r="E476" s="402"/>
      <c r="F476" s="402"/>
      <c r="G476" s="402"/>
      <c r="H476" s="402"/>
      <c r="I476" s="402"/>
      <c r="J476" s="402"/>
      <c r="K476" s="402"/>
      <c r="L476" s="402"/>
      <c r="M476" s="402"/>
      <c r="N476" s="402"/>
      <c r="O476" s="402"/>
      <c r="P476" s="402"/>
      <c r="Q476" s="402"/>
      <c r="R476" s="402"/>
      <c r="S476" s="402"/>
      <c r="T476" s="402"/>
      <c r="U476" s="402"/>
      <c r="V476" s="402"/>
      <c r="W476" s="402"/>
      <c r="X476" s="402"/>
      <c r="Y476" s="402"/>
      <c r="Z476" s="402"/>
    </row>
    <row r="477" ht="18.0" customHeight="1">
      <c r="A477" s="402"/>
      <c r="B477" s="402"/>
      <c r="C477" s="402"/>
      <c r="D477" s="402"/>
      <c r="E477" s="402"/>
      <c r="F477" s="402"/>
      <c r="G477" s="402"/>
      <c r="H477" s="402"/>
      <c r="I477" s="402"/>
      <c r="J477" s="402"/>
      <c r="K477" s="402"/>
      <c r="L477" s="402"/>
      <c r="M477" s="402"/>
      <c r="N477" s="402"/>
      <c r="O477" s="402"/>
      <c r="P477" s="402"/>
      <c r="Q477" s="402"/>
      <c r="R477" s="402"/>
      <c r="S477" s="402"/>
      <c r="T477" s="402"/>
      <c r="U477" s="402"/>
      <c r="V477" s="402"/>
      <c r="W477" s="402"/>
      <c r="X477" s="402"/>
      <c r="Y477" s="402"/>
      <c r="Z477" s="402"/>
    </row>
    <row r="478" ht="18.0" customHeight="1">
      <c r="A478" s="402"/>
      <c r="B478" s="402"/>
      <c r="C478" s="402"/>
      <c r="D478" s="402"/>
      <c r="E478" s="402"/>
      <c r="F478" s="402"/>
      <c r="G478" s="402"/>
      <c r="H478" s="402"/>
      <c r="I478" s="402"/>
      <c r="J478" s="402"/>
      <c r="K478" s="402"/>
      <c r="L478" s="402"/>
      <c r="M478" s="402"/>
      <c r="N478" s="402"/>
      <c r="O478" s="402"/>
      <c r="P478" s="402"/>
      <c r="Q478" s="402"/>
      <c r="R478" s="402"/>
      <c r="S478" s="402"/>
      <c r="T478" s="402"/>
      <c r="U478" s="402"/>
      <c r="V478" s="402"/>
      <c r="W478" s="402"/>
      <c r="X478" s="402"/>
      <c r="Y478" s="402"/>
      <c r="Z478" s="402"/>
    </row>
    <row r="479" ht="18.0" customHeight="1">
      <c r="A479" s="402"/>
      <c r="B479" s="402"/>
      <c r="C479" s="402"/>
      <c r="D479" s="402"/>
      <c r="E479" s="402"/>
      <c r="F479" s="402"/>
      <c r="G479" s="402"/>
      <c r="H479" s="402"/>
      <c r="I479" s="402"/>
      <c r="J479" s="402"/>
      <c r="K479" s="402"/>
      <c r="L479" s="402"/>
      <c r="M479" s="402"/>
      <c r="N479" s="402"/>
      <c r="O479" s="402"/>
      <c r="P479" s="402"/>
      <c r="Q479" s="402"/>
      <c r="R479" s="402"/>
      <c r="S479" s="402"/>
      <c r="T479" s="402"/>
      <c r="U479" s="402"/>
      <c r="V479" s="402"/>
      <c r="W479" s="402"/>
      <c r="X479" s="402"/>
      <c r="Y479" s="402"/>
      <c r="Z479" s="402"/>
    </row>
    <row r="480" ht="18.0" customHeight="1">
      <c r="A480" s="402"/>
      <c r="B480" s="402"/>
      <c r="C480" s="402"/>
      <c r="D480" s="402"/>
      <c r="E480" s="402"/>
      <c r="F480" s="402"/>
      <c r="G480" s="402"/>
      <c r="H480" s="402"/>
      <c r="I480" s="402"/>
      <c r="J480" s="402"/>
      <c r="K480" s="402"/>
      <c r="L480" s="402"/>
      <c r="M480" s="402"/>
      <c r="N480" s="402"/>
      <c r="O480" s="402"/>
      <c r="P480" s="402"/>
      <c r="Q480" s="402"/>
      <c r="R480" s="402"/>
      <c r="S480" s="402"/>
      <c r="T480" s="402"/>
      <c r="U480" s="402"/>
      <c r="V480" s="402"/>
      <c r="W480" s="402"/>
      <c r="X480" s="402"/>
      <c r="Y480" s="402"/>
      <c r="Z480" s="402"/>
    </row>
    <row r="481" ht="18.0" customHeight="1">
      <c r="A481" s="402"/>
      <c r="B481" s="402"/>
      <c r="C481" s="402"/>
      <c r="D481" s="402"/>
      <c r="E481" s="402"/>
      <c r="F481" s="402"/>
      <c r="G481" s="402"/>
      <c r="H481" s="402"/>
      <c r="I481" s="402"/>
      <c r="J481" s="402"/>
      <c r="K481" s="402"/>
      <c r="L481" s="402"/>
      <c r="M481" s="402"/>
      <c r="N481" s="402"/>
      <c r="O481" s="402"/>
      <c r="P481" s="402"/>
      <c r="Q481" s="402"/>
      <c r="R481" s="402"/>
      <c r="S481" s="402"/>
      <c r="T481" s="402"/>
      <c r="U481" s="402"/>
      <c r="V481" s="402"/>
      <c r="W481" s="402"/>
      <c r="X481" s="402"/>
      <c r="Y481" s="402"/>
      <c r="Z481" s="402"/>
    </row>
    <row r="482" ht="18.0" customHeight="1">
      <c r="A482" s="402"/>
      <c r="B482" s="402"/>
      <c r="C482" s="402"/>
      <c r="D482" s="402"/>
      <c r="E482" s="402"/>
      <c r="F482" s="402"/>
      <c r="G482" s="402"/>
      <c r="H482" s="402"/>
      <c r="I482" s="402"/>
      <c r="J482" s="402"/>
      <c r="K482" s="402"/>
      <c r="L482" s="402"/>
      <c r="M482" s="402"/>
      <c r="N482" s="402"/>
      <c r="O482" s="402"/>
      <c r="P482" s="402"/>
      <c r="Q482" s="402"/>
      <c r="R482" s="402"/>
      <c r="S482" s="402"/>
      <c r="T482" s="402"/>
      <c r="U482" s="402"/>
      <c r="V482" s="402"/>
      <c r="W482" s="402"/>
      <c r="X482" s="402"/>
      <c r="Y482" s="402"/>
      <c r="Z482" s="402"/>
    </row>
    <row r="483" ht="18.0" customHeight="1">
      <c r="A483" s="402"/>
      <c r="B483" s="402"/>
      <c r="C483" s="402"/>
      <c r="D483" s="402"/>
      <c r="E483" s="402"/>
      <c r="F483" s="402"/>
      <c r="G483" s="402"/>
      <c r="H483" s="402"/>
      <c r="I483" s="402"/>
      <c r="J483" s="402"/>
      <c r="K483" s="402"/>
      <c r="L483" s="402"/>
      <c r="M483" s="402"/>
      <c r="N483" s="402"/>
      <c r="O483" s="402"/>
      <c r="P483" s="402"/>
      <c r="Q483" s="402"/>
      <c r="R483" s="402"/>
      <c r="S483" s="402"/>
      <c r="T483" s="402"/>
      <c r="U483" s="402"/>
      <c r="V483" s="402"/>
      <c r="W483" s="402"/>
      <c r="X483" s="402"/>
      <c r="Y483" s="402"/>
      <c r="Z483" s="402"/>
    </row>
    <row r="484" ht="18.0" customHeight="1">
      <c r="A484" s="402"/>
      <c r="B484" s="402"/>
      <c r="C484" s="402"/>
      <c r="D484" s="402"/>
      <c r="E484" s="402"/>
      <c r="F484" s="402"/>
      <c r="G484" s="402"/>
      <c r="H484" s="402"/>
      <c r="I484" s="402"/>
      <c r="J484" s="402"/>
      <c r="K484" s="402"/>
      <c r="L484" s="402"/>
      <c r="M484" s="402"/>
      <c r="N484" s="402"/>
      <c r="O484" s="402"/>
      <c r="P484" s="402"/>
      <c r="Q484" s="402"/>
      <c r="R484" s="402"/>
      <c r="S484" s="402"/>
      <c r="T484" s="402"/>
      <c r="U484" s="402"/>
      <c r="V484" s="402"/>
      <c r="W484" s="402"/>
      <c r="X484" s="402"/>
      <c r="Y484" s="402"/>
      <c r="Z484" s="402"/>
    </row>
    <row r="485" ht="18.0" customHeight="1">
      <c r="A485" s="402"/>
      <c r="B485" s="402"/>
      <c r="C485" s="402"/>
      <c r="D485" s="402"/>
      <c r="E485" s="402"/>
      <c r="F485" s="402"/>
      <c r="G485" s="402"/>
      <c r="H485" s="402"/>
      <c r="I485" s="402"/>
      <c r="J485" s="402"/>
      <c r="K485" s="402"/>
      <c r="L485" s="402"/>
      <c r="M485" s="402"/>
      <c r="N485" s="402"/>
      <c r="O485" s="402"/>
      <c r="P485" s="402"/>
      <c r="Q485" s="402"/>
      <c r="R485" s="402"/>
      <c r="S485" s="402"/>
      <c r="T485" s="402"/>
      <c r="U485" s="402"/>
      <c r="V485" s="402"/>
      <c r="W485" s="402"/>
      <c r="X485" s="402"/>
      <c r="Y485" s="402"/>
      <c r="Z485" s="402"/>
    </row>
    <row r="486" ht="18.0" customHeight="1">
      <c r="A486" s="402"/>
      <c r="B486" s="402"/>
      <c r="C486" s="402"/>
      <c r="D486" s="402"/>
      <c r="E486" s="402"/>
      <c r="F486" s="402"/>
      <c r="G486" s="402"/>
      <c r="H486" s="402"/>
      <c r="I486" s="402"/>
      <c r="J486" s="402"/>
      <c r="K486" s="402"/>
      <c r="L486" s="402"/>
      <c r="M486" s="402"/>
      <c r="N486" s="402"/>
      <c r="O486" s="402"/>
      <c r="P486" s="402"/>
      <c r="Q486" s="402"/>
      <c r="R486" s="402"/>
      <c r="S486" s="402"/>
      <c r="T486" s="402"/>
      <c r="U486" s="402"/>
      <c r="V486" s="402"/>
      <c r="W486" s="402"/>
      <c r="X486" s="402"/>
      <c r="Y486" s="402"/>
      <c r="Z486" s="402"/>
    </row>
    <row r="487" ht="18.0" customHeight="1">
      <c r="A487" s="402"/>
      <c r="B487" s="402"/>
      <c r="C487" s="402"/>
      <c r="D487" s="402"/>
      <c r="E487" s="402"/>
      <c r="F487" s="402"/>
      <c r="G487" s="402"/>
      <c r="H487" s="402"/>
      <c r="I487" s="402"/>
      <c r="J487" s="402"/>
      <c r="K487" s="402"/>
      <c r="L487" s="402"/>
      <c r="M487" s="402"/>
      <c r="N487" s="402"/>
      <c r="O487" s="402"/>
      <c r="P487" s="402"/>
      <c r="Q487" s="402"/>
      <c r="R487" s="402"/>
      <c r="S487" s="402"/>
      <c r="T487" s="402"/>
      <c r="U487" s="402"/>
      <c r="V487" s="402"/>
      <c r="W487" s="402"/>
      <c r="X487" s="402"/>
      <c r="Y487" s="402"/>
      <c r="Z487" s="402"/>
    </row>
    <row r="488" ht="18.0" customHeight="1">
      <c r="A488" s="402"/>
      <c r="B488" s="402"/>
      <c r="C488" s="402"/>
      <c r="D488" s="402"/>
      <c r="E488" s="402"/>
      <c r="F488" s="402"/>
      <c r="G488" s="402"/>
      <c r="H488" s="402"/>
      <c r="I488" s="402"/>
      <c r="J488" s="402"/>
      <c r="K488" s="402"/>
      <c r="L488" s="402"/>
      <c r="M488" s="402"/>
      <c r="N488" s="402"/>
      <c r="O488" s="402"/>
      <c r="P488" s="402"/>
      <c r="Q488" s="402"/>
      <c r="R488" s="402"/>
      <c r="S488" s="402"/>
      <c r="T488" s="402"/>
      <c r="U488" s="402"/>
      <c r="V488" s="402"/>
      <c r="W488" s="402"/>
      <c r="X488" s="402"/>
      <c r="Y488" s="402"/>
      <c r="Z488" s="402"/>
    </row>
    <row r="489" ht="18.0" customHeight="1">
      <c r="A489" s="402"/>
      <c r="B489" s="402"/>
      <c r="C489" s="402"/>
      <c r="D489" s="402"/>
      <c r="E489" s="402"/>
      <c r="F489" s="402"/>
      <c r="G489" s="402"/>
      <c r="H489" s="402"/>
      <c r="I489" s="402"/>
      <c r="J489" s="402"/>
      <c r="K489" s="402"/>
      <c r="L489" s="402"/>
      <c r="M489" s="402"/>
      <c r="N489" s="402"/>
      <c r="O489" s="402"/>
      <c r="P489" s="402"/>
      <c r="Q489" s="402"/>
      <c r="R489" s="402"/>
      <c r="S489" s="402"/>
      <c r="T489" s="402"/>
      <c r="U489" s="402"/>
      <c r="V489" s="402"/>
      <c r="W489" s="402"/>
      <c r="X489" s="402"/>
      <c r="Y489" s="402"/>
      <c r="Z489" s="402"/>
    </row>
    <row r="490" ht="18.0" customHeight="1">
      <c r="A490" s="402"/>
      <c r="B490" s="402"/>
      <c r="C490" s="402"/>
      <c r="D490" s="402"/>
      <c r="E490" s="402"/>
      <c r="F490" s="402"/>
      <c r="G490" s="402"/>
      <c r="H490" s="402"/>
      <c r="I490" s="402"/>
      <c r="J490" s="402"/>
      <c r="K490" s="402"/>
      <c r="L490" s="402"/>
      <c r="M490" s="402"/>
      <c r="N490" s="402"/>
      <c r="O490" s="402"/>
      <c r="P490" s="402"/>
      <c r="Q490" s="402"/>
      <c r="R490" s="402"/>
      <c r="S490" s="402"/>
      <c r="T490" s="402"/>
      <c r="U490" s="402"/>
      <c r="V490" s="402"/>
      <c r="W490" s="402"/>
      <c r="X490" s="402"/>
      <c r="Y490" s="402"/>
      <c r="Z490" s="402"/>
    </row>
    <row r="491" ht="18.0" customHeight="1">
      <c r="A491" s="402"/>
      <c r="B491" s="402"/>
      <c r="C491" s="402"/>
      <c r="D491" s="402"/>
      <c r="E491" s="402"/>
      <c r="F491" s="402"/>
      <c r="G491" s="402"/>
      <c r="H491" s="402"/>
      <c r="I491" s="402"/>
      <c r="J491" s="402"/>
      <c r="K491" s="402"/>
      <c r="L491" s="402"/>
      <c r="M491" s="402"/>
      <c r="N491" s="402"/>
      <c r="O491" s="402"/>
      <c r="P491" s="402"/>
      <c r="Q491" s="402"/>
      <c r="R491" s="402"/>
      <c r="S491" s="402"/>
      <c r="T491" s="402"/>
      <c r="U491" s="402"/>
      <c r="V491" s="402"/>
      <c r="W491" s="402"/>
      <c r="X491" s="402"/>
      <c r="Y491" s="402"/>
      <c r="Z491" s="402"/>
    </row>
    <row r="492" ht="18.0" customHeight="1">
      <c r="A492" s="402"/>
      <c r="B492" s="402"/>
      <c r="C492" s="402"/>
      <c r="D492" s="402"/>
      <c r="E492" s="402"/>
      <c r="F492" s="402"/>
      <c r="G492" s="402"/>
      <c r="H492" s="402"/>
      <c r="I492" s="402"/>
      <c r="J492" s="402"/>
      <c r="K492" s="402"/>
      <c r="L492" s="402"/>
      <c r="M492" s="402"/>
      <c r="N492" s="402"/>
      <c r="O492" s="402"/>
      <c r="P492" s="402"/>
      <c r="Q492" s="402"/>
      <c r="R492" s="402"/>
      <c r="S492" s="402"/>
      <c r="T492" s="402"/>
      <c r="U492" s="402"/>
      <c r="V492" s="402"/>
      <c r="W492" s="402"/>
      <c r="X492" s="402"/>
      <c r="Y492" s="402"/>
      <c r="Z492" s="402"/>
    </row>
    <row r="493" ht="18.0" customHeight="1">
      <c r="A493" s="402"/>
      <c r="B493" s="402"/>
      <c r="C493" s="402"/>
      <c r="D493" s="402"/>
      <c r="E493" s="402"/>
      <c r="F493" s="402"/>
      <c r="G493" s="402"/>
      <c r="H493" s="402"/>
      <c r="I493" s="402"/>
      <c r="J493" s="402"/>
      <c r="K493" s="402"/>
      <c r="L493" s="402"/>
      <c r="M493" s="402"/>
      <c r="N493" s="402"/>
      <c r="O493" s="402"/>
      <c r="P493" s="402"/>
      <c r="Q493" s="402"/>
      <c r="R493" s="402"/>
      <c r="S493" s="402"/>
      <c r="T493" s="402"/>
      <c r="U493" s="402"/>
      <c r="V493" s="402"/>
      <c r="W493" s="402"/>
      <c r="X493" s="402"/>
      <c r="Y493" s="402"/>
      <c r="Z493" s="402"/>
    </row>
    <row r="494" ht="18.0" customHeight="1">
      <c r="A494" s="402"/>
      <c r="B494" s="402"/>
      <c r="C494" s="402"/>
      <c r="D494" s="402"/>
      <c r="E494" s="402"/>
      <c r="F494" s="402"/>
      <c r="G494" s="402"/>
      <c r="H494" s="402"/>
      <c r="I494" s="402"/>
      <c r="J494" s="402"/>
      <c r="K494" s="402"/>
      <c r="L494" s="402"/>
      <c r="M494" s="402"/>
      <c r="N494" s="402"/>
      <c r="O494" s="402"/>
      <c r="P494" s="402"/>
      <c r="Q494" s="402"/>
      <c r="R494" s="402"/>
      <c r="S494" s="402"/>
      <c r="T494" s="402"/>
      <c r="U494" s="402"/>
      <c r="V494" s="402"/>
      <c r="W494" s="402"/>
      <c r="X494" s="402"/>
      <c r="Y494" s="402"/>
      <c r="Z494" s="402"/>
    </row>
    <row r="495" ht="18.0" customHeight="1">
      <c r="A495" s="402"/>
      <c r="B495" s="402"/>
      <c r="C495" s="402"/>
      <c r="D495" s="402"/>
      <c r="E495" s="402"/>
      <c r="F495" s="402"/>
      <c r="G495" s="402"/>
      <c r="H495" s="402"/>
      <c r="I495" s="402"/>
      <c r="J495" s="402"/>
      <c r="K495" s="402"/>
      <c r="L495" s="402"/>
      <c r="M495" s="402"/>
      <c r="N495" s="402"/>
      <c r="O495" s="402"/>
      <c r="P495" s="402"/>
      <c r="Q495" s="402"/>
      <c r="R495" s="402"/>
      <c r="S495" s="402"/>
      <c r="T495" s="402"/>
      <c r="U495" s="402"/>
      <c r="V495" s="402"/>
      <c r="W495" s="402"/>
      <c r="X495" s="402"/>
      <c r="Y495" s="402"/>
      <c r="Z495" s="402"/>
    </row>
    <row r="496" ht="18.0" customHeight="1">
      <c r="A496" s="402"/>
      <c r="B496" s="402"/>
      <c r="C496" s="402"/>
      <c r="D496" s="402"/>
      <c r="E496" s="402"/>
      <c r="F496" s="402"/>
      <c r="G496" s="402"/>
      <c r="H496" s="402"/>
      <c r="I496" s="402"/>
      <c r="J496" s="402"/>
      <c r="K496" s="402"/>
      <c r="L496" s="402"/>
      <c r="M496" s="402"/>
      <c r="N496" s="402"/>
      <c r="O496" s="402"/>
      <c r="P496" s="402"/>
      <c r="Q496" s="402"/>
      <c r="R496" s="402"/>
      <c r="S496" s="402"/>
      <c r="T496" s="402"/>
      <c r="U496" s="402"/>
      <c r="V496" s="402"/>
      <c r="W496" s="402"/>
      <c r="X496" s="402"/>
      <c r="Y496" s="402"/>
      <c r="Z496" s="402"/>
    </row>
    <row r="497" ht="18.0" customHeight="1">
      <c r="A497" s="402"/>
      <c r="B497" s="402"/>
      <c r="C497" s="402"/>
      <c r="D497" s="402"/>
      <c r="E497" s="402"/>
      <c r="F497" s="402"/>
      <c r="G497" s="402"/>
      <c r="H497" s="402"/>
      <c r="I497" s="402"/>
      <c r="J497" s="402"/>
      <c r="K497" s="402"/>
      <c r="L497" s="402"/>
      <c r="M497" s="402"/>
      <c r="N497" s="402"/>
      <c r="O497" s="402"/>
      <c r="P497" s="402"/>
      <c r="Q497" s="402"/>
      <c r="R497" s="402"/>
      <c r="S497" s="402"/>
      <c r="T497" s="402"/>
      <c r="U497" s="402"/>
      <c r="V497" s="402"/>
      <c r="W497" s="402"/>
      <c r="X497" s="402"/>
      <c r="Y497" s="402"/>
      <c r="Z497" s="402"/>
    </row>
    <row r="498" ht="18.0" customHeight="1">
      <c r="A498" s="402"/>
      <c r="B498" s="402"/>
      <c r="C498" s="402"/>
      <c r="D498" s="402"/>
      <c r="E498" s="402"/>
      <c r="F498" s="402"/>
      <c r="G498" s="402"/>
      <c r="H498" s="402"/>
      <c r="I498" s="402"/>
      <c r="J498" s="402"/>
      <c r="K498" s="402"/>
      <c r="L498" s="402"/>
      <c r="M498" s="402"/>
      <c r="N498" s="402"/>
      <c r="O498" s="402"/>
      <c r="P498" s="402"/>
      <c r="Q498" s="402"/>
      <c r="R498" s="402"/>
      <c r="S498" s="402"/>
      <c r="T498" s="402"/>
      <c r="U498" s="402"/>
      <c r="V498" s="402"/>
      <c r="W498" s="402"/>
      <c r="X498" s="402"/>
      <c r="Y498" s="402"/>
      <c r="Z498" s="402"/>
    </row>
    <row r="499" ht="18.0" customHeight="1">
      <c r="A499" s="402"/>
      <c r="B499" s="402"/>
      <c r="C499" s="402"/>
      <c r="D499" s="402"/>
      <c r="E499" s="402"/>
      <c r="F499" s="402"/>
      <c r="G499" s="402"/>
      <c r="H499" s="402"/>
      <c r="I499" s="402"/>
      <c r="J499" s="402"/>
      <c r="K499" s="402"/>
      <c r="L499" s="402"/>
      <c r="M499" s="402"/>
      <c r="N499" s="402"/>
      <c r="O499" s="402"/>
      <c r="P499" s="402"/>
      <c r="Q499" s="402"/>
      <c r="R499" s="402"/>
      <c r="S499" s="402"/>
      <c r="T499" s="402"/>
      <c r="U499" s="402"/>
      <c r="V499" s="402"/>
      <c r="W499" s="402"/>
      <c r="X499" s="402"/>
      <c r="Y499" s="402"/>
      <c r="Z499" s="402"/>
    </row>
    <row r="500" ht="18.0" customHeight="1">
      <c r="A500" s="402"/>
      <c r="B500" s="402"/>
      <c r="C500" s="402"/>
      <c r="D500" s="402"/>
      <c r="E500" s="402"/>
      <c r="F500" s="402"/>
      <c r="G500" s="402"/>
      <c r="H500" s="402"/>
      <c r="I500" s="402"/>
      <c r="J500" s="402"/>
      <c r="K500" s="402"/>
      <c r="L500" s="402"/>
      <c r="M500" s="402"/>
      <c r="N500" s="402"/>
      <c r="O500" s="402"/>
      <c r="P500" s="402"/>
      <c r="Q500" s="402"/>
      <c r="R500" s="402"/>
      <c r="S500" s="402"/>
      <c r="T500" s="402"/>
      <c r="U500" s="402"/>
      <c r="V500" s="402"/>
      <c r="W500" s="402"/>
      <c r="X500" s="402"/>
      <c r="Y500" s="402"/>
      <c r="Z500" s="402"/>
    </row>
    <row r="501" ht="18.0" customHeight="1">
      <c r="A501" s="402"/>
      <c r="B501" s="402"/>
      <c r="C501" s="402"/>
      <c r="D501" s="402"/>
      <c r="E501" s="402"/>
      <c r="F501" s="402"/>
      <c r="G501" s="402"/>
      <c r="H501" s="402"/>
      <c r="I501" s="402"/>
      <c r="J501" s="402"/>
      <c r="K501" s="402"/>
      <c r="L501" s="402"/>
      <c r="M501" s="402"/>
      <c r="N501" s="402"/>
      <c r="O501" s="402"/>
      <c r="P501" s="402"/>
      <c r="Q501" s="402"/>
      <c r="R501" s="402"/>
      <c r="S501" s="402"/>
      <c r="T501" s="402"/>
      <c r="U501" s="402"/>
      <c r="V501" s="402"/>
      <c r="W501" s="402"/>
      <c r="X501" s="402"/>
      <c r="Y501" s="402"/>
      <c r="Z501" s="402"/>
    </row>
    <row r="502" ht="18.0" customHeight="1">
      <c r="A502" s="402"/>
      <c r="B502" s="402"/>
      <c r="C502" s="402"/>
      <c r="D502" s="402"/>
      <c r="E502" s="402"/>
      <c r="F502" s="402"/>
      <c r="G502" s="402"/>
      <c r="H502" s="402"/>
      <c r="I502" s="402"/>
      <c r="J502" s="402"/>
      <c r="K502" s="402"/>
      <c r="L502" s="402"/>
      <c r="M502" s="402"/>
      <c r="N502" s="402"/>
      <c r="O502" s="402"/>
      <c r="P502" s="402"/>
      <c r="Q502" s="402"/>
      <c r="R502" s="402"/>
      <c r="S502" s="402"/>
      <c r="T502" s="402"/>
      <c r="U502" s="402"/>
      <c r="V502" s="402"/>
      <c r="W502" s="402"/>
      <c r="X502" s="402"/>
      <c r="Y502" s="402"/>
      <c r="Z502" s="402"/>
    </row>
    <row r="503" ht="18.0" customHeight="1">
      <c r="A503" s="402"/>
      <c r="B503" s="402"/>
      <c r="C503" s="402"/>
      <c r="D503" s="402"/>
      <c r="E503" s="402"/>
      <c r="F503" s="402"/>
      <c r="G503" s="402"/>
      <c r="H503" s="402"/>
      <c r="I503" s="402"/>
      <c r="J503" s="402"/>
      <c r="K503" s="402"/>
      <c r="L503" s="402"/>
      <c r="M503" s="402"/>
      <c r="N503" s="402"/>
      <c r="O503" s="402"/>
      <c r="P503" s="402"/>
      <c r="Q503" s="402"/>
      <c r="R503" s="402"/>
      <c r="S503" s="402"/>
      <c r="T503" s="402"/>
      <c r="U503" s="402"/>
      <c r="V503" s="402"/>
      <c r="W503" s="402"/>
      <c r="X503" s="402"/>
      <c r="Y503" s="402"/>
      <c r="Z503" s="402"/>
    </row>
    <row r="504" ht="18.0" customHeight="1">
      <c r="A504" s="402"/>
      <c r="B504" s="402"/>
      <c r="C504" s="402"/>
      <c r="D504" s="402"/>
      <c r="E504" s="402"/>
      <c r="F504" s="402"/>
      <c r="G504" s="402"/>
      <c r="H504" s="402"/>
      <c r="I504" s="402"/>
      <c r="J504" s="402"/>
      <c r="K504" s="402"/>
      <c r="L504" s="402"/>
      <c r="M504" s="402"/>
      <c r="N504" s="402"/>
      <c r="O504" s="402"/>
      <c r="P504" s="402"/>
      <c r="Q504" s="402"/>
      <c r="R504" s="402"/>
      <c r="S504" s="402"/>
      <c r="T504" s="402"/>
      <c r="U504" s="402"/>
      <c r="V504" s="402"/>
      <c r="W504" s="402"/>
      <c r="X504" s="402"/>
      <c r="Y504" s="402"/>
      <c r="Z504" s="402"/>
    </row>
    <row r="505" ht="18.0" customHeight="1">
      <c r="A505" s="402"/>
      <c r="B505" s="402"/>
      <c r="C505" s="402"/>
      <c r="D505" s="402"/>
      <c r="E505" s="402"/>
      <c r="F505" s="402"/>
      <c r="G505" s="402"/>
      <c r="H505" s="402"/>
      <c r="I505" s="402"/>
      <c r="J505" s="402"/>
      <c r="K505" s="402"/>
      <c r="L505" s="402"/>
      <c r="M505" s="402"/>
      <c r="N505" s="402"/>
      <c r="O505" s="402"/>
      <c r="P505" s="402"/>
      <c r="Q505" s="402"/>
      <c r="R505" s="402"/>
      <c r="S505" s="402"/>
      <c r="T505" s="402"/>
      <c r="U505" s="402"/>
      <c r="V505" s="402"/>
      <c r="W505" s="402"/>
      <c r="X505" s="402"/>
      <c r="Y505" s="402"/>
      <c r="Z505" s="402"/>
    </row>
    <row r="506" ht="18.0" customHeight="1">
      <c r="A506" s="402"/>
      <c r="B506" s="402"/>
      <c r="C506" s="402"/>
      <c r="D506" s="402"/>
      <c r="E506" s="402"/>
      <c r="F506" s="402"/>
      <c r="G506" s="402"/>
      <c r="H506" s="402"/>
      <c r="I506" s="402"/>
      <c r="J506" s="402"/>
      <c r="K506" s="402"/>
      <c r="L506" s="402"/>
      <c r="M506" s="402"/>
      <c r="N506" s="402"/>
      <c r="O506" s="402"/>
      <c r="P506" s="402"/>
      <c r="Q506" s="402"/>
      <c r="R506" s="402"/>
      <c r="S506" s="402"/>
      <c r="T506" s="402"/>
      <c r="U506" s="402"/>
      <c r="V506" s="402"/>
      <c r="W506" s="402"/>
      <c r="X506" s="402"/>
      <c r="Y506" s="402"/>
      <c r="Z506" s="402"/>
    </row>
    <row r="507" ht="18.0" customHeight="1">
      <c r="A507" s="402"/>
      <c r="B507" s="402"/>
      <c r="C507" s="402"/>
      <c r="D507" s="402"/>
      <c r="E507" s="402"/>
      <c r="F507" s="402"/>
      <c r="G507" s="402"/>
      <c r="H507" s="402"/>
      <c r="I507" s="402"/>
      <c r="J507" s="402"/>
      <c r="K507" s="402"/>
      <c r="L507" s="402"/>
      <c r="M507" s="402"/>
      <c r="N507" s="402"/>
      <c r="O507" s="402"/>
      <c r="P507" s="402"/>
      <c r="Q507" s="402"/>
      <c r="R507" s="402"/>
      <c r="S507" s="402"/>
      <c r="T507" s="402"/>
      <c r="U507" s="402"/>
      <c r="V507" s="402"/>
      <c r="W507" s="402"/>
      <c r="X507" s="402"/>
      <c r="Y507" s="402"/>
      <c r="Z507" s="402"/>
    </row>
    <row r="508" ht="18.0" customHeight="1">
      <c r="A508" s="402"/>
      <c r="B508" s="402"/>
      <c r="C508" s="402"/>
      <c r="D508" s="402"/>
      <c r="E508" s="402"/>
      <c r="F508" s="402"/>
      <c r="G508" s="402"/>
      <c r="H508" s="402"/>
      <c r="I508" s="402"/>
      <c r="J508" s="402"/>
      <c r="K508" s="402"/>
      <c r="L508" s="402"/>
      <c r="M508" s="402"/>
      <c r="N508" s="402"/>
      <c r="O508" s="402"/>
      <c r="P508" s="402"/>
      <c r="Q508" s="402"/>
      <c r="R508" s="402"/>
      <c r="S508" s="402"/>
      <c r="T508" s="402"/>
      <c r="U508" s="402"/>
      <c r="V508" s="402"/>
      <c r="W508" s="402"/>
      <c r="X508" s="402"/>
      <c r="Y508" s="402"/>
      <c r="Z508" s="402"/>
    </row>
    <row r="509" ht="18.0" customHeight="1">
      <c r="A509" s="402"/>
      <c r="B509" s="402"/>
      <c r="C509" s="402"/>
      <c r="D509" s="402"/>
      <c r="E509" s="402"/>
      <c r="F509" s="402"/>
      <c r="G509" s="402"/>
      <c r="H509" s="402"/>
      <c r="I509" s="402"/>
      <c r="J509" s="402"/>
      <c r="K509" s="402"/>
      <c r="L509" s="402"/>
      <c r="M509" s="402"/>
      <c r="N509" s="402"/>
      <c r="O509" s="402"/>
      <c r="P509" s="402"/>
      <c r="Q509" s="402"/>
      <c r="R509" s="402"/>
      <c r="S509" s="402"/>
      <c r="T509" s="402"/>
      <c r="U509" s="402"/>
      <c r="V509" s="402"/>
      <c r="W509" s="402"/>
      <c r="X509" s="402"/>
      <c r="Y509" s="402"/>
      <c r="Z509" s="402"/>
    </row>
    <row r="510" ht="18.0" customHeight="1">
      <c r="A510" s="402"/>
      <c r="B510" s="402"/>
      <c r="C510" s="402"/>
      <c r="D510" s="402"/>
      <c r="E510" s="402"/>
      <c r="F510" s="402"/>
      <c r="G510" s="402"/>
      <c r="H510" s="402"/>
      <c r="I510" s="402"/>
      <c r="J510" s="402"/>
      <c r="K510" s="402"/>
      <c r="L510" s="402"/>
      <c r="M510" s="402"/>
      <c r="N510" s="402"/>
      <c r="O510" s="402"/>
      <c r="P510" s="402"/>
      <c r="Q510" s="402"/>
      <c r="R510" s="402"/>
      <c r="S510" s="402"/>
      <c r="T510" s="402"/>
      <c r="U510" s="402"/>
      <c r="V510" s="402"/>
      <c r="W510" s="402"/>
      <c r="X510" s="402"/>
      <c r="Y510" s="402"/>
      <c r="Z510" s="402"/>
    </row>
    <row r="511" ht="18.0" customHeight="1">
      <c r="A511" s="402"/>
      <c r="B511" s="402"/>
      <c r="C511" s="402"/>
      <c r="D511" s="402"/>
      <c r="E511" s="402"/>
      <c r="F511" s="402"/>
      <c r="G511" s="402"/>
      <c r="H511" s="402"/>
      <c r="I511" s="402"/>
      <c r="J511" s="402"/>
      <c r="K511" s="402"/>
      <c r="L511" s="402"/>
      <c r="M511" s="402"/>
      <c r="N511" s="402"/>
      <c r="O511" s="402"/>
      <c r="P511" s="402"/>
      <c r="Q511" s="402"/>
      <c r="R511" s="402"/>
      <c r="S511" s="402"/>
      <c r="T511" s="402"/>
      <c r="U511" s="402"/>
      <c r="V511" s="402"/>
      <c r="W511" s="402"/>
      <c r="X511" s="402"/>
      <c r="Y511" s="402"/>
      <c r="Z511" s="402"/>
    </row>
    <row r="512" ht="18.0" customHeight="1">
      <c r="A512" s="402"/>
      <c r="B512" s="402"/>
      <c r="C512" s="402"/>
      <c r="D512" s="402"/>
      <c r="E512" s="402"/>
      <c r="F512" s="402"/>
      <c r="G512" s="402"/>
      <c r="H512" s="402"/>
      <c r="I512" s="402"/>
      <c r="J512" s="402"/>
      <c r="K512" s="402"/>
      <c r="L512" s="402"/>
      <c r="M512" s="402"/>
      <c r="N512" s="402"/>
      <c r="O512" s="402"/>
      <c r="P512" s="402"/>
      <c r="Q512" s="402"/>
      <c r="R512" s="402"/>
      <c r="S512" s="402"/>
      <c r="T512" s="402"/>
      <c r="U512" s="402"/>
      <c r="V512" s="402"/>
      <c r="W512" s="402"/>
      <c r="X512" s="402"/>
      <c r="Y512" s="402"/>
      <c r="Z512" s="402"/>
    </row>
    <row r="513" ht="18.0" customHeight="1">
      <c r="A513" s="402"/>
      <c r="B513" s="402"/>
      <c r="C513" s="402"/>
      <c r="D513" s="402"/>
      <c r="E513" s="402"/>
      <c r="F513" s="402"/>
      <c r="G513" s="402"/>
      <c r="H513" s="402"/>
      <c r="I513" s="402"/>
      <c r="J513" s="402"/>
      <c r="K513" s="402"/>
      <c r="L513" s="402"/>
      <c r="M513" s="402"/>
      <c r="N513" s="402"/>
      <c r="O513" s="402"/>
      <c r="P513" s="402"/>
      <c r="Q513" s="402"/>
      <c r="R513" s="402"/>
      <c r="S513" s="402"/>
      <c r="T513" s="402"/>
      <c r="U513" s="402"/>
      <c r="V513" s="402"/>
      <c r="W513" s="402"/>
      <c r="X513" s="402"/>
      <c r="Y513" s="402"/>
      <c r="Z513" s="402"/>
    </row>
    <row r="514" ht="18.0" customHeight="1">
      <c r="A514" s="402"/>
      <c r="B514" s="402"/>
      <c r="C514" s="402"/>
      <c r="D514" s="402"/>
      <c r="E514" s="402"/>
      <c r="F514" s="402"/>
      <c r="G514" s="402"/>
      <c r="H514" s="402"/>
      <c r="I514" s="402"/>
      <c r="J514" s="402"/>
      <c r="K514" s="402"/>
      <c r="L514" s="402"/>
      <c r="M514" s="402"/>
      <c r="N514" s="402"/>
      <c r="O514" s="402"/>
      <c r="P514" s="402"/>
      <c r="Q514" s="402"/>
      <c r="R514" s="402"/>
      <c r="S514" s="402"/>
      <c r="T514" s="402"/>
      <c r="U514" s="402"/>
      <c r="V514" s="402"/>
      <c r="W514" s="402"/>
      <c r="X514" s="402"/>
      <c r="Y514" s="402"/>
      <c r="Z514" s="402"/>
    </row>
    <row r="515" ht="18.0" customHeight="1">
      <c r="A515" s="402"/>
      <c r="B515" s="402"/>
      <c r="C515" s="402"/>
      <c r="D515" s="402"/>
      <c r="E515" s="402"/>
      <c r="F515" s="402"/>
      <c r="G515" s="402"/>
      <c r="H515" s="402"/>
      <c r="I515" s="402"/>
      <c r="J515" s="402"/>
      <c r="K515" s="402"/>
      <c r="L515" s="402"/>
      <c r="M515" s="402"/>
      <c r="N515" s="402"/>
      <c r="O515" s="402"/>
      <c r="P515" s="402"/>
      <c r="Q515" s="402"/>
      <c r="R515" s="402"/>
      <c r="S515" s="402"/>
      <c r="T515" s="402"/>
      <c r="U515" s="402"/>
      <c r="V515" s="402"/>
      <c r="W515" s="402"/>
      <c r="X515" s="402"/>
      <c r="Y515" s="402"/>
      <c r="Z515" s="402"/>
    </row>
    <row r="516" ht="18.0" customHeight="1">
      <c r="A516" s="402"/>
      <c r="B516" s="402"/>
      <c r="C516" s="402"/>
      <c r="D516" s="402"/>
      <c r="E516" s="402"/>
      <c r="F516" s="402"/>
      <c r="G516" s="402"/>
      <c r="H516" s="402"/>
      <c r="I516" s="402"/>
      <c r="J516" s="402"/>
      <c r="K516" s="402"/>
      <c r="L516" s="402"/>
      <c r="M516" s="402"/>
      <c r="N516" s="402"/>
      <c r="O516" s="402"/>
      <c r="P516" s="402"/>
      <c r="Q516" s="402"/>
      <c r="R516" s="402"/>
      <c r="S516" s="402"/>
      <c r="T516" s="402"/>
      <c r="U516" s="402"/>
      <c r="V516" s="402"/>
      <c r="W516" s="402"/>
      <c r="X516" s="402"/>
      <c r="Y516" s="402"/>
      <c r="Z516" s="402"/>
    </row>
    <row r="517" ht="18.0" customHeight="1">
      <c r="A517" s="402"/>
      <c r="B517" s="402"/>
      <c r="C517" s="402"/>
      <c r="D517" s="402"/>
      <c r="E517" s="402"/>
      <c r="F517" s="402"/>
      <c r="G517" s="402"/>
      <c r="H517" s="402"/>
      <c r="I517" s="402"/>
      <c r="J517" s="402"/>
      <c r="K517" s="402"/>
      <c r="L517" s="402"/>
      <c r="M517" s="402"/>
      <c r="N517" s="402"/>
      <c r="O517" s="402"/>
      <c r="P517" s="402"/>
      <c r="Q517" s="402"/>
      <c r="R517" s="402"/>
      <c r="S517" s="402"/>
      <c r="T517" s="402"/>
      <c r="U517" s="402"/>
      <c r="V517" s="402"/>
      <c r="W517" s="402"/>
      <c r="X517" s="402"/>
      <c r="Y517" s="402"/>
      <c r="Z517" s="402"/>
    </row>
    <row r="518" ht="18.0" customHeight="1">
      <c r="A518" s="402"/>
      <c r="B518" s="402"/>
      <c r="C518" s="402"/>
      <c r="D518" s="402"/>
      <c r="E518" s="402"/>
      <c r="F518" s="402"/>
      <c r="G518" s="402"/>
      <c r="H518" s="402"/>
      <c r="I518" s="402"/>
      <c r="J518" s="402"/>
      <c r="K518" s="402"/>
      <c r="L518" s="402"/>
      <c r="M518" s="402"/>
      <c r="N518" s="402"/>
      <c r="O518" s="402"/>
      <c r="P518" s="402"/>
      <c r="Q518" s="402"/>
      <c r="R518" s="402"/>
      <c r="S518" s="402"/>
      <c r="T518" s="402"/>
      <c r="U518" s="402"/>
      <c r="V518" s="402"/>
      <c r="W518" s="402"/>
      <c r="X518" s="402"/>
      <c r="Y518" s="402"/>
      <c r="Z518" s="402"/>
    </row>
    <row r="519" ht="18.0" customHeight="1">
      <c r="A519" s="402"/>
      <c r="B519" s="402"/>
      <c r="C519" s="402"/>
      <c r="D519" s="402"/>
      <c r="E519" s="402"/>
      <c r="F519" s="402"/>
      <c r="G519" s="402"/>
      <c r="H519" s="402"/>
      <c r="I519" s="402"/>
      <c r="J519" s="402"/>
      <c r="K519" s="402"/>
      <c r="L519" s="402"/>
      <c r="M519" s="402"/>
      <c r="N519" s="402"/>
      <c r="O519" s="402"/>
      <c r="P519" s="402"/>
      <c r="Q519" s="402"/>
      <c r="R519" s="402"/>
      <c r="S519" s="402"/>
      <c r="T519" s="402"/>
      <c r="U519" s="402"/>
      <c r="V519" s="402"/>
      <c r="W519" s="402"/>
      <c r="X519" s="402"/>
      <c r="Y519" s="402"/>
      <c r="Z519" s="402"/>
    </row>
    <row r="520" ht="18.0" customHeight="1">
      <c r="A520" s="402"/>
      <c r="B520" s="402"/>
      <c r="C520" s="402"/>
      <c r="D520" s="402"/>
      <c r="E520" s="402"/>
      <c r="F520" s="402"/>
      <c r="G520" s="402"/>
      <c r="H520" s="402"/>
      <c r="I520" s="402"/>
      <c r="J520" s="402"/>
      <c r="K520" s="402"/>
      <c r="L520" s="402"/>
      <c r="M520" s="402"/>
      <c r="N520" s="402"/>
      <c r="O520" s="402"/>
      <c r="P520" s="402"/>
      <c r="Q520" s="402"/>
      <c r="R520" s="402"/>
      <c r="S520" s="402"/>
      <c r="T520" s="402"/>
      <c r="U520" s="402"/>
      <c r="V520" s="402"/>
      <c r="W520" s="402"/>
      <c r="X520" s="402"/>
      <c r="Y520" s="402"/>
      <c r="Z520" s="402"/>
    </row>
    <row r="521" ht="18.0" customHeight="1">
      <c r="A521" s="402"/>
      <c r="B521" s="402"/>
      <c r="C521" s="402"/>
      <c r="D521" s="402"/>
      <c r="E521" s="402"/>
      <c r="F521" s="402"/>
      <c r="G521" s="402"/>
      <c r="H521" s="402"/>
      <c r="I521" s="402"/>
      <c r="J521" s="402"/>
      <c r="K521" s="402"/>
      <c r="L521" s="402"/>
      <c r="M521" s="402"/>
      <c r="N521" s="402"/>
      <c r="O521" s="402"/>
      <c r="P521" s="402"/>
      <c r="Q521" s="402"/>
      <c r="R521" s="402"/>
      <c r="S521" s="402"/>
      <c r="T521" s="402"/>
      <c r="U521" s="402"/>
      <c r="V521" s="402"/>
      <c r="W521" s="402"/>
      <c r="X521" s="402"/>
      <c r="Y521" s="402"/>
      <c r="Z521" s="402"/>
    </row>
    <row r="522" ht="18.0" customHeight="1">
      <c r="A522" s="402"/>
      <c r="B522" s="402"/>
      <c r="C522" s="402"/>
      <c r="D522" s="402"/>
      <c r="E522" s="402"/>
      <c r="F522" s="402"/>
      <c r="G522" s="402"/>
      <c r="H522" s="402"/>
      <c r="I522" s="402"/>
      <c r="J522" s="402"/>
      <c r="K522" s="402"/>
      <c r="L522" s="402"/>
      <c r="M522" s="402"/>
      <c r="N522" s="402"/>
      <c r="O522" s="402"/>
      <c r="P522" s="402"/>
      <c r="Q522" s="402"/>
      <c r="R522" s="402"/>
      <c r="S522" s="402"/>
      <c r="T522" s="402"/>
      <c r="U522" s="402"/>
      <c r="V522" s="402"/>
      <c r="W522" s="402"/>
      <c r="X522" s="402"/>
      <c r="Y522" s="402"/>
      <c r="Z522" s="402"/>
    </row>
    <row r="523" ht="18.0" customHeight="1">
      <c r="A523" s="402"/>
      <c r="B523" s="402"/>
      <c r="C523" s="402"/>
      <c r="D523" s="402"/>
      <c r="E523" s="402"/>
      <c r="F523" s="402"/>
      <c r="G523" s="402"/>
      <c r="H523" s="402"/>
      <c r="I523" s="402"/>
      <c r="J523" s="402"/>
      <c r="K523" s="402"/>
      <c r="L523" s="402"/>
      <c r="M523" s="402"/>
      <c r="N523" s="402"/>
      <c r="O523" s="402"/>
      <c r="P523" s="402"/>
      <c r="Q523" s="402"/>
      <c r="R523" s="402"/>
      <c r="S523" s="402"/>
      <c r="T523" s="402"/>
      <c r="U523" s="402"/>
      <c r="V523" s="402"/>
      <c r="W523" s="402"/>
      <c r="X523" s="402"/>
      <c r="Y523" s="402"/>
      <c r="Z523" s="402"/>
    </row>
    <row r="524" ht="18.0" customHeight="1">
      <c r="A524" s="402"/>
      <c r="B524" s="402"/>
      <c r="C524" s="402"/>
      <c r="D524" s="402"/>
      <c r="E524" s="402"/>
      <c r="F524" s="402"/>
      <c r="G524" s="402"/>
      <c r="H524" s="402"/>
      <c r="I524" s="402"/>
      <c r="J524" s="402"/>
      <c r="K524" s="402"/>
      <c r="L524" s="402"/>
      <c r="M524" s="402"/>
      <c r="N524" s="402"/>
      <c r="O524" s="402"/>
      <c r="P524" s="402"/>
      <c r="Q524" s="402"/>
      <c r="R524" s="402"/>
      <c r="S524" s="402"/>
      <c r="T524" s="402"/>
      <c r="U524" s="402"/>
      <c r="V524" s="402"/>
      <c r="W524" s="402"/>
      <c r="X524" s="402"/>
      <c r="Y524" s="402"/>
      <c r="Z524" s="402"/>
    </row>
    <row r="525" ht="18.0" customHeight="1">
      <c r="A525" s="402"/>
      <c r="B525" s="402"/>
      <c r="C525" s="402"/>
      <c r="D525" s="402"/>
      <c r="E525" s="402"/>
      <c r="F525" s="402"/>
      <c r="G525" s="402"/>
      <c r="H525" s="402"/>
      <c r="I525" s="402"/>
      <c r="J525" s="402"/>
      <c r="K525" s="402"/>
      <c r="L525" s="402"/>
      <c r="M525" s="402"/>
      <c r="N525" s="402"/>
      <c r="O525" s="402"/>
      <c r="P525" s="402"/>
      <c r="Q525" s="402"/>
      <c r="R525" s="402"/>
      <c r="S525" s="402"/>
      <c r="T525" s="402"/>
      <c r="U525" s="402"/>
      <c r="V525" s="402"/>
      <c r="W525" s="402"/>
      <c r="X525" s="402"/>
      <c r="Y525" s="402"/>
      <c r="Z525" s="402"/>
    </row>
    <row r="526" ht="18.0" customHeight="1">
      <c r="A526" s="402"/>
      <c r="B526" s="402"/>
      <c r="C526" s="402"/>
      <c r="D526" s="402"/>
      <c r="E526" s="402"/>
      <c r="F526" s="402"/>
      <c r="G526" s="402"/>
      <c r="H526" s="402"/>
      <c r="I526" s="402"/>
      <c r="J526" s="402"/>
      <c r="K526" s="402"/>
      <c r="L526" s="402"/>
      <c r="M526" s="402"/>
      <c r="N526" s="402"/>
      <c r="O526" s="402"/>
      <c r="P526" s="402"/>
      <c r="Q526" s="402"/>
      <c r="R526" s="402"/>
      <c r="S526" s="402"/>
      <c r="T526" s="402"/>
      <c r="U526" s="402"/>
      <c r="V526" s="402"/>
      <c r="W526" s="402"/>
      <c r="X526" s="402"/>
      <c r="Y526" s="402"/>
      <c r="Z526" s="402"/>
    </row>
    <row r="527" ht="18.0" customHeight="1">
      <c r="A527" s="402"/>
      <c r="B527" s="402"/>
      <c r="C527" s="402"/>
      <c r="D527" s="402"/>
      <c r="E527" s="402"/>
      <c r="F527" s="402"/>
      <c r="G527" s="402"/>
      <c r="H527" s="402"/>
      <c r="I527" s="402"/>
      <c r="J527" s="402"/>
      <c r="K527" s="402"/>
      <c r="L527" s="402"/>
      <c r="M527" s="402"/>
      <c r="N527" s="402"/>
      <c r="O527" s="402"/>
      <c r="P527" s="402"/>
      <c r="Q527" s="402"/>
      <c r="R527" s="402"/>
      <c r="S527" s="402"/>
      <c r="T527" s="402"/>
      <c r="U527" s="402"/>
      <c r="V527" s="402"/>
      <c r="W527" s="402"/>
      <c r="X527" s="402"/>
      <c r="Y527" s="402"/>
      <c r="Z527" s="402"/>
    </row>
    <row r="528" ht="18.0" customHeight="1">
      <c r="A528" s="402"/>
      <c r="B528" s="402"/>
      <c r="C528" s="402"/>
      <c r="D528" s="402"/>
      <c r="E528" s="402"/>
      <c r="F528" s="402"/>
      <c r="G528" s="402"/>
      <c r="H528" s="402"/>
      <c r="I528" s="402"/>
      <c r="J528" s="402"/>
      <c r="K528" s="402"/>
      <c r="L528" s="402"/>
      <c r="M528" s="402"/>
      <c r="N528" s="402"/>
      <c r="O528" s="402"/>
      <c r="P528" s="402"/>
      <c r="Q528" s="402"/>
      <c r="R528" s="402"/>
      <c r="S528" s="402"/>
      <c r="T528" s="402"/>
      <c r="U528" s="402"/>
      <c r="V528" s="402"/>
      <c r="W528" s="402"/>
      <c r="X528" s="402"/>
      <c r="Y528" s="402"/>
      <c r="Z528" s="402"/>
    </row>
    <row r="529" ht="18.0" customHeight="1">
      <c r="A529" s="402"/>
      <c r="B529" s="402"/>
      <c r="C529" s="402"/>
      <c r="D529" s="402"/>
      <c r="E529" s="402"/>
      <c r="F529" s="402"/>
      <c r="G529" s="402"/>
      <c r="H529" s="402"/>
      <c r="I529" s="402"/>
      <c r="J529" s="402"/>
      <c r="K529" s="402"/>
      <c r="L529" s="402"/>
      <c r="M529" s="402"/>
      <c r="N529" s="402"/>
      <c r="O529" s="402"/>
      <c r="P529" s="402"/>
      <c r="Q529" s="402"/>
      <c r="R529" s="402"/>
      <c r="S529" s="402"/>
      <c r="T529" s="402"/>
      <c r="U529" s="402"/>
      <c r="V529" s="402"/>
      <c r="W529" s="402"/>
      <c r="X529" s="402"/>
      <c r="Y529" s="402"/>
      <c r="Z529" s="402"/>
    </row>
    <row r="530" ht="18.0" customHeight="1">
      <c r="A530" s="402"/>
      <c r="B530" s="402"/>
      <c r="C530" s="402"/>
      <c r="D530" s="402"/>
      <c r="E530" s="402"/>
      <c r="F530" s="402"/>
      <c r="G530" s="402"/>
      <c r="H530" s="402"/>
      <c r="I530" s="402"/>
      <c r="J530" s="402"/>
      <c r="K530" s="402"/>
      <c r="L530" s="402"/>
      <c r="M530" s="402"/>
      <c r="N530" s="402"/>
      <c r="O530" s="402"/>
      <c r="P530" s="402"/>
      <c r="Q530" s="402"/>
      <c r="R530" s="402"/>
      <c r="S530" s="402"/>
      <c r="T530" s="402"/>
      <c r="U530" s="402"/>
      <c r="V530" s="402"/>
      <c r="W530" s="402"/>
      <c r="X530" s="402"/>
      <c r="Y530" s="402"/>
      <c r="Z530" s="402"/>
    </row>
    <row r="531" ht="18.0" customHeight="1">
      <c r="A531" s="402"/>
      <c r="B531" s="402"/>
      <c r="C531" s="402"/>
      <c r="D531" s="402"/>
      <c r="E531" s="402"/>
      <c r="F531" s="402"/>
      <c r="G531" s="402"/>
      <c r="H531" s="402"/>
      <c r="I531" s="402"/>
      <c r="J531" s="402"/>
      <c r="K531" s="402"/>
      <c r="L531" s="402"/>
      <c r="M531" s="402"/>
      <c r="N531" s="402"/>
      <c r="O531" s="402"/>
      <c r="P531" s="402"/>
      <c r="Q531" s="402"/>
      <c r="R531" s="402"/>
      <c r="S531" s="402"/>
      <c r="T531" s="402"/>
      <c r="U531" s="402"/>
      <c r="V531" s="402"/>
      <c r="W531" s="402"/>
      <c r="X531" s="402"/>
      <c r="Y531" s="402"/>
      <c r="Z531" s="402"/>
    </row>
    <row r="532" ht="18.0" customHeight="1">
      <c r="A532" s="402"/>
      <c r="B532" s="402"/>
      <c r="C532" s="402"/>
      <c r="D532" s="402"/>
      <c r="E532" s="402"/>
      <c r="F532" s="402"/>
      <c r="G532" s="402"/>
      <c r="H532" s="402"/>
      <c r="I532" s="402"/>
      <c r="J532" s="402"/>
      <c r="K532" s="402"/>
      <c r="L532" s="402"/>
      <c r="M532" s="402"/>
      <c r="N532" s="402"/>
      <c r="O532" s="402"/>
      <c r="P532" s="402"/>
      <c r="Q532" s="402"/>
      <c r="R532" s="402"/>
      <c r="S532" s="402"/>
      <c r="T532" s="402"/>
      <c r="U532" s="402"/>
      <c r="V532" s="402"/>
      <c r="W532" s="402"/>
      <c r="X532" s="402"/>
      <c r="Y532" s="402"/>
      <c r="Z532" s="402"/>
    </row>
    <row r="533" ht="18.0" customHeight="1">
      <c r="A533" s="402"/>
      <c r="B533" s="402"/>
      <c r="C533" s="402"/>
      <c r="D533" s="402"/>
      <c r="E533" s="402"/>
      <c r="F533" s="402"/>
      <c r="G533" s="402"/>
      <c r="H533" s="402"/>
      <c r="I533" s="402"/>
      <c r="J533" s="402"/>
      <c r="K533" s="402"/>
      <c r="L533" s="402"/>
      <c r="M533" s="402"/>
      <c r="N533" s="402"/>
      <c r="O533" s="402"/>
      <c r="P533" s="402"/>
      <c r="Q533" s="402"/>
      <c r="R533" s="402"/>
      <c r="S533" s="402"/>
      <c r="T533" s="402"/>
      <c r="U533" s="402"/>
      <c r="V533" s="402"/>
      <c r="W533" s="402"/>
      <c r="X533" s="402"/>
      <c r="Y533" s="402"/>
      <c r="Z533" s="402"/>
    </row>
    <row r="534" ht="18.0" customHeight="1">
      <c r="A534" s="402"/>
      <c r="B534" s="402"/>
      <c r="C534" s="402"/>
      <c r="D534" s="402"/>
      <c r="E534" s="402"/>
      <c r="F534" s="402"/>
      <c r="G534" s="402"/>
      <c r="H534" s="402"/>
      <c r="I534" s="402"/>
      <c r="J534" s="402"/>
      <c r="K534" s="402"/>
      <c r="L534" s="402"/>
      <c r="M534" s="402"/>
      <c r="N534" s="402"/>
      <c r="O534" s="402"/>
      <c r="P534" s="402"/>
      <c r="Q534" s="402"/>
      <c r="R534" s="402"/>
      <c r="S534" s="402"/>
      <c r="T534" s="402"/>
      <c r="U534" s="402"/>
      <c r="V534" s="402"/>
      <c r="W534" s="402"/>
      <c r="X534" s="402"/>
      <c r="Y534" s="402"/>
      <c r="Z534" s="402"/>
    </row>
    <row r="535" ht="18.0" customHeight="1">
      <c r="A535" s="402"/>
      <c r="B535" s="402"/>
      <c r="C535" s="402"/>
      <c r="D535" s="402"/>
      <c r="E535" s="402"/>
      <c r="F535" s="402"/>
      <c r="G535" s="402"/>
      <c r="H535" s="402"/>
      <c r="I535" s="402"/>
      <c r="J535" s="402"/>
      <c r="K535" s="402"/>
      <c r="L535" s="402"/>
      <c r="M535" s="402"/>
      <c r="N535" s="402"/>
      <c r="O535" s="402"/>
      <c r="P535" s="402"/>
      <c r="Q535" s="402"/>
      <c r="R535" s="402"/>
      <c r="S535" s="402"/>
      <c r="T535" s="402"/>
      <c r="U535" s="402"/>
      <c r="V535" s="402"/>
      <c r="W535" s="402"/>
      <c r="X535" s="402"/>
      <c r="Y535" s="402"/>
      <c r="Z535" s="402"/>
    </row>
    <row r="536" ht="18.0" customHeight="1">
      <c r="A536" s="402"/>
      <c r="B536" s="402"/>
      <c r="C536" s="402"/>
      <c r="D536" s="402"/>
      <c r="E536" s="402"/>
      <c r="F536" s="402"/>
      <c r="G536" s="402"/>
      <c r="H536" s="402"/>
      <c r="I536" s="402"/>
      <c r="J536" s="402"/>
      <c r="K536" s="402"/>
      <c r="L536" s="402"/>
      <c r="M536" s="402"/>
      <c r="N536" s="402"/>
      <c r="O536" s="402"/>
      <c r="P536" s="402"/>
      <c r="Q536" s="402"/>
      <c r="R536" s="402"/>
      <c r="S536" s="402"/>
      <c r="T536" s="402"/>
      <c r="U536" s="402"/>
      <c r="V536" s="402"/>
      <c r="W536" s="402"/>
      <c r="X536" s="402"/>
      <c r="Y536" s="402"/>
      <c r="Z536" s="402"/>
    </row>
    <row r="537" ht="18.0" customHeight="1">
      <c r="A537" s="402"/>
      <c r="B537" s="402"/>
      <c r="C537" s="402"/>
      <c r="D537" s="402"/>
      <c r="E537" s="402"/>
      <c r="F537" s="402"/>
      <c r="G537" s="402"/>
      <c r="H537" s="402"/>
      <c r="I537" s="402"/>
      <c r="J537" s="402"/>
      <c r="K537" s="402"/>
      <c r="L537" s="402"/>
      <c r="M537" s="402"/>
      <c r="N537" s="402"/>
      <c r="O537" s="402"/>
      <c r="P537" s="402"/>
      <c r="Q537" s="402"/>
      <c r="R537" s="402"/>
      <c r="S537" s="402"/>
      <c r="T537" s="402"/>
      <c r="U537" s="402"/>
      <c r="V537" s="402"/>
      <c r="W537" s="402"/>
      <c r="X537" s="402"/>
      <c r="Y537" s="402"/>
      <c r="Z537" s="402"/>
    </row>
    <row r="538" ht="18.0" customHeight="1">
      <c r="A538" s="402"/>
      <c r="B538" s="402"/>
      <c r="C538" s="402"/>
      <c r="D538" s="402"/>
      <c r="E538" s="402"/>
      <c r="F538" s="402"/>
      <c r="G538" s="402"/>
      <c r="H538" s="402"/>
      <c r="I538" s="402"/>
      <c r="J538" s="402"/>
      <c r="K538" s="402"/>
      <c r="L538" s="402"/>
      <c r="M538" s="402"/>
      <c r="N538" s="402"/>
      <c r="O538" s="402"/>
      <c r="P538" s="402"/>
      <c r="Q538" s="402"/>
      <c r="R538" s="402"/>
      <c r="S538" s="402"/>
      <c r="T538" s="402"/>
      <c r="U538" s="402"/>
      <c r="V538" s="402"/>
      <c r="W538" s="402"/>
      <c r="X538" s="402"/>
      <c r="Y538" s="402"/>
      <c r="Z538" s="402"/>
    </row>
    <row r="539" ht="18.0" customHeight="1">
      <c r="A539" s="402"/>
      <c r="B539" s="402"/>
      <c r="C539" s="402"/>
      <c r="D539" s="402"/>
      <c r="E539" s="402"/>
      <c r="F539" s="402"/>
      <c r="G539" s="402"/>
      <c r="H539" s="402"/>
      <c r="I539" s="402"/>
      <c r="J539" s="402"/>
      <c r="K539" s="402"/>
      <c r="L539" s="402"/>
      <c r="M539" s="402"/>
      <c r="N539" s="402"/>
      <c r="O539" s="402"/>
      <c r="P539" s="402"/>
      <c r="Q539" s="402"/>
      <c r="R539" s="402"/>
      <c r="S539" s="402"/>
      <c r="T539" s="402"/>
      <c r="U539" s="402"/>
      <c r="V539" s="402"/>
      <c r="W539" s="402"/>
      <c r="X539" s="402"/>
      <c r="Y539" s="402"/>
      <c r="Z539" s="402"/>
    </row>
    <row r="540" ht="18.0" customHeight="1">
      <c r="A540" s="402"/>
      <c r="B540" s="402"/>
      <c r="C540" s="402"/>
      <c r="D540" s="402"/>
      <c r="E540" s="402"/>
      <c r="F540" s="402"/>
      <c r="G540" s="402"/>
      <c r="H540" s="402"/>
      <c r="I540" s="402"/>
      <c r="J540" s="402"/>
      <c r="K540" s="402"/>
      <c r="L540" s="402"/>
      <c r="M540" s="402"/>
      <c r="N540" s="402"/>
      <c r="O540" s="402"/>
      <c r="P540" s="402"/>
      <c r="Q540" s="402"/>
      <c r="R540" s="402"/>
      <c r="S540" s="402"/>
      <c r="T540" s="402"/>
      <c r="U540" s="402"/>
      <c r="V540" s="402"/>
      <c r="W540" s="402"/>
      <c r="X540" s="402"/>
      <c r="Y540" s="402"/>
      <c r="Z540" s="402"/>
    </row>
    <row r="541" ht="18.0" customHeight="1">
      <c r="A541" s="402"/>
      <c r="B541" s="402"/>
      <c r="C541" s="402"/>
      <c r="D541" s="402"/>
      <c r="E541" s="402"/>
      <c r="F541" s="402"/>
      <c r="G541" s="402"/>
      <c r="H541" s="402"/>
      <c r="I541" s="402"/>
      <c r="J541" s="402"/>
      <c r="K541" s="402"/>
      <c r="L541" s="402"/>
      <c r="M541" s="402"/>
      <c r="N541" s="402"/>
      <c r="O541" s="402"/>
      <c r="P541" s="402"/>
      <c r="Q541" s="402"/>
      <c r="R541" s="402"/>
      <c r="S541" s="402"/>
      <c r="T541" s="402"/>
      <c r="U541" s="402"/>
      <c r="V541" s="402"/>
      <c r="W541" s="402"/>
      <c r="X541" s="402"/>
      <c r="Y541" s="402"/>
      <c r="Z541" s="402"/>
    </row>
    <row r="542" ht="18.0" customHeight="1">
      <c r="A542" s="402"/>
      <c r="B542" s="402"/>
      <c r="C542" s="402"/>
      <c r="D542" s="402"/>
      <c r="E542" s="402"/>
      <c r="F542" s="402"/>
      <c r="G542" s="402"/>
      <c r="H542" s="402"/>
      <c r="I542" s="402"/>
      <c r="J542" s="402"/>
      <c r="K542" s="402"/>
      <c r="L542" s="402"/>
      <c r="M542" s="402"/>
      <c r="N542" s="402"/>
      <c r="O542" s="402"/>
      <c r="P542" s="402"/>
      <c r="Q542" s="402"/>
      <c r="R542" s="402"/>
      <c r="S542" s="402"/>
      <c r="T542" s="402"/>
      <c r="U542" s="402"/>
      <c r="V542" s="402"/>
      <c r="W542" s="402"/>
      <c r="X542" s="402"/>
      <c r="Y542" s="402"/>
      <c r="Z542" s="402"/>
    </row>
    <row r="543" ht="18.0" customHeight="1">
      <c r="A543" s="402"/>
      <c r="B543" s="402"/>
      <c r="C543" s="402"/>
      <c r="D543" s="402"/>
      <c r="E543" s="402"/>
      <c r="F543" s="402"/>
      <c r="G543" s="402"/>
      <c r="H543" s="402"/>
      <c r="I543" s="402"/>
      <c r="J543" s="402"/>
      <c r="K543" s="402"/>
      <c r="L543" s="402"/>
      <c r="M543" s="402"/>
      <c r="N543" s="402"/>
      <c r="O543" s="402"/>
      <c r="P543" s="402"/>
      <c r="Q543" s="402"/>
      <c r="R543" s="402"/>
      <c r="S543" s="402"/>
      <c r="T543" s="402"/>
      <c r="U543" s="402"/>
      <c r="V543" s="402"/>
      <c r="W543" s="402"/>
      <c r="X543" s="402"/>
      <c r="Y543" s="402"/>
      <c r="Z543" s="402"/>
    </row>
    <row r="544" ht="18.0" customHeight="1">
      <c r="A544" s="402"/>
      <c r="B544" s="402"/>
      <c r="C544" s="402"/>
      <c r="D544" s="402"/>
      <c r="E544" s="402"/>
      <c r="F544" s="402"/>
      <c r="G544" s="402"/>
      <c r="H544" s="402"/>
      <c r="I544" s="402"/>
      <c r="J544" s="402"/>
      <c r="K544" s="402"/>
      <c r="L544" s="402"/>
      <c r="M544" s="402"/>
      <c r="N544" s="402"/>
      <c r="O544" s="402"/>
      <c r="P544" s="402"/>
      <c r="Q544" s="402"/>
      <c r="R544" s="402"/>
      <c r="S544" s="402"/>
      <c r="T544" s="402"/>
      <c r="U544" s="402"/>
      <c r="V544" s="402"/>
      <c r="W544" s="402"/>
      <c r="X544" s="402"/>
      <c r="Y544" s="402"/>
      <c r="Z544" s="402"/>
    </row>
    <row r="545" ht="18.0" customHeight="1">
      <c r="A545" s="402"/>
      <c r="B545" s="402"/>
      <c r="C545" s="402"/>
      <c r="D545" s="402"/>
      <c r="E545" s="402"/>
      <c r="F545" s="402"/>
      <c r="G545" s="402"/>
      <c r="H545" s="402"/>
      <c r="I545" s="402"/>
      <c r="J545" s="402"/>
      <c r="K545" s="402"/>
      <c r="L545" s="402"/>
      <c r="M545" s="402"/>
      <c r="N545" s="402"/>
      <c r="O545" s="402"/>
      <c r="P545" s="402"/>
      <c r="Q545" s="402"/>
      <c r="R545" s="402"/>
      <c r="S545" s="402"/>
      <c r="T545" s="402"/>
      <c r="U545" s="402"/>
      <c r="V545" s="402"/>
      <c r="W545" s="402"/>
      <c r="X545" s="402"/>
      <c r="Y545" s="402"/>
      <c r="Z545" s="402"/>
    </row>
    <row r="546" ht="18.0" customHeight="1">
      <c r="A546" s="402"/>
      <c r="B546" s="402"/>
      <c r="C546" s="402"/>
      <c r="D546" s="402"/>
      <c r="E546" s="402"/>
      <c r="F546" s="402"/>
      <c r="G546" s="402"/>
      <c r="H546" s="402"/>
      <c r="I546" s="402"/>
      <c r="J546" s="402"/>
      <c r="K546" s="402"/>
      <c r="L546" s="402"/>
      <c r="M546" s="402"/>
      <c r="N546" s="402"/>
      <c r="O546" s="402"/>
      <c r="P546" s="402"/>
      <c r="Q546" s="402"/>
      <c r="R546" s="402"/>
      <c r="S546" s="402"/>
      <c r="T546" s="402"/>
      <c r="U546" s="402"/>
      <c r="V546" s="402"/>
      <c r="W546" s="402"/>
      <c r="X546" s="402"/>
      <c r="Y546" s="402"/>
      <c r="Z546" s="402"/>
    </row>
    <row r="547" ht="18.0" customHeight="1">
      <c r="A547" s="402"/>
      <c r="B547" s="402"/>
      <c r="C547" s="402"/>
      <c r="D547" s="402"/>
      <c r="E547" s="402"/>
      <c r="F547" s="402"/>
      <c r="G547" s="402"/>
      <c r="H547" s="402"/>
      <c r="I547" s="402"/>
      <c r="J547" s="402"/>
      <c r="K547" s="402"/>
      <c r="L547" s="402"/>
      <c r="M547" s="402"/>
      <c r="N547" s="402"/>
      <c r="O547" s="402"/>
      <c r="P547" s="402"/>
      <c r="Q547" s="402"/>
      <c r="R547" s="402"/>
      <c r="S547" s="402"/>
      <c r="T547" s="402"/>
      <c r="U547" s="402"/>
      <c r="V547" s="402"/>
      <c r="W547" s="402"/>
      <c r="X547" s="402"/>
      <c r="Y547" s="402"/>
      <c r="Z547" s="402"/>
    </row>
    <row r="548" ht="18.0" customHeight="1">
      <c r="A548" s="402"/>
      <c r="B548" s="402"/>
      <c r="C548" s="402"/>
      <c r="D548" s="402"/>
      <c r="E548" s="402"/>
      <c r="F548" s="402"/>
      <c r="G548" s="402"/>
      <c r="H548" s="402"/>
      <c r="I548" s="402"/>
      <c r="J548" s="402"/>
      <c r="K548" s="402"/>
      <c r="L548" s="402"/>
      <c r="M548" s="402"/>
      <c r="N548" s="402"/>
      <c r="O548" s="402"/>
      <c r="P548" s="402"/>
      <c r="Q548" s="402"/>
      <c r="R548" s="402"/>
      <c r="S548" s="402"/>
      <c r="T548" s="402"/>
      <c r="U548" s="402"/>
      <c r="V548" s="402"/>
      <c r="W548" s="402"/>
      <c r="X548" s="402"/>
      <c r="Y548" s="402"/>
      <c r="Z548" s="402"/>
    </row>
    <row r="549" ht="18.0" customHeight="1">
      <c r="A549" s="402"/>
      <c r="B549" s="402"/>
      <c r="C549" s="402"/>
      <c r="D549" s="402"/>
      <c r="E549" s="402"/>
      <c r="F549" s="402"/>
      <c r="G549" s="402"/>
      <c r="H549" s="402"/>
      <c r="I549" s="402"/>
      <c r="J549" s="402"/>
      <c r="K549" s="402"/>
      <c r="L549" s="402"/>
      <c r="M549" s="402"/>
      <c r="N549" s="402"/>
      <c r="O549" s="402"/>
      <c r="P549" s="402"/>
      <c r="Q549" s="402"/>
      <c r="R549" s="402"/>
      <c r="S549" s="402"/>
      <c r="T549" s="402"/>
      <c r="U549" s="402"/>
      <c r="V549" s="402"/>
      <c r="W549" s="402"/>
      <c r="X549" s="402"/>
      <c r="Y549" s="402"/>
      <c r="Z549" s="402"/>
    </row>
    <row r="550" ht="18.0" customHeight="1">
      <c r="A550" s="402"/>
      <c r="B550" s="402"/>
      <c r="C550" s="402"/>
      <c r="D550" s="402"/>
      <c r="E550" s="402"/>
      <c r="F550" s="402"/>
      <c r="G550" s="402"/>
      <c r="H550" s="402"/>
      <c r="I550" s="402"/>
      <c r="J550" s="402"/>
      <c r="K550" s="402"/>
      <c r="L550" s="402"/>
      <c r="M550" s="402"/>
      <c r="N550" s="402"/>
      <c r="O550" s="402"/>
      <c r="P550" s="402"/>
      <c r="Q550" s="402"/>
      <c r="R550" s="402"/>
      <c r="S550" s="402"/>
      <c r="T550" s="402"/>
      <c r="U550" s="402"/>
      <c r="V550" s="402"/>
      <c r="W550" s="402"/>
      <c r="X550" s="402"/>
      <c r="Y550" s="402"/>
      <c r="Z550" s="402"/>
    </row>
    <row r="551" ht="18.0" customHeight="1">
      <c r="A551" s="402"/>
      <c r="B551" s="402"/>
      <c r="C551" s="402"/>
      <c r="D551" s="402"/>
      <c r="E551" s="402"/>
      <c r="F551" s="402"/>
      <c r="G551" s="402"/>
      <c r="H551" s="402"/>
      <c r="I551" s="402"/>
      <c r="J551" s="402"/>
      <c r="K551" s="402"/>
      <c r="L551" s="402"/>
      <c r="M551" s="402"/>
      <c r="N551" s="402"/>
      <c r="O551" s="402"/>
      <c r="P551" s="402"/>
      <c r="Q551" s="402"/>
      <c r="R551" s="402"/>
      <c r="S551" s="402"/>
      <c r="T551" s="402"/>
      <c r="U551" s="402"/>
      <c r="V551" s="402"/>
      <c r="W551" s="402"/>
      <c r="X551" s="402"/>
      <c r="Y551" s="402"/>
      <c r="Z551" s="402"/>
    </row>
    <row r="552" ht="18.0" customHeight="1">
      <c r="A552" s="402"/>
      <c r="B552" s="402"/>
      <c r="C552" s="402"/>
      <c r="D552" s="402"/>
      <c r="E552" s="402"/>
      <c r="F552" s="402"/>
      <c r="G552" s="402"/>
      <c r="H552" s="402"/>
      <c r="I552" s="402"/>
      <c r="J552" s="402"/>
      <c r="K552" s="402"/>
      <c r="L552" s="402"/>
      <c r="M552" s="402"/>
      <c r="N552" s="402"/>
      <c r="O552" s="402"/>
      <c r="P552" s="402"/>
      <c r="Q552" s="402"/>
      <c r="R552" s="402"/>
      <c r="S552" s="402"/>
      <c r="T552" s="402"/>
      <c r="U552" s="402"/>
      <c r="V552" s="402"/>
      <c r="W552" s="402"/>
      <c r="X552" s="402"/>
      <c r="Y552" s="402"/>
      <c r="Z552" s="402"/>
    </row>
    <row r="553" ht="18.0" customHeight="1">
      <c r="A553" s="402"/>
      <c r="B553" s="402"/>
      <c r="C553" s="402"/>
      <c r="D553" s="402"/>
      <c r="E553" s="402"/>
      <c r="F553" s="402"/>
      <c r="G553" s="402"/>
      <c r="H553" s="402"/>
      <c r="I553" s="402"/>
      <c r="J553" s="402"/>
      <c r="K553" s="402"/>
      <c r="L553" s="402"/>
      <c r="M553" s="402"/>
      <c r="N553" s="402"/>
      <c r="O553" s="402"/>
      <c r="P553" s="402"/>
      <c r="Q553" s="402"/>
      <c r="R553" s="402"/>
      <c r="S553" s="402"/>
      <c r="T553" s="402"/>
      <c r="U553" s="402"/>
      <c r="V553" s="402"/>
      <c r="W553" s="402"/>
      <c r="X553" s="402"/>
      <c r="Y553" s="402"/>
      <c r="Z553" s="402"/>
    </row>
    <row r="554" ht="18.0" customHeight="1">
      <c r="A554" s="402"/>
      <c r="B554" s="402"/>
      <c r="C554" s="402"/>
      <c r="D554" s="402"/>
      <c r="E554" s="402"/>
      <c r="F554" s="402"/>
      <c r="G554" s="402"/>
      <c r="H554" s="402"/>
      <c r="I554" s="402"/>
      <c r="J554" s="402"/>
      <c r="K554" s="402"/>
      <c r="L554" s="402"/>
      <c r="M554" s="402"/>
      <c r="N554" s="402"/>
      <c r="O554" s="402"/>
      <c r="P554" s="402"/>
      <c r="Q554" s="402"/>
      <c r="R554" s="402"/>
      <c r="S554" s="402"/>
      <c r="T554" s="402"/>
      <c r="U554" s="402"/>
      <c r="V554" s="402"/>
      <c r="W554" s="402"/>
      <c r="X554" s="402"/>
      <c r="Y554" s="402"/>
      <c r="Z554" s="402"/>
    </row>
    <row r="555" ht="18.0" customHeight="1">
      <c r="A555" s="402"/>
      <c r="B555" s="402"/>
      <c r="C555" s="402"/>
      <c r="D555" s="402"/>
      <c r="E555" s="402"/>
      <c r="F555" s="402"/>
      <c r="G555" s="402"/>
      <c r="H555" s="402"/>
      <c r="I555" s="402"/>
      <c r="J555" s="402"/>
      <c r="K555" s="402"/>
      <c r="L555" s="402"/>
      <c r="M555" s="402"/>
      <c r="N555" s="402"/>
      <c r="O555" s="402"/>
      <c r="P555" s="402"/>
      <c r="Q555" s="402"/>
      <c r="R555" s="402"/>
      <c r="S555" s="402"/>
      <c r="T555" s="402"/>
      <c r="U555" s="402"/>
      <c r="V555" s="402"/>
      <c r="W555" s="402"/>
      <c r="X555" s="402"/>
      <c r="Y555" s="402"/>
      <c r="Z555" s="402"/>
    </row>
    <row r="556" ht="18.0" customHeight="1">
      <c r="A556" s="402"/>
      <c r="B556" s="402"/>
      <c r="C556" s="402"/>
      <c r="D556" s="402"/>
      <c r="E556" s="402"/>
      <c r="F556" s="402"/>
      <c r="G556" s="402"/>
      <c r="H556" s="402"/>
      <c r="I556" s="402"/>
      <c r="J556" s="402"/>
      <c r="K556" s="402"/>
      <c r="L556" s="402"/>
      <c r="M556" s="402"/>
      <c r="N556" s="402"/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</row>
    <row r="557" ht="18.0" customHeight="1">
      <c r="A557" s="402"/>
      <c r="B557" s="402"/>
      <c r="C557" s="402"/>
      <c r="D557" s="402"/>
      <c r="E557" s="402"/>
      <c r="F557" s="402"/>
      <c r="G557" s="402"/>
      <c r="H557" s="402"/>
      <c r="I557" s="402"/>
      <c r="J557" s="402"/>
      <c r="K557" s="402"/>
      <c r="L557" s="402"/>
      <c r="M557" s="402"/>
      <c r="N557" s="402"/>
      <c r="O557" s="402"/>
      <c r="P557" s="402"/>
      <c r="Q557" s="402"/>
      <c r="R557" s="402"/>
      <c r="S557" s="402"/>
      <c r="T557" s="402"/>
      <c r="U557" s="402"/>
      <c r="V557" s="402"/>
      <c r="W557" s="402"/>
      <c r="X557" s="402"/>
      <c r="Y557" s="402"/>
      <c r="Z557" s="402"/>
    </row>
    <row r="558" ht="18.0" customHeight="1">
      <c r="A558" s="402"/>
      <c r="B558" s="402"/>
      <c r="C558" s="402"/>
      <c r="D558" s="402"/>
      <c r="E558" s="402"/>
      <c r="F558" s="402"/>
      <c r="G558" s="402"/>
      <c r="H558" s="402"/>
      <c r="I558" s="402"/>
      <c r="J558" s="402"/>
      <c r="K558" s="402"/>
      <c r="L558" s="402"/>
      <c r="M558" s="402"/>
      <c r="N558" s="402"/>
      <c r="O558" s="402"/>
      <c r="P558" s="402"/>
      <c r="Q558" s="402"/>
      <c r="R558" s="402"/>
      <c r="S558" s="402"/>
      <c r="T558" s="402"/>
      <c r="U558" s="402"/>
      <c r="V558" s="402"/>
      <c r="W558" s="402"/>
      <c r="X558" s="402"/>
      <c r="Y558" s="402"/>
      <c r="Z558" s="402"/>
    </row>
    <row r="559" ht="18.0" customHeight="1">
      <c r="A559" s="402"/>
      <c r="B559" s="402"/>
      <c r="C559" s="402"/>
      <c r="D559" s="402"/>
      <c r="E559" s="402"/>
      <c r="F559" s="402"/>
      <c r="G559" s="402"/>
      <c r="H559" s="402"/>
      <c r="I559" s="402"/>
      <c r="J559" s="402"/>
      <c r="K559" s="402"/>
      <c r="L559" s="402"/>
      <c r="M559" s="402"/>
      <c r="N559" s="402"/>
      <c r="O559" s="402"/>
      <c r="P559" s="402"/>
      <c r="Q559" s="402"/>
      <c r="R559" s="402"/>
      <c r="S559" s="402"/>
      <c r="T559" s="402"/>
      <c r="U559" s="402"/>
      <c r="V559" s="402"/>
      <c r="W559" s="402"/>
      <c r="X559" s="402"/>
      <c r="Y559" s="402"/>
      <c r="Z559" s="402"/>
    </row>
    <row r="560" ht="18.0" customHeight="1">
      <c r="A560" s="402"/>
      <c r="B560" s="402"/>
      <c r="C560" s="402"/>
      <c r="D560" s="402"/>
      <c r="E560" s="402"/>
      <c r="F560" s="402"/>
      <c r="G560" s="402"/>
      <c r="H560" s="402"/>
      <c r="I560" s="402"/>
      <c r="J560" s="402"/>
      <c r="K560" s="402"/>
      <c r="L560" s="402"/>
      <c r="M560" s="402"/>
      <c r="N560" s="402"/>
      <c r="O560" s="402"/>
      <c r="P560" s="402"/>
      <c r="Q560" s="402"/>
      <c r="R560" s="402"/>
      <c r="S560" s="402"/>
      <c r="T560" s="402"/>
      <c r="U560" s="402"/>
      <c r="V560" s="402"/>
      <c r="W560" s="402"/>
      <c r="X560" s="402"/>
      <c r="Y560" s="402"/>
      <c r="Z560" s="402"/>
    </row>
    <row r="561" ht="18.0" customHeight="1">
      <c r="A561" s="402"/>
      <c r="B561" s="402"/>
      <c r="C561" s="402"/>
      <c r="D561" s="402"/>
      <c r="E561" s="402"/>
      <c r="F561" s="402"/>
      <c r="G561" s="402"/>
      <c r="H561" s="402"/>
      <c r="I561" s="402"/>
      <c r="J561" s="402"/>
      <c r="K561" s="402"/>
      <c r="L561" s="402"/>
      <c r="M561" s="402"/>
      <c r="N561" s="402"/>
      <c r="O561" s="402"/>
      <c r="P561" s="402"/>
      <c r="Q561" s="402"/>
      <c r="R561" s="402"/>
      <c r="S561" s="402"/>
      <c r="T561" s="402"/>
      <c r="U561" s="402"/>
      <c r="V561" s="402"/>
      <c r="W561" s="402"/>
      <c r="X561" s="402"/>
      <c r="Y561" s="402"/>
      <c r="Z561" s="402"/>
    </row>
    <row r="562" ht="18.0" customHeight="1">
      <c r="A562" s="402"/>
      <c r="B562" s="402"/>
      <c r="C562" s="402"/>
      <c r="D562" s="402"/>
      <c r="E562" s="402"/>
      <c r="F562" s="402"/>
      <c r="G562" s="402"/>
      <c r="H562" s="402"/>
      <c r="I562" s="402"/>
      <c r="J562" s="402"/>
      <c r="K562" s="402"/>
      <c r="L562" s="402"/>
      <c r="M562" s="402"/>
      <c r="N562" s="402"/>
      <c r="O562" s="402"/>
      <c r="P562" s="402"/>
      <c r="Q562" s="402"/>
      <c r="R562" s="402"/>
      <c r="S562" s="402"/>
      <c r="T562" s="402"/>
      <c r="U562" s="402"/>
      <c r="V562" s="402"/>
      <c r="W562" s="402"/>
      <c r="X562" s="402"/>
      <c r="Y562" s="402"/>
      <c r="Z562" s="402"/>
    </row>
    <row r="563" ht="18.0" customHeight="1">
      <c r="A563" s="402"/>
      <c r="B563" s="402"/>
      <c r="C563" s="402"/>
      <c r="D563" s="402"/>
      <c r="E563" s="402"/>
      <c r="F563" s="402"/>
      <c r="G563" s="402"/>
      <c r="H563" s="402"/>
      <c r="I563" s="402"/>
      <c r="J563" s="402"/>
      <c r="K563" s="402"/>
      <c r="L563" s="402"/>
      <c r="M563" s="402"/>
      <c r="N563" s="402"/>
      <c r="O563" s="402"/>
      <c r="P563" s="402"/>
      <c r="Q563" s="402"/>
      <c r="R563" s="402"/>
      <c r="S563" s="402"/>
      <c r="T563" s="402"/>
      <c r="U563" s="402"/>
      <c r="V563" s="402"/>
      <c r="W563" s="402"/>
      <c r="X563" s="402"/>
      <c r="Y563" s="402"/>
      <c r="Z563" s="402"/>
    </row>
    <row r="564" ht="18.0" customHeight="1">
      <c r="A564" s="402"/>
      <c r="B564" s="402"/>
      <c r="C564" s="402"/>
      <c r="D564" s="402"/>
      <c r="E564" s="402"/>
      <c r="F564" s="402"/>
      <c r="G564" s="402"/>
      <c r="H564" s="402"/>
      <c r="I564" s="402"/>
      <c r="J564" s="402"/>
      <c r="K564" s="402"/>
      <c r="L564" s="402"/>
      <c r="M564" s="402"/>
      <c r="N564" s="402"/>
      <c r="O564" s="402"/>
      <c r="P564" s="402"/>
      <c r="Q564" s="402"/>
      <c r="R564" s="402"/>
      <c r="S564" s="402"/>
      <c r="T564" s="402"/>
      <c r="U564" s="402"/>
      <c r="V564" s="402"/>
      <c r="W564" s="402"/>
      <c r="X564" s="402"/>
      <c r="Y564" s="402"/>
      <c r="Z564" s="402"/>
    </row>
    <row r="565" ht="18.0" customHeight="1">
      <c r="A565" s="402"/>
      <c r="B565" s="402"/>
      <c r="C565" s="402"/>
      <c r="D565" s="402"/>
      <c r="E565" s="402"/>
      <c r="F565" s="402"/>
      <c r="G565" s="402"/>
      <c r="H565" s="402"/>
      <c r="I565" s="402"/>
      <c r="J565" s="402"/>
      <c r="K565" s="402"/>
      <c r="L565" s="402"/>
      <c r="M565" s="402"/>
      <c r="N565" s="402"/>
      <c r="O565" s="402"/>
      <c r="P565" s="402"/>
      <c r="Q565" s="402"/>
      <c r="R565" s="402"/>
      <c r="S565" s="402"/>
      <c r="T565" s="402"/>
      <c r="U565" s="402"/>
      <c r="V565" s="402"/>
      <c r="W565" s="402"/>
      <c r="X565" s="402"/>
      <c r="Y565" s="402"/>
      <c r="Z565" s="402"/>
    </row>
    <row r="566" ht="18.0" customHeight="1">
      <c r="A566" s="402"/>
      <c r="B566" s="402"/>
      <c r="C566" s="402"/>
      <c r="D566" s="402"/>
      <c r="E566" s="402"/>
      <c r="F566" s="402"/>
      <c r="G566" s="402"/>
      <c r="H566" s="402"/>
      <c r="I566" s="402"/>
      <c r="J566" s="402"/>
      <c r="K566" s="402"/>
      <c r="L566" s="402"/>
      <c r="M566" s="402"/>
      <c r="N566" s="402"/>
      <c r="O566" s="402"/>
      <c r="P566" s="402"/>
      <c r="Q566" s="402"/>
      <c r="R566" s="402"/>
      <c r="S566" s="402"/>
      <c r="T566" s="402"/>
      <c r="U566" s="402"/>
      <c r="V566" s="402"/>
      <c r="W566" s="402"/>
      <c r="X566" s="402"/>
      <c r="Y566" s="402"/>
      <c r="Z566" s="402"/>
    </row>
    <row r="567" ht="18.0" customHeight="1">
      <c r="A567" s="402"/>
      <c r="B567" s="402"/>
      <c r="C567" s="402"/>
      <c r="D567" s="402"/>
      <c r="E567" s="402"/>
      <c r="F567" s="402"/>
      <c r="G567" s="402"/>
      <c r="H567" s="402"/>
      <c r="I567" s="402"/>
      <c r="J567" s="402"/>
      <c r="K567" s="402"/>
      <c r="L567" s="402"/>
      <c r="M567" s="402"/>
      <c r="N567" s="402"/>
      <c r="O567" s="402"/>
      <c r="P567" s="402"/>
      <c r="Q567" s="402"/>
      <c r="R567" s="402"/>
      <c r="S567" s="402"/>
      <c r="T567" s="402"/>
      <c r="U567" s="402"/>
      <c r="V567" s="402"/>
      <c r="W567" s="402"/>
      <c r="X567" s="402"/>
      <c r="Y567" s="402"/>
      <c r="Z567" s="402"/>
    </row>
    <row r="568" ht="18.0" customHeight="1">
      <c r="A568" s="402"/>
      <c r="B568" s="402"/>
      <c r="C568" s="402"/>
      <c r="D568" s="402"/>
      <c r="E568" s="402"/>
      <c r="F568" s="402"/>
      <c r="G568" s="402"/>
      <c r="H568" s="402"/>
      <c r="I568" s="402"/>
      <c r="J568" s="402"/>
      <c r="K568" s="402"/>
      <c r="L568" s="402"/>
      <c r="M568" s="402"/>
      <c r="N568" s="402"/>
      <c r="O568" s="402"/>
      <c r="P568" s="402"/>
      <c r="Q568" s="402"/>
      <c r="R568" s="402"/>
      <c r="S568" s="402"/>
      <c r="T568" s="402"/>
      <c r="U568" s="402"/>
      <c r="V568" s="402"/>
      <c r="W568" s="402"/>
      <c r="X568" s="402"/>
      <c r="Y568" s="402"/>
      <c r="Z568" s="402"/>
    </row>
    <row r="569" ht="18.0" customHeight="1">
      <c r="A569" s="402"/>
      <c r="B569" s="402"/>
      <c r="C569" s="402"/>
      <c r="D569" s="402"/>
      <c r="E569" s="402"/>
      <c r="F569" s="402"/>
      <c r="G569" s="402"/>
      <c r="H569" s="402"/>
      <c r="I569" s="402"/>
      <c r="J569" s="402"/>
      <c r="K569" s="402"/>
      <c r="L569" s="402"/>
      <c r="M569" s="402"/>
      <c r="N569" s="402"/>
      <c r="O569" s="402"/>
      <c r="P569" s="402"/>
      <c r="Q569" s="402"/>
      <c r="R569" s="402"/>
      <c r="S569" s="402"/>
      <c r="T569" s="402"/>
      <c r="U569" s="402"/>
      <c r="V569" s="402"/>
      <c r="W569" s="402"/>
      <c r="X569" s="402"/>
      <c r="Y569" s="402"/>
      <c r="Z569" s="402"/>
    </row>
    <row r="570" ht="18.0" customHeight="1">
      <c r="A570" s="402"/>
      <c r="B570" s="402"/>
      <c r="C570" s="402"/>
      <c r="D570" s="402"/>
      <c r="E570" s="402"/>
      <c r="F570" s="402"/>
      <c r="G570" s="402"/>
      <c r="H570" s="402"/>
      <c r="I570" s="402"/>
      <c r="J570" s="402"/>
      <c r="K570" s="402"/>
      <c r="L570" s="402"/>
      <c r="M570" s="402"/>
      <c r="N570" s="402"/>
      <c r="O570" s="402"/>
      <c r="P570" s="402"/>
      <c r="Q570" s="402"/>
      <c r="R570" s="402"/>
      <c r="S570" s="402"/>
      <c r="T570" s="402"/>
      <c r="U570" s="402"/>
      <c r="V570" s="402"/>
      <c r="W570" s="402"/>
      <c r="X570" s="402"/>
      <c r="Y570" s="402"/>
      <c r="Z570" s="402"/>
    </row>
    <row r="571" ht="18.0" customHeight="1">
      <c r="A571" s="402"/>
      <c r="B571" s="402"/>
      <c r="C571" s="402"/>
      <c r="D571" s="402"/>
      <c r="E571" s="402"/>
      <c r="F571" s="402"/>
      <c r="G571" s="402"/>
      <c r="H571" s="402"/>
      <c r="I571" s="402"/>
      <c r="J571" s="402"/>
      <c r="K571" s="402"/>
      <c r="L571" s="402"/>
      <c r="M571" s="402"/>
      <c r="N571" s="402"/>
      <c r="O571" s="402"/>
      <c r="P571" s="402"/>
      <c r="Q571" s="402"/>
      <c r="R571" s="402"/>
      <c r="S571" s="402"/>
      <c r="T571" s="402"/>
      <c r="U571" s="402"/>
      <c r="V571" s="402"/>
      <c r="W571" s="402"/>
      <c r="X571" s="402"/>
      <c r="Y571" s="402"/>
      <c r="Z571" s="402"/>
    </row>
    <row r="572" ht="18.0" customHeight="1">
      <c r="A572" s="402"/>
      <c r="B572" s="402"/>
      <c r="C572" s="402"/>
      <c r="D572" s="402"/>
      <c r="E572" s="402"/>
      <c r="F572" s="402"/>
      <c r="G572" s="402"/>
      <c r="H572" s="402"/>
      <c r="I572" s="402"/>
      <c r="J572" s="402"/>
      <c r="K572" s="402"/>
      <c r="L572" s="402"/>
      <c r="M572" s="402"/>
      <c r="N572" s="402"/>
      <c r="O572" s="402"/>
      <c r="P572" s="402"/>
      <c r="Q572" s="402"/>
      <c r="R572" s="402"/>
      <c r="S572" s="402"/>
      <c r="T572" s="402"/>
      <c r="U572" s="402"/>
      <c r="V572" s="402"/>
      <c r="W572" s="402"/>
      <c r="X572" s="402"/>
      <c r="Y572" s="402"/>
      <c r="Z572" s="402"/>
    </row>
    <row r="573" ht="18.0" customHeight="1">
      <c r="A573" s="402"/>
      <c r="B573" s="402"/>
      <c r="C573" s="402"/>
      <c r="D573" s="402"/>
      <c r="E573" s="402"/>
      <c r="F573" s="402"/>
      <c r="G573" s="402"/>
      <c r="H573" s="402"/>
      <c r="I573" s="402"/>
      <c r="J573" s="402"/>
      <c r="K573" s="402"/>
      <c r="L573" s="402"/>
      <c r="M573" s="402"/>
      <c r="N573" s="402"/>
      <c r="O573" s="402"/>
      <c r="P573" s="402"/>
      <c r="Q573" s="402"/>
      <c r="R573" s="402"/>
      <c r="S573" s="402"/>
      <c r="T573" s="402"/>
      <c r="U573" s="402"/>
      <c r="V573" s="402"/>
      <c r="W573" s="402"/>
      <c r="X573" s="402"/>
      <c r="Y573" s="402"/>
      <c r="Z573" s="402"/>
    </row>
    <row r="574" ht="18.0" customHeight="1">
      <c r="A574" s="402"/>
      <c r="B574" s="402"/>
      <c r="C574" s="402"/>
      <c r="D574" s="402"/>
      <c r="E574" s="402"/>
      <c r="F574" s="402"/>
      <c r="G574" s="402"/>
      <c r="H574" s="402"/>
      <c r="I574" s="402"/>
      <c r="J574" s="402"/>
      <c r="K574" s="402"/>
      <c r="L574" s="402"/>
      <c r="M574" s="402"/>
      <c r="N574" s="402"/>
      <c r="O574" s="402"/>
      <c r="P574" s="402"/>
      <c r="Q574" s="402"/>
      <c r="R574" s="402"/>
      <c r="S574" s="402"/>
      <c r="T574" s="402"/>
      <c r="U574" s="402"/>
      <c r="V574" s="402"/>
      <c r="W574" s="402"/>
      <c r="X574" s="402"/>
      <c r="Y574" s="402"/>
      <c r="Z574" s="402"/>
    </row>
    <row r="575" ht="18.0" customHeight="1">
      <c r="A575" s="402"/>
      <c r="B575" s="402"/>
      <c r="C575" s="402"/>
      <c r="D575" s="402"/>
      <c r="E575" s="402"/>
      <c r="F575" s="402"/>
      <c r="G575" s="402"/>
      <c r="H575" s="402"/>
      <c r="I575" s="402"/>
      <c r="J575" s="402"/>
      <c r="K575" s="402"/>
      <c r="L575" s="402"/>
      <c r="M575" s="402"/>
      <c r="N575" s="402"/>
      <c r="O575" s="402"/>
      <c r="P575" s="402"/>
      <c r="Q575" s="402"/>
      <c r="R575" s="402"/>
      <c r="S575" s="402"/>
      <c r="T575" s="402"/>
      <c r="U575" s="402"/>
      <c r="V575" s="402"/>
      <c r="W575" s="402"/>
      <c r="X575" s="402"/>
      <c r="Y575" s="402"/>
      <c r="Z575" s="402"/>
    </row>
    <row r="576" ht="18.0" customHeight="1">
      <c r="A576" s="402"/>
      <c r="B576" s="402"/>
      <c r="C576" s="402"/>
      <c r="D576" s="402"/>
      <c r="E576" s="402"/>
      <c r="F576" s="402"/>
      <c r="G576" s="402"/>
      <c r="H576" s="402"/>
      <c r="I576" s="402"/>
      <c r="J576" s="402"/>
      <c r="K576" s="402"/>
      <c r="L576" s="402"/>
      <c r="M576" s="402"/>
      <c r="N576" s="402"/>
      <c r="O576" s="402"/>
      <c r="P576" s="402"/>
      <c r="Q576" s="402"/>
      <c r="R576" s="402"/>
      <c r="S576" s="402"/>
      <c r="T576" s="402"/>
      <c r="U576" s="402"/>
      <c r="V576" s="402"/>
      <c r="W576" s="402"/>
      <c r="X576" s="402"/>
      <c r="Y576" s="402"/>
      <c r="Z576" s="402"/>
    </row>
    <row r="577" ht="18.0" customHeight="1">
      <c r="A577" s="402"/>
      <c r="B577" s="402"/>
      <c r="C577" s="402"/>
      <c r="D577" s="402"/>
      <c r="E577" s="402"/>
      <c r="F577" s="402"/>
      <c r="G577" s="402"/>
      <c r="H577" s="402"/>
      <c r="I577" s="402"/>
      <c r="J577" s="402"/>
      <c r="K577" s="402"/>
      <c r="L577" s="402"/>
      <c r="M577" s="402"/>
      <c r="N577" s="402"/>
      <c r="O577" s="402"/>
      <c r="P577" s="402"/>
      <c r="Q577" s="402"/>
      <c r="R577" s="402"/>
      <c r="S577" s="402"/>
      <c r="T577" s="402"/>
      <c r="U577" s="402"/>
      <c r="V577" s="402"/>
      <c r="W577" s="402"/>
      <c r="X577" s="402"/>
      <c r="Y577" s="402"/>
      <c r="Z577" s="402"/>
    </row>
    <row r="578" ht="18.0" customHeight="1">
      <c r="A578" s="402"/>
      <c r="B578" s="402"/>
      <c r="C578" s="402"/>
      <c r="D578" s="402"/>
      <c r="E578" s="402"/>
      <c r="F578" s="402"/>
      <c r="G578" s="402"/>
      <c r="H578" s="402"/>
      <c r="I578" s="402"/>
      <c r="J578" s="402"/>
      <c r="K578" s="402"/>
      <c r="L578" s="402"/>
      <c r="M578" s="402"/>
      <c r="N578" s="402"/>
      <c r="O578" s="402"/>
      <c r="P578" s="402"/>
      <c r="Q578" s="402"/>
      <c r="R578" s="402"/>
      <c r="S578" s="402"/>
      <c r="T578" s="402"/>
      <c r="U578" s="402"/>
      <c r="V578" s="402"/>
      <c r="W578" s="402"/>
      <c r="X578" s="402"/>
      <c r="Y578" s="402"/>
      <c r="Z578" s="402"/>
    </row>
    <row r="579" ht="18.0" customHeight="1">
      <c r="A579" s="402"/>
      <c r="B579" s="402"/>
      <c r="C579" s="402"/>
      <c r="D579" s="402"/>
      <c r="E579" s="402"/>
      <c r="F579" s="402"/>
      <c r="G579" s="402"/>
      <c r="H579" s="402"/>
      <c r="I579" s="402"/>
      <c r="J579" s="402"/>
      <c r="K579" s="402"/>
      <c r="L579" s="402"/>
      <c r="M579" s="402"/>
      <c r="N579" s="402"/>
      <c r="O579" s="402"/>
      <c r="P579" s="402"/>
      <c r="Q579" s="402"/>
      <c r="R579" s="402"/>
      <c r="S579" s="402"/>
      <c r="T579" s="402"/>
      <c r="U579" s="402"/>
      <c r="V579" s="402"/>
      <c r="W579" s="402"/>
      <c r="X579" s="402"/>
      <c r="Y579" s="402"/>
      <c r="Z579" s="402"/>
    </row>
    <row r="580" ht="18.0" customHeight="1">
      <c r="A580" s="402"/>
      <c r="B580" s="402"/>
      <c r="C580" s="402"/>
      <c r="D580" s="402"/>
      <c r="E580" s="402"/>
      <c r="F580" s="402"/>
      <c r="G580" s="402"/>
      <c r="H580" s="402"/>
      <c r="I580" s="402"/>
      <c r="J580" s="402"/>
      <c r="K580" s="402"/>
      <c r="L580" s="402"/>
      <c r="M580" s="402"/>
      <c r="N580" s="402"/>
      <c r="O580" s="402"/>
      <c r="P580" s="402"/>
      <c r="Q580" s="402"/>
      <c r="R580" s="402"/>
      <c r="S580" s="402"/>
      <c r="T580" s="402"/>
      <c r="U580" s="402"/>
      <c r="V580" s="402"/>
      <c r="W580" s="402"/>
      <c r="X580" s="402"/>
      <c r="Y580" s="402"/>
      <c r="Z580" s="402"/>
    </row>
    <row r="581" ht="18.0" customHeight="1">
      <c r="A581" s="402"/>
      <c r="B581" s="402"/>
      <c r="C581" s="402"/>
      <c r="D581" s="402"/>
      <c r="E581" s="402"/>
      <c r="F581" s="402"/>
      <c r="G581" s="402"/>
      <c r="H581" s="402"/>
      <c r="I581" s="402"/>
      <c r="J581" s="402"/>
      <c r="K581" s="402"/>
      <c r="L581" s="402"/>
      <c r="M581" s="402"/>
      <c r="N581" s="402"/>
      <c r="O581" s="402"/>
      <c r="P581" s="402"/>
      <c r="Q581" s="402"/>
      <c r="R581" s="402"/>
      <c r="S581" s="402"/>
      <c r="T581" s="402"/>
      <c r="U581" s="402"/>
      <c r="V581" s="402"/>
      <c r="W581" s="402"/>
      <c r="X581" s="402"/>
      <c r="Y581" s="402"/>
      <c r="Z581" s="402"/>
    </row>
    <row r="582" ht="18.0" customHeight="1">
      <c r="A582" s="402"/>
      <c r="B582" s="402"/>
      <c r="C582" s="402"/>
      <c r="D582" s="402"/>
      <c r="E582" s="402"/>
      <c r="F582" s="402"/>
      <c r="G582" s="402"/>
      <c r="H582" s="402"/>
      <c r="I582" s="402"/>
      <c r="J582" s="402"/>
      <c r="K582" s="402"/>
      <c r="L582" s="402"/>
      <c r="M582" s="402"/>
      <c r="N582" s="402"/>
      <c r="O582" s="402"/>
      <c r="P582" s="402"/>
      <c r="Q582" s="402"/>
      <c r="R582" s="402"/>
      <c r="S582" s="402"/>
      <c r="T582" s="402"/>
      <c r="U582" s="402"/>
      <c r="V582" s="402"/>
      <c r="W582" s="402"/>
      <c r="X582" s="402"/>
      <c r="Y582" s="402"/>
      <c r="Z582" s="402"/>
    </row>
    <row r="583" ht="18.0" customHeight="1">
      <c r="A583" s="402"/>
      <c r="B583" s="402"/>
      <c r="C583" s="402"/>
      <c r="D583" s="402"/>
      <c r="E583" s="402"/>
      <c r="F583" s="402"/>
      <c r="G583" s="402"/>
      <c r="H583" s="402"/>
      <c r="I583" s="402"/>
      <c r="J583" s="402"/>
      <c r="K583" s="402"/>
      <c r="L583" s="402"/>
      <c r="M583" s="402"/>
      <c r="N583" s="402"/>
      <c r="O583" s="402"/>
      <c r="P583" s="402"/>
      <c r="Q583" s="402"/>
      <c r="R583" s="402"/>
      <c r="S583" s="402"/>
      <c r="T583" s="402"/>
      <c r="U583" s="402"/>
      <c r="V583" s="402"/>
      <c r="W583" s="402"/>
      <c r="X583" s="402"/>
      <c r="Y583" s="402"/>
      <c r="Z583" s="402"/>
    </row>
    <row r="584" ht="18.0" customHeight="1">
      <c r="A584" s="402"/>
      <c r="B584" s="402"/>
      <c r="C584" s="402"/>
      <c r="D584" s="402"/>
      <c r="E584" s="402"/>
      <c r="F584" s="402"/>
      <c r="G584" s="402"/>
      <c r="H584" s="402"/>
      <c r="I584" s="402"/>
      <c r="J584" s="402"/>
      <c r="K584" s="402"/>
      <c r="L584" s="402"/>
      <c r="M584" s="402"/>
      <c r="N584" s="402"/>
      <c r="O584" s="402"/>
      <c r="P584" s="402"/>
      <c r="Q584" s="402"/>
      <c r="R584" s="402"/>
      <c r="S584" s="402"/>
      <c r="T584" s="402"/>
      <c r="U584" s="402"/>
      <c r="V584" s="402"/>
      <c r="W584" s="402"/>
      <c r="X584" s="402"/>
      <c r="Y584" s="402"/>
      <c r="Z584" s="402"/>
    </row>
    <row r="585" ht="18.0" customHeight="1">
      <c r="A585" s="402"/>
      <c r="B585" s="402"/>
      <c r="C585" s="402"/>
      <c r="D585" s="402"/>
      <c r="E585" s="402"/>
      <c r="F585" s="402"/>
      <c r="G585" s="402"/>
      <c r="H585" s="402"/>
      <c r="I585" s="402"/>
      <c r="J585" s="402"/>
      <c r="K585" s="402"/>
      <c r="L585" s="402"/>
      <c r="M585" s="402"/>
      <c r="N585" s="402"/>
      <c r="O585" s="402"/>
      <c r="P585" s="402"/>
      <c r="Q585" s="402"/>
      <c r="R585" s="402"/>
      <c r="S585" s="402"/>
      <c r="T585" s="402"/>
      <c r="U585" s="402"/>
      <c r="V585" s="402"/>
      <c r="W585" s="402"/>
      <c r="X585" s="402"/>
      <c r="Y585" s="402"/>
      <c r="Z585" s="402"/>
    </row>
    <row r="586" ht="18.0" customHeight="1">
      <c r="A586" s="402"/>
      <c r="B586" s="402"/>
      <c r="C586" s="402"/>
      <c r="D586" s="402"/>
      <c r="E586" s="402"/>
      <c r="F586" s="402"/>
      <c r="G586" s="402"/>
      <c r="H586" s="402"/>
      <c r="I586" s="402"/>
      <c r="J586" s="402"/>
      <c r="K586" s="402"/>
      <c r="L586" s="402"/>
      <c r="M586" s="402"/>
      <c r="N586" s="402"/>
      <c r="O586" s="402"/>
      <c r="P586" s="402"/>
      <c r="Q586" s="402"/>
      <c r="R586" s="402"/>
      <c r="S586" s="402"/>
      <c r="T586" s="402"/>
      <c r="U586" s="402"/>
      <c r="V586" s="402"/>
      <c r="W586" s="402"/>
      <c r="X586" s="402"/>
      <c r="Y586" s="402"/>
      <c r="Z586" s="402"/>
    </row>
    <row r="587" ht="18.0" customHeight="1">
      <c r="A587" s="402"/>
      <c r="B587" s="402"/>
      <c r="C587" s="402"/>
      <c r="D587" s="402"/>
      <c r="E587" s="402"/>
      <c r="F587" s="402"/>
      <c r="G587" s="402"/>
      <c r="H587" s="402"/>
      <c r="I587" s="402"/>
      <c r="J587" s="402"/>
      <c r="K587" s="402"/>
      <c r="L587" s="402"/>
      <c r="M587" s="402"/>
      <c r="N587" s="402"/>
      <c r="O587" s="402"/>
      <c r="P587" s="402"/>
      <c r="Q587" s="402"/>
      <c r="R587" s="402"/>
      <c r="S587" s="402"/>
      <c r="T587" s="402"/>
      <c r="U587" s="402"/>
      <c r="V587" s="402"/>
      <c r="W587" s="402"/>
      <c r="X587" s="402"/>
      <c r="Y587" s="402"/>
      <c r="Z587" s="402"/>
    </row>
    <row r="588" ht="18.0" customHeight="1">
      <c r="A588" s="402"/>
      <c r="B588" s="402"/>
      <c r="C588" s="402"/>
      <c r="D588" s="402"/>
      <c r="E588" s="402"/>
      <c r="F588" s="402"/>
      <c r="G588" s="402"/>
      <c r="H588" s="402"/>
      <c r="I588" s="402"/>
      <c r="J588" s="402"/>
      <c r="K588" s="402"/>
      <c r="L588" s="402"/>
      <c r="M588" s="402"/>
      <c r="N588" s="402"/>
      <c r="O588" s="402"/>
      <c r="P588" s="402"/>
      <c r="Q588" s="402"/>
      <c r="R588" s="402"/>
      <c r="S588" s="402"/>
      <c r="T588" s="402"/>
      <c r="U588" s="402"/>
      <c r="V588" s="402"/>
      <c r="W588" s="402"/>
      <c r="X588" s="402"/>
      <c r="Y588" s="402"/>
      <c r="Z588" s="402"/>
    </row>
    <row r="589" ht="18.0" customHeight="1">
      <c r="A589" s="402"/>
      <c r="B589" s="402"/>
      <c r="C589" s="402"/>
      <c r="D589" s="402"/>
      <c r="E589" s="402"/>
      <c r="F589" s="402"/>
      <c r="G589" s="402"/>
      <c r="H589" s="402"/>
      <c r="I589" s="402"/>
      <c r="J589" s="402"/>
      <c r="K589" s="402"/>
      <c r="L589" s="402"/>
      <c r="M589" s="402"/>
      <c r="N589" s="402"/>
      <c r="O589" s="402"/>
      <c r="P589" s="402"/>
      <c r="Q589" s="402"/>
      <c r="R589" s="402"/>
      <c r="S589" s="402"/>
      <c r="T589" s="402"/>
      <c r="U589" s="402"/>
      <c r="V589" s="402"/>
      <c r="W589" s="402"/>
      <c r="X589" s="402"/>
      <c r="Y589" s="402"/>
      <c r="Z589" s="402"/>
    </row>
    <row r="590" ht="18.0" customHeight="1">
      <c r="A590" s="402"/>
      <c r="B590" s="402"/>
      <c r="C590" s="402"/>
      <c r="D590" s="402"/>
      <c r="E590" s="402"/>
      <c r="F590" s="402"/>
      <c r="G590" s="402"/>
      <c r="H590" s="402"/>
      <c r="I590" s="402"/>
      <c r="J590" s="402"/>
      <c r="K590" s="402"/>
      <c r="L590" s="402"/>
      <c r="M590" s="402"/>
      <c r="N590" s="402"/>
      <c r="O590" s="402"/>
      <c r="P590" s="402"/>
      <c r="Q590" s="402"/>
      <c r="R590" s="402"/>
      <c r="S590" s="402"/>
      <c r="T590" s="402"/>
      <c r="U590" s="402"/>
      <c r="V590" s="402"/>
      <c r="W590" s="402"/>
      <c r="X590" s="402"/>
      <c r="Y590" s="402"/>
      <c r="Z590" s="402"/>
    </row>
    <row r="591" ht="18.0" customHeight="1">
      <c r="A591" s="402"/>
      <c r="B591" s="402"/>
      <c r="C591" s="402"/>
      <c r="D591" s="402"/>
      <c r="E591" s="402"/>
      <c r="F591" s="402"/>
      <c r="G591" s="402"/>
      <c r="H591" s="402"/>
      <c r="I591" s="402"/>
      <c r="J591" s="402"/>
      <c r="K591" s="402"/>
      <c r="L591" s="402"/>
      <c r="M591" s="402"/>
      <c r="N591" s="402"/>
      <c r="O591" s="402"/>
      <c r="P591" s="402"/>
      <c r="Q591" s="402"/>
      <c r="R591" s="402"/>
      <c r="S591" s="402"/>
      <c r="T591" s="402"/>
      <c r="U591" s="402"/>
      <c r="V591" s="402"/>
      <c r="W591" s="402"/>
      <c r="X591" s="402"/>
      <c r="Y591" s="402"/>
      <c r="Z591" s="402"/>
    </row>
    <row r="592" ht="18.0" customHeight="1">
      <c r="A592" s="402"/>
      <c r="B592" s="402"/>
      <c r="C592" s="402"/>
      <c r="D592" s="402"/>
      <c r="E592" s="402"/>
      <c r="F592" s="402"/>
      <c r="G592" s="402"/>
      <c r="H592" s="402"/>
      <c r="I592" s="402"/>
      <c r="J592" s="402"/>
      <c r="K592" s="402"/>
      <c r="L592" s="402"/>
      <c r="M592" s="402"/>
      <c r="N592" s="402"/>
      <c r="O592" s="402"/>
      <c r="P592" s="402"/>
      <c r="Q592" s="402"/>
      <c r="R592" s="402"/>
      <c r="S592" s="402"/>
      <c r="T592" s="402"/>
      <c r="U592" s="402"/>
      <c r="V592" s="402"/>
      <c r="W592" s="402"/>
      <c r="X592" s="402"/>
      <c r="Y592" s="402"/>
      <c r="Z592" s="402"/>
    </row>
    <row r="593" ht="18.0" customHeight="1">
      <c r="A593" s="402"/>
      <c r="B593" s="402"/>
      <c r="C593" s="402"/>
      <c r="D593" s="402"/>
      <c r="E593" s="402"/>
      <c r="F593" s="402"/>
      <c r="G593" s="402"/>
      <c r="H593" s="402"/>
      <c r="I593" s="402"/>
      <c r="J593" s="402"/>
      <c r="K593" s="402"/>
      <c r="L593" s="402"/>
      <c r="M593" s="402"/>
      <c r="N593" s="402"/>
      <c r="O593" s="402"/>
      <c r="P593" s="402"/>
      <c r="Q593" s="402"/>
      <c r="R593" s="402"/>
      <c r="S593" s="402"/>
      <c r="T593" s="402"/>
      <c r="U593" s="402"/>
      <c r="V593" s="402"/>
      <c r="W593" s="402"/>
      <c r="X593" s="402"/>
      <c r="Y593" s="402"/>
      <c r="Z593" s="402"/>
    </row>
    <row r="594" ht="18.0" customHeight="1">
      <c r="A594" s="402"/>
      <c r="B594" s="402"/>
      <c r="C594" s="402"/>
      <c r="D594" s="402"/>
      <c r="E594" s="402"/>
      <c r="F594" s="402"/>
      <c r="G594" s="402"/>
      <c r="H594" s="402"/>
      <c r="I594" s="402"/>
      <c r="J594" s="402"/>
      <c r="K594" s="402"/>
      <c r="L594" s="402"/>
      <c r="M594" s="402"/>
      <c r="N594" s="402"/>
      <c r="O594" s="402"/>
      <c r="P594" s="402"/>
      <c r="Q594" s="402"/>
      <c r="R594" s="402"/>
      <c r="S594" s="402"/>
      <c r="T594" s="402"/>
      <c r="U594" s="402"/>
      <c r="V594" s="402"/>
      <c r="W594" s="402"/>
      <c r="X594" s="402"/>
      <c r="Y594" s="402"/>
      <c r="Z594" s="402"/>
    </row>
    <row r="595" ht="18.0" customHeight="1">
      <c r="A595" s="402"/>
      <c r="B595" s="402"/>
      <c r="C595" s="402"/>
      <c r="D595" s="402"/>
      <c r="E595" s="402"/>
      <c r="F595" s="402"/>
      <c r="G595" s="402"/>
      <c r="H595" s="402"/>
      <c r="I595" s="402"/>
      <c r="J595" s="402"/>
      <c r="K595" s="402"/>
      <c r="L595" s="402"/>
      <c r="M595" s="402"/>
      <c r="N595" s="402"/>
      <c r="O595" s="402"/>
      <c r="P595" s="402"/>
      <c r="Q595" s="402"/>
      <c r="R595" s="402"/>
      <c r="S595" s="402"/>
      <c r="T595" s="402"/>
      <c r="U595" s="402"/>
      <c r="V595" s="402"/>
      <c r="W595" s="402"/>
      <c r="X595" s="402"/>
      <c r="Y595" s="402"/>
      <c r="Z595" s="402"/>
    </row>
    <row r="596" ht="18.0" customHeight="1">
      <c r="A596" s="402"/>
      <c r="B596" s="402"/>
      <c r="C596" s="402"/>
      <c r="D596" s="402"/>
      <c r="E596" s="402"/>
      <c r="F596" s="402"/>
      <c r="G596" s="402"/>
      <c r="H596" s="402"/>
      <c r="I596" s="402"/>
      <c r="J596" s="402"/>
      <c r="K596" s="402"/>
      <c r="L596" s="402"/>
      <c r="M596" s="402"/>
      <c r="N596" s="402"/>
      <c r="O596" s="402"/>
      <c r="P596" s="402"/>
      <c r="Q596" s="402"/>
      <c r="R596" s="402"/>
      <c r="S596" s="402"/>
      <c r="T596" s="402"/>
      <c r="U596" s="402"/>
      <c r="V596" s="402"/>
      <c r="W596" s="402"/>
      <c r="X596" s="402"/>
      <c r="Y596" s="402"/>
      <c r="Z596" s="402"/>
    </row>
    <row r="597" ht="18.0" customHeight="1">
      <c r="A597" s="402"/>
      <c r="B597" s="402"/>
      <c r="C597" s="402"/>
      <c r="D597" s="402"/>
      <c r="E597" s="402"/>
      <c r="F597" s="402"/>
      <c r="G597" s="402"/>
      <c r="H597" s="402"/>
      <c r="I597" s="402"/>
      <c r="J597" s="402"/>
      <c r="K597" s="402"/>
      <c r="L597" s="402"/>
      <c r="M597" s="402"/>
      <c r="N597" s="402"/>
      <c r="O597" s="402"/>
      <c r="P597" s="402"/>
      <c r="Q597" s="402"/>
      <c r="R597" s="402"/>
      <c r="S597" s="402"/>
      <c r="T597" s="402"/>
      <c r="U597" s="402"/>
      <c r="V597" s="402"/>
      <c r="W597" s="402"/>
      <c r="X597" s="402"/>
      <c r="Y597" s="402"/>
      <c r="Z597" s="402"/>
    </row>
    <row r="598" ht="18.0" customHeight="1">
      <c r="A598" s="402"/>
      <c r="B598" s="402"/>
      <c r="C598" s="402"/>
      <c r="D598" s="402"/>
      <c r="E598" s="402"/>
      <c r="F598" s="402"/>
      <c r="G598" s="402"/>
      <c r="H598" s="402"/>
      <c r="I598" s="402"/>
      <c r="J598" s="402"/>
      <c r="K598" s="402"/>
      <c r="L598" s="402"/>
      <c r="M598" s="402"/>
      <c r="N598" s="402"/>
      <c r="O598" s="402"/>
      <c r="P598" s="402"/>
      <c r="Q598" s="402"/>
      <c r="R598" s="402"/>
      <c r="S598" s="402"/>
      <c r="T598" s="402"/>
      <c r="U598" s="402"/>
      <c r="V598" s="402"/>
      <c r="W598" s="402"/>
      <c r="X598" s="402"/>
      <c r="Y598" s="402"/>
      <c r="Z598" s="402"/>
    </row>
    <row r="599" ht="18.0" customHeight="1">
      <c r="A599" s="402"/>
      <c r="B599" s="402"/>
      <c r="C599" s="402"/>
      <c r="D599" s="402"/>
      <c r="E599" s="402"/>
      <c r="F599" s="402"/>
      <c r="G599" s="402"/>
      <c r="H599" s="402"/>
      <c r="I599" s="402"/>
      <c r="J599" s="402"/>
      <c r="K599" s="402"/>
      <c r="L599" s="402"/>
      <c r="M599" s="402"/>
      <c r="N599" s="402"/>
      <c r="O599" s="402"/>
      <c r="P599" s="402"/>
      <c r="Q599" s="402"/>
      <c r="R599" s="402"/>
      <c r="S599" s="402"/>
      <c r="T599" s="402"/>
      <c r="U599" s="402"/>
      <c r="V599" s="402"/>
      <c r="W599" s="402"/>
      <c r="X599" s="402"/>
      <c r="Y599" s="402"/>
      <c r="Z599" s="402"/>
    </row>
    <row r="600" ht="18.0" customHeight="1">
      <c r="A600" s="402"/>
      <c r="B600" s="402"/>
      <c r="C600" s="402"/>
      <c r="D600" s="402"/>
      <c r="E600" s="402"/>
      <c r="F600" s="402"/>
      <c r="G600" s="402"/>
      <c r="H600" s="402"/>
      <c r="I600" s="402"/>
      <c r="J600" s="402"/>
      <c r="K600" s="402"/>
      <c r="L600" s="402"/>
      <c r="M600" s="402"/>
      <c r="N600" s="402"/>
      <c r="O600" s="402"/>
      <c r="P600" s="402"/>
      <c r="Q600" s="402"/>
      <c r="R600" s="402"/>
      <c r="S600" s="402"/>
      <c r="T600" s="402"/>
      <c r="U600" s="402"/>
      <c r="V600" s="402"/>
      <c r="W600" s="402"/>
      <c r="X600" s="402"/>
      <c r="Y600" s="402"/>
      <c r="Z600" s="402"/>
    </row>
    <row r="601" ht="18.0" customHeight="1">
      <c r="A601" s="402"/>
      <c r="B601" s="402"/>
      <c r="C601" s="402"/>
      <c r="D601" s="402"/>
      <c r="E601" s="402"/>
      <c r="F601" s="402"/>
      <c r="G601" s="402"/>
      <c r="H601" s="402"/>
      <c r="I601" s="402"/>
      <c r="J601" s="402"/>
      <c r="K601" s="402"/>
      <c r="L601" s="402"/>
      <c r="M601" s="402"/>
      <c r="N601" s="402"/>
      <c r="O601" s="402"/>
      <c r="P601" s="402"/>
      <c r="Q601" s="402"/>
      <c r="R601" s="402"/>
      <c r="S601" s="402"/>
      <c r="T601" s="402"/>
      <c r="U601" s="402"/>
      <c r="V601" s="402"/>
      <c r="W601" s="402"/>
      <c r="X601" s="402"/>
      <c r="Y601" s="402"/>
      <c r="Z601" s="402"/>
    </row>
    <row r="602" ht="18.0" customHeight="1">
      <c r="A602" s="402"/>
      <c r="B602" s="402"/>
      <c r="C602" s="402"/>
      <c r="D602" s="402"/>
      <c r="E602" s="402"/>
      <c r="F602" s="402"/>
      <c r="G602" s="402"/>
      <c r="H602" s="402"/>
      <c r="I602" s="402"/>
      <c r="J602" s="402"/>
      <c r="K602" s="402"/>
      <c r="L602" s="402"/>
      <c r="M602" s="402"/>
      <c r="N602" s="402"/>
      <c r="O602" s="402"/>
      <c r="P602" s="402"/>
      <c r="Q602" s="402"/>
      <c r="R602" s="402"/>
      <c r="S602" s="402"/>
      <c r="T602" s="402"/>
      <c r="U602" s="402"/>
      <c r="V602" s="402"/>
      <c r="W602" s="402"/>
      <c r="X602" s="402"/>
      <c r="Y602" s="402"/>
      <c r="Z602" s="402"/>
    </row>
    <row r="603" ht="18.0" customHeight="1">
      <c r="A603" s="402"/>
      <c r="B603" s="402"/>
      <c r="C603" s="402"/>
      <c r="D603" s="402"/>
      <c r="E603" s="402"/>
      <c r="F603" s="402"/>
      <c r="G603" s="402"/>
      <c r="H603" s="402"/>
      <c r="I603" s="402"/>
      <c r="J603" s="402"/>
      <c r="K603" s="402"/>
      <c r="L603" s="402"/>
      <c r="M603" s="402"/>
      <c r="N603" s="402"/>
      <c r="O603" s="402"/>
      <c r="P603" s="402"/>
      <c r="Q603" s="402"/>
      <c r="R603" s="402"/>
      <c r="S603" s="402"/>
      <c r="T603" s="402"/>
      <c r="U603" s="402"/>
      <c r="V603" s="402"/>
      <c r="W603" s="402"/>
      <c r="X603" s="402"/>
      <c r="Y603" s="402"/>
      <c r="Z603" s="402"/>
    </row>
    <row r="604" ht="18.0" customHeight="1">
      <c r="A604" s="402"/>
      <c r="B604" s="402"/>
      <c r="C604" s="402"/>
      <c r="D604" s="402"/>
      <c r="E604" s="402"/>
      <c r="F604" s="402"/>
      <c r="G604" s="402"/>
      <c r="H604" s="402"/>
      <c r="I604" s="402"/>
      <c r="J604" s="402"/>
      <c r="K604" s="402"/>
      <c r="L604" s="402"/>
      <c r="M604" s="402"/>
      <c r="N604" s="402"/>
      <c r="O604" s="402"/>
      <c r="P604" s="402"/>
      <c r="Q604" s="402"/>
      <c r="R604" s="402"/>
      <c r="S604" s="402"/>
      <c r="T604" s="402"/>
      <c r="U604" s="402"/>
      <c r="V604" s="402"/>
      <c r="W604" s="402"/>
      <c r="X604" s="402"/>
      <c r="Y604" s="402"/>
      <c r="Z604" s="402"/>
    </row>
    <row r="605" ht="18.0" customHeight="1">
      <c r="A605" s="402"/>
      <c r="B605" s="402"/>
      <c r="C605" s="402"/>
      <c r="D605" s="402"/>
      <c r="E605" s="402"/>
      <c r="F605" s="402"/>
      <c r="G605" s="402"/>
      <c r="H605" s="402"/>
      <c r="I605" s="402"/>
      <c r="J605" s="402"/>
      <c r="K605" s="402"/>
      <c r="L605" s="402"/>
      <c r="M605" s="402"/>
      <c r="N605" s="402"/>
      <c r="O605" s="402"/>
      <c r="P605" s="402"/>
      <c r="Q605" s="402"/>
      <c r="R605" s="402"/>
      <c r="S605" s="402"/>
      <c r="T605" s="402"/>
      <c r="U605" s="402"/>
      <c r="V605" s="402"/>
      <c r="W605" s="402"/>
      <c r="X605" s="402"/>
      <c r="Y605" s="402"/>
      <c r="Z605" s="402"/>
    </row>
    <row r="606" ht="18.0" customHeight="1">
      <c r="A606" s="402"/>
      <c r="B606" s="402"/>
      <c r="C606" s="402"/>
      <c r="D606" s="402"/>
      <c r="E606" s="402"/>
      <c r="F606" s="402"/>
      <c r="G606" s="402"/>
      <c r="H606" s="402"/>
      <c r="I606" s="402"/>
      <c r="J606" s="402"/>
      <c r="K606" s="402"/>
      <c r="L606" s="402"/>
      <c r="M606" s="402"/>
      <c r="N606" s="402"/>
      <c r="O606" s="402"/>
      <c r="P606" s="402"/>
      <c r="Q606" s="402"/>
      <c r="R606" s="402"/>
      <c r="S606" s="402"/>
      <c r="T606" s="402"/>
      <c r="U606" s="402"/>
      <c r="V606" s="402"/>
      <c r="W606" s="402"/>
      <c r="X606" s="402"/>
      <c r="Y606" s="402"/>
      <c r="Z606" s="402"/>
    </row>
    <row r="607" ht="18.0" customHeight="1">
      <c r="A607" s="402"/>
      <c r="B607" s="402"/>
      <c r="C607" s="402"/>
      <c r="D607" s="402"/>
      <c r="E607" s="402"/>
      <c r="F607" s="402"/>
      <c r="G607" s="402"/>
      <c r="H607" s="402"/>
      <c r="I607" s="402"/>
      <c r="J607" s="402"/>
      <c r="K607" s="402"/>
      <c r="L607" s="402"/>
      <c r="M607" s="402"/>
      <c r="N607" s="402"/>
      <c r="O607" s="402"/>
      <c r="P607" s="402"/>
      <c r="Q607" s="402"/>
      <c r="R607" s="402"/>
      <c r="S607" s="402"/>
      <c r="T607" s="402"/>
      <c r="U607" s="402"/>
      <c r="V607" s="402"/>
      <c r="W607" s="402"/>
      <c r="X607" s="402"/>
      <c r="Y607" s="402"/>
      <c r="Z607" s="402"/>
    </row>
    <row r="608" ht="18.0" customHeight="1">
      <c r="A608" s="402"/>
      <c r="B608" s="402"/>
      <c r="C608" s="402"/>
      <c r="D608" s="402"/>
      <c r="E608" s="402"/>
      <c r="F608" s="402"/>
      <c r="G608" s="402"/>
      <c r="H608" s="402"/>
      <c r="I608" s="402"/>
      <c r="J608" s="402"/>
      <c r="K608" s="402"/>
      <c r="L608" s="402"/>
      <c r="M608" s="402"/>
      <c r="N608" s="402"/>
      <c r="O608" s="402"/>
      <c r="P608" s="402"/>
      <c r="Q608" s="402"/>
      <c r="R608" s="402"/>
      <c r="S608" s="402"/>
      <c r="T608" s="402"/>
      <c r="U608" s="402"/>
      <c r="V608" s="402"/>
      <c r="W608" s="402"/>
      <c r="X608" s="402"/>
      <c r="Y608" s="402"/>
      <c r="Z608" s="402"/>
    </row>
    <row r="609" ht="18.0" customHeight="1">
      <c r="A609" s="402"/>
      <c r="B609" s="402"/>
      <c r="C609" s="402"/>
      <c r="D609" s="402"/>
      <c r="E609" s="402"/>
      <c r="F609" s="402"/>
      <c r="G609" s="402"/>
      <c r="H609" s="402"/>
      <c r="I609" s="402"/>
      <c r="J609" s="402"/>
      <c r="K609" s="402"/>
      <c r="L609" s="402"/>
      <c r="M609" s="402"/>
      <c r="N609" s="402"/>
      <c r="O609" s="402"/>
      <c r="P609" s="402"/>
      <c r="Q609" s="402"/>
      <c r="R609" s="402"/>
      <c r="S609" s="402"/>
      <c r="T609" s="402"/>
      <c r="U609" s="402"/>
      <c r="V609" s="402"/>
      <c r="W609" s="402"/>
      <c r="X609" s="402"/>
      <c r="Y609" s="402"/>
      <c r="Z609" s="402"/>
    </row>
    <row r="610" ht="18.0" customHeight="1">
      <c r="A610" s="402"/>
      <c r="B610" s="402"/>
      <c r="C610" s="402"/>
      <c r="D610" s="402"/>
      <c r="E610" s="402"/>
      <c r="F610" s="402"/>
      <c r="G610" s="402"/>
      <c r="H610" s="402"/>
      <c r="I610" s="402"/>
      <c r="J610" s="402"/>
      <c r="K610" s="402"/>
      <c r="L610" s="402"/>
      <c r="M610" s="402"/>
      <c r="N610" s="402"/>
      <c r="O610" s="402"/>
      <c r="P610" s="402"/>
      <c r="Q610" s="402"/>
      <c r="R610" s="402"/>
      <c r="S610" s="402"/>
      <c r="T610" s="402"/>
      <c r="U610" s="402"/>
      <c r="V610" s="402"/>
      <c r="W610" s="402"/>
      <c r="X610" s="402"/>
      <c r="Y610" s="402"/>
      <c r="Z610" s="402"/>
    </row>
    <row r="611" ht="18.0" customHeight="1">
      <c r="A611" s="402"/>
      <c r="B611" s="402"/>
      <c r="C611" s="402"/>
      <c r="D611" s="402"/>
      <c r="E611" s="402"/>
      <c r="F611" s="402"/>
      <c r="G611" s="402"/>
      <c r="H611" s="402"/>
      <c r="I611" s="402"/>
      <c r="J611" s="402"/>
      <c r="K611" s="402"/>
      <c r="L611" s="402"/>
      <c r="M611" s="402"/>
      <c r="N611" s="402"/>
      <c r="O611" s="402"/>
      <c r="P611" s="402"/>
      <c r="Q611" s="402"/>
      <c r="R611" s="402"/>
      <c r="S611" s="402"/>
      <c r="T611" s="402"/>
      <c r="U611" s="402"/>
      <c r="V611" s="402"/>
      <c r="W611" s="402"/>
      <c r="X611" s="402"/>
      <c r="Y611" s="402"/>
      <c r="Z611" s="402"/>
    </row>
    <row r="612" ht="18.0" customHeight="1">
      <c r="A612" s="402"/>
      <c r="B612" s="402"/>
      <c r="C612" s="402"/>
      <c r="D612" s="402"/>
      <c r="E612" s="402"/>
      <c r="F612" s="402"/>
      <c r="G612" s="402"/>
      <c r="H612" s="402"/>
      <c r="I612" s="402"/>
      <c r="J612" s="402"/>
      <c r="K612" s="402"/>
      <c r="L612" s="402"/>
      <c r="M612" s="402"/>
      <c r="N612" s="402"/>
      <c r="O612" s="402"/>
      <c r="P612" s="402"/>
      <c r="Q612" s="402"/>
      <c r="R612" s="402"/>
      <c r="S612" s="402"/>
      <c r="T612" s="402"/>
      <c r="U612" s="402"/>
      <c r="V612" s="402"/>
      <c r="W612" s="402"/>
      <c r="X612" s="402"/>
      <c r="Y612" s="402"/>
      <c r="Z612" s="402"/>
    </row>
    <row r="613" ht="18.0" customHeight="1">
      <c r="A613" s="402"/>
      <c r="B613" s="402"/>
      <c r="C613" s="402"/>
      <c r="D613" s="402"/>
      <c r="E613" s="402"/>
      <c r="F613" s="402"/>
      <c r="G613" s="402"/>
      <c r="H613" s="402"/>
      <c r="I613" s="402"/>
      <c r="J613" s="402"/>
      <c r="K613" s="402"/>
      <c r="L613" s="402"/>
      <c r="M613" s="402"/>
      <c r="N613" s="402"/>
      <c r="O613" s="402"/>
      <c r="P613" s="402"/>
      <c r="Q613" s="402"/>
      <c r="R613" s="402"/>
      <c r="S613" s="402"/>
      <c r="T613" s="402"/>
      <c r="U613" s="402"/>
      <c r="V613" s="402"/>
      <c r="W613" s="402"/>
      <c r="X613" s="402"/>
      <c r="Y613" s="402"/>
      <c r="Z613" s="402"/>
    </row>
    <row r="614" ht="18.0" customHeight="1">
      <c r="A614" s="402"/>
      <c r="B614" s="402"/>
      <c r="C614" s="402"/>
      <c r="D614" s="402"/>
      <c r="E614" s="402"/>
      <c r="F614" s="402"/>
      <c r="G614" s="402"/>
      <c r="H614" s="402"/>
      <c r="I614" s="402"/>
      <c r="J614" s="402"/>
      <c r="K614" s="402"/>
      <c r="L614" s="402"/>
      <c r="M614" s="402"/>
      <c r="N614" s="402"/>
      <c r="O614" s="402"/>
      <c r="P614" s="402"/>
      <c r="Q614" s="402"/>
      <c r="R614" s="402"/>
      <c r="S614" s="402"/>
      <c r="T614" s="402"/>
      <c r="U614" s="402"/>
      <c r="V614" s="402"/>
      <c r="W614" s="402"/>
      <c r="X614" s="402"/>
      <c r="Y614" s="402"/>
      <c r="Z614" s="402"/>
    </row>
    <row r="615" ht="18.0" customHeight="1">
      <c r="A615" s="402"/>
      <c r="B615" s="402"/>
      <c r="C615" s="402"/>
      <c r="D615" s="402"/>
      <c r="E615" s="402"/>
      <c r="F615" s="402"/>
      <c r="G615" s="402"/>
      <c r="H615" s="402"/>
      <c r="I615" s="402"/>
      <c r="J615" s="402"/>
      <c r="K615" s="402"/>
      <c r="L615" s="402"/>
      <c r="M615" s="402"/>
      <c r="N615" s="402"/>
      <c r="O615" s="402"/>
      <c r="P615" s="402"/>
      <c r="Q615" s="402"/>
      <c r="R615" s="402"/>
      <c r="S615" s="402"/>
      <c r="T615" s="402"/>
      <c r="U615" s="402"/>
      <c r="V615" s="402"/>
      <c r="W615" s="402"/>
      <c r="X615" s="402"/>
      <c r="Y615" s="402"/>
      <c r="Z615" s="402"/>
    </row>
    <row r="616" ht="18.0" customHeight="1">
      <c r="A616" s="402"/>
      <c r="B616" s="402"/>
      <c r="C616" s="402"/>
      <c r="D616" s="402"/>
      <c r="E616" s="402"/>
      <c r="F616" s="402"/>
      <c r="G616" s="402"/>
      <c r="H616" s="402"/>
      <c r="I616" s="402"/>
      <c r="J616" s="402"/>
      <c r="K616" s="402"/>
      <c r="L616" s="402"/>
      <c r="M616" s="402"/>
      <c r="N616" s="402"/>
      <c r="O616" s="402"/>
      <c r="P616" s="402"/>
      <c r="Q616" s="402"/>
      <c r="R616" s="402"/>
      <c r="S616" s="402"/>
      <c r="T616" s="402"/>
      <c r="U616" s="402"/>
      <c r="V616" s="402"/>
      <c r="W616" s="402"/>
      <c r="X616" s="402"/>
      <c r="Y616" s="402"/>
      <c r="Z616" s="402"/>
    </row>
    <row r="617" ht="18.0" customHeight="1">
      <c r="A617" s="402"/>
      <c r="B617" s="402"/>
      <c r="C617" s="402"/>
      <c r="D617" s="402"/>
      <c r="E617" s="402"/>
      <c r="F617" s="402"/>
      <c r="G617" s="402"/>
      <c r="H617" s="402"/>
      <c r="I617" s="402"/>
      <c r="J617" s="402"/>
      <c r="K617" s="402"/>
      <c r="L617" s="402"/>
      <c r="M617" s="402"/>
      <c r="N617" s="402"/>
      <c r="O617" s="402"/>
      <c r="P617" s="402"/>
      <c r="Q617" s="402"/>
      <c r="R617" s="402"/>
      <c r="S617" s="402"/>
      <c r="T617" s="402"/>
      <c r="U617" s="402"/>
      <c r="V617" s="402"/>
      <c r="W617" s="402"/>
      <c r="X617" s="402"/>
      <c r="Y617" s="402"/>
      <c r="Z617" s="402"/>
    </row>
    <row r="618" ht="18.0" customHeight="1">
      <c r="A618" s="402"/>
      <c r="B618" s="402"/>
      <c r="C618" s="402"/>
      <c r="D618" s="402"/>
      <c r="E618" s="402"/>
      <c r="F618" s="402"/>
      <c r="G618" s="402"/>
      <c r="H618" s="402"/>
      <c r="I618" s="402"/>
      <c r="J618" s="402"/>
      <c r="K618" s="402"/>
      <c r="L618" s="402"/>
      <c r="M618" s="402"/>
      <c r="N618" s="402"/>
      <c r="O618" s="402"/>
      <c r="P618" s="402"/>
      <c r="Q618" s="402"/>
      <c r="R618" s="402"/>
      <c r="S618" s="402"/>
      <c r="T618" s="402"/>
      <c r="U618" s="402"/>
      <c r="V618" s="402"/>
      <c r="W618" s="402"/>
      <c r="X618" s="402"/>
      <c r="Y618" s="402"/>
      <c r="Z618" s="402"/>
    </row>
    <row r="619" ht="18.0" customHeight="1">
      <c r="A619" s="402"/>
      <c r="B619" s="402"/>
      <c r="C619" s="402"/>
      <c r="D619" s="402"/>
      <c r="E619" s="402"/>
      <c r="F619" s="402"/>
      <c r="G619" s="402"/>
      <c r="H619" s="402"/>
      <c r="I619" s="402"/>
      <c r="J619" s="402"/>
      <c r="K619" s="402"/>
      <c r="L619" s="402"/>
      <c r="M619" s="402"/>
      <c r="N619" s="402"/>
      <c r="O619" s="402"/>
      <c r="P619" s="402"/>
      <c r="Q619" s="402"/>
      <c r="R619" s="402"/>
      <c r="S619" s="402"/>
      <c r="T619" s="402"/>
      <c r="U619" s="402"/>
      <c r="V619" s="402"/>
      <c r="W619" s="402"/>
      <c r="X619" s="402"/>
      <c r="Y619" s="402"/>
      <c r="Z619" s="402"/>
    </row>
    <row r="620" ht="18.0" customHeight="1">
      <c r="A620" s="402"/>
      <c r="B620" s="402"/>
      <c r="C620" s="402"/>
      <c r="D620" s="402"/>
      <c r="E620" s="402"/>
      <c r="F620" s="402"/>
      <c r="G620" s="402"/>
      <c r="H620" s="402"/>
      <c r="I620" s="402"/>
      <c r="J620" s="402"/>
      <c r="K620" s="402"/>
      <c r="L620" s="402"/>
      <c r="M620" s="402"/>
      <c r="N620" s="402"/>
      <c r="O620" s="402"/>
      <c r="P620" s="402"/>
      <c r="Q620" s="402"/>
      <c r="R620" s="402"/>
      <c r="S620" s="402"/>
      <c r="T620" s="402"/>
      <c r="U620" s="402"/>
      <c r="V620" s="402"/>
      <c r="W620" s="402"/>
      <c r="X620" s="402"/>
      <c r="Y620" s="402"/>
      <c r="Z620" s="402"/>
    </row>
    <row r="621" ht="18.0" customHeight="1">
      <c r="A621" s="402"/>
      <c r="B621" s="402"/>
      <c r="C621" s="402"/>
      <c r="D621" s="402"/>
      <c r="E621" s="402"/>
      <c r="F621" s="402"/>
      <c r="G621" s="402"/>
      <c r="H621" s="402"/>
      <c r="I621" s="402"/>
      <c r="J621" s="402"/>
      <c r="K621" s="402"/>
      <c r="L621" s="402"/>
      <c r="M621" s="402"/>
      <c r="N621" s="402"/>
      <c r="O621" s="402"/>
      <c r="P621" s="402"/>
      <c r="Q621" s="402"/>
      <c r="R621" s="402"/>
      <c r="S621" s="402"/>
      <c r="T621" s="402"/>
      <c r="U621" s="402"/>
      <c r="V621" s="402"/>
      <c r="W621" s="402"/>
      <c r="X621" s="402"/>
      <c r="Y621" s="402"/>
      <c r="Z621" s="402"/>
    </row>
    <row r="622" ht="18.0" customHeight="1">
      <c r="A622" s="402"/>
      <c r="B622" s="402"/>
      <c r="C622" s="402"/>
      <c r="D622" s="402"/>
      <c r="E622" s="402"/>
      <c r="F622" s="402"/>
      <c r="G622" s="402"/>
      <c r="H622" s="402"/>
      <c r="I622" s="402"/>
      <c r="J622" s="402"/>
      <c r="K622" s="402"/>
      <c r="L622" s="402"/>
      <c r="M622" s="402"/>
      <c r="N622" s="402"/>
      <c r="O622" s="402"/>
      <c r="P622" s="402"/>
      <c r="Q622" s="402"/>
      <c r="R622" s="402"/>
      <c r="S622" s="402"/>
      <c r="T622" s="402"/>
      <c r="U622" s="402"/>
      <c r="V622" s="402"/>
      <c r="W622" s="402"/>
      <c r="X622" s="402"/>
      <c r="Y622" s="402"/>
      <c r="Z622" s="402"/>
    </row>
    <row r="623" ht="18.0" customHeight="1">
      <c r="A623" s="402"/>
      <c r="B623" s="402"/>
      <c r="C623" s="402"/>
      <c r="D623" s="402"/>
      <c r="E623" s="402"/>
      <c r="F623" s="402"/>
      <c r="G623" s="402"/>
      <c r="H623" s="402"/>
      <c r="I623" s="402"/>
      <c r="J623" s="402"/>
      <c r="K623" s="402"/>
      <c r="L623" s="402"/>
      <c r="M623" s="402"/>
      <c r="N623" s="402"/>
      <c r="O623" s="402"/>
      <c r="P623" s="402"/>
      <c r="Q623" s="402"/>
      <c r="R623" s="402"/>
      <c r="S623" s="402"/>
      <c r="T623" s="402"/>
      <c r="U623" s="402"/>
      <c r="V623" s="402"/>
      <c r="W623" s="402"/>
      <c r="X623" s="402"/>
      <c r="Y623" s="402"/>
      <c r="Z623" s="402"/>
    </row>
    <row r="624" ht="18.0" customHeight="1">
      <c r="A624" s="402"/>
      <c r="B624" s="402"/>
      <c r="C624" s="402"/>
      <c r="D624" s="402"/>
      <c r="E624" s="402"/>
      <c r="F624" s="402"/>
      <c r="G624" s="402"/>
      <c r="H624" s="402"/>
      <c r="I624" s="402"/>
      <c r="J624" s="402"/>
      <c r="K624" s="402"/>
      <c r="L624" s="402"/>
      <c r="M624" s="402"/>
      <c r="N624" s="402"/>
      <c r="O624" s="402"/>
      <c r="P624" s="402"/>
      <c r="Q624" s="402"/>
      <c r="R624" s="402"/>
      <c r="S624" s="402"/>
      <c r="T624" s="402"/>
      <c r="U624" s="402"/>
      <c r="V624" s="402"/>
      <c r="W624" s="402"/>
      <c r="X624" s="402"/>
      <c r="Y624" s="402"/>
      <c r="Z624" s="402"/>
    </row>
    <row r="625" ht="18.0" customHeight="1">
      <c r="A625" s="402"/>
      <c r="B625" s="402"/>
      <c r="C625" s="402"/>
      <c r="D625" s="402"/>
      <c r="E625" s="402"/>
      <c r="F625" s="402"/>
      <c r="G625" s="402"/>
      <c r="H625" s="402"/>
      <c r="I625" s="402"/>
      <c r="J625" s="402"/>
      <c r="K625" s="402"/>
      <c r="L625" s="402"/>
      <c r="M625" s="402"/>
      <c r="N625" s="402"/>
      <c r="O625" s="402"/>
      <c r="P625" s="402"/>
      <c r="Q625" s="402"/>
      <c r="R625" s="402"/>
      <c r="S625" s="402"/>
      <c r="T625" s="402"/>
      <c r="U625" s="402"/>
      <c r="V625" s="402"/>
      <c r="W625" s="402"/>
      <c r="X625" s="402"/>
      <c r="Y625" s="402"/>
      <c r="Z625" s="402"/>
    </row>
    <row r="626" ht="18.0" customHeight="1">
      <c r="A626" s="402"/>
      <c r="B626" s="402"/>
      <c r="C626" s="402"/>
      <c r="D626" s="402"/>
      <c r="E626" s="402"/>
      <c r="F626" s="402"/>
      <c r="G626" s="402"/>
      <c r="H626" s="402"/>
      <c r="I626" s="402"/>
      <c r="J626" s="402"/>
      <c r="K626" s="402"/>
      <c r="L626" s="402"/>
      <c r="M626" s="402"/>
      <c r="N626" s="402"/>
      <c r="O626" s="402"/>
      <c r="P626" s="402"/>
      <c r="Q626" s="402"/>
      <c r="R626" s="402"/>
      <c r="S626" s="402"/>
      <c r="T626" s="402"/>
      <c r="U626" s="402"/>
      <c r="V626" s="402"/>
      <c r="W626" s="402"/>
      <c r="X626" s="402"/>
      <c r="Y626" s="402"/>
      <c r="Z626" s="402"/>
    </row>
    <row r="627" ht="18.0" customHeight="1">
      <c r="A627" s="402"/>
      <c r="B627" s="402"/>
      <c r="C627" s="402"/>
      <c r="D627" s="402"/>
      <c r="E627" s="402"/>
      <c r="F627" s="402"/>
      <c r="G627" s="402"/>
      <c r="H627" s="402"/>
      <c r="I627" s="402"/>
      <c r="J627" s="402"/>
      <c r="K627" s="402"/>
      <c r="L627" s="402"/>
      <c r="M627" s="402"/>
      <c r="N627" s="402"/>
      <c r="O627" s="402"/>
      <c r="P627" s="402"/>
      <c r="Q627" s="402"/>
      <c r="R627" s="402"/>
      <c r="S627" s="402"/>
      <c r="T627" s="402"/>
      <c r="U627" s="402"/>
      <c r="V627" s="402"/>
      <c r="W627" s="402"/>
      <c r="X627" s="402"/>
      <c r="Y627" s="402"/>
      <c r="Z627" s="402"/>
    </row>
    <row r="628" ht="18.0" customHeight="1">
      <c r="A628" s="402"/>
      <c r="B628" s="402"/>
      <c r="C628" s="402"/>
      <c r="D628" s="402"/>
      <c r="E628" s="402"/>
      <c r="F628" s="402"/>
      <c r="G628" s="402"/>
      <c r="H628" s="402"/>
      <c r="I628" s="402"/>
      <c r="J628" s="402"/>
      <c r="K628" s="402"/>
      <c r="L628" s="402"/>
      <c r="M628" s="402"/>
      <c r="N628" s="402"/>
      <c r="O628" s="402"/>
      <c r="P628" s="402"/>
      <c r="Q628" s="402"/>
      <c r="R628" s="402"/>
      <c r="S628" s="402"/>
      <c r="T628" s="402"/>
      <c r="U628" s="402"/>
      <c r="V628" s="402"/>
      <c r="W628" s="402"/>
      <c r="X628" s="402"/>
      <c r="Y628" s="402"/>
      <c r="Z628" s="402"/>
    </row>
    <row r="629" ht="18.0" customHeight="1">
      <c r="A629" s="402"/>
      <c r="B629" s="402"/>
      <c r="C629" s="402"/>
      <c r="D629" s="402"/>
      <c r="E629" s="402"/>
      <c r="F629" s="402"/>
      <c r="G629" s="402"/>
      <c r="H629" s="402"/>
      <c r="I629" s="402"/>
      <c r="J629" s="402"/>
      <c r="K629" s="402"/>
      <c r="L629" s="402"/>
      <c r="M629" s="402"/>
      <c r="N629" s="402"/>
      <c r="O629" s="402"/>
      <c r="P629" s="402"/>
      <c r="Q629" s="402"/>
      <c r="R629" s="402"/>
      <c r="S629" s="402"/>
      <c r="T629" s="402"/>
      <c r="U629" s="402"/>
      <c r="V629" s="402"/>
      <c r="W629" s="402"/>
      <c r="X629" s="402"/>
      <c r="Y629" s="402"/>
      <c r="Z629" s="402"/>
    </row>
    <row r="630" ht="18.0" customHeight="1">
      <c r="A630" s="402"/>
      <c r="B630" s="402"/>
      <c r="C630" s="402"/>
      <c r="D630" s="402"/>
      <c r="E630" s="402"/>
      <c r="F630" s="402"/>
      <c r="G630" s="402"/>
      <c r="H630" s="402"/>
      <c r="I630" s="402"/>
      <c r="J630" s="402"/>
      <c r="K630" s="402"/>
      <c r="L630" s="402"/>
      <c r="M630" s="402"/>
      <c r="N630" s="402"/>
      <c r="O630" s="402"/>
      <c r="P630" s="402"/>
      <c r="Q630" s="402"/>
      <c r="R630" s="402"/>
      <c r="S630" s="402"/>
      <c r="T630" s="402"/>
      <c r="U630" s="402"/>
      <c r="V630" s="402"/>
      <c r="W630" s="402"/>
      <c r="X630" s="402"/>
      <c r="Y630" s="402"/>
      <c r="Z630" s="402"/>
    </row>
    <row r="631" ht="18.0" customHeight="1">
      <c r="A631" s="402"/>
      <c r="B631" s="402"/>
      <c r="C631" s="402"/>
      <c r="D631" s="402"/>
      <c r="E631" s="402"/>
      <c r="F631" s="402"/>
      <c r="G631" s="402"/>
      <c r="H631" s="402"/>
      <c r="I631" s="402"/>
      <c r="J631" s="402"/>
      <c r="K631" s="402"/>
      <c r="L631" s="402"/>
      <c r="M631" s="402"/>
      <c r="N631" s="402"/>
      <c r="O631" s="402"/>
      <c r="P631" s="402"/>
      <c r="Q631" s="402"/>
      <c r="R631" s="402"/>
      <c r="S631" s="402"/>
      <c r="T631" s="402"/>
      <c r="U631" s="402"/>
      <c r="V631" s="402"/>
      <c r="W631" s="402"/>
      <c r="X631" s="402"/>
      <c r="Y631" s="402"/>
      <c r="Z631" s="402"/>
    </row>
    <row r="632" ht="18.0" customHeight="1">
      <c r="A632" s="402"/>
      <c r="B632" s="402"/>
      <c r="C632" s="402"/>
      <c r="D632" s="402"/>
      <c r="E632" s="402"/>
      <c r="F632" s="402"/>
      <c r="G632" s="402"/>
      <c r="H632" s="402"/>
      <c r="I632" s="402"/>
      <c r="J632" s="402"/>
      <c r="K632" s="402"/>
      <c r="L632" s="402"/>
      <c r="M632" s="402"/>
      <c r="N632" s="402"/>
      <c r="O632" s="402"/>
      <c r="P632" s="402"/>
      <c r="Q632" s="402"/>
      <c r="R632" s="402"/>
      <c r="S632" s="402"/>
      <c r="T632" s="402"/>
      <c r="U632" s="402"/>
      <c r="V632" s="402"/>
      <c r="W632" s="402"/>
      <c r="X632" s="402"/>
      <c r="Y632" s="402"/>
      <c r="Z632" s="402"/>
    </row>
    <row r="633" ht="18.0" customHeight="1">
      <c r="A633" s="402"/>
      <c r="B633" s="402"/>
      <c r="C633" s="402"/>
      <c r="D633" s="402"/>
      <c r="E633" s="402"/>
      <c r="F633" s="402"/>
      <c r="G633" s="402"/>
      <c r="H633" s="402"/>
      <c r="I633" s="402"/>
      <c r="J633" s="402"/>
      <c r="K633" s="402"/>
      <c r="L633" s="402"/>
      <c r="M633" s="402"/>
      <c r="N633" s="402"/>
      <c r="O633" s="402"/>
      <c r="P633" s="402"/>
      <c r="Q633" s="402"/>
      <c r="R633" s="402"/>
      <c r="S633" s="402"/>
      <c r="T633" s="402"/>
      <c r="U633" s="402"/>
      <c r="V633" s="402"/>
      <c r="W633" s="402"/>
      <c r="X633" s="402"/>
      <c r="Y633" s="402"/>
      <c r="Z633" s="402"/>
    </row>
    <row r="634" ht="18.0" customHeight="1">
      <c r="A634" s="402"/>
      <c r="B634" s="402"/>
      <c r="C634" s="402"/>
      <c r="D634" s="402"/>
      <c r="E634" s="402"/>
      <c r="F634" s="402"/>
      <c r="G634" s="402"/>
      <c r="H634" s="402"/>
      <c r="I634" s="402"/>
      <c r="J634" s="402"/>
      <c r="K634" s="402"/>
      <c r="L634" s="402"/>
      <c r="M634" s="402"/>
      <c r="N634" s="402"/>
      <c r="O634" s="402"/>
      <c r="P634" s="402"/>
      <c r="Q634" s="402"/>
      <c r="R634" s="402"/>
      <c r="S634" s="402"/>
      <c r="T634" s="402"/>
      <c r="U634" s="402"/>
      <c r="V634" s="402"/>
      <c r="W634" s="402"/>
      <c r="X634" s="402"/>
      <c r="Y634" s="402"/>
      <c r="Z634" s="402"/>
    </row>
    <row r="635" ht="18.0" customHeight="1">
      <c r="A635" s="402"/>
      <c r="B635" s="402"/>
      <c r="C635" s="402"/>
      <c r="D635" s="402"/>
      <c r="E635" s="402"/>
      <c r="F635" s="402"/>
      <c r="G635" s="402"/>
      <c r="H635" s="402"/>
      <c r="I635" s="402"/>
      <c r="J635" s="402"/>
      <c r="K635" s="402"/>
      <c r="L635" s="402"/>
      <c r="M635" s="402"/>
      <c r="N635" s="402"/>
      <c r="O635" s="402"/>
      <c r="P635" s="402"/>
      <c r="Q635" s="402"/>
      <c r="R635" s="402"/>
      <c r="S635" s="402"/>
      <c r="T635" s="402"/>
      <c r="U635" s="402"/>
      <c r="V635" s="402"/>
      <c r="W635" s="402"/>
      <c r="X635" s="402"/>
      <c r="Y635" s="402"/>
      <c r="Z635" s="402"/>
    </row>
    <row r="636" ht="18.0" customHeight="1">
      <c r="A636" s="402"/>
      <c r="B636" s="402"/>
      <c r="C636" s="402"/>
      <c r="D636" s="402"/>
      <c r="E636" s="402"/>
      <c r="F636" s="402"/>
      <c r="G636" s="402"/>
      <c r="H636" s="402"/>
      <c r="I636" s="402"/>
      <c r="J636" s="402"/>
      <c r="K636" s="402"/>
      <c r="L636" s="402"/>
      <c r="M636" s="402"/>
      <c r="N636" s="402"/>
      <c r="O636" s="402"/>
      <c r="P636" s="402"/>
      <c r="Q636" s="402"/>
      <c r="R636" s="402"/>
      <c r="S636" s="402"/>
      <c r="T636" s="402"/>
      <c r="U636" s="402"/>
      <c r="V636" s="402"/>
      <c r="W636" s="402"/>
      <c r="X636" s="402"/>
      <c r="Y636" s="402"/>
      <c r="Z636" s="402"/>
    </row>
    <row r="637" ht="18.0" customHeight="1">
      <c r="A637" s="402"/>
      <c r="B637" s="402"/>
      <c r="C637" s="402"/>
      <c r="D637" s="402"/>
      <c r="E637" s="402"/>
      <c r="F637" s="402"/>
      <c r="G637" s="402"/>
      <c r="H637" s="402"/>
      <c r="I637" s="402"/>
      <c r="J637" s="402"/>
      <c r="K637" s="402"/>
      <c r="L637" s="402"/>
      <c r="M637" s="402"/>
      <c r="N637" s="402"/>
      <c r="O637" s="402"/>
      <c r="P637" s="402"/>
      <c r="Q637" s="402"/>
      <c r="R637" s="402"/>
      <c r="S637" s="402"/>
      <c r="T637" s="402"/>
      <c r="U637" s="402"/>
      <c r="V637" s="402"/>
      <c r="W637" s="402"/>
      <c r="X637" s="402"/>
      <c r="Y637" s="402"/>
      <c r="Z637" s="402"/>
    </row>
    <row r="638" ht="18.0" customHeight="1">
      <c r="A638" s="402"/>
      <c r="B638" s="402"/>
      <c r="C638" s="402"/>
      <c r="D638" s="402"/>
      <c r="E638" s="402"/>
      <c r="F638" s="402"/>
      <c r="G638" s="402"/>
      <c r="H638" s="402"/>
      <c r="I638" s="402"/>
      <c r="J638" s="402"/>
      <c r="K638" s="402"/>
      <c r="L638" s="402"/>
      <c r="M638" s="402"/>
      <c r="N638" s="402"/>
      <c r="O638" s="402"/>
      <c r="P638" s="402"/>
      <c r="Q638" s="402"/>
      <c r="R638" s="402"/>
      <c r="S638" s="402"/>
      <c r="T638" s="402"/>
      <c r="U638" s="402"/>
      <c r="V638" s="402"/>
      <c r="W638" s="402"/>
      <c r="X638" s="402"/>
      <c r="Y638" s="402"/>
      <c r="Z638" s="402"/>
    </row>
    <row r="639" ht="18.0" customHeight="1">
      <c r="A639" s="402"/>
      <c r="B639" s="402"/>
      <c r="C639" s="402"/>
      <c r="D639" s="402"/>
      <c r="E639" s="402"/>
      <c r="F639" s="402"/>
      <c r="G639" s="402"/>
      <c r="H639" s="402"/>
      <c r="I639" s="402"/>
      <c r="J639" s="402"/>
      <c r="K639" s="402"/>
      <c r="L639" s="402"/>
      <c r="M639" s="402"/>
      <c r="N639" s="402"/>
      <c r="O639" s="402"/>
      <c r="P639" s="402"/>
      <c r="Q639" s="402"/>
      <c r="R639" s="402"/>
      <c r="S639" s="402"/>
      <c r="T639" s="402"/>
      <c r="U639" s="402"/>
      <c r="V639" s="402"/>
      <c r="W639" s="402"/>
      <c r="X639" s="402"/>
      <c r="Y639" s="402"/>
      <c r="Z639" s="402"/>
    </row>
    <row r="640" ht="18.0" customHeight="1">
      <c r="A640" s="402"/>
      <c r="B640" s="402"/>
      <c r="C640" s="402"/>
      <c r="D640" s="402"/>
      <c r="E640" s="402"/>
      <c r="F640" s="402"/>
      <c r="G640" s="402"/>
      <c r="H640" s="402"/>
      <c r="I640" s="402"/>
      <c r="J640" s="402"/>
      <c r="K640" s="402"/>
      <c r="L640" s="402"/>
      <c r="M640" s="402"/>
      <c r="N640" s="402"/>
      <c r="O640" s="402"/>
      <c r="P640" s="402"/>
      <c r="Q640" s="402"/>
      <c r="R640" s="402"/>
      <c r="S640" s="402"/>
      <c r="T640" s="402"/>
      <c r="U640" s="402"/>
      <c r="V640" s="402"/>
      <c r="W640" s="402"/>
      <c r="X640" s="402"/>
      <c r="Y640" s="402"/>
      <c r="Z640" s="402"/>
    </row>
    <row r="641" ht="18.0" customHeight="1">
      <c r="A641" s="402"/>
      <c r="B641" s="402"/>
      <c r="C641" s="402"/>
      <c r="D641" s="402"/>
      <c r="E641" s="402"/>
      <c r="F641" s="402"/>
      <c r="G641" s="402"/>
      <c r="H641" s="402"/>
      <c r="I641" s="402"/>
      <c r="J641" s="402"/>
      <c r="K641" s="402"/>
      <c r="L641" s="402"/>
      <c r="M641" s="402"/>
      <c r="N641" s="402"/>
      <c r="O641" s="402"/>
      <c r="P641" s="402"/>
      <c r="Q641" s="402"/>
      <c r="R641" s="402"/>
      <c r="S641" s="402"/>
      <c r="T641" s="402"/>
      <c r="U641" s="402"/>
      <c r="V641" s="402"/>
      <c r="W641" s="402"/>
      <c r="X641" s="402"/>
      <c r="Y641" s="402"/>
      <c r="Z641" s="402"/>
    </row>
    <row r="642" ht="18.0" customHeight="1">
      <c r="A642" s="402"/>
      <c r="B642" s="402"/>
      <c r="C642" s="402"/>
      <c r="D642" s="402"/>
      <c r="E642" s="402"/>
      <c r="F642" s="402"/>
      <c r="G642" s="402"/>
      <c r="H642" s="402"/>
      <c r="I642" s="402"/>
      <c r="J642" s="402"/>
      <c r="K642" s="402"/>
      <c r="L642" s="402"/>
      <c r="M642" s="402"/>
      <c r="N642" s="402"/>
      <c r="O642" s="402"/>
      <c r="P642" s="402"/>
      <c r="Q642" s="402"/>
      <c r="R642" s="402"/>
      <c r="S642" s="402"/>
      <c r="T642" s="402"/>
      <c r="U642" s="402"/>
      <c r="V642" s="402"/>
      <c r="W642" s="402"/>
      <c r="X642" s="402"/>
      <c r="Y642" s="402"/>
      <c r="Z642" s="402"/>
    </row>
    <row r="643" ht="18.0" customHeight="1">
      <c r="A643" s="402"/>
      <c r="B643" s="402"/>
      <c r="C643" s="402"/>
      <c r="D643" s="402"/>
      <c r="E643" s="402"/>
      <c r="F643" s="402"/>
      <c r="G643" s="402"/>
      <c r="H643" s="402"/>
      <c r="I643" s="402"/>
      <c r="J643" s="402"/>
      <c r="K643" s="402"/>
      <c r="L643" s="402"/>
      <c r="M643" s="402"/>
      <c r="N643" s="402"/>
      <c r="O643" s="402"/>
      <c r="P643" s="402"/>
      <c r="Q643" s="402"/>
      <c r="R643" s="402"/>
      <c r="S643" s="402"/>
      <c r="T643" s="402"/>
      <c r="U643" s="402"/>
      <c r="V643" s="402"/>
      <c r="W643" s="402"/>
      <c r="X643" s="402"/>
      <c r="Y643" s="402"/>
      <c r="Z643" s="402"/>
    </row>
    <row r="644" ht="18.0" customHeight="1">
      <c r="A644" s="402"/>
      <c r="B644" s="402"/>
      <c r="C644" s="402"/>
      <c r="D644" s="402"/>
      <c r="E644" s="402"/>
      <c r="F644" s="402"/>
      <c r="G644" s="402"/>
      <c r="H644" s="402"/>
      <c r="I644" s="402"/>
      <c r="J644" s="402"/>
      <c r="K644" s="402"/>
      <c r="L644" s="402"/>
      <c r="M644" s="402"/>
      <c r="N644" s="402"/>
      <c r="O644" s="402"/>
      <c r="P644" s="402"/>
      <c r="Q644" s="402"/>
      <c r="R644" s="402"/>
      <c r="S644" s="402"/>
      <c r="T644" s="402"/>
      <c r="U644" s="402"/>
      <c r="V644" s="402"/>
      <c r="W644" s="402"/>
      <c r="X644" s="402"/>
      <c r="Y644" s="402"/>
      <c r="Z644" s="402"/>
    </row>
    <row r="645" ht="18.0" customHeight="1">
      <c r="A645" s="402"/>
      <c r="B645" s="402"/>
      <c r="C645" s="402"/>
      <c r="D645" s="402"/>
      <c r="E645" s="402"/>
      <c r="F645" s="402"/>
      <c r="G645" s="402"/>
      <c r="H645" s="402"/>
      <c r="I645" s="402"/>
      <c r="J645" s="402"/>
      <c r="K645" s="402"/>
      <c r="L645" s="402"/>
      <c r="M645" s="402"/>
      <c r="N645" s="402"/>
      <c r="O645" s="402"/>
      <c r="P645" s="402"/>
      <c r="Q645" s="402"/>
      <c r="R645" s="402"/>
      <c r="S645" s="402"/>
      <c r="T645" s="402"/>
      <c r="U645" s="402"/>
      <c r="V645" s="402"/>
      <c r="W645" s="402"/>
      <c r="X645" s="402"/>
      <c r="Y645" s="402"/>
      <c r="Z645" s="402"/>
    </row>
    <row r="646" ht="18.0" customHeight="1">
      <c r="A646" s="402"/>
      <c r="B646" s="402"/>
      <c r="C646" s="402"/>
      <c r="D646" s="402"/>
      <c r="E646" s="402"/>
      <c r="F646" s="402"/>
      <c r="G646" s="402"/>
      <c r="H646" s="402"/>
      <c r="I646" s="402"/>
      <c r="J646" s="402"/>
      <c r="K646" s="402"/>
      <c r="L646" s="402"/>
      <c r="M646" s="402"/>
      <c r="N646" s="402"/>
      <c r="O646" s="402"/>
      <c r="P646" s="402"/>
      <c r="Q646" s="402"/>
      <c r="R646" s="402"/>
      <c r="S646" s="402"/>
      <c r="T646" s="402"/>
      <c r="U646" s="402"/>
      <c r="V646" s="402"/>
      <c r="W646" s="402"/>
      <c r="X646" s="402"/>
      <c r="Y646" s="402"/>
      <c r="Z646" s="402"/>
    </row>
    <row r="647" ht="18.0" customHeight="1">
      <c r="A647" s="402"/>
      <c r="B647" s="402"/>
      <c r="C647" s="402"/>
      <c r="D647" s="402"/>
      <c r="E647" s="402"/>
      <c r="F647" s="402"/>
      <c r="G647" s="402"/>
      <c r="H647" s="402"/>
      <c r="I647" s="402"/>
      <c r="J647" s="402"/>
      <c r="K647" s="402"/>
      <c r="L647" s="402"/>
      <c r="M647" s="402"/>
      <c r="N647" s="402"/>
      <c r="O647" s="402"/>
      <c r="P647" s="402"/>
      <c r="Q647" s="402"/>
      <c r="R647" s="402"/>
      <c r="S647" s="402"/>
      <c r="T647" s="402"/>
      <c r="U647" s="402"/>
      <c r="V647" s="402"/>
      <c r="W647" s="402"/>
      <c r="X647" s="402"/>
      <c r="Y647" s="402"/>
      <c r="Z647" s="402"/>
    </row>
    <row r="648" ht="18.0" customHeight="1">
      <c r="A648" s="402"/>
      <c r="B648" s="402"/>
      <c r="C648" s="402"/>
      <c r="D648" s="402"/>
      <c r="E648" s="402"/>
      <c r="F648" s="402"/>
      <c r="G648" s="402"/>
      <c r="H648" s="402"/>
      <c r="I648" s="402"/>
      <c r="J648" s="402"/>
      <c r="K648" s="402"/>
      <c r="L648" s="402"/>
      <c r="M648" s="402"/>
      <c r="N648" s="402"/>
      <c r="O648" s="402"/>
      <c r="P648" s="402"/>
      <c r="Q648" s="402"/>
      <c r="R648" s="402"/>
      <c r="S648" s="402"/>
      <c r="T648" s="402"/>
      <c r="U648" s="402"/>
      <c r="V648" s="402"/>
      <c r="W648" s="402"/>
      <c r="X648" s="402"/>
      <c r="Y648" s="402"/>
      <c r="Z648" s="402"/>
    </row>
    <row r="649" ht="18.0" customHeight="1">
      <c r="A649" s="402"/>
      <c r="B649" s="402"/>
      <c r="C649" s="402"/>
      <c r="D649" s="402"/>
      <c r="E649" s="402"/>
      <c r="F649" s="402"/>
      <c r="G649" s="402"/>
      <c r="H649" s="402"/>
      <c r="I649" s="402"/>
      <c r="J649" s="402"/>
      <c r="K649" s="402"/>
      <c r="L649" s="402"/>
      <c r="M649" s="402"/>
      <c r="N649" s="402"/>
      <c r="O649" s="402"/>
      <c r="P649" s="402"/>
      <c r="Q649" s="402"/>
      <c r="R649" s="402"/>
      <c r="S649" s="402"/>
      <c r="T649" s="402"/>
      <c r="U649" s="402"/>
      <c r="V649" s="402"/>
      <c r="W649" s="402"/>
      <c r="X649" s="402"/>
      <c r="Y649" s="402"/>
      <c r="Z649" s="402"/>
    </row>
    <row r="650" ht="18.0" customHeight="1">
      <c r="A650" s="402"/>
      <c r="B650" s="402"/>
      <c r="C650" s="402"/>
      <c r="D650" s="402"/>
      <c r="E650" s="402"/>
      <c r="F650" s="402"/>
      <c r="G650" s="402"/>
      <c r="H650" s="402"/>
      <c r="I650" s="402"/>
      <c r="J650" s="402"/>
      <c r="K650" s="402"/>
      <c r="L650" s="402"/>
      <c r="M650" s="402"/>
      <c r="N650" s="402"/>
      <c r="O650" s="402"/>
      <c r="P650" s="402"/>
      <c r="Q650" s="402"/>
      <c r="R650" s="402"/>
      <c r="S650" s="402"/>
      <c r="T650" s="402"/>
      <c r="U650" s="402"/>
      <c r="V650" s="402"/>
      <c r="W650" s="402"/>
      <c r="X650" s="402"/>
      <c r="Y650" s="402"/>
      <c r="Z650" s="402"/>
    </row>
    <row r="651" ht="18.0" customHeight="1">
      <c r="A651" s="402"/>
      <c r="B651" s="402"/>
      <c r="C651" s="402"/>
      <c r="D651" s="402"/>
      <c r="E651" s="402"/>
      <c r="F651" s="402"/>
      <c r="G651" s="402"/>
      <c r="H651" s="402"/>
      <c r="I651" s="402"/>
      <c r="J651" s="402"/>
      <c r="K651" s="402"/>
      <c r="L651" s="402"/>
      <c r="M651" s="402"/>
      <c r="N651" s="402"/>
      <c r="O651" s="402"/>
      <c r="P651" s="402"/>
      <c r="Q651" s="402"/>
      <c r="R651" s="402"/>
      <c r="S651" s="402"/>
      <c r="T651" s="402"/>
      <c r="U651" s="402"/>
      <c r="V651" s="402"/>
      <c r="W651" s="402"/>
      <c r="X651" s="402"/>
      <c r="Y651" s="402"/>
      <c r="Z651" s="402"/>
    </row>
    <row r="652" ht="18.0" customHeight="1">
      <c r="A652" s="402"/>
      <c r="B652" s="402"/>
      <c r="C652" s="402"/>
      <c r="D652" s="402"/>
      <c r="E652" s="402"/>
      <c r="F652" s="402"/>
      <c r="G652" s="402"/>
      <c r="H652" s="402"/>
      <c r="I652" s="402"/>
      <c r="J652" s="402"/>
      <c r="K652" s="402"/>
      <c r="L652" s="402"/>
      <c r="M652" s="402"/>
      <c r="N652" s="402"/>
      <c r="O652" s="402"/>
      <c r="P652" s="402"/>
      <c r="Q652" s="402"/>
      <c r="R652" s="402"/>
      <c r="S652" s="402"/>
      <c r="T652" s="402"/>
      <c r="U652" s="402"/>
      <c r="V652" s="402"/>
      <c r="W652" s="402"/>
      <c r="X652" s="402"/>
      <c r="Y652" s="402"/>
      <c r="Z652" s="402"/>
    </row>
    <row r="653" ht="18.0" customHeight="1">
      <c r="A653" s="402"/>
      <c r="B653" s="402"/>
      <c r="C653" s="402"/>
      <c r="D653" s="402"/>
      <c r="E653" s="402"/>
      <c r="F653" s="402"/>
      <c r="G653" s="402"/>
      <c r="H653" s="402"/>
      <c r="I653" s="402"/>
      <c r="J653" s="402"/>
      <c r="K653" s="402"/>
      <c r="L653" s="402"/>
      <c r="M653" s="402"/>
      <c r="N653" s="402"/>
      <c r="O653" s="402"/>
      <c r="P653" s="402"/>
      <c r="Q653" s="402"/>
      <c r="R653" s="402"/>
      <c r="S653" s="402"/>
      <c r="T653" s="402"/>
      <c r="U653" s="402"/>
      <c r="V653" s="402"/>
      <c r="W653" s="402"/>
      <c r="X653" s="402"/>
      <c r="Y653" s="402"/>
      <c r="Z653" s="402"/>
    </row>
    <row r="654" ht="18.0" customHeight="1">
      <c r="A654" s="402"/>
      <c r="B654" s="402"/>
      <c r="C654" s="402"/>
      <c r="D654" s="402"/>
      <c r="E654" s="402"/>
      <c r="F654" s="402"/>
      <c r="G654" s="402"/>
      <c r="H654" s="402"/>
      <c r="I654" s="402"/>
      <c r="J654" s="402"/>
      <c r="K654" s="402"/>
      <c r="L654" s="402"/>
      <c r="M654" s="402"/>
      <c r="N654" s="402"/>
      <c r="O654" s="402"/>
      <c r="P654" s="402"/>
      <c r="Q654" s="402"/>
      <c r="R654" s="402"/>
      <c r="S654" s="402"/>
      <c r="T654" s="402"/>
      <c r="U654" s="402"/>
      <c r="V654" s="402"/>
      <c r="W654" s="402"/>
      <c r="X654" s="402"/>
      <c r="Y654" s="402"/>
      <c r="Z654" s="402"/>
    </row>
    <row r="655" ht="18.0" customHeight="1">
      <c r="A655" s="402"/>
      <c r="B655" s="402"/>
      <c r="C655" s="402"/>
      <c r="D655" s="402"/>
      <c r="E655" s="402"/>
      <c r="F655" s="402"/>
      <c r="G655" s="402"/>
      <c r="H655" s="402"/>
      <c r="I655" s="402"/>
      <c r="J655" s="402"/>
      <c r="K655" s="402"/>
      <c r="L655" s="402"/>
      <c r="M655" s="402"/>
      <c r="N655" s="402"/>
      <c r="O655" s="402"/>
      <c r="P655" s="402"/>
      <c r="Q655" s="402"/>
      <c r="R655" s="402"/>
      <c r="S655" s="402"/>
      <c r="T655" s="402"/>
      <c r="U655" s="402"/>
      <c r="V655" s="402"/>
      <c r="W655" s="402"/>
      <c r="X655" s="402"/>
      <c r="Y655" s="402"/>
      <c r="Z655" s="402"/>
    </row>
    <row r="656" ht="18.0" customHeight="1">
      <c r="A656" s="402"/>
      <c r="B656" s="402"/>
      <c r="C656" s="402"/>
      <c r="D656" s="402"/>
      <c r="E656" s="402"/>
      <c r="F656" s="402"/>
      <c r="G656" s="402"/>
      <c r="H656" s="402"/>
      <c r="I656" s="402"/>
      <c r="J656" s="402"/>
      <c r="K656" s="402"/>
      <c r="L656" s="402"/>
      <c r="M656" s="402"/>
      <c r="N656" s="402"/>
      <c r="O656" s="402"/>
      <c r="P656" s="402"/>
      <c r="Q656" s="402"/>
      <c r="R656" s="402"/>
      <c r="S656" s="402"/>
      <c r="T656" s="402"/>
      <c r="U656" s="402"/>
      <c r="V656" s="402"/>
      <c r="W656" s="402"/>
      <c r="X656" s="402"/>
      <c r="Y656" s="402"/>
      <c r="Z656" s="402"/>
    </row>
    <row r="657" ht="18.0" customHeight="1">
      <c r="A657" s="402"/>
      <c r="B657" s="402"/>
      <c r="C657" s="402"/>
      <c r="D657" s="402"/>
      <c r="E657" s="402"/>
      <c r="F657" s="402"/>
      <c r="G657" s="402"/>
      <c r="H657" s="402"/>
      <c r="I657" s="402"/>
      <c r="J657" s="402"/>
      <c r="K657" s="402"/>
      <c r="L657" s="402"/>
      <c r="M657" s="402"/>
      <c r="N657" s="402"/>
      <c r="O657" s="402"/>
      <c r="P657" s="402"/>
      <c r="Q657" s="402"/>
      <c r="R657" s="402"/>
      <c r="S657" s="402"/>
      <c r="T657" s="402"/>
      <c r="U657" s="402"/>
      <c r="V657" s="402"/>
      <c r="W657" s="402"/>
      <c r="X657" s="402"/>
      <c r="Y657" s="402"/>
      <c r="Z657" s="402"/>
    </row>
    <row r="658" ht="18.0" customHeight="1">
      <c r="A658" s="402"/>
      <c r="B658" s="402"/>
      <c r="C658" s="402"/>
      <c r="D658" s="402"/>
      <c r="E658" s="402"/>
      <c r="F658" s="402"/>
      <c r="G658" s="402"/>
      <c r="H658" s="402"/>
      <c r="I658" s="402"/>
      <c r="J658" s="402"/>
      <c r="K658" s="402"/>
      <c r="L658" s="402"/>
      <c r="M658" s="402"/>
      <c r="N658" s="402"/>
      <c r="O658" s="402"/>
      <c r="P658" s="402"/>
      <c r="Q658" s="402"/>
      <c r="R658" s="402"/>
      <c r="S658" s="402"/>
      <c r="T658" s="402"/>
      <c r="U658" s="402"/>
      <c r="V658" s="402"/>
      <c r="W658" s="402"/>
      <c r="X658" s="402"/>
      <c r="Y658" s="402"/>
      <c r="Z658" s="402"/>
    </row>
    <row r="659" ht="18.0" customHeight="1">
      <c r="A659" s="402"/>
      <c r="B659" s="402"/>
      <c r="C659" s="402"/>
      <c r="D659" s="402"/>
      <c r="E659" s="402"/>
      <c r="F659" s="402"/>
      <c r="G659" s="402"/>
      <c r="H659" s="402"/>
      <c r="I659" s="402"/>
      <c r="J659" s="402"/>
      <c r="K659" s="402"/>
      <c r="L659" s="402"/>
      <c r="M659" s="402"/>
      <c r="N659" s="402"/>
      <c r="O659" s="402"/>
      <c r="P659" s="402"/>
      <c r="Q659" s="402"/>
      <c r="R659" s="402"/>
      <c r="S659" s="402"/>
      <c r="T659" s="402"/>
      <c r="U659" s="402"/>
      <c r="V659" s="402"/>
      <c r="W659" s="402"/>
      <c r="X659" s="402"/>
      <c r="Y659" s="402"/>
      <c r="Z659" s="402"/>
    </row>
    <row r="660" ht="18.0" customHeight="1">
      <c r="A660" s="402"/>
      <c r="B660" s="402"/>
      <c r="C660" s="402"/>
      <c r="D660" s="402"/>
      <c r="E660" s="402"/>
      <c r="F660" s="402"/>
      <c r="G660" s="402"/>
      <c r="H660" s="402"/>
      <c r="I660" s="402"/>
      <c r="J660" s="402"/>
      <c r="K660" s="402"/>
      <c r="L660" s="402"/>
      <c r="M660" s="402"/>
      <c r="N660" s="402"/>
      <c r="O660" s="402"/>
      <c r="P660" s="402"/>
      <c r="Q660" s="402"/>
      <c r="R660" s="402"/>
      <c r="S660" s="402"/>
      <c r="T660" s="402"/>
      <c r="U660" s="402"/>
      <c r="V660" s="402"/>
      <c r="W660" s="402"/>
      <c r="X660" s="402"/>
      <c r="Y660" s="402"/>
      <c r="Z660" s="402"/>
    </row>
    <row r="661" ht="18.0" customHeight="1">
      <c r="A661" s="402"/>
      <c r="B661" s="402"/>
      <c r="C661" s="402"/>
      <c r="D661" s="402"/>
      <c r="E661" s="402"/>
      <c r="F661" s="402"/>
      <c r="G661" s="402"/>
      <c r="H661" s="402"/>
      <c r="I661" s="402"/>
      <c r="J661" s="402"/>
      <c r="K661" s="402"/>
      <c r="L661" s="402"/>
      <c r="M661" s="402"/>
      <c r="N661" s="402"/>
      <c r="O661" s="402"/>
      <c r="P661" s="402"/>
      <c r="Q661" s="402"/>
      <c r="R661" s="402"/>
      <c r="S661" s="402"/>
      <c r="T661" s="402"/>
      <c r="U661" s="402"/>
      <c r="V661" s="402"/>
      <c r="W661" s="402"/>
      <c r="X661" s="402"/>
      <c r="Y661" s="402"/>
      <c r="Z661" s="402"/>
    </row>
    <row r="662" ht="18.0" customHeight="1">
      <c r="A662" s="402"/>
      <c r="B662" s="402"/>
      <c r="C662" s="402"/>
      <c r="D662" s="402"/>
      <c r="E662" s="402"/>
      <c r="F662" s="402"/>
      <c r="G662" s="402"/>
      <c r="H662" s="402"/>
      <c r="I662" s="402"/>
      <c r="J662" s="402"/>
      <c r="K662" s="402"/>
      <c r="L662" s="402"/>
      <c r="M662" s="402"/>
      <c r="N662" s="402"/>
      <c r="O662" s="402"/>
      <c r="P662" s="402"/>
      <c r="Q662" s="402"/>
      <c r="R662" s="402"/>
      <c r="S662" s="402"/>
      <c r="T662" s="402"/>
      <c r="U662" s="402"/>
      <c r="V662" s="402"/>
      <c r="W662" s="402"/>
      <c r="X662" s="402"/>
      <c r="Y662" s="402"/>
      <c r="Z662" s="402"/>
    </row>
    <row r="663" ht="18.0" customHeight="1">
      <c r="A663" s="402"/>
      <c r="B663" s="402"/>
      <c r="C663" s="402"/>
      <c r="D663" s="402"/>
      <c r="E663" s="402"/>
      <c r="F663" s="402"/>
      <c r="G663" s="402"/>
      <c r="H663" s="402"/>
      <c r="I663" s="402"/>
      <c r="J663" s="402"/>
      <c r="K663" s="402"/>
      <c r="L663" s="402"/>
      <c r="M663" s="402"/>
      <c r="N663" s="402"/>
      <c r="O663" s="402"/>
      <c r="P663" s="402"/>
      <c r="Q663" s="402"/>
      <c r="R663" s="402"/>
      <c r="S663" s="402"/>
      <c r="T663" s="402"/>
      <c r="U663" s="402"/>
      <c r="V663" s="402"/>
      <c r="W663" s="402"/>
      <c r="X663" s="402"/>
      <c r="Y663" s="402"/>
      <c r="Z663" s="402"/>
    </row>
    <row r="664" ht="18.0" customHeight="1">
      <c r="A664" s="402"/>
      <c r="B664" s="402"/>
      <c r="C664" s="402"/>
      <c r="D664" s="402"/>
      <c r="E664" s="402"/>
      <c r="F664" s="402"/>
      <c r="G664" s="402"/>
      <c r="H664" s="402"/>
      <c r="I664" s="402"/>
      <c r="J664" s="402"/>
      <c r="K664" s="402"/>
      <c r="L664" s="402"/>
      <c r="M664" s="402"/>
      <c r="N664" s="402"/>
      <c r="O664" s="402"/>
      <c r="P664" s="402"/>
      <c r="Q664" s="402"/>
      <c r="R664" s="402"/>
      <c r="S664" s="402"/>
      <c r="T664" s="402"/>
      <c r="U664" s="402"/>
      <c r="V664" s="402"/>
      <c r="W664" s="402"/>
      <c r="X664" s="402"/>
      <c r="Y664" s="402"/>
      <c r="Z664" s="402"/>
    </row>
    <row r="665" ht="18.0" customHeight="1">
      <c r="A665" s="402"/>
      <c r="B665" s="402"/>
      <c r="C665" s="402"/>
      <c r="D665" s="402"/>
      <c r="E665" s="402"/>
      <c r="F665" s="402"/>
      <c r="G665" s="402"/>
      <c r="H665" s="402"/>
      <c r="I665" s="402"/>
      <c r="J665" s="402"/>
      <c r="K665" s="402"/>
      <c r="L665" s="402"/>
      <c r="M665" s="402"/>
      <c r="N665" s="402"/>
      <c r="O665" s="402"/>
      <c r="P665" s="402"/>
      <c r="Q665" s="402"/>
      <c r="R665" s="402"/>
      <c r="S665" s="402"/>
      <c r="T665" s="402"/>
      <c r="U665" s="402"/>
      <c r="V665" s="402"/>
      <c r="W665" s="402"/>
      <c r="X665" s="402"/>
      <c r="Y665" s="402"/>
      <c r="Z665" s="402"/>
    </row>
    <row r="666" ht="18.0" customHeight="1">
      <c r="A666" s="402"/>
      <c r="B666" s="402"/>
      <c r="C666" s="402"/>
      <c r="D666" s="402"/>
      <c r="E666" s="402"/>
      <c r="F666" s="402"/>
      <c r="G666" s="402"/>
      <c r="H666" s="402"/>
      <c r="I666" s="402"/>
      <c r="J666" s="402"/>
      <c r="K666" s="402"/>
      <c r="L666" s="402"/>
      <c r="M666" s="402"/>
      <c r="N666" s="402"/>
      <c r="O666" s="402"/>
      <c r="P666" s="402"/>
      <c r="Q666" s="402"/>
      <c r="R666" s="402"/>
      <c r="S666" s="402"/>
      <c r="T666" s="402"/>
      <c r="U666" s="402"/>
      <c r="V666" s="402"/>
      <c r="W666" s="402"/>
      <c r="X666" s="402"/>
      <c r="Y666" s="402"/>
      <c r="Z666" s="402"/>
    </row>
    <row r="667" ht="18.0" customHeight="1">
      <c r="A667" s="402"/>
      <c r="B667" s="402"/>
      <c r="C667" s="402"/>
      <c r="D667" s="402"/>
      <c r="E667" s="402"/>
      <c r="F667" s="402"/>
      <c r="G667" s="402"/>
      <c r="H667" s="402"/>
      <c r="I667" s="402"/>
      <c r="J667" s="402"/>
      <c r="K667" s="402"/>
      <c r="L667" s="402"/>
      <c r="M667" s="402"/>
      <c r="N667" s="402"/>
      <c r="O667" s="402"/>
      <c r="P667" s="402"/>
      <c r="Q667" s="402"/>
      <c r="R667" s="402"/>
      <c r="S667" s="402"/>
      <c r="T667" s="402"/>
      <c r="U667" s="402"/>
      <c r="V667" s="402"/>
      <c r="W667" s="402"/>
      <c r="X667" s="402"/>
      <c r="Y667" s="402"/>
      <c r="Z667" s="402"/>
    </row>
    <row r="668" ht="18.0" customHeight="1">
      <c r="A668" s="402"/>
      <c r="B668" s="402"/>
      <c r="C668" s="402"/>
      <c r="D668" s="402"/>
      <c r="E668" s="402"/>
      <c r="F668" s="402"/>
      <c r="G668" s="402"/>
      <c r="H668" s="402"/>
      <c r="I668" s="402"/>
      <c r="J668" s="402"/>
      <c r="K668" s="402"/>
      <c r="L668" s="402"/>
      <c r="M668" s="402"/>
      <c r="N668" s="402"/>
      <c r="O668" s="402"/>
      <c r="P668" s="402"/>
      <c r="Q668" s="402"/>
      <c r="R668" s="402"/>
      <c r="S668" s="402"/>
      <c r="T668" s="402"/>
      <c r="U668" s="402"/>
      <c r="V668" s="402"/>
      <c r="W668" s="402"/>
      <c r="X668" s="402"/>
      <c r="Y668" s="402"/>
      <c r="Z668" s="402"/>
    </row>
    <row r="669" ht="18.0" customHeight="1">
      <c r="A669" s="402"/>
      <c r="B669" s="402"/>
      <c r="C669" s="402"/>
      <c r="D669" s="402"/>
      <c r="E669" s="402"/>
      <c r="F669" s="402"/>
      <c r="G669" s="402"/>
      <c r="H669" s="402"/>
      <c r="I669" s="402"/>
      <c r="J669" s="402"/>
      <c r="K669" s="402"/>
      <c r="L669" s="402"/>
      <c r="M669" s="402"/>
      <c r="N669" s="402"/>
      <c r="O669" s="402"/>
      <c r="P669" s="402"/>
      <c r="Q669" s="402"/>
      <c r="R669" s="402"/>
      <c r="S669" s="402"/>
      <c r="T669" s="402"/>
      <c r="U669" s="402"/>
      <c r="V669" s="402"/>
      <c r="W669" s="402"/>
      <c r="X669" s="402"/>
      <c r="Y669" s="402"/>
      <c r="Z669" s="402"/>
    </row>
    <row r="670" ht="18.0" customHeight="1">
      <c r="A670" s="402"/>
      <c r="B670" s="402"/>
      <c r="C670" s="402"/>
      <c r="D670" s="402"/>
      <c r="E670" s="402"/>
      <c r="F670" s="402"/>
      <c r="G670" s="402"/>
      <c r="H670" s="402"/>
      <c r="I670" s="402"/>
      <c r="J670" s="402"/>
      <c r="K670" s="402"/>
      <c r="L670" s="402"/>
      <c r="M670" s="402"/>
      <c r="N670" s="402"/>
      <c r="O670" s="402"/>
      <c r="P670" s="402"/>
      <c r="Q670" s="402"/>
      <c r="R670" s="402"/>
      <c r="S670" s="402"/>
      <c r="T670" s="402"/>
      <c r="U670" s="402"/>
      <c r="V670" s="402"/>
      <c r="W670" s="402"/>
      <c r="X670" s="402"/>
      <c r="Y670" s="402"/>
      <c r="Z670" s="402"/>
    </row>
    <row r="671" ht="18.0" customHeight="1">
      <c r="A671" s="402"/>
      <c r="B671" s="402"/>
      <c r="C671" s="402"/>
      <c r="D671" s="402"/>
      <c r="E671" s="402"/>
      <c r="F671" s="402"/>
      <c r="G671" s="402"/>
      <c r="H671" s="402"/>
      <c r="I671" s="402"/>
      <c r="J671" s="402"/>
      <c r="K671" s="402"/>
      <c r="L671" s="402"/>
      <c r="M671" s="402"/>
      <c r="N671" s="402"/>
      <c r="O671" s="402"/>
      <c r="P671" s="402"/>
      <c r="Q671" s="402"/>
      <c r="R671" s="402"/>
      <c r="S671" s="402"/>
      <c r="T671" s="402"/>
      <c r="U671" s="402"/>
      <c r="V671" s="402"/>
      <c r="W671" s="402"/>
      <c r="X671" s="402"/>
      <c r="Y671" s="402"/>
      <c r="Z671" s="402"/>
    </row>
    <row r="672" ht="18.0" customHeight="1">
      <c r="A672" s="402"/>
      <c r="B672" s="402"/>
      <c r="C672" s="402"/>
      <c r="D672" s="402"/>
      <c r="E672" s="402"/>
      <c r="F672" s="402"/>
      <c r="G672" s="402"/>
      <c r="H672" s="402"/>
      <c r="I672" s="402"/>
      <c r="J672" s="402"/>
      <c r="K672" s="402"/>
      <c r="L672" s="402"/>
      <c r="M672" s="402"/>
      <c r="N672" s="402"/>
      <c r="O672" s="402"/>
      <c r="P672" s="402"/>
      <c r="Q672" s="402"/>
      <c r="R672" s="402"/>
      <c r="S672" s="402"/>
      <c r="T672" s="402"/>
      <c r="U672" s="402"/>
      <c r="V672" s="402"/>
      <c r="W672" s="402"/>
      <c r="X672" s="402"/>
      <c r="Y672" s="402"/>
      <c r="Z672" s="402"/>
    </row>
    <row r="673" ht="18.0" customHeight="1">
      <c r="A673" s="402"/>
      <c r="B673" s="402"/>
      <c r="C673" s="402"/>
      <c r="D673" s="402"/>
      <c r="E673" s="402"/>
      <c r="F673" s="402"/>
      <c r="G673" s="402"/>
      <c r="H673" s="402"/>
      <c r="I673" s="402"/>
      <c r="J673" s="402"/>
      <c r="K673" s="402"/>
      <c r="L673" s="402"/>
      <c r="M673" s="402"/>
      <c r="N673" s="402"/>
      <c r="O673" s="402"/>
      <c r="P673" s="402"/>
      <c r="Q673" s="402"/>
      <c r="R673" s="402"/>
      <c r="S673" s="402"/>
      <c r="T673" s="402"/>
      <c r="U673" s="402"/>
      <c r="V673" s="402"/>
      <c r="W673" s="402"/>
      <c r="X673" s="402"/>
      <c r="Y673" s="402"/>
      <c r="Z673" s="402"/>
    </row>
    <row r="674" ht="18.0" customHeight="1">
      <c r="A674" s="402"/>
      <c r="B674" s="402"/>
      <c r="C674" s="402"/>
      <c r="D674" s="402"/>
      <c r="E674" s="402"/>
      <c r="F674" s="402"/>
      <c r="G674" s="402"/>
      <c r="H674" s="402"/>
      <c r="I674" s="402"/>
      <c r="J674" s="402"/>
      <c r="K674" s="402"/>
      <c r="L674" s="402"/>
      <c r="M674" s="402"/>
      <c r="N674" s="402"/>
      <c r="O674" s="402"/>
      <c r="P674" s="402"/>
      <c r="Q674" s="402"/>
      <c r="R674" s="402"/>
      <c r="S674" s="402"/>
      <c r="T674" s="402"/>
      <c r="U674" s="402"/>
      <c r="V674" s="402"/>
      <c r="W674" s="402"/>
      <c r="X674" s="402"/>
      <c r="Y674" s="402"/>
      <c r="Z674" s="402"/>
    </row>
    <row r="675" ht="18.0" customHeight="1">
      <c r="A675" s="402"/>
      <c r="B675" s="402"/>
      <c r="C675" s="402"/>
      <c r="D675" s="402"/>
      <c r="E675" s="402"/>
      <c r="F675" s="402"/>
      <c r="G675" s="402"/>
      <c r="H675" s="402"/>
      <c r="I675" s="402"/>
      <c r="J675" s="402"/>
      <c r="K675" s="402"/>
      <c r="L675" s="402"/>
      <c r="M675" s="402"/>
      <c r="N675" s="402"/>
      <c r="O675" s="402"/>
      <c r="P675" s="402"/>
      <c r="Q675" s="402"/>
      <c r="R675" s="402"/>
      <c r="S675" s="402"/>
      <c r="T675" s="402"/>
      <c r="U675" s="402"/>
      <c r="V675" s="402"/>
      <c r="W675" s="402"/>
      <c r="X675" s="402"/>
      <c r="Y675" s="402"/>
      <c r="Z675" s="402"/>
    </row>
    <row r="676" ht="18.0" customHeight="1">
      <c r="A676" s="402"/>
      <c r="B676" s="402"/>
      <c r="C676" s="402"/>
      <c r="D676" s="402"/>
      <c r="E676" s="402"/>
      <c r="F676" s="402"/>
      <c r="G676" s="402"/>
      <c r="H676" s="402"/>
      <c r="I676" s="402"/>
      <c r="J676" s="402"/>
      <c r="K676" s="402"/>
      <c r="L676" s="402"/>
      <c r="M676" s="402"/>
      <c r="N676" s="402"/>
      <c r="O676" s="402"/>
      <c r="P676" s="402"/>
      <c r="Q676" s="402"/>
      <c r="R676" s="402"/>
      <c r="S676" s="402"/>
      <c r="T676" s="402"/>
      <c r="U676" s="402"/>
      <c r="V676" s="402"/>
      <c r="W676" s="402"/>
      <c r="X676" s="402"/>
      <c r="Y676" s="402"/>
      <c r="Z676" s="402"/>
    </row>
    <row r="677" ht="18.0" customHeight="1">
      <c r="A677" s="402"/>
      <c r="B677" s="402"/>
      <c r="C677" s="402"/>
      <c r="D677" s="402"/>
      <c r="E677" s="402"/>
      <c r="F677" s="402"/>
      <c r="G677" s="402"/>
      <c r="H677" s="402"/>
      <c r="I677" s="402"/>
      <c r="J677" s="402"/>
      <c r="K677" s="402"/>
      <c r="L677" s="402"/>
      <c r="M677" s="402"/>
      <c r="N677" s="402"/>
      <c r="O677" s="402"/>
      <c r="P677" s="402"/>
      <c r="Q677" s="402"/>
      <c r="R677" s="402"/>
      <c r="S677" s="402"/>
      <c r="T677" s="402"/>
      <c r="U677" s="402"/>
      <c r="V677" s="402"/>
      <c r="W677" s="402"/>
      <c r="X677" s="402"/>
      <c r="Y677" s="402"/>
      <c r="Z677" s="402"/>
    </row>
    <row r="678" ht="18.0" customHeight="1">
      <c r="A678" s="402"/>
      <c r="B678" s="402"/>
      <c r="C678" s="402"/>
      <c r="D678" s="402"/>
      <c r="E678" s="402"/>
      <c r="F678" s="402"/>
      <c r="G678" s="402"/>
      <c r="H678" s="402"/>
      <c r="I678" s="402"/>
      <c r="J678" s="402"/>
      <c r="K678" s="402"/>
      <c r="L678" s="402"/>
      <c r="M678" s="402"/>
      <c r="N678" s="402"/>
      <c r="O678" s="402"/>
      <c r="P678" s="402"/>
      <c r="Q678" s="402"/>
      <c r="R678" s="402"/>
      <c r="S678" s="402"/>
      <c r="T678" s="402"/>
      <c r="U678" s="402"/>
      <c r="V678" s="402"/>
      <c r="W678" s="402"/>
      <c r="X678" s="402"/>
      <c r="Y678" s="402"/>
      <c r="Z678" s="402"/>
    </row>
    <row r="679" ht="18.0" customHeight="1">
      <c r="A679" s="402"/>
      <c r="B679" s="402"/>
      <c r="C679" s="402"/>
      <c r="D679" s="402"/>
      <c r="E679" s="402"/>
      <c r="F679" s="402"/>
      <c r="G679" s="402"/>
      <c r="H679" s="402"/>
      <c r="I679" s="402"/>
      <c r="J679" s="402"/>
      <c r="K679" s="402"/>
      <c r="L679" s="402"/>
      <c r="M679" s="402"/>
      <c r="N679" s="402"/>
      <c r="O679" s="402"/>
      <c r="P679" s="402"/>
      <c r="Q679" s="402"/>
      <c r="R679" s="402"/>
      <c r="S679" s="402"/>
      <c r="T679" s="402"/>
      <c r="U679" s="402"/>
      <c r="V679" s="402"/>
      <c r="W679" s="402"/>
      <c r="X679" s="402"/>
      <c r="Y679" s="402"/>
      <c r="Z679" s="402"/>
    </row>
    <row r="680" ht="18.0" customHeight="1">
      <c r="A680" s="402"/>
      <c r="B680" s="402"/>
      <c r="C680" s="402"/>
      <c r="D680" s="402"/>
      <c r="E680" s="402"/>
      <c r="F680" s="402"/>
      <c r="G680" s="402"/>
      <c r="H680" s="402"/>
      <c r="I680" s="402"/>
      <c r="J680" s="402"/>
      <c r="K680" s="402"/>
      <c r="L680" s="402"/>
      <c r="M680" s="402"/>
      <c r="N680" s="402"/>
      <c r="O680" s="402"/>
      <c r="P680" s="402"/>
      <c r="Q680" s="402"/>
      <c r="R680" s="402"/>
      <c r="S680" s="402"/>
      <c r="T680" s="402"/>
      <c r="U680" s="402"/>
      <c r="V680" s="402"/>
      <c r="W680" s="402"/>
      <c r="X680" s="402"/>
      <c r="Y680" s="402"/>
      <c r="Z680" s="402"/>
    </row>
    <row r="681" ht="18.0" customHeight="1">
      <c r="A681" s="402"/>
      <c r="B681" s="402"/>
      <c r="C681" s="402"/>
      <c r="D681" s="402"/>
      <c r="E681" s="402"/>
      <c r="F681" s="402"/>
      <c r="G681" s="402"/>
      <c r="H681" s="402"/>
      <c r="I681" s="402"/>
      <c r="J681" s="402"/>
      <c r="K681" s="402"/>
      <c r="L681" s="402"/>
      <c r="M681" s="402"/>
      <c r="N681" s="402"/>
      <c r="O681" s="402"/>
      <c r="P681" s="402"/>
      <c r="Q681" s="402"/>
      <c r="R681" s="402"/>
      <c r="S681" s="402"/>
      <c r="T681" s="402"/>
      <c r="U681" s="402"/>
      <c r="V681" s="402"/>
      <c r="W681" s="402"/>
      <c r="X681" s="402"/>
      <c r="Y681" s="402"/>
      <c r="Z681" s="402"/>
    </row>
    <row r="682" ht="18.0" customHeight="1">
      <c r="A682" s="402"/>
      <c r="B682" s="402"/>
      <c r="C682" s="402"/>
      <c r="D682" s="402"/>
      <c r="E682" s="402"/>
      <c r="F682" s="402"/>
      <c r="G682" s="402"/>
      <c r="H682" s="402"/>
      <c r="I682" s="402"/>
      <c r="J682" s="402"/>
      <c r="K682" s="402"/>
      <c r="L682" s="402"/>
      <c r="M682" s="402"/>
      <c r="N682" s="402"/>
      <c r="O682" s="402"/>
      <c r="P682" s="402"/>
      <c r="Q682" s="402"/>
      <c r="R682" s="402"/>
      <c r="S682" s="402"/>
      <c r="T682" s="402"/>
      <c r="U682" s="402"/>
      <c r="V682" s="402"/>
      <c r="W682" s="402"/>
      <c r="X682" s="402"/>
      <c r="Y682" s="402"/>
      <c r="Z682" s="402"/>
    </row>
    <row r="683" ht="18.0" customHeight="1">
      <c r="A683" s="402"/>
      <c r="B683" s="402"/>
      <c r="C683" s="402"/>
      <c r="D683" s="402"/>
      <c r="E683" s="402"/>
      <c r="F683" s="402"/>
      <c r="G683" s="402"/>
      <c r="H683" s="402"/>
      <c r="I683" s="402"/>
      <c r="J683" s="402"/>
      <c r="K683" s="402"/>
      <c r="L683" s="402"/>
      <c r="M683" s="402"/>
      <c r="N683" s="402"/>
      <c r="O683" s="402"/>
      <c r="P683" s="402"/>
      <c r="Q683" s="402"/>
      <c r="R683" s="402"/>
      <c r="S683" s="402"/>
      <c r="T683" s="402"/>
      <c r="U683" s="402"/>
      <c r="V683" s="402"/>
      <c r="W683" s="402"/>
      <c r="X683" s="402"/>
      <c r="Y683" s="402"/>
      <c r="Z683" s="402"/>
    </row>
    <row r="684" ht="18.0" customHeight="1">
      <c r="A684" s="402"/>
      <c r="B684" s="402"/>
      <c r="C684" s="402"/>
      <c r="D684" s="402"/>
      <c r="E684" s="402"/>
      <c r="F684" s="402"/>
      <c r="G684" s="402"/>
      <c r="H684" s="402"/>
      <c r="I684" s="402"/>
      <c r="J684" s="402"/>
      <c r="K684" s="402"/>
      <c r="L684" s="402"/>
      <c r="M684" s="402"/>
      <c r="N684" s="402"/>
      <c r="O684" s="402"/>
      <c r="P684" s="402"/>
      <c r="Q684" s="402"/>
      <c r="R684" s="402"/>
      <c r="S684" s="402"/>
      <c r="T684" s="402"/>
      <c r="U684" s="402"/>
      <c r="V684" s="402"/>
      <c r="W684" s="402"/>
      <c r="X684" s="402"/>
      <c r="Y684" s="402"/>
      <c r="Z684" s="402"/>
    </row>
    <row r="685" ht="18.0" customHeight="1">
      <c r="A685" s="402"/>
      <c r="B685" s="402"/>
      <c r="C685" s="402"/>
      <c r="D685" s="402"/>
      <c r="E685" s="402"/>
      <c r="F685" s="402"/>
      <c r="G685" s="402"/>
      <c r="H685" s="402"/>
      <c r="I685" s="402"/>
      <c r="J685" s="402"/>
      <c r="K685" s="402"/>
      <c r="L685" s="402"/>
      <c r="M685" s="402"/>
      <c r="N685" s="402"/>
      <c r="O685" s="402"/>
      <c r="P685" s="402"/>
      <c r="Q685" s="402"/>
      <c r="R685" s="402"/>
      <c r="S685" s="402"/>
      <c r="T685" s="402"/>
      <c r="U685" s="402"/>
      <c r="V685" s="402"/>
      <c r="W685" s="402"/>
      <c r="X685" s="402"/>
      <c r="Y685" s="402"/>
      <c r="Z685" s="402"/>
    </row>
    <row r="686" ht="18.0" customHeight="1">
      <c r="A686" s="402"/>
      <c r="B686" s="402"/>
      <c r="C686" s="402"/>
      <c r="D686" s="402"/>
      <c r="E686" s="402"/>
      <c r="F686" s="402"/>
      <c r="G686" s="402"/>
      <c r="H686" s="402"/>
      <c r="I686" s="402"/>
      <c r="J686" s="402"/>
      <c r="K686" s="402"/>
      <c r="L686" s="402"/>
      <c r="M686" s="402"/>
      <c r="N686" s="402"/>
      <c r="O686" s="402"/>
      <c r="P686" s="402"/>
      <c r="Q686" s="402"/>
      <c r="R686" s="402"/>
      <c r="S686" s="402"/>
      <c r="T686" s="402"/>
      <c r="U686" s="402"/>
      <c r="V686" s="402"/>
      <c r="W686" s="402"/>
      <c r="X686" s="402"/>
      <c r="Y686" s="402"/>
      <c r="Z686" s="402"/>
    </row>
    <row r="687" ht="18.0" customHeight="1">
      <c r="A687" s="402"/>
      <c r="B687" s="402"/>
      <c r="C687" s="402"/>
      <c r="D687" s="402"/>
      <c r="E687" s="402"/>
      <c r="F687" s="402"/>
      <c r="G687" s="402"/>
      <c r="H687" s="402"/>
      <c r="I687" s="402"/>
      <c r="J687" s="402"/>
      <c r="K687" s="402"/>
      <c r="L687" s="402"/>
      <c r="M687" s="402"/>
      <c r="N687" s="402"/>
      <c r="O687" s="402"/>
      <c r="P687" s="402"/>
      <c r="Q687" s="402"/>
      <c r="R687" s="402"/>
      <c r="S687" s="402"/>
      <c r="T687" s="402"/>
      <c r="U687" s="402"/>
      <c r="V687" s="402"/>
      <c r="W687" s="402"/>
      <c r="X687" s="402"/>
      <c r="Y687" s="402"/>
      <c r="Z687" s="402"/>
    </row>
    <row r="688" ht="18.0" customHeight="1">
      <c r="A688" s="402"/>
      <c r="B688" s="402"/>
      <c r="C688" s="402"/>
      <c r="D688" s="402"/>
      <c r="E688" s="402"/>
      <c r="F688" s="402"/>
      <c r="G688" s="402"/>
      <c r="H688" s="402"/>
      <c r="I688" s="402"/>
      <c r="J688" s="402"/>
      <c r="K688" s="402"/>
      <c r="L688" s="402"/>
      <c r="M688" s="402"/>
      <c r="N688" s="402"/>
      <c r="O688" s="402"/>
      <c r="P688" s="402"/>
      <c r="Q688" s="402"/>
      <c r="R688" s="402"/>
      <c r="S688" s="402"/>
      <c r="T688" s="402"/>
      <c r="U688" s="402"/>
      <c r="V688" s="402"/>
      <c r="W688" s="402"/>
      <c r="X688" s="402"/>
      <c r="Y688" s="402"/>
      <c r="Z688" s="402"/>
    </row>
    <row r="689" ht="18.0" customHeight="1">
      <c r="A689" s="402"/>
      <c r="B689" s="402"/>
      <c r="C689" s="402"/>
      <c r="D689" s="402"/>
      <c r="E689" s="402"/>
      <c r="F689" s="402"/>
      <c r="G689" s="402"/>
      <c r="H689" s="402"/>
      <c r="I689" s="402"/>
      <c r="J689" s="402"/>
      <c r="K689" s="402"/>
      <c r="L689" s="402"/>
      <c r="M689" s="402"/>
      <c r="N689" s="402"/>
      <c r="O689" s="402"/>
      <c r="P689" s="402"/>
      <c r="Q689" s="402"/>
      <c r="R689" s="402"/>
      <c r="S689" s="402"/>
      <c r="T689" s="402"/>
      <c r="U689" s="402"/>
      <c r="V689" s="402"/>
      <c r="W689" s="402"/>
      <c r="X689" s="402"/>
      <c r="Y689" s="402"/>
      <c r="Z689" s="402"/>
    </row>
    <row r="690" ht="18.0" customHeight="1">
      <c r="A690" s="402"/>
      <c r="B690" s="402"/>
      <c r="C690" s="402"/>
      <c r="D690" s="402"/>
      <c r="E690" s="402"/>
      <c r="F690" s="402"/>
      <c r="G690" s="402"/>
      <c r="H690" s="402"/>
      <c r="I690" s="402"/>
      <c r="J690" s="402"/>
      <c r="K690" s="402"/>
      <c r="L690" s="402"/>
      <c r="M690" s="402"/>
      <c r="N690" s="402"/>
      <c r="O690" s="402"/>
      <c r="P690" s="402"/>
      <c r="Q690" s="402"/>
      <c r="R690" s="402"/>
      <c r="S690" s="402"/>
      <c r="T690" s="402"/>
      <c r="U690" s="402"/>
      <c r="V690" s="402"/>
      <c r="W690" s="402"/>
      <c r="X690" s="402"/>
      <c r="Y690" s="402"/>
      <c r="Z690" s="402"/>
    </row>
    <row r="691" ht="18.0" customHeight="1">
      <c r="A691" s="402"/>
      <c r="B691" s="402"/>
      <c r="C691" s="402"/>
      <c r="D691" s="402"/>
      <c r="E691" s="402"/>
      <c r="F691" s="402"/>
      <c r="G691" s="402"/>
      <c r="H691" s="402"/>
      <c r="I691" s="402"/>
      <c r="J691" s="402"/>
      <c r="K691" s="402"/>
      <c r="L691" s="402"/>
      <c r="M691" s="402"/>
      <c r="N691" s="402"/>
      <c r="O691" s="402"/>
      <c r="P691" s="402"/>
      <c r="Q691" s="402"/>
      <c r="R691" s="402"/>
      <c r="S691" s="402"/>
      <c r="T691" s="402"/>
      <c r="U691" s="402"/>
      <c r="V691" s="402"/>
      <c r="W691" s="402"/>
      <c r="X691" s="402"/>
      <c r="Y691" s="402"/>
      <c r="Z691" s="402"/>
    </row>
    <row r="692" ht="18.0" customHeight="1">
      <c r="A692" s="402"/>
      <c r="B692" s="402"/>
      <c r="C692" s="402"/>
      <c r="D692" s="402"/>
      <c r="E692" s="402"/>
      <c r="F692" s="402"/>
      <c r="G692" s="402"/>
      <c r="H692" s="402"/>
      <c r="I692" s="402"/>
      <c r="J692" s="402"/>
      <c r="K692" s="402"/>
      <c r="L692" s="402"/>
      <c r="M692" s="402"/>
      <c r="N692" s="402"/>
      <c r="O692" s="402"/>
      <c r="P692" s="402"/>
      <c r="Q692" s="402"/>
      <c r="R692" s="402"/>
      <c r="S692" s="402"/>
      <c r="T692" s="402"/>
      <c r="U692" s="402"/>
      <c r="V692" s="402"/>
      <c r="W692" s="402"/>
      <c r="X692" s="402"/>
      <c r="Y692" s="402"/>
      <c r="Z692" s="402"/>
    </row>
    <row r="693" ht="18.0" customHeight="1">
      <c r="A693" s="402"/>
      <c r="B693" s="402"/>
      <c r="C693" s="402"/>
      <c r="D693" s="402"/>
      <c r="E693" s="402"/>
      <c r="F693" s="402"/>
      <c r="G693" s="402"/>
      <c r="H693" s="402"/>
      <c r="I693" s="402"/>
      <c r="J693" s="402"/>
      <c r="K693" s="402"/>
      <c r="L693" s="402"/>
      <c r="M693" s="402"/>
      <c r="N693" s="402"/>
      <c r="O693" s="402"/>
      <c r="P693" s="402"/>
      <c r="Q693" s="402"/>
      <c r="R693" s="402"/>
      <c r="S693" s="402"/>
      <c r="T693" s="402"/>
      <c r="U693" s="402"/>
      <c r="V693" s="402"/>
      <c r="W693" s="402"/>
      <c r="X693" s="402"/>
      <c r="Y693" s="402"/>
      <c r="Z693" s="402"/>
    </row>
    <row r="694" ht="18.0" customHeight="1">
      <c r="A694" s="402"/>
      <c r="B694" s="402"/>
      <c r="C694" s="402"/>
      <c r="D694" s="402"/>
      <c r="E694" s="402"/>
      <c r="F694" s="402"/>
      <c r="G694" s="402"/>
      <c r="H694" s="402"/>
      <c r="I694" s="402"/>
      <c r="J694" s="402"/>
      <c r="K694" s="402"/>
      <c r="L694" s="402"/>
      <c r="M694" s="402"/>
      <c r="N694" s="402"/>
      <c r="O694" s="402"/>
      <c r="P694" s="402"/>
      <c r="Q694" s="402"/>
      <c r="R694" s="402"/>
      <c r="S694" s="402"/>
      <c r="T694" s="402"/>
      <c r="U694" s="402"/>
      <c r="V694" s="402"/>
      <c r="W694" s="402"/>
      <c r="X694" s="402"/>
      <c r="Y694" s="402"/>
      <c r="Z694" s="402"/>
    </row>
    <row r="695" ht="18.0" customHeight="1">
      <c r="A695" s="402"/>
      <c r="B695" s="402"/>
      <c r="C695" s="402"/>
      <c r="D695" s="402"/>
      <c r="E695" s="402"/>
      <c r="F695" s="402"/>
      <c r="G695" s="402"/>
      <c r="H695" s="402"/>
      <c r="I695" s="402"/>
      <c r="J695" s="402"/>
      <c r="K695" s="402"/>
      <c r="L695" s="402"/>
      <c r="M695" s="402"/>
      <c r="N695" s="402"/>
      <c r="O695" s="402"/>
      <c r="P695" s="402"/>
      <c r="Q695" s="402"/>
      <c r="R695" s="402"/>
      <c r="S695" s="402"/>
      <c r="T695" s="402"/>
      <c r="U695" s="402"/>
      <c r="V695" s="402"/>
      <c r="W695" s="402"/>
      <c r="X695" s="402"/>
      <c r="Y695" s="402"/>
      <c r="Z695" s="402"/>
    </row>
    <row r="696" ht="18.0" customHeight="1">
      <c r="A696" s="402"/>
      <c r="B696" s="402"/>
      <c r="C696" s="402"/>
      <c r="D696" s="402"/>
      <c r="E696" s="402"/>
      <c r="F696" s="402"/>
      <c r="G696" s="402"/>
      <c r="H696" s="402"/>
      <c r="I696" s="402"/>
      <c r="J696" s="402"/>
      <c r="K696" s="402"/>
      <c r="L696" s="402"/>
      <c r="M696" s="402"/>
      <c r="N696" s="402"/>
      <c r="O696" s="402"/>
      <c r="P696" s="402"/>
      <c r="Q696" s="402"/>
      <c r="R696" s="402"/>
      <c r="S696" s="402"/>
      <c r="T696" s="402"/>
      <c r="U696" s="402"/>
      <c r="V696" s="402"/>
      <c r="W696" s="402"/>
      <c r="X696" s="402"/>
      <c r="Y696" s="402"/>
      <c r="Z696" s="402"/>
    </row>
    <row r="697" ht="18.0" customHeight="1">
      <c r="A697" s="402"/>
      <c r="B697" s="402"/>
      <c r="C697" s="402"/>
      <c r="D697" s="402"/>
      <c r="E697" s="402"/>
      <c r="F697" s="402"/>
      <c r="G697" s="402"/>
      <c r="H697" s="402"/>
      <c r="I697" s="402"/>
      <c r="J697" s="402"/>
      <c r="K697" s="402"/>
      <c r="L697" s="402"/>
      <c r="M697" s="402"/>
      <c r="N697" s="402"/>
      <c r="O697" s="402"/>
      <c r="P697" s="402"/>
      <c r="Q697" s="402"/>
      <c r="R697" s="402"/>
      <c r="S697" s="402"/>
      <c r="T697" s="402"/>
      <c r="U697" s="402"/>
      <c r="V697" s="402"/>
      <c r="W697" s="402"/>
      <c r="X697" s="402"/>
      <c r="Y697" s="402"/>
      <c r="Z697" s="402"/>
    </row>
    <row r="698" ht="18.0" customHeight="1">
      <c r="A698" s="402"/>
      <c r="B698" s="402"/>
      <c r="C698" s="402"/>
      <c r="D698" s="402"/>
      <c r="E698" s="402"/>
      <c r="F698" s="402"/>
      <c r="G698" s="402"/>
      <c r="H698" s="402"/>
      <c r="I698" s="402"/>
      <c r="J698" s="402"/>
      <c r="K698" s="402"/>
      <c r="L698" s="402"/>
      <c r="M698" s="402"/>
      <c r="N698" s="402"/>
      <c r="O698" s="402"/>
      <c r="P698" s="402"/>
      <c r="Q698" s="402"/>
      <c r="R698" s="402"/>
      <c r="S698" s="402"/>
      <c r="T698" s="402"/>
      <c r="U698" s="402"/>
      <c r="V698" s="402"/>
      <c r="W698" s="402"/>
      <c r="X698" s="402"/>
      <c r="Y698" s="402"/>
      <c r="Z698" s="402"/>
    </row>
    <row r="699" ht="18.0" customHeight="1">
      <c r="A699" s="402"/>
      <c r="B699" s="402"/>
      <c r="C699" s="402"/>
      <c r="D699" s="402"/>
      <c r="E699" s="402"/>
      <c r="F699" s="402"/>
      <c r="G699" s="402"/>
      <c r="H699" s="402"/>
      <c r="I699" s="402"/>
      <c r="J699" s="402"/>
      <c r="K699" s="402"/>
      <c r="L699" s="402"/>
      <c r="M699" s="402"/>
      <c r="N699" s="402"/>
      <c r="O699" s="402"/>
      <c r="P699" s="402"/>
      <c r="Q699" s="402"/>
      <c r="R699" s="402"/>
      <c r="S699" s="402"/>
      <c r="T699" s="402"/>
      <c r="U699" s="402"/>
      <c r="V699" s="402"/>
      <c r="W699" s="402"/>
      <c r="X699" s="402"/>
      <c r="Y699" s="402"/>
      <c r="Z699" s="402"/>
    </row>
    <row r="700" ht="18.0" customHeight="1">
      <c r="A700" s="402"/>
      <c r="B700" s="402"/>
      <c r="C700" s="402"/>
      <c r="D700" s="402"/>
      <c r="E700" s="402"/>
      <c r="F700" s="402"/>
      <c r="G700" s="402"/>
      <c r="H700" s="402"/>
      <c r="I700" s="402"/>
      <c r="J700" s="402"/>
      <c r="K700" s="402"/>
      <c r="L700" s="402"/>
      <c r="M700" s="402"/>
      <c r="N700" s="402"/>
      <c r="O700" s="402"/>
      <c r="P700" s="402"/>
      <c r="Q700" s="402"/>
      <c r="R700" s="402"/>
      <c r="S700" s="402"/>
      <c r="T700" s="402"/>
      <c r="U700" s="402"/>
      <c r="V700" s="402"/>
      <c r="W700" s="402"/>
      <c r="X700" s="402"/>
      <c r="Y700" s="402"/>
      <c r="Z700" s="402"/>
    </row>
    <row r="701" ht="18.0" customHeight="1">
      <c r="A701" s="402"/>
      <c r="B701" s="402"/>
      <c r="C701" s="402"/>
      <c r="D701" s="402"/>
      <c r="E701" s="402"/>
      <c r="F701" s="402"/>
      <c r="G701" s="402"/>
      <c r="H701" s="402"/>
      <c r="I701" s="402"/>
      <c r="J701" s="402"/>
      <c r="K701" s="402"/>
      <c r="L701" s="402"/>
      <c r="M701" s="402"/>
      <c r="N701" s="402"/>
      <c r="O701" s="402"/>
      <c r="P701" s="402"/>
      <c r="Q701" s="402"/>
      <c r="R701" s="402"/>
      <c r="S701" s="402"/>
      <c r="T701" s="402"/>
      <c r="U701" s="402"/>
      <c r="V701" s="402"/>
      <c r="W701" s="402"/>
      <c r="X701" s="402"/>
      <c r="Y701" s="402"/>
      <c r="Z701" s="402"/>
    </row>
    <row r="702" ht="18.0" customHeight="1">
      <c r="A702" s="402"/>
      <c r="B702" s="402"/>
      <c r="C702" s="402"/>
      <c r="D702" s="402"/>
      <c r="E702" s="402"/>
      <c r="F702" s="402"/>
      <c r="G702" s="402"/>
      <c r="H702" s="402"/>
      <c r="I702" s="402"/>
      <c r="J702" s="402"/>
      <c r="K702" s="402"/>
      <c r="L702" s="402"/>
      <c r="M702" s="402"/>
      <c r="N702" s="402"/>
      <c r="O702" s="402"/>
      <c r="P702" s="402"/>
      <c r="Q702" s="402"/>
      <c r="R702" s="402"/>
      <c r="S702" s="402"/>
      <c r="T702" s="402"/>
      <c r="U702" s="402"/>
      <c r="V702" s="402"/>
      <c r="W702" s="402"/>
      <c r="X702" s="402"/>
      <c r="Y702" s="402"/>
      <c r="Z702" s="402"/>
    </row>
    <row r="703" ht="18.0" customHeight="1">
      <c r="A703" s="402"/>
      <c r="B703" s="402"/>
      <c r="C703" s="402"/>
      <c r="D703" s="402"/>
      <c r="E703" s="402"/>
      <c r="F703" s="402"/>
      <c r="G703" s="402"/>
      <c r="H703" s="402"/>
      <c r="I703" s="402"/>
      <c r="J703" s="402"/>
      <c r="K703" s="402"/>
      <c r="L703" s="402"/>
      <c r="M703" s="402"/>
      <c r="N703" s="402"/>
      <c r="O703" s="402"/>
      <c r="P703" s="402"/>
      <c r="Q703" s="402"/>
      <c r="R703" s="402"/>
      <c r="S703" s="402"/>
      <c r="T703" s="402"/>
      <c r="U703" s="402"/>
      <c r="V703" s="402"/>
      <c r="W703" s="402"/>
      <c r="X703" s="402"/>
      <c r="Y703" s="402"/>
      <c r="Z703" s="402"/>
    </row>
    <row r="704" ht="18.0" customHeight="1">
      <c r="A704" s="402"/>
      <c r="B704" s="402"/>
      <c r="C704" s="402"/>
      <c r="D704" s="402"/>
      <c r="E704" s="402"/>
      <c r="F704" s="402"/>
      <c r="G704" s="402"/>
      <c r="H704" s="402"/>
      <c r="I704" s="402"/>
      <c r="J704" s="402"/>
      <c r="K704" s="402"/>
      <c r="L704" s="402"/>
      <c r="M704" s="402"/>
      <c r="N704" s="402"/>
      <c r="O704" s="402"/>
      <c r="P704" s="402"/>
      <c r="Q704" s="402"/>
      <c r="R704" s="402"/>
      <c r="S704" s="402"/>
      <c r="T704" s="402"/>
      <c r="U704" s="402"/>
      <c r="V704" s="402"/>
      <c r="W704" s="402"/>
      <c r="X704" s="402"/>
      <c r="Y704" s="402"/>
      <c r="Z704" s="402"/>
    </row>
    <row r="705" ht="18.0" customHeight="1">
      <c r="A705" s="402"/>
      <c r="B705" s="402"/>
      <c r="C705" s="402"/>
      <c r="D705" s="402"/>
      <c r="E705" s="402"/>
      <c r="F705" s="402"/>
      <c r="G705" s="402"/>
      <c r="H705" s="402"/>
      <c r="I705" s="402"/>
      <c r="J705" s="402"/>
      <c r="K705" s="402"/>
      <c r="L705" s="402"/>
      <c r="M705" s="402"/>
      <c r="N705" s="402"/>
      <c r="O705" s="402"/>
      <c r="P705" s="402"/>
      <c r="Q705" s="402"/>
      <c r="R705" s="402"/>
      <c r="S705" s="402"/>
      <c r="T705" s="402"/>
      <c r="U705" s="402"/>
      <c r="V705" s="402"/>
      <c r="W705" s="402"/>
      <c r="X705" s="402"/>
      <c r="Y705" s="402"/>
      <c r="Z705" s="402"/>
    </row>
    <row r="706" ht="18.0" customHeight="1">
      <c r="A706" s="402"/>
      <c r="B706" s="402"/>
      <c r="C706" s="402"/>
      <c r="D706" s="402"/>
      <c r="E706" s="402"/>
      <c r="F706" s="402"/>
      <c r="G706" s="402"/>
      <c r="H706" s="402"/>
      <c r="I706" s="402"/>
      <c r="J706" s="402"/>
      <c r="K706" s="402"/>
      <c r="L706" s="402"/>
      <c r="M706" s="402"/>
      <c r="N706" s="402"/>
      <c r="O706" s="402"/>
      <c r="P706" s="402"/>
      <c r="Q706" s="402"/>
      <c r="R706" s="402"/>
      <c r="S706" s="402"/>
      <c r="T706" s="402"/>
      <c r="U706" s="402"/>
      <c r="V706" s="402"/>
      <c r="W706" s="402"/>
      <c r="X706" s="402"/>
      <c r="Y706" s="402"/>
      <c r="Z706" s="402"/>
    </row>
    <row r="707" ht="18.0" customHeight="1">
      <c r="A707" s="402"/>
      <c r="B707" s="402"/>
      <c r="C707" s="402"/>
      <c r="D707" s="402"/>
      <c r="E707" s="402"/>
      <c r="F707" s="402"/>
      <c r="G707" s="402"/>
      <c r="H707" s="402"/>
      <c r="I707" s="402"/>
      <c r="J707" s="402"/>
      <c r="K707" s="402"/>
      <c r="L707" s="402"/>
      <c r="M707" s="402"/>
      <c r="N707" s="402"/>
      <c r="O707" s="402"/>
      <c r="P707" s="402"/>
      <c r="Q707" s="402"/>
      <c r="R707" s="402"/>
      <c r="S707" s="402"/>
      <c r="T707" s="402"/>
      <c r="U707" s="402"/>
      <c r="V707" s="402"/>
      <c r="W707" s="402"/>
      <c r="X707" s="402"/>
      <c r="Y707" s="402"/>
      <c r="Z707" s="402"/>
    </row>
    <row r="708" ht="18.0" customHeight="1">
      <c r="A708" s="402"/>
      <c r="B708" s="402"/>
      <c r="C708" s="402"/>
      <c r="D708" s="402"/>
      <c r="E708" s="402"/>
      <c r="F708" s="402"/>
      <c r="G708" s="402"/>
      <c r="H708" s="402"/>
      <c r="I708" s="402"/>
      <c r="J708" s="402"/>
      <c r="K708" s="402"/>
      <c r="L708" s="402"/>
      <c r="M708" s="402"/>
      <c r="N708" s="402"/>
      <c r="O708" s="402"/>
      <c r="P708" s="402"/>
      <c r="Q708" s="402"/>
      <c r="R708" s="402"/>
      <c r="S708" s="402"/>
      <c r="T708" s="402"/>
      <c r="U708" s="402"/>
      <c r="V708" s="402"/>
      <c r="W708" s="402"/>
      <c r="X708" s="402"/>
      <c r="Y708" s="402"/>
      <c r="Z708" s="402"/>
    </row>
    <row r="709" ht="18.0" customHeight="1">
      <c r="A709" s="402"/>
      <c r="B709" s="402"/>
      <c r="C709" s="402"/>
      <c r="D709" s="402"/>
      <c r="E709" s="402"/>
      <c r="F709" s="402"/>
      <c r="G709" s="402"/>
      <c r="H709" s="402"/>
      <c r="I709" s="402"/>
      <c r="J709" s="402"/>
      <c r="K709" s="402"/>
      <c r="L709" s="402"/>
      <c r="M709" s="402"/>
      <c r="N709" s="402"/>
      <c r="O709" s="402"/>
      <c r="P709" s="402"/>
      <c r="Q709" s="402"/>
      <c r="R709" s="402"/>
      <c r="S709" s="402"/>
      <c r="T709" s="402"/>
      <c r="U709" s="402"/>
      <c r="V709" s="402"/>
      <c r="W709" s="402"/>
      <c r="X709" s="402"/>
      <c r="Y709" s="402"/>
      <c r="Z709" s="402"/>
    </row>
    <row r="710" ht="18.0" customHeight="1">
      <c r="A710" s="402"/>
      <c r="B710" s="402"/>
      <c r="C710" s="402"/>
      <c r="D710" s="402"/>
      <c r="E710" s="402"/>
      <c r="F710" s="402"/>
      <c r="G710" s="402"/>
      <c r="H710" s="402"/>
      <c r="I710" s="402"/>
      <c r="J710" s="402"/>
      <c r="K710" s="402"/>
      <c r="L710" s="402"/>
      <c r="M710" s="402"/>
      <c r="N710" s="402"/>
      <c r="O710" s="402"/>
      <c r="P710" s="402"/>
      <c r="Q710" s="402"/>
      <c r="R710" s="402"/>
      <c r="S710" s="402"/>
      <c r="T710" s="402"/>
      <c r="U710" s="402"/>
      <c r="V710" s="402"/>
      <c r="W710" s="402"/>
      <c r="X710" s="402"/>
      <c r="Y710" s="402"/>
      <c r="Z710" s="402"/>
    </row>
    <row r="711" ht="18.0" customHeight="1">
      <c r="A711" s="402"/>
      <c r="B711" s="402"/>
      <c r="C711" s="402"/>
      <c r="D711" s="402"/>
      <c r="E711" s="402"/>
      <c r="F711" s="402"/>
      <c r="G711" s="402"/>
      <c r="H711" s="402"/>
      <c r="I711" s="402"/>
      <c r="J711" s="402"/>
      <c r="K711" s="402"/>
      <c r="L711" s="402"/>
      <c r="M711" s="402"/>
      <c r="N711" s="402"/>
      <c r="O711" s="402"/>
      <c r="P711" s="402"/>
      <c r="Q711" s="402"/>
      <c r="R711" s="402"/>
      <c r="S711" s="402"/>
      <c r="T711" s="402"/>
      <c r="U711" s="402"/>
      <c r="V711" s="402"/>
      <c r="W711" s="402"/>
      <c r="X711" s="402"/>
      <c r="Y711" s="402"/>
      <c r="Z711" s="402"/>
    </row>
    <row r="712" ht="18.0" customHeight="1">
      <c r="A712" s="402"/>
      <c r="B712" s="402"/>
      <c r="C712" s="402"/>
      <c r="D712" s="402"/>
      <c r="E712" s="402"/>
      <c r="F712" s="402"/>
      <c r="G712" s="402"/>
      <c r="H712" s="402"/>
      <c r="I712" s="402"/>
      <c r="J712" s="402"/>
      <c r="K712" s="402"/>
      <c r="L712" s="402"/>
      <c r="M712" s="402"/>
      <c r="N712" s="402"/>
      <c r="O712" s="402"/>
      <c r="P712" s="402"/>
      <c r="Q712" s="402"/>
      <c r="R712" s="402"/>
      <c r="S712" s="402"/>
      <c r="T712" s="402"/>
      <c r="U712" s="402"/>
      <c r="V712" s="402"/>
      <c r="W712" s="402"/>
      <c r="X712" s="402"/>
      <c r="Y712" s="402"/>
      <c r="Z712" s="402"/>
    </row>
    <row r="713" ht="18.0" customHeight="1">
      <c r="A713" s="402"/>
      <c r="B713" s="402"/>
      <c r="C713" s="402"/>
      <c r="D713" s="402"/>
      <c r="E713" s="402"/>
      <c r="F713" s="402"/>
      <c r="G713" s="402"/>
      <c r="H713" s="402"/>
      <c r="I713" s="402"/>
      <c r="J713" s="402"/>
      <c r="K713" s="402"/>
      <c r="L713" s="402"/>
      <c r="M713" s="402"/>
      <c r="N713" s="402"/>
      <c r="O713" s="402"/>
      <c r="P713" s="402"/>
      <c r="Q713" s="402"/>
      <c r="R713" s="402"/>
      <c r="S713" s="402"/>
      <c r="T713" s="402"/>
      <c r="U713" s="402"/>
      <c r="V713" s="402"/>
      <c r="W713" s="402"/>
      <c r="X713" s="402"/>
      <c r="Y713" s="402"/>
      <c r="Z713" s="402"/>
    </row>
    <row r="714" ht="18.0" customHeight="1">
      <c r="A714" s="402"/>
      <c r="B714" s="402"/>
      <c r="C714" s="402"/>
      <c r="D714" s="402"/>
      <c r="E714" s="402"/>
      <c r="F714" s="402"/>
      <c r="G714" s="402"/>
      <c r="H714" s="402"/>
      <c r="I714" s="402"/>
      <c r="J714" s="402"/>
      <c r="K714" s="402"/>
      <c r="L714" s="402"/>
      <c r="M714" s="402"/>
      <c r="N714" s="402"/>
      <c r="O714" s="402"/>
      <c r="P714" s="402"/>
      <c r="Q714" s="402"/>
      <c r="R714" s="402"/>
      <c r="S714" s="402"/>
      <c r="T714" s="402"/>
      <c r="U714" s="402"/>
      <c r="V714" s="402"/>
      <c r="W714" s="402"/>
      <c r="X714" s="402"/>
      <c r="Y714" s="402"/>
      <c r="Z714" s="402"/>
    </row>
    <row r="715" ht="18.0" customHeight="1">
      <c r="A715" s="402"/>
      <c r="B715" s="402"/>
      <c r="C715" s="402"/>
      <c r="D715" s="402"/>
      <c r="E715" s="402"/>
      <c r="F715" s="402"/>
      <c r="G715" s="402"/>
      <c r="H715" s="402"/>
      <c r="I715" s="402"/>
      <c r="J715" s="402"/>
      <c r="K715" s="402"/>
      <c r="L715" s="402"/>
      <c r="M715" s="402"/>
      <c r="N715" s="402"/>
      <c r="O715" s="402"/>
      <c r="P715" s="402"/>
      <c r="Q715" s="402"/>
      <c r="R715" s="402"/>
      <c r="S715" s="402"/>
      <c r="T715" s="402"/>
      <c r="U715" s="402"/>
      <c r="V715" s="402"/>
      <c r="W715" s="402"/>
      <c r="X715" s="402"/>
      <c r="Y715" s="402"/>
      <c r="Z715" s="402"/>
    </row>
    <row r="716" ht="18.0" customHeight="1">
      <c r="A716" s="402"/>
      <c r="B716" s="402"/>
      <c r="C716" s="402"/>
      <c r="D716" s="402"/>
      <c r="E716" s="402"/>
      <c r="F716" s="402"/>
      <c r="G716" s="402"/>
      <c r="H716" s="402"/>
      <c r="I716" s="402"/>
      <c r="J716" s="402"/>
      <c r="K716" s="402"/>
      <c r="L716" s="402"/>
      <c r="M716" s="402"/>
      <c r="N716" s="402"/>
      <c r="O716" s="402"/>
      <c r="P716" s="402"/>
      <c r="Q716" s="402"/>
      <c r="R716" s="402"/>
      <c r="S716" s="402"/>
      <c r="T716" s="402"/>
      <c r="U716" s="402"/>
      <c r="V716" s="402"/>
      <c r="W716" s="402"/>
      <c r="X716" s="402"/>
      <c r="Y716" s="402"/>
      <c r="Z716" s="402"/>
    </row>
    <row r="717" ht="18.0" customHeight="1">
      <c r="A717" s="402"/>
      <c r="B717" s="402"/>
      <c r="C717" s="402"/>
      <c r="D717" s="402"/>
      <c r="E717" s="402"/>
      <c r="F717" s="402"/>
      <c r="G717" s="402"/>
      <c r="H717" s="402"/>
      <c r="I717" s="402"/>
      <c r="J717" s="402"/>
      <c r="K717" s="402"/>
      <c r="L717" s="402"/>
      <c r="M717" s="402"/>
      <c r="N717" s="402"/>
      <c r="O717" s="402"/>
      <c r="P717" s="402"/>
      <c r="Q717" s="402"/>
      <c r="R717" s="402"/>
      <c r="S717" s="402"/>
      <c r="T717" s="402"/>
      <c r="U717" s="402"/>
      <c r="V717" s="402"/>
      <c r="W717" s="402"/>
      <c r="X717" s="402"/>
      <c r="Y717" s="402"/>
      <c r="Z717" s="402"/>
    </row>
    <row r="718" ht="18.0" customHeight="1">
      <c r="A718" s="402"/>
      <c r="B718" s="402"/>
      <c r="C718" s="402"/>
      <c r="D718" s="402"/>
      <c r="E718" s="402"/>
      <c r="F718" s="402"/>
      <c r="G718" s="402"/>
      <c r="H718" s="402"/>
      <c r="I718" s="402"/>
      <c r="J718" s="402"/>
      <c r="K718" s="402"/>
      <c r="L718" s="402"/>
      <c r="M718" s="402"/>
      <c r="N718" s="402"/>
      <c r="O718" s="402"/>
      <c r="P718" s="402"/>
      <c r="Q718" s="402"/>
      <c r="R718" s="402"/>
      <c r="S718" s="402"/>
      <c r="T718" s="402"/>
      <c r="U718" s="402"/>
      <c r="V718" s="402"/>
      <c r="W718" s="402"/>
      <c r="X718" s="402"/>
      <c r="Y718" s="402"/>
      <c r="Z718" s="402"/>
    </row>
    <row r="719" ht="18.0" customHeight="1">
      <c r="A719" s="402"/>
      <c r="B719" s="402"/>
      <c r="C719" s="402"/>
      <c r="D719" s="402"/>
      <c r="E719" s="402"/>
      <c r="F719" s="402"/>
      <c r="G719" s="402"/>
      <c r="H719" s="402"/>
      <c r="I719" s="402"/>
      <c r="J719" s="402"/>
      <c r="K719" s="402"/>
      <c r="L719" s="402"/>
      <c r="M719" s="402"/>
      <c r="N719" s="402"/>
      <c r="O719" s="402"/>
      <c r="P719" s="402"/>
      <c r="Q719" s="402"/>
      <c r="R719" s="402"/>
      <c r="S719" s="402"/>
      <c r="T719" s="402"/>
      <c r="U719" s="402"/>
      <c r="V719" s="402"/>
      <c r="W719" s="402"/>
      <c r="X719" s="402"/>
      <c r="Y719" s="402"/>
      <c r="Z719" s="402"/>
    </row>
    <row r="720" ht="18.0" customHeight="1">
      <c r="A720" s="402"/>
      <c r="B720" s="402"/>
      <c r="C720" s="402"/>
      <c r="D720" s="402"/>
      <c r="E720" s="402"/>
      <c r="F720" s="402"/>
      <c r="G720" s="402"/>
      <c r="H720" s="402"/>
      <c r="I720" s="402"/>
      <c r="J720" s="402"/>
      <c r="K720" s="402"/>
      <c r="L720" s="402"/>
      <c r="M720" s="402"/>
      <c r="N720" s="402"/>
      <c r="O720" s="402"/>
      <c r="P720" s="402"/>
      <c r="Q720" s="402"/>
      <c r="R720" s="402"/>
      <c r="S720" s="402"/>
      <c r="T720" s="402"/>
      <c r="U720" s="402"/>
      <c r="V720" s="402"/>
      <c r="W720" s="402"/>
      <c r="X720" s="402"/>
      <c r="Y720" s="402"/>
      <c r="Z720" s="402"/>
    </row>
    <row r="721" ht="18.0" customHeight="1">
      <c r="A721" s="402"/>
      <c r="B721" s="402"/>
      <c r="C721" s="402"/>
      <c r="D721" s="402"/>
      <c r="E721" s="402"/>
      <c r="F721" s="402"/>
      <c r="G721" s="402"/>
      <c r="H721" s="402"/>
      <c r="I721" s="402"/>
      <c r="J721" s="402"/>
      <c r="K721" s="402"/>
      <c r="L721" s="402"/>
      <c r="M721" s="402"/>
      <c r="N721" s="402"/>
      <c r="O721" s="402"/>
      <c r="P721" s="402"/>
      <c r="Q721" s="402"/>
      <c r="R721" s="402"/>
      <c r="S721" s="402"/>
      <c r="T721" s="402"/>
      <c r="U721" s="402"/>
      <c r="V721" s="402"/>
      <c r="W721" s="402"/>
      <c r="X721" s="402"/>
      <c r="Y721" s="402"/>
      <c r="Z721" s="402"/>
    </row>
    <row r="722" ht="18.0" customHeight="1">
      <c r="A722" s="402"/>
      <c r="B722" s="402"/>
      <c r="C722" s="402"/>
      <c r="D722" s="402"/>
      <c r="E722" s="402"/>
      <c r="F722" s="402"/>
      <c r="G722" s="402"/>
      <c r="H722" s="402"/>
      <c r="I722" s="402"/>
      <c r="J722" s="402"/>
      <c r="K722" s="402"/>
      <c r="L722" s="402"/>
      <c r="M722" s="402"/>
      <c r="N722" s="402"/>
      <c r="O722" s="402"/>
      <c r="P722" s="402"/>
      <c r="Q722" s="402"/>
      <c r="R722" s="402"/>
      <c r="S722" s="402"/>
      <c r="T722" s="402"/>
      <c r="U722" s="402"/>
      <c r="V722" s="402"/>
      <c r="W722" s="402"/>
      <c r="X722" s="402"/>
      <c r="Y722" s="402"/>
      <c r="Z722" s="402"/>
    </row>
    <row r="723" ht="18.0" customHeight="1">
      <c r="A723" s="402"/>
      <c r="B723" s="402"/>
      <c r="C723" s="402"/>
      <c r="D723" s="402"/>
      <c r="E723" s="402"/>
      <c r="F723" s="402"/>
      <c r="G723" s="402"/>
      <c r="H723" s="402"/>
      <c r="I723" s="402"/>
      <c r="J723" s="402"/>
      <c r="K723" s="402"/>
      <c r="L723" s="402"/>
      <c r="M723" s="402"/>
      <c r="N723" s="402"/>
      <c r="O723" s="402"/>
      <c r="P723" s="402"/>
      <c r="Q723" s="402"/>
      <c r="R723" s="402"/>
      <c r="S723" s="402"/>
      <c r="T723" s="402"/>
      <c r="U723" s="402"/>
      <c r="V723" s="402"/>
      <c r="W723" s="402"/>
      <c r="X723" s="402"/>
      <c r="Y723" s="402"/>
      <c r="Z723" s="402"/>
    </row>
    <row r="724" ht="18.0" customHeight="1">
      <c r="A724" s="402"/>
      <c r="B724" s="402"/>
      <c r="C724" s="402"/>
      <c r="D724" s="402"/>
      <c r="E724" s="402"/>
      <c r="F724" s="402"/>
      <c r="G724" s="402"/>
      <c r="H724" s="402"/>
      <c r="I724" s="402"/>
      <c r="J724" s="402"/>
      <c r="K724" s="402"/>
      <c r="L724" s="402"/>
      <c r="M724" s="402"/>
      <c r="N724" s="402"/>
      <c r="O724" s="402"/>
      <c r="P724" s="402"/>
      <c r="Q724" s="402"/>
      <c r="R724" s="402"/>
      <c r="S724" s="402"/>
      <c r="T724" s="402"/>
      <c r="U724" s="402"/>
      <c r="V724" s="402"/>
      <c r="W724" s="402"/>
      <c r="X724" s="402"/>
      <c r="Y724" s="402"/>
      <c r="Z724" s="402"/>
    </row>
    <row r="725" ht="18.0" customHeight="1">
      <c r="A725" s="402"/>
      <c r="B725" s="402"/>
      <c r="C725" s="402"/>
      <c r="D725" s="402"/>
      <c r="E725" s="402"/>
      <c r="F725" s="402"/>
      <c r="G725" s="402"/>
      <c r="H725" s="402"/>
      <c r="I725" s="402"/>
      <c r="J725" s="402"/>
      <c r="K725" s="402"/>
      <c r="L725" s="402"/>
      <c r="M725" s="402"/>
      <c r="N725" s="402"/>
      <c r="O725" s="402"/>
      <c r="P725" s="402"/>
      <c r="Q725" s="402"/>
      <c r="R725" s="402"/>
      <c r="S725" s="402"/>
      <c r="T725" s="402"/>
      <c r="U725" s="402"/>
      <c r="V725" s="402"/>
      <c r="W725" s="402"/>
      <c r="X725" s="402"/>
      <c r="Y725" s="402"/>
      <c r="Z725" s="402"/>
    </row>
    <row r="726" ht="18.0" customHeight="1">
      <c r="A726" s="402"/>
      <c r="B726" s="402"/>
      <c r="C726" s="402"/>
      <c r="D726" s="402"/>
      <c r="E726" s="402"/>
      <c r="F726" s="402"/>
      <c r="G726" s="402"/>
      <c r="H726" s="402"/>
      <c r="I726" s="402"/>
      <c r="J726" s="402"/>
      <c r="K726" s="402"/>
      <c r="L726" s="402"/>
      <c r="M726" s="402"/>
      <c r="N726" s="402"/>
      <c r="O726" s="402"/>
      <c r="P726" s="402"/>
      <c r="Q726" s="402"/>
      <c r="R726" s="402"/>
      <c r="S726" s="402"/>
      <c r="T726" s="402"/>
      <c r="U726" s="402"/>
      <c r="V726" s="402"/>
      <c r="W726" s="402"/>
      <c r="X726" s="402"/>
      <c r="Y726" s="402"/>
      <c r="Z726" s="402"/>
    </row>
    <row r="727" ht="18.0" customHeight="1">
      <c r="A727" s="402"/>
      <c r="B727" s="402"/>
      <c r="C727" s="402"/>
      <c r="D727" s="402"/>
      <c r="E727" s="402"/>
      <c r="F727" s="402"/>
      <c r="G727" s="402"/>
      <c r="H727" s="402"/>
      <c r="I727" s="402"/>
      <c r="J727" s="402"/>
      <c r="K727" s="402"/>
      <c r="L727" s="402"/>
      <c r="M727" s="402"/>
      <c r="N727" s="402"/>
      <c r="O727" s="402"/>
      <c r="P727" s="402"/>
      <c r="Q727" s="402"/>
      <c r="R727" s="402"/>
      <c r="S727" s="402"/>
      <c r="T727" s="402"/>
      <c r="U727" s="402"/>
      <c r="V727" s="402"/>
      <c r="W727" s="402"/>
      <c r="X727" s="402"/>
      <c r="Y727" s="402"/>
      <c r="Z727" s="402"/>
    </row>
    <row r="728" ht="18.0" customHeight="1">
      <c r="A728" s="402"/>
      <c r="B728" s="402"/>
      <c r="C728" s="402"/>
      <c r="D728" s="402"/>
      <c r="E728" s="402"/>
      <c r="F728" s="402"/>
      <c r="G728" s="402"/>
      <c r="H728" s="402"/>
      <c r="I728" s="402"/>
      <c r="J728" s="402"/>
      <c r="K728" s="402"/>
      <c r="L728" s="402"/>
      <c r="M728" s="402"/>
      <c r="N728" s="402"/>
      <c r="O728" s="402"/>
      <c r="P728" s="402"/>
      <c r="Q728" s="402"/>
      <c r="R728" s="402"/>
      <c r="S728" s="402"/>
      <c r="T728" s="402"/>
      <c r="U728" s="402"/>
      <c r="V728" s="402"/>
      <c r="W728" s="402"/>
      <c r="X728" s="402"/>
      <c r="Y728" s="402"/>
      <c r="Z728" s="402"/>
    </row>
    <row r="729" ht="18.0" customHeight="1">
      <c r="A729" s="402"/>
      <c r="B729" s="402"/>
      <c r="C729" s="402"/>
      <c r="D729" s="402"/>
      <c r="E729" s="402"/>
      <c r="F729" s="402"/>
      <c r="G729" s="402"/>
      <c r="H729" s="402"/>
      <c r="I729" s="402"/>
      <c r="J729" s="402"/>
      <c r="K729" s="402"/>
      <c r="L729" s="402"/>
      <c r="M729" s="402"/>
      <c r="N729" s="402"/>
      <c r="O729" s="402"/>
      <c r="P729" s="402"/>
      <c r="Q729" s="402"/>
      <c r="R729" s="402"/>
      <c r="S729" s="402"/>
      <c r="T729" s="402"/>
      <c r="U729" s="402"/>
      <c r="V729" s="402"/>
      <c r="W729" s="402"/>
      <c r="X729" s="402"/>
      <c r="Y729" s="402"/>
      <c r="Z729" s="402"/>
    </row>
    <row r="730" ht="18.0" customHeight="1">
      <c r="A730" s="402"/>
      <c r="B730" s="402"/>
      <c r="C730" s="402"/>
      <c r="D730" s="402"/>
      <c r="E730" s="402"/>
      <c r="F730" s="402"/>
      <c r="G730" s="402"/>
      <c r="H730" s="402"/>
      <c r="I730" s="402"/>
      <c r="J730" s="402"/>
      <c r="K730" s="402"/>
      <c r="L730" s="402"/>
      <c r="M730" s="402"/>
      <c r="N730" s="402"/>
      <c r="O730" s="402"/>
      <c r="P730" s="402"/>
      <c r="Q730" s="402"/>
      <c r="R730" s="402"/>
      <c r="S730" s="402"/>
      <c r="T730" s="402"/>
      <c r="U730" s="402"/>
      <c r="V730" s="402"/>
      <c r="W730" s="402"/>
      <c r="X730" s="402"/>
      <c r="Y730" s="402"/>
      <c r="Z730" s="402"/>
    </row>
    <row r="731" ht="18.0" customHeight="1">
      <c r="A731" s="402"/>
      <c r="B731" s="402"/>
      <c r="C731" s="402"/>
      <c r="D731" s="402"/>
      <c r="E731" s="402"/>
      <c r="F731" s="402"/>
      <c r="G731" s="402"/>
      <c r="H731" s="402"/>
      <c r="I731" s="402"/>
      <c r="J731" s="402"/>
      <c r="K731" s="402"/>
      <c r="L731" s="402"/>
      <c r="M731" s="402"/>
      <c r="N731" s="402"/>
      <c r="O731" s="402"/>
      <c r="P731" s="402"/>
      <c r="Q731" s="402"/>
      <c r="R731" s="402"/>
      <c r="S731" s="402"/>
      <c r="T731" s="402"/>
      <c r="U731" s="402"/>
      <c r="V731" s="402"/>
      <c r="W731" s="402"/>
      <c r="X731" s="402"/>
      <c r="Y731" s="402"/>
      <c r="Z731" s="402"/>
    </row>
    <row r="732" ht="18.0" customHeight="1">
      <c r="A732" s="402"/>
      <c r="B732" s="402"/>
      <c r="C732" s="402"/>
      <c r="D732" s="402"/>
      <c r="E732" s="402"/>
      <c r="F732" s="402"/>
      <c r="G732" s="402"/>
      <c r="H732" s="402"/>
      <c r="I732" s="402"/>
      <c r="J732" s="402"/>
      <c r="K732" s="402"/>
      <c r="L732" s="402"/>
      <c r="M732" s="402"/>
      <c r="N732" s="402"/>
      <c r="O732" s="402"/>
      <c r="P732" s="402"/>
      <c r="Q732" s="402"/>
      <c r="R732" s="402"/>
      <c r="S732" s="402"/>
      <c r="T732" s="402"/>
      <c r="U732" s="402"/>
      <c r="V732" s="402"/>
      <c r="W732" s="402"/>
      <c r="X732" s="402"/>
      <c r="Y732" s="402"/>
      <c r="Z732" s="402"/>
    </row>
    <row r="733" ht="18.0" customHeight="1">
      <c r="A733" s="402"/>
      <c r="B733" s="402"/>
      <c r="C733" s="402"/>
      <c r="D733" s="402"/>
      <c r="E733" s="402"/>
      <c r="F733" s="402"/>
      <c r="G733" s="402"/>
      <c r="H733" s="402"/>
      <c r="I733" s="402"/>
      <c r="J733" s="402"/>
      <c r="K733" s="402"/>
      <c r="L733" s="402"/>
      <c r="M733" s="402"/>
      <c r="N733" s="402"/>
      <c r="O733" s="402"/>
      <c r="P733" s="402"/>
      <c r="Q733" s="402"/>
      <c r="R733" s="402"/>
      <c r="S733" s="402"/>
      <c r="T733" s="402"/>
      <c r="U733" s="402"/>
      <c r="V733" s="402"/>
      <c r="W733" s="402"/>
      <c r="X733" s="402"/>
      <c r="Y733" s="402"/>
      <c r="Z733" s="402"/>
    </row>
    <row r="734" ht="18.0" customHeight="1">
      <c r="A734" s="402"/>
      <c r="B734" s="402"/>
      <c r="C734" s="402"/>
      <c r="D734" s="402"/>
      <c r="E734" s="402"/>
      <c r="F734" s="402"/>
      <c r="G734" s="402"/>
      <c r="H734" s="402"/>
      <c r="I734" s="402"/>
      <c r="J734" s="402"/>
      <c r="K734" s="402"/>
      <c r="L734" s="402"/>
      <c r="M734" s="402"/>
      <c r="N734" s="402"/>
      <c r="O734" s="402"/>
      <c r="P734" s="402"/>
      <c r="Q734" s="402"/>
      <c r="R734" s="402"/>
      <c r="S734" s="402"/>
      <c r="T734" s="402"/>
      <c r="U734" s="402"/>
      <c r="V734" s="402"/>
      <c r="W734" s="402"/>
      <c r="X734" s="402"/>
      <c r="Y734" s="402"/>
      <c r="Z734" s="402"/>
    </row>
    <row r="735" ht="18.0" customHeight="1">
      <c r="A735" s="402"/>
      <c r="B735" s="402"/>
      <c r="C735" s="402"/>
      <c r="D735" s="402"/>
      <c r="E735" s="402"/>
      <c r="F735" s="402"/>
      <c r="G735" s="402"/>
      <c r="H735" s="402"/>
      <c r="I735" s="402"/>
      <c r="J735" s="402"/>
      <c r="K735" s="402"/>
      <c r="L735" s="402"/>
      <c r="M735" s="402"/>
      <c r="N735" s="402"/>
      <c r="O735" s="402"/>
      <c r="P735" s="402"/>
      <c r="Q735" s="402"/>
      <c r="R735" s="402"/>
      <c r="S735" s="402"/>
      <c r="T735" s="402"/>
      <c r="U735" s="402"/>
      <c r="V735" s="402"/>
      <c r="W735" s="402"/>
      <c r="X735" s="402"/>
      <c r="Y735" s="402"/>
      <c r="Z735" s="402"/>
    </row>
    <row r="736" ht="18.0" customHeight="1">
      <c r="A736" s="402"/>
      <c r="B736" s="402"/>
      <c r="C736" s="402"/>
      <c r="D736" s="402"/>
      <c r="E736" s="402"/>
      <c r="F736" s="402"/>
      <c r="G736" s="402"/>
      <c r="H736" s="402"/>
      <c r="I736" s="402"/>
      <c r="J736" s="402"/>
      <c r="K736" s="402"/>
      <c r="L736" s="402"/>
      <c r="M736" s="402"/>
      <c r="N736" s="402"/>
      <c r="O736" s="402"/>
      <c r="P736" s="402"/>
      <c r="Q736" s="402"/>
      <c r="R736" s="402"/>
      <c r="S736" s="402"/>
      <c r="T736" s="402"/>
      <c r="U736" s="402"/>
      <c r="V736" s="402"/>
      <c r="W736" s="402"/>
      <c r="X736" s="402"/>
      <c r="Y736" s="402"/>
      <c r="Z736" s="402"/>
    </row>
    <row r="737" ht="18.0" customHeight="1">
      <c r="A737" s="402"/>
      <c r="B737" s="402"/>
      <c r="C737" s="402"/>
      <c r="D737" s="402"/>
      <c r="E737" s="402"/>
      <c r="F737" s="402"/>
      <c r="G737" s="402"/>
      <c r="H737" s="402"/>
      <c r="I737" s="402"/>
      <c r="J737" s="402"/>
      <c r="K737" s="402"/>
      <c r="L737" s="402"/>
      <c r="M737" s="402"/>
      <c r="N737" s="402"/>
      <c r="O737" s="402"/>
      <c r="P737" s="402"/>
      <c r="Q737" s="402"/>
      <c r="R737" s="402"/>
      <c r="S737" s="402"/>
      <c r="T737" s="402"/>
      <c r="U737" s="402"/>
      <c r="V737" s="402"/>
      <c r="W737" s="402"/>
      <c r="X737" s="402"/>
      <c r="Y737" s="402"/>
      <c r="Z737" s="402"/>
    </row>
    <row r="738" ht="18.0" customHeight="1">
      <c r="A738" s="402"/>
      <c r="B738" s="402"/>
      <c r="C738" s="402"/>
      <c r="D738" s="402"/>
      <c r="E738" s="402"/>
      <c r="F738" s="402"/>
      <c r="G738" s="402"/>
      <c r="H738" s="402"/>
      <c r="I738" s="402"/>
      <c r="J738" s="402"/>
      <c r="K738" s="402"/>
      <c r="L738" s="402"/>
      <c r="M738" s="402"/>
      <c r="N738" s="402"/>
      <c r="O738" s="402"/>
      <c r="P738" s="402"/>
      <c r="Q738" s="402"/>
      <c r="R738" s="402"/>
      <c r="S738" s="402"/>
      <c r="T738" s="402"/>
      <c r="U738" s="402"/>
      <c r="V738" s="402"/>
      <c r="W738" s="402"/>
      <c r="X738" s="402"/>
      <c r="Y738" s="402"/>
      <c r="Z738" s="402"/>
    </row>
    <row r="739" ht="18.0" customHeight="1">
      <c r="A739" s="402"/>
      <c r="B739" s="402"/>
      <c r="C739" s="402"/>
      <c r="D739" s="402"/>
      <c r="E739" s="402"/>
      <c r="F739" s="402"/>
      <c r="G739" s="402"/>
      <c r="H739" s="402"/>
      <c r="I739" s="402"/>
      <c r="J739" s="402"/>
      <c r="K739" s="402"/>
      <c r="L739" s="402"/>
      <c r="M739" s="402"/>
      <c r="N739" s="402"/>
      <c r="O739" s="402"/>
      <c r="P739" s="402"/>
      <c r="Q739" s="402"/>
      <c r="R739" s="402"/>
      <c r="S739" s="402"/>
      <c r="T739" s="402"/>
      <c r="U739" s="402"/>
      <c r="V739" s="402"/>
      <c r="W739" s="402"/>
      <c r="X739" s="402"/>
      <c r="Y739" s="402"/>
      <c r="Z739" s="402"/>
    </row>
    <row r="740" ht="18.0" customHeight="1">
      <c r="A740" s="402"/>
      <c r="B740" s="402"/>
      <c r="C740" s="402"/>
      <c r="D740" s="402"/>
      <c r="E740" s="402"/>
      <c r="F740" s="402"/>
      <c r="G740" s="402"/>
      <c r="H740" s="402"/>
      <c r="I740" s="402"/>
      <c r="J740" s="402"/>
      <c r="K740" s="402"/>
      <c r="L740" s="402"/>
      <c r="M740" s="402"/>
      <c r="N740" s="402"/>
      <c r="O740" s="402"/>
      <c r="P740" s="402"/>
      <c r="Q740" s="402"/>
      <c r="R740" s="402"/>
      <c r="S740" s="402"/>
      <c r="T740" s="402"/>
      <c r="U740" s="402"/>
      <c r="V740" s="402"/>
      <c r="W740" s="402"/>
      <c r="X740" s="402"/>
      <c r="Y740" s="402"/>
      <c r="Z740" s="402"/>
    </row>
    <row r="741" ht="18.0" customHeight="1">
      <c r="A741" s="402"/>
      <c r="B741" s="402"/>
      <c r="C741" s="402"/>
      <c r="D741" s="402"/>
      <c r="E741" s="402"/>
      <c r="F741" s="402"/>
      <c r="G741" s="402"/>
      <c r="H741" s="402"/>
      <c r="I741" s="402"/>
      <c r="J741" s="402"/>
      <c r="K741" s="402"/>
      <c r="L741" s="402"/>
      <c r="M741" s="402"/>
      <c r="N741" s="402"/>
      <c r="O741" s="402"/>
      <c r="P741" s="402"/>
      <c r="Q741" s="402"/>
      <c r="R741" s="402"/>
      <c r="S741" s="402"/>
      <c r="T741" s="402"/>
      <c r="U741" s="402"/>
      <c r="V741" s="402"/>
      <c r="W741" s="402"/>
      <c r="X741" s="402"/>
      <c r="Y741" s="402"/>
      <c r="Z741" s="402"/>
    </row>
    <row r="742" ht="18.0" customHeight="1">
      <c r="A742" s="402"/>
      <c r="B742" s="402"/>
      <c r="C742" s="402"/>
      <c r="D742" s="402"/>
      <c r="E742" s="402"/>
      <c r="F742" s="402"/>
      <c r="G742" s="402"/>
      <c r="H742" s="402"/>
      <c r="I742" s="402"/>
      <c r="J742" s="402"/>
      <c r="K742" s="402"/>
      <c r="L742" s="402"/>
      <c r="M742" s="402"/>
      <c r="N742" s="402"/>
      <c r="O742" s="402"/>
      <c r="P742" s="402"/>
      <c r="Q742" s="402"/>
      <c r="R742" s="402"/>
      <c r="S742" s="402"/>
      <c r="T742" s="402"/>
      <c r="U742" s="402"/>
      <c r="V742" s="402"/>
      <c r="W742" s="402"/>
      <c r="X742" s="402"/>
      <c r="Y742" s="402"/>
      <c r="Z742" s="402"/>
    </row>
    <row r="743" ht="18.0" customHeight="1">
      <c r="A743" s="402"/>
      <c r="B743" s="402"/>
      <c r="C743" s="402"/>
      <c r="D743" s="402"/>
      <c r="E743" s="402"/>
      <c r="F743" s="402"/>
      <c r="G743" s="402"/>
      <c r="H743" s="402"/>
      <c r="I743" s="402"/>
      <c r="J743" s="402"/>
      <c r="K743" s="402"/>
      <c r="L743" s="402"/>
      <c r="M743" s="402"/>
      <c r="N743" s="402"/>
      <c r="O743" s="402"/>
      <c r="P743" s="402"/>
      <c r="Q743" s="402"/>
      <c r="R743" s="402"/>
      <c r="S743" s="402"/>
      <c r="T743" s="402"/>
      <c r="U743" s="402"/>
      <c r="V743" s="402"/>
      <c r="W743" s="402"/>
      <c r="X743" s="402"/>
      <c r="Y743" s="402"/>
      <c r="Z743" s="402"/>
    </row>
    <row r="744" ht="18.0" customHeight="1">
      <c r="A744" s="402"/>
      <c r="B744" s="402"/>
      <c r="C744" s="402"/>
      <c r="D744" s="402"/>
      <c r="E744" s="402"/>
      <c r="F744" s="402"/>
      <c r="G744" s="402"/>
      <c r="H744" s="402"/>
      <c r="I744" s="402"/>
      <c r="J744" s="402"/>
      <c r="K744" s="402"/>
      <c r="L744" s="402"/>
      <c r="M744" s="402"/>
      <c r="N744" s="402"/>
      <c r="O744" s="402"/>
      <c r="P744" s="402"/>
      <c r="Q744" s="402"/>
      <c r="R744" s="402"/>
      <c r="S744" s="402"/>
      <c r="T744" s="402"/>
      <c r="U744" s="402"/>
      <c r="V744" s="402"/>
      <c r="W744" s="402"/>
      <c r="X744" s="402"/>
      <c r="Y744" s="402"/>
      <c r="Z744" s="402"/>
    </row>
    <row r="745" ht="18.0" customHeight="1">
      <c r="A745" s="402"/>
      <c r="B745" s="402"/>
      <c r="C745" s="402"/>
      <c r="D745" s="402"/>
      <c r="E745" s="402"/>
      <c r="F745" s="402"/>
      <c r="G745" s="402"/>
      <c r="H745" s="402"/>
      <c r="I745" s="402"/>
      <c r="J745" s="402"/>
      <c r="K745" s="402"/>
      <c r="L745" s="402"/>
      <c r="M745" s="402"/>
      <c r="N745" s="402"/>
      <c r="O745" s="402"/>
      <c r="P745" s="402"/>
      <c r="Q745" s="402"/>
      <c r="R745" s="402"/>
      <c r="S745" s="402"/>
      <c r="T745" s="402"/>
      <c r="U745" s="402"/>
      <c r="V745" s="402"/>
      <c r="W745" s="402"/>
      <c r="X745" s="402"/>
      <c r="Y745" s="402"/>
      <c r="Z745" s="402"/>
    </row>
    <row r="746" ht="18.0" customHeight="1">
      <c r="A746" s="402"/>
      <c r="B746" s="402"/>
      <c r="C746" s="402"/>
      <c r="D746" s="402"/>
      <c r="E746" s="402"/>
      <c r="F746" s="402"/>
      <c r="G746" s="402"/>
      <c r="H746" s="402"/>
      <c r="I746" s="402"/>
      <c r="J746" s="402"/>
      <c r="K746" s="402"/>
      <c r="L746" s="402"/>
      <c r="M746" s="402"/>
      <c r="N746" s="402"/>
      <c r="O746" s="402"/>
      <c r="P746" s="402"/>
      <c r="Q746" s="402"/>
      <c r="R746" s="402"/>
      <c r="S746" s="402"/>
      <c r="T746" s="402"/>
      <c r="U746" s="402"/>
      <c r="V746" s="402"/>
      <c r="W746" s="402"/>
      <c r="X746" s="402"/>
      <c r="Y746" s="402"/>
      <c r="Z746" s="402"/>
    </row>
    <row r="747" ht="18.0" customHeight="1">
      <c r="A747" s="402"/>
      <c r="B747" s="402"/>
      <c r="C747" s="402"/>
      <c r="D747" s="402"/>
      <c r="E747" s="402"/>
      <c r="F747" s="402"/>
      <c r="G747" s="402"/>
      <c r="H747" s="402"/>
      <c r="I747" s="402"/>
      <c r="J747" s="402"/>
      <c r="K747" s="402"/>
      <c r="L747" s="402"/>
      <c r="M747" s="402"/>
      <c r="N747" s="402"/>
      <c r="O747" s="402"/>
      <c r="P747" s="402"/>
      <c r="Q747" s="402"/>
      <c r="R747" s="402"/>
      <c r="S747" s="402"/>
      <c r="T747" s="402"/>
      <c r="U747" s="402"/>
      <c r="V747" s="402"/>
      <c r="W747" s="402"/>
      <c r="X747" s="402"/>
      <c r="Y747" s="402"/>
      <c r="Z747" s="402"/>
    </row>
    <row r="748" ht="18.0" customHeight="1">
      <c r="A748" s="402"/>
      <c r="B748" s="402"/>
      <c r="C748" s="402"/>
      <c r="D748" s="402"/>
      <c r="E748" s="402"/>
      <c r="F748" s="402"/>
      <c r="G748" s="402"/>
      <c r="H748" s="402"/>
      <c r="I748" s="402"/>
      <c r="J748" s="402"/>
      <c r="K748" s="402"/>
      <c r="L748" s="402"/>
      <c r="M748" s="402"/>
      <c r="N748" s="402"/>
      <c r="O748" s="402"/>
      <c r="P748" s="402"/>
      <c r="Q748" s="402"/>
      <c r="R748" s="402"/>
      <c r="S748" s="402"/>
      <c r="T748" s="402"/>
      <c r="U748" s="402"/>
      <c r="V748" s="402"/>
      <c r="W748" s="402"/>
      <c r="X748" s="402"/>
      <c r="Y748" s="402"/>
      <c r="Z748" s="402"/>
    </row>
    <row r="749" ht="18.0" customHeight="1">
      <c r="A749" s="402"/>
      <c r="B749" s="402"/>
      <c r="C749" s="402"/>
      <c r="D749" s="402"/>
      <c r="E749" s="402"/>
      <c r="F749" s="402"/>
      <c r="G749" s="402"/>
      <c r="H749" s="402"/>
      <c r="I749" s="402"/>
      <c r="J749" s="402"/>
      <c r="K749" s="402"/>
      <c r="L749" s="402"/>
      <c r="M749" s="402"/>
      <c r="N749" s="402"/>
      <c r="O749" s="402"/>
      <c r="P749" s="402"/>
      <c r="Q749" s="402"/>
      <c r="R749" s="402"/>
      <c r="S749" s="402"/>
      <c r="T749" s="402"/>
      <c r="U749" s="402"/>
      <c r="V749" s="402"/>
      <c r="W749" s="402"/>
      <c r="X749" s="402"/>
      <c r="Y749" s="402"/>
      <c r="Z749" s="402"/>
    </row>
    <row r="750" ht="18.0" customHeight="1">
      <c r="A750" s="402"/>
      <c r="B750" s="402"/>
      <c r="C750" s="402"/>
      <c r="D750" s="402"/>
      <c r="E750" s="402"/>
      <c r="F750" s="402"/>
      <c r="G750" s="402"/>
      <c r="H750" s="402"/>
      <c r="I750" s="402"/>
      <c r="J750" s="402"/>
      <c r="K750" s="402"/>
      <c r="L750" s="402"/>
      <c r="M750" s="402"/>
      <c r="N750" s="402"/>
      <c r="O750" s="402"/>
      <c r="P750" s="402"/>
      <c r="Q750" s="402"/>
      <c r="R750" s="402"/>
      <c r="S750" s="402"/>
      <c r="T750" s="402"/>
      <c r="U750" s="402"/>
      <c r="V750" s="402"/>
      <c r="W750" s="402"/>
      <c r="X750" s="402"/>
      <c r="Y750" s="402"/>
      <c r="Z750" s="402"/>
    </row>
    <row r="751" ht="18.0" customHeight="1">
      <c r="A751" s="402"/>
      <c r="B751" s="402"/>
      <c r="C751" s="402"/>
      <c r="D751" s="402"/>
      <c r="E751" s="402"/>
      <c r="F751" s="402"/>
      <c r="G751" s="402"/>
      <c r="H751" s="402"/>
      <c r="I751" s="402"/>
      <c r="J751" s="402"/>
      <c r="K751" s="402"/>
      <c r="L751" s="402"/>
      <c r="M751" s="402"/>
      <c r="N751" s="402"/>
      <c r="O751" s="402"/>
      <c r="P751" s="402"/>
      <c r="Q751" s="402"/>
      <c r="R751" s="402"/>
      <c r="S751" s="402"/>
      <c r="T751" s="402"/>
      <c r="U751" s="402"/>
      <c r="V751" s="402"/>
      <c r="W751" s="402"/>
      <c r="X751" s="402"/>
      <c r="Y751" s="402"/>
      <c r="Z751" s="402"/>
    </row>
    <row r="752" ht="18.0" customHeight="1">
      <c r="A752" s="402"/>
      <c r="B752" s="402"/>
      <c r="C752" s="402"/>
      <c r="D752" s="402"/>
      <c r="E752" s="402"/>
      <c r="F752" s="402"/>
      <c r="G752" s="402"/>
      <c r="H752" s="402"/>
      <c r="I752" s="402"/>
      <c r="J752" s="402"/>
      <c r="K752" s="402"/>
      <c r="L752" s="402"/>
      <c r="M752" s="402"/>
      <c r="N752" s="402"/>
      <c r="O752" s="402"/>
      <c r="P752" s="402"/>
      <c r="Q752" s="402"/>
      <c r="R752" s="402"/>
      <c r="S752" s="402"/>
      <c r="T752" s="402"/>
      <c r="U752" s="402"/>
      <c r="V752" s="402"/>
      <c r="W752" s="402"/>
      <c r="X752" s="402"/>
      <c r="Y752" s="402"/>
      <c r="Z752" s="402"/>
    </row>
    <row r="753" ht="18.0" customHeight="1">
      <c r="A753" s="402"/>
      <c r="B753" s="402"/>
      <c r="C753" s="402"/>
      <c r="D753" s="402"/>
      <c r="E753" s="402"/>
      <c r="F753" s="402"/>
      <c r="G753" s="402"/>
      <c r="H753" s="402"/>
      <c r="I753" s="402"/>
      <c r="J753" s="402"/>
      <c r="K753" s="402"/>
      <c r="L753" s="402"/>
      <c r="M753" s="402"/>
      <c r="N753" s="402"/>
      <c r="O753" s="402"/>
      <c r="P753" s="402"/>
      <c r="Q753" s="402"/>
      <c r="R753" s="402"/>
      <c r="S753" s="402"/>
      <c r="T753" s="402"/>
      <c r="U753" s="402"/>
      <c r="V753" s="402"/>
      <c r="W753" s="402"/>
      <c r="X753" s="402"/>
      <c r="Y753" s="402"/>
      <c r="Z753" s="402"/>
    </row>
    <row r="754" ht="18.0" customHeight="1">
      <c r="A754" s="402"/>
      <c r="B754" s="402"/>
      <c r="C754" s="402"/>
      <c r="D754" s="402"/>
      <c r="E754" s="402"/>
      <c r="F754" s="402"/>
      <c r="G754" s="402"/>
      <c r="H754" s="402"/>
      <c r="I754" s="402"/>
      <c r="J754" s="402"/>
      <c r="K754" s="402"/>
      <c r="L754" s="402"/>
      <c r="M754" s="402"/>
      <c r="N754" s="402"/>
      <c r="O754" s="402"/>
      <c r="P754" s="402"/>
      <c r="Q754" s="402"/>
      <c r="R754" s="402"/>
      <c r="S754" s="402"/>
      <c r="T754" s="402"/>
      <c r="U754" s="402"/>
      <c r="V754" s="402"/>
      <c r="W754" s="402"/>
      <c r="X754" s="402"/>
      <c r="Y754" s="402"/>
      <c r="Z754" s="402"/>
    </row>
    <row r="755" ht="18.0" customHeight="1">
      <c r="A755" s="402"/>
      <c r="B755" s="402"/>
      <c r="C755" s="402"/>
      <c r="D755" s="402"/>
      <c r="E755" s="402"/>
      <c r="F755" s="402"/>
      <c r="G755" s="402"/>
      <c r="H755" s="402"/>
      <c r="I755" s="402"/>
      <c r="J755" s="402"/>
      <c r="K755" s="402"/>
      <c r="L755" s="402"/>
      <c r="M755" s="402"/>
      <c r="N755" s="402"/>
      <c r="O755" s="402"/>
      <c r="P755" s="402"/>
      <c r="Q755" s="402"/>
      <c r="R755" s="402"/>
      <c r="S755" s="402"/>
      <c r="T755" s="402"/>
      <c r="U755" s="402"/>
      <c r="V755" s="402"/>
      <c r="W755" s="402"/>
      <c r="X755" s="402"/>
      <c r="Y755" s="402"/>
      <c r="Z755" s="402"/>
    </row>
    <row r="756" ht="18.0" customHeight="1">
      <c r="A756" s="402"/>
      <c r="B756" s="402"/>
      <c r="C756" s="402"/>
      <c r="D756" s="402"/>
      <c r="E756" s="402"/>
      <c r="F756" s="402"/>
      <c r="G756" s="402"/>
      <c r="H756" s="402"/>
      <c r="I756" s="402"/>
      <c r="J756" s="402"/>
      <c r="K756" s="402"/>
      <c r="L756" s="402"/>
      <c r="M756" s="402"/>
      <c r="N756" s="402"/>
      <c r="O756" s="402"/>
      <c r="P756" s="402"/>
      <c r="Q756" s="402"/>
      <c r="R756" s="402"/>
      <c r="S756" s="402"/>
      <c r="T756" s="402"/>
      <c r="U756" s="402"/>
      <c r="V756" s="402"/>
      <c r="W756" s="402"/>
      <c r="X756" s="402"/>
      <c r="Y756" s="402"/>
      <c r="Z756" s="402"/>
    </row>
    <row r="757" ht="18.0" customHeight="1">
      <c r="A757" s="402"/>
      <c r="B757" s="402"/>
      <c r="C757" s="402"/>
      <c r="D757" s="402"/>
      <c r="E757" s="402"/>
      <c r="F757" s="402"/>
      <c r="G757" s="402"/>
      <c r="H757" s="402"/>
      <c r="I757" s="402"/>
      <c r="J757" s="402"/>
      <c r="K757" s="402"/>
      <c r="L757" s="402"/>
      <c r="M757" s="402"/>
      <c r="N757" s="402"/>
      <c r="O757" s="402"/>
      <c r="P757" s="402"/>
      <c r="Q757" s="402"/>
      <c r="R757" s="402"/>
      <c r="S757" s="402"/>
      <c r="T757" s="402"/>
      <c r="U757" s="402"/>
      <c r="V757" s="402"/>
      <c r="W757" s="402"/>
      <c r="X757" s="402"/>
      <c r="Y757" s="402"/>
      <c r="Z757" s="402"/>
    </row>
    <row r="758" ht="18.0" customHeight="1">
      <c r="A758" s="402"/>
      <c r="B758" s="402"/>
      <c r="C758" s="402"/>
      <c r="D758" s="402"/>
      <c r="E758" s="402"/>
      <c r="F758" s="402"/>
      <c r="G758" s="402"/>
      <c r="H758" s="402"/>
      <c r="I758" s="402"/>
      <c r="J758" s="402"/>
      <c r="K758" s="402"/>
      <c r="L758" s="402"/>
      <c r="M758" s="402"/>
      <c r="N758" s="402"/>
      <c r="O758" s="402"/>
      <c r="P758" s="402"/>
      <c r="Q758" s="402"/>
      <c r="R758" s="402"/>
      <c r="S758" s="402"/>
      <c r="T758" s="402"/>
      <c r="U758" s="402"/>
      <c r="V758" s="402"/>
      <c r="W758" s="402"/>
      <c r="X758" s="402"/>
      <c r="Y758" s="402"/>
      <c r="Z758" s="402"/>
    </row>
    <row r="759" ht="18.0" customHeight="1">
      <c r="A759" s="402"/>
      <c r="B759" s="402"/>
      <c r="C759" s="402"/>
      <c r="D759" s="402"/>
      <c r="E759" s="402"/>
      <c r="F759" s="402"/>
      <c r="G759" s="402"/>
      <c r="H759" s="402"/>
      <c r="I759" s="402"/>
      <c r="J759" s="402"/>
      <c r="K759" s="402"/>
      <c r="L759" s="402"/>
      <c r="M759" s="402"/>
      <c r="N759" s="402"/>
      <c r="O759" s="402"/>
      <c r="P759" s="402"/>
      <c r="Q759" s="402"/>
      <c r="R759" s="402"/>
      <c r="S759" s="402"/>
      <c r="T759" s="402"/>
      <c r="U759" s="402"/>
      <c r="V759" s="402"/>
      <c r="W759" s="402"/>
      <c r="X759" s="402"/>
      <c r="Y759" s="402"/>
      <c r="Z759" s="402"/>
    </row>
    <row r="760" ht="18.0" customHeight="1">
      <c r="A760" s="402"/>
      <c r="B760" s="402"/>
      <c r="C760" s="402"/>
      <c r="D760" s="402"/>
      <c r="E760" s="402"/>
      <c r="F760" s="402"/>
      <c r="G760" s="402"/>
      <c r="H760" s="402"/>
      <c r="I760" s="402"/>
      <c r="J760" s="402"/>
      <c r="K760" s="402"/>
      <c r="L760" s="402"/>
      <c r="M760" s="402"/>
      <c r="N760" s="402"/>
      <c r="O760" s="402"/>
      <c r="P760" s="402"/>
      <c r="Q760" s="402"/>
      <c r="R760" s="402"/>
      <c r="S760" s="402"/>
      <c r="T760" s="402"/>
      <c r="U760" s="402"/>
      <c r="V760" s="402"/>
      <c r="W760" s="402"/>
      <c r="X760" s="402"/>
      <c r="Y760" s="402"/>
      <c r="Z760" s="402"/>
    </row>
    <row r="761" ht="18.0" customHeight="1">
      <c r="A761" s="402"/>
      <c r="B761" s="402"/>
      <c r="C761" s="402"/>
      <c r="D761" s="402"/>
      <c r="E761" s="402"/>
      <c r="F761" s="402"/>
      <c r="G761" s="402"/>
      <c r="H761" s="402"/>
      <c r="I761" s="402"/>
      <c r="J761" s="402"/>
      <c r="K761" s="402"/>
      <c r="L761" s="402"/>
      <c r="M761" s="402"/>
      <c r="N761" s="402"/>
      <c r="O761" s="402"/>
      <c r="P761" s="402"/>
      <c r="Q761" s="402"/>
      <c r="R761" s="402"/>
      <c r="S761" s="402"/>
      <c r="T761" s="402"/>
      <c r="U761" s="402"/>
      <c r="V761" s="402"/>
      <c r="W761" s="402"/>
      <c r="X761" s="402"/>
      <c r="Y761" s="402"/>
      <c r="Z761" s="402"/>
    </row>
    <row r="762" ht="18.0" customHeight="1">
      <c r="A762" s="402"/>
      <c r="B762" s="402"/>
      <c r="C762" s="402"/>
      <c r="D762" s="402"/>
      <c r="E762" s="402"/>
      <c r="F762" s="402"/>
      <c r="G762" s="402"/>
      <c r="H762" s="402"/>
      <c r="I762" s="402"/>
      <c r="J762" s="402"/>
      <c r="K762" s="402"/>
      <c r="L762" s="402"/>
      <c r="M762" s="402"/>
      <c r="N762" s="402"/>
      <c r="O762" s="402"/>
      <c r="P762" s="402"/>
      <c r="Q762" s="402"/>
      <c r="R762" s="402"/>
      <c r="S762" s="402"/>
      <c r="T762" s="402"/>
      <c r="U762" s="402"/>
      <c r="V762" s="402"/>
      <c r="W762" s="402"/>
      <c r="X762" s="402"/>
      <c r="Y762" s="402"/>
      <c r="Z762" s="402"/>
    </row>
    <row r="763" ht="18.0" customHeight="1">
      <c r="A763" s="402"/>
      <c r="B763" s="402"/>
      <c r="C763" s="402"/>
      <c r="D763" s="402"/>
      <c r="E763" s="402"/>
      <c r="F763" s="402"/>
      <c r="G763" s="402"/>
      <c r="H763" s="402"/>
      <c r="I763" s="402"/>
      <c r="J763" s="402"/>
      <c r="K763" s="402"/>
      <c r="L763" s="402"/>
      <c r="M763" s="402"/>
      <c r="N763" s="402"/>
      <c r="O763" s="402"/>
      <c r="P763" s="402"/>
      <c r="Q763" s="402"/>
      <c r="R763" s="402"/>
      <c r="S763" s="402"/>
      <c r="T763" s="402"/>
      <c r="U763" s="402"/>
      <c r="V763" s="402"/>
      <c r="W763" s="402"/>
      <c r="X763" s="402"/>
      <c r="Y763" s="402"/>
      <c r="Z763" s="402"/>
    </row>
    <row r="764" ht="18.0" customHeight="1">
      <c r="A764" s="402"/>
      <c r="B764" s="402"/>
      <c r="C764" s="402"/>
      <c r="D764" s="402"/>
      <c r="E764" s="402"/>
      <c r="F764" s="402"/>
      <c r="G764" s="402"/>
      <c r="H764" s="402"/>
      <c r="I764" s="402"/>
      <c r="J764" s="402"/>
      <c r="K764" s="402"/>
      <c r="L764" s="402"/>
      <c r="M764" s="402"/>
      <c r="N764" s="402"/>
      <c r="O764" s="402"/>
      <c r="P764" s="402"/>
      <c r="Q764" s="402"/>
      <c r="R764" s="402"/>
      <c r="S764" s="402"/>
      <c r="T764" s="402"/>
      <c r="U764" s="402"/>
      <c r="V764" s="402"/>
      <c r="W764" s="402"/>
      <c r="X764" s="402"/>
      <c r="Y764" s="402"/>
      <c r="Z764" s="402"/>
    </row>
    <row r="765" ht="18.0" customHeight="1">
      <c r="A765" s="402"/>
      <c r="B765" s="402"/>
      <c r="C765" s="402"/>
      <c r="D765" s="402"/>
      <c r="E765" s="402"/>
      <c r="F765" s="402"/>
      <c r="G765" s="402"/>
      <c r="H765" s="402"/>
      <c r="I765" s="402"/>
      <c r="J765" s="402"/>
      <c r="K765" s="402"/>
      <c r="L765" s="402"/>
      <c r="M765" s="402"/>
      <c r="N765" s="402"/>
      <c r="O765" s="402"/>
      <c r="P765" s="402"/>
      <c r="Q765" s="402"/>
      <c r="R765" s="402"/>
      <c r="S765" s="402"/>
      <c r="T765" s="402"/>
      <c r="U765" s="402"/>
      <c r="V765" s="402"/>
      <c r="W765" s="402"/>
      <c r="X765" s="402"/>
      <c r="Y765" s="402"/>
      <c r="Z765" s="402"/>
    </row>
    <row r="766" ht="18.0" customHeight="1">
      <c r="A766" s="402"/>
      <c r="B766" s="402"/>
      <c r="C766" s="402"/>
      <c r="D766" s="402"/>
      <c r="E766" s="402"/>
      <c r="F766" s="402"/>
      <c r="G766" s="402"/>
      <c r="H766" s="402"/>
      <c r="I766" s="402"/>
      <c r="J766" s="402"/>
      <c r="K766" s="402"/>
      <c r="L766" s="402"/>
      <c r="M766" s="402"/>
      <c r="N766" s="402"/>
      <c r="O766" s="402"/>
      <c r="P766" s="402"/>
      <c r="Q766" s="402"/>
      <c r="R766" s="402"/>
      <c r="S766" s="402"/>
      <c r="T766" s="402"/>
      <c r="U766" s="402"/>
      <c r="V766" s="402"/>
      <c r="W766" s="402"/>
      <c r="X766" s="402"/>
      <c r="Y766" s="402"/>
      <c r="Z766" s="402"/>
    </row>
    <row r="767" ht="18.0" customHeight="1">
      <c r="A767" s="402"/>
      <c r="B767" s="402"/>
      <c r="C767" s="402"/>
      <c r="D767" s="402"/>
      <c r="E767" s="402"/>
      <c r="F767" s="402"/>
      <c r="G767" s="402"/>
      <c r="H767" s="402"/>
      <c r="I767" s="402"/>
      <c r="J767" s="402"/>
      <c r="K767" s="402"/>
      <c r="L767" s="402"/>
      <c r="M767" s="402"/>
      <c r="N767" s="402"/>
      <c r="O767" s="402"/>
      <c r="P767" s="402"/>
      <c r="Q767" s="402"/>
      <c r="R767" s="402"/>
      <c r="S767" s="402"/>
      <c r="T767" s="402"/>
      <c r="U767" s="402"/>
      <c r="V767" s="402"/>
      <c r="W767" s="402"/>
      <c r="X767" s="402"/>
      <c r="Y767" s="402"/>
      <c r="Z767" s="402"/>
    </row>
    <row r="768" ht="18.0" customHeight="1">
      <c r="A768" s="402"/>
      <c r="B768" s="402"/>
      <c r="C768" s="402"/>
      <c r="D768" s="402"/>
      <c r="E768" s="402"/>
      <c r="F768" s="402"/>
      <c r="G768" s="402"/>
      <c r="H768" s="402"/>
      <c r="I768" s="402"/>
      <c r="J768" s="402"/>
      <c r="K768" s="402"/>
      <c r="L768" s="402"/>
      <c r="M768" s="402"/>
      <c r="N768" s="402"/>
      <c r="O768" s="402"/>
      <c r="P768" s="402"/>
      <c r="Q768" s="402"/>
      <c r="R768" s="402"/>
      <c r="S768" s="402"/>
      <c r="T768" s="402"/>
      <c r="U768" s="402"/>
      <c r="V768" s="402"/>
      <c r="W768" s="402"/>
      <c r="X768" s="402"/>
      <c r="Y768" s="402"/>
      <c r="Z768" s="402"/>
    </row>
    <row r="769" ht="18.0" customHeight="1">
      <c r="A769" s="402"/>
      <c r="B769" s="402"/>
      <c r="C769" s="402"/>
      <c r="D769" s="402"/>
      <c r="E769" s="402"/>
      <c r="F769" s="402"/>
      <c r="G769" s="402"/>
      <c r="H769" s="402"/>
      <c r="I769" s="402"/>
      <c r="J769" s="402"/>
      <c r="K769" s="402"/>
      <c r="L769" s="402"/>
      <c r="M769" s="402"/>
      <c r="N769" s="402"/>
      <c r="O769" s="402"/>
      <c r="P769" s="402"/>
      <c r="Q769" s="402"/>
      <c r="R769" s="402"/>
      <c r="S769" s="402"/>
      <c r="T769" s="402"/>
      <c r="U769" s="402"/>
      <c r="V769" s="402"/>
      <c r="W769" s="402"/>
      <c r="X769" s="402"/>
      <c r="Y769" s="402"/>
      <c r="Z769" s="402"/>
    </row>
    <row r="770" ht="18.0" customHeight="1">
      <c r="A770" s="402"/>
      <c r="B770" s="402"/>
      <c r="C770" s="402"/>
      <c r="D770" s="402"/>
      <c r="E770" s="402"/>
      <c r="F770" s="402"/>
      <c r="G770" s="402"/>
      <c r="H770" s="402"/>
      <c r="I770" s="402"/>
      <c r="J770" s="402"/>
      <c r="K770" s="402"/>
      <c r="L770" s="402"/>
      <c r="M770" s="402"/>
      <c r="N770" s="402"/>
      <c r="O770" s="402"/>
      <c r="P770" s="402"/>
      <c r="Q770" s="402"/>
      <c r="R770" s="402"/>
      <c r="S770" s="402"/>
      <c r="T770" s="402"/>
      <c r="U770" s="402"/>
      <c r="V770" s="402"/>
      <c r="W770" s="402"/>
      <c r="X770" s="402"/>
      <c r="Y770" s="402"/>
      <c r="Z770" s="402"/>
    </row>
    <row r="771" ht="18.0" customHeight="1">
      <c r="A771" s="402"/>
      <c r="B771" s="402"/>
      <c r="C771" s="402"/>
      <c r="D771" s="402"/>
      <c r="E771" s="402"/>
      <c r="F771" s="402"/>
      <c r="G771" s="402"/>
      <c r="H771" s="402"/>
      <c r="I771" s="402"/>
      <c r="J771" s="402"/>
      <c r="K771" s="402"/>
      <c r="L771" s="402"/>
      <c r="M771" s="402"/>
      <c r="N771" s="402"/>
      <c r="O771" s="402"/>
      <c r="P771" s="402"/>
      <c r="Q771" s="402"/>
      <c r="R771" s="402"/>
      <c r="S771" s="402"/>
      <c r="T771" s="402"/>
      <c r="U771" s="402"/>
      <c r="V771" s="402"/>
      <c r="W771" s="402"/>
      <c r="X771" s="402"/>
      <c r="Y771" s="402"/>
      <c r="Z771" s="402"/>
    </row>
    <row r="772" ht="18.0" customHeight="1">
      <c r="A772" s="402"/>
      <c r="B772" s="402"/>
      <c r="C772" s="402"/>
      <c r="D772" s="402"/>
      <c r="E772" s="402"/>
      <c r="F772" s="402"/>
      <c r="G772" s="402"/>
      <c r="H772" s="402"/>
      <c r="I772" s="402"/>
      <c r="J772" s="402"/>
      <c r="K772" s="402"/>
      <c r="L772" s="402"/>
      <c r="M772" s="402"/>
      <c r="N772" s="402"/>
      <c r="O772" s="402"/>
      <c r="P772" s="402"/>
      <c r="Q772" s="402"/>
      <c r="R772" s="402"/>
      <c r="S772" s="402"/>
      <c r="T772" s="402"/>
      <c r="U772" s="402"/>
      <c r="V772" s="402"/>
      <c r="W772" s="402"/>
      <c r="X772" s="402"/>
      <c r="Y772" s="402"/>
      <c r="Z772" s="402"/>
    </row>
    <row r="773" ht="18.0" customHeight="1">
      <c r="A773" s="402"/>
      <c r="B773" s="402"/>
      <c r="C773" s="402"/>
      <c r="D773" s="402"/>
      <c r="E773" s="402"/>
      <c r="F773" s="402"/>
      <c r="G773" s="402"/>
      <c r="H773" s="402"/>
      <c r="I773" s="402"/>
      <c r="J773" s="402"/>
      <c r="K773" s="402"/>
      <c r="L773" s="402"/>
      <c r="M773" s="402"/>
      <c r="N773" s="402"/>
      <c r="O773" s="402"/>
      <c r="P773" s="402"/>
      <c r="Q773" s="402"/>
      <c r="R773" s="402"/>
      <c r="S773" s="402"/>
      <c r="T773" s="402"/>
      <c r="U773" s="402"/>
      <c r="V773" s="402"/>
      <c r="W773" s="402"/>
      <c r="X773" s="402"/>
      <c r="Y773" s="402"/>
      <c r="Z773" s="402"/>
    </row>
    <row r="774" ht="18.0" customHeight="1">
      <c r="A774" s="402"/>
      <c r="B774" s="402"/>
      <c r="C774" s="402"/>
      <c r="D774" s="402"/>
      <c r="E774" s="402"/>
      <c r="F774" s="402"/>
      <c r="G774" s="402"/>
      <c r="H774" s="402"/>
      <c r="I774" s="402"/>
      <c r="J774" s="402"/>
      <c r="K774" s="402"/>
      <c r="L774" s="402"/>
      <c r="M774" s="402"/>
      <c r="N774" s="402"/>
      <c r="O774" s="402"/>
      <c r="P774" s="402"/>
      <c r="Q774" s="402"/>
      <c r="R774" s="402"/>
      <c r="S774" s="402"/>
      <c r="T774" s="402"/>
      <c r="U774" s="402"/>
      <c r="V774" s="402"/>
      <c r="W774" s="402"/>
      <c r="X774" s="402"/>
      <c r="Y774" s="402"/>
      <c r="Z774" s="402"/>
    </row>
    <row r="775" ht="18.0" customHeight="1">
      <c r="A775" s="402"/>
      <c r="B775" s="402"/>
      <c r="C775" s="402"/>
      <c r="D775" s="402"/>
      <c r="E775" s="402"/>
      <c r="F775" s="402"/>
      <c r="G775" s="402"/>
      <c r="H775" s="402"/>
      <c r="I775" s="402"/>
      <c r="J775" s="402"/>
      <c r="K775" s="402"/>
      <c r="L775" s="402"/>
      <c r="M775" s="402"/>
      <c r="N775" s="402"/>
      <c r="O775" s="402"/>
      <c r="P775" s="402"/>
      <c r="Q775" s="402"/>
      <c r="R775" s="402"/>
      <c r="S775" s="402"/>
      <c r="T775" s="402"/>
      <c r="U775" s="402"/>
      <c r="V775" s="402"/>
      <c r="W775" s="402"/>
      <c r="X775" s="402"/>
      <c r="Y775" s="402"/>
      <c r="Z775" s="402"/>
    </row>
    <row r="776" ht="18.0" customHeight="1">
      <c r="A776" s="402"/>
      <c r="B776" s="402"/>
      <c r="C776" s="402"/>
      <c r="D776" s="402"/>
      <c r="E776" s="402"/>
      <c r="F776" s="402"/>
      <c r="G776" s="402"/>
      <c r="H776" s="402"/>
      <c r="I776" s="402"/>
      <c r="J776" s="402"/>
      <c r="K776" s="402"/>
      <c r="L776" s="402"/>
      <c r="M776" s="402"/>
      <c r="N776" s="402"/>
      <c r="O776" s="402"/>
      <c r="P776" s="402"/>
      <c r="Q776" s="402"/>
      <c r="R776" s="402"/>
      <c r="S776" s="402"/>
      <c r="T776" s="402"/>
      <c r="U776" s="402"/>
      <c r="V776" s="402"/>
      <c r="W776" s="402"/>
      <c r="X776" s="402"/>
      <c r="Y776" s="402"/>
      <c r="Z776" s="402"/>
    </row>
    <row r="777" ht="18.0" customHeight="1">
      <c r="A777" s="402"/>
      <c r="B777" s="402"/>
      <c r="C777" s="402"/>
      <c r="D777" s="402"/>
      <c r="E777" s="402"/>
      <c r="F777" s="402"/>
      <c r="G777" s="402"/>
      <c r="H777" s="402"/>
      <c r="I777" s="402"/>
      <c r="J777" s="402"/>
      <c r="K777" s="402"/>
      <c r="L777" s="402"/>
      <c r="M777" s="402"/>
      <c r="N777" s="402"/>
      <c r="O777" s="402"/>
      <c r="P777" s="402"/>
      <c r="Q777" s="402"/>
      <c r="R777" s="402"/>
      <c r="S777" s="402"/>
      <c r="T777" s="402"/>
      <c r="U777" s="402"/>
      <c r="V777" s="402"/>
      <c r="W777" s="402"/>
      <c r="X777" s="402"/>
      <c r="Y777" s="402"/>
      <c r="Z777" s="402"/>
    </row>
    <row r="778" ht="18.0" customHeight="1">
      <c r="A778" s="402"/>
      <c r="B778" s="402"/>
      <c r="C778" s="402"/>
      <c r="D778" s="402"/>
      <c r="E778" s="402"/>
      <c r="F778" s="402"/>
      <c r="G778" s="402"/>
      <c r="H778" s="402"/>
      <c r="I778" s="402"/>
      <c r="J778" s="402"/>
      <c r="K778" s="402"/>
      <c r="L778" s="402"/>
      <c r="M778" s="402"/>
      <c r="N778" s="402"/>
      <c r="O778" s="402"/>
      <c r="P778" s="402"/>
      <c r="Q778" s="402"/>
      <c r="R778" s="402"/>
      <c r="S778" s="402"/>
      <c r="T778" s="402"/>
      <c r="U778" s="402"/>
      <c r="V778" s="402"/>
      <c r="W778" s="402"/>
      <c r="X778" s="402"/>
      <c r="Y778" s="402"/>
      <c r="Z778" s="402"/>
    </row>
    <row r="779" ht="18.0" customHeight="1">
      <c r="A779" s="402"/>
      <c r="B779" s="402"/>
      <c r="C779" s="402"/>
      <c r="D779" s="402"/>
      <c r="E779" s="402"/>
      <c r="F779" s="402"/>
      <c r="G779" s="402"/>
      <c r="H779" s="402"/>
      <c r="I779" s="402"/>
      <c r="J779" s="402"/>
      <c r="K779" s="402"/>
      <c r="L779" s="402"/>
      <c r="M779" s="402"/>
      <c r="N779" s="402"/>
      <c r="O779" s="402"/>
      <c r="P779" s="402"/>
      <c r="Q779" s="402"/>
      <c r="R779" s="402"/>
      <c r="S779" s="402"/>
      <c r="T779" s="402"/>
      <c r="U779" s="402"/>
      <c r="V779" s="402"/>
      <c r="W779" s="402"/>
      <c r="X779" s="402"/>
      <c r="Y779" s="402"/>
      <c r="Z779" s="402"/>
    </row>
    <row r="780" ht="18.0" customHeight="1">
      <c r="A780" s="402"/>
      <c r="B780" s="402"/>
      <c r="C780" s="402"/>
      <c r="D780" s="402"/>
      <c r="E780" s="402"/>
      <c r="F780" s="402"/>
      <c r="G780" s="402"/>
      <c r="H780" s="402"/>
      <c r="I780" s="402"/>
      <c r="J780" s="402"/>
      <c r="K780" s="402"/>
      <c r="L780" s="402"/>
      <c r="M780" s="402"/>
      <c r="N780" s="402"/>
      <c r="O780" s="402"/>
      <c r="P780" s="402"/>
      <c r="Q780" s="402"/>
      <c r="R780" s="402"/>
      <c r="S780" s="402"/>
      <c r="T780" s="402"/>
      <c r="U780" s="402"/>
      <c r="V780" s="402"/>
      <c r="W780" s="402"/>
      <c r="X780" s="402"/>
      <c r="Y780" s="402"/>
      <c r="Z780" s="402"/>
    </row>
    <row r="781" ht="18.0" customHeight="1">
      <c r="A781" s="402"/>
      <c r="B781" s="402"/>
      <c r="C781" s="402"/>
      <c r="D781" s="402"/>
      <c r="E781" s="402"/>
      <c r="F781" s="402"/>
      <c r="G781" s="402"/>
      <c r="H781" s="402"/>
      <c r="I781" s="402"/>
      <c r="J781" s="402"/>
      <c r="K781" s="402"/>
      <c r="L781" s="402"/>
      <c r="M781" s="402"/>
      <c r="N781" s="402"/>
      <c r="O781" s="402"/>
      <c r="P781" s="402"/>
      <c r="Q781" s="402"/>
      <c r="R781" s="402"/>
      <c r="S781" s="402"/>
      <c r="T781" s="402"/>
      <c r="U781" s="402"/>
      <c r="V781" s="402"/>
      <c r="W781" s="402"/>
      <c r="X781" s="402"/>
      <c r="Y781" s="402"/>
      <c r="Z781" s="402"/>
    </row>
    <row r="782" ht="18.0" customHeight="1">
      <c r="A782" s="402"/>
      <c r="B782" s="402"/>
      <c r="C782" s="402"/>
      <c r="D782" s="402"/>
      <c r="E782" s="402"/>
      <c r="F782" s="402"/>
      <c r="G782" s="402"/>
      <c r="H782" s="402"/>
      <c r="I782" s="402"/>
      <c r="J782" s="402"/>
      <c r="K782" s="402"/>
      <c r="L782" s="402"/>
      <c r="M782" s="402"/>
      <c r="N782" s="402"/>
      <c r="O782" s="402"/>
      <c r="P782" s="402"/>
      <c r="Q782" s="402"/>
      <c r="R782" s="402"/>
      <c r="S782" s="402"/>
      <c r="T782" s="402"/>
      <c r="U782" s="402"/>
      <c r="V782" s="402"/>
      <c r="W782" s="402"/>
      <c r="X782" s="402"/>
      <c r="Y782" s="402"/>
      <c r="Z782" s="402"/>
    </row>
    <row r="783" ht="18.0" customHeight="1">
      <c r="A783" s="402"/>
      <c r="B783" s="402"/>
      <c r="C783" s="402"/>
      <c r="D783" s="402"/>
      <c r="E783" s="402"/>
      <c r="F783" s="402"/>
      <c r="G783" s="402"/>
      <c r="H783" s="402"/>
      <c r="I783" s="402"/>
      <c r="J783" s="402"/>
      <c r="K783" s="402"/>
      <c r="L783" s="402"/>
      <c r="M783" s="402"/>
      <c r="N783" s="402"/>
      <c r="O783" s="402"/>
      <c r="P783" s="402"/>
      <c r="Q783" s="402"/>
      <c r="R783" s="402"/>
      <c r="S783" s="402"/>
      <c r="T783" s="402"/>
      <c r="U783" s="402"/>
      <c r="V783" s="402"/>
      <c r="W783" s="402"/>
      <c r="X783" s="402"/>
      <c r="Y783" s="402"/>
      <c r="Z783" s="402"/>
    </row>
    <row r="784" ht="18.0" customHeight="1">
      <c r="A784" s="402"/>
      <c r="B784" s="402"/>
      <c r="C784" s="402"/>
      <c r="D784" s="402"/>
      <c r="E784" s="402"/>
      <c r="F784" s="402"/>
      <c r="G784" s="402"/>
      <c r="H784" s="402"/>
      <c r="I784" s="402"/>
      <c r="J784" s="402"/>
      <c r="K784" s="402"/>
      <c r="L784" s="402"/>
      <c r="M784" s="402"/>
      <c r="N784" s="402"/>
      <c r="O784" s="402"/>
      <c r="P784" s="402"/>
      <c r="Q784" s="402"/>
      <c r="R784" s="402"/>
      <c r="S784" s="402"/>
      <c r="T784" s="402"/>
      <c r="U784" s="402"/>
      <c r="V784" s="402"/>
      <c r="W784" s="402"/>
      <c r="X784" s="402"/>
      <c r="Y784" s="402"/>
      <c r="Z784" s="402"/>
    </row>
    <row r="785" ht="18.0" customHeight="1">
      <c r="A785" s="402"/>
      <c r="B785" s="402"/>
      <c r="C785" s="402"/>
      <c r="D785" s="402"/>
      <c r="E785" s="402"/>
      <c r="F785" s="402"/>
      <c r="G785" s="402"/>
      <c r="H785" s="402"/>
      <c r="I785" s="402"/>
      <c r="J785" s="402"/>
      <c r="K785" s="402"/>
      <c r="L785" s="402"/>
      <c r="M785" s="402"/>
      <c r="N785" s="402"/>
      <c r="O785" s="402"/>
      <c r="P785" s="402"/>
      <c r="Q785" s="402"/>
      <c r="R785" s="402"/>
      <c r="S785" s="402"/>
      <c r="T785" s="402"/>
      <c r="U785" s="402"/>
      <c r="V785" s="402"/>
      <c r="W785" s="402"/>
      <c r="X785" s="402"/>
      <c r="Y785" s="402"/>
      <c r="Z785" s="402"/>
    </row>
    <row r="786" ht="18.0" customHeight="1">
      <c r="A786" s="402"/>
      <c r="B786" s="402"/>
      <c r="C786" s="402"/>
      <c r="D786" s="402"/>
      <c r="E786" s="402"/>
      <c r="F786" s="402"/>
      <c r="G786" s="402"/>
      <c r="H786" s="402"/>
      <c r="I786" s="402"/>
      <c r="J786" s="402"/>
      <c r="K786" s="402"/>
      <c r="L786" s="402"/>
      <c r="M786" s="402"/>
      <c r="N786" s="402"/>
      <c r="O786" s="402"/>
      <c r="P786" s="402"/>
      <c r="Q786" s="402"/>
      <c r="R786" s="402"/>
      <c r="S786" s="402"/>
      <c r="T786" s="402"/>
      <c r="U786" s="402"/>
      <c r="V786" s="402"/>
      <c r="W786" s="402"/>
      <c r="X786" s="402"/>
      <c r="Y786" s="402"/>
      <c r="Z786" s="402"/>
    </row>
    <row r="787" ht="18.0" customHeight="1">
      <c r="A787" s="402"/>
      <c r="B787" s="402"/>
      <c r="C787" s="402"/>
      <c r="D787" s="402"/>
      <c r="E787" s="402"/>
      <c r="F787" s="402"/>
      <c r="G787" s="402"/>
      <c r="H787" s="402"/>
      <c r="I787" s="402"/>
      <c r="J787" s="402"/>
      <c r="K787" s="402"/>
      <c r="L787" s="402"/>
      <c r="M787" s="402"/>
      <c r="N787" s="402"/>
      <c r="O787" s="402"/>
      <c r="P787" s="402"/>
      <c r="Q787" s="402"/>
      <c r="R787" s="402"/>
      <c r="S787" s="402"/>
      <c r="T787" s="402"/>
      <c r="U787" s="402"/>
      <c r="V787" s="402"/>
      <c r="W787" s="402"/>
      <c r="X787" s="402"/>
      <c r="Y787" s="402"/>
      <c r="Z787" s="402"/>
    </row>
    <row r="788" ht="18.0" customHeight="1">
      <c r="A788" s="402"/>
      <c r="B788" s="402"/>
      <c r="C788" s="402"/>
      <c r="D788" s="402"/>
      <c r="E788" s="402"/>
      <c r="F788" s="402"/>
      <c r="G788" s="402"/>
      <c r="H788" s="402"/>
      <c r="I788" s="402"/>
      <c r="J788" s="402"/>
      <c r="K788" s="402"/>
      <c r="L788" s="402"/>
      <c r="M788" s="402"/>
      <c r="N788" s="402"/>
      <c r="O788" s="402"/>
      <c r="P788" s="402"/>
      <c r="Q788" s="402"/>
      <c r="R788" s="402"/>
      <c r="S788" s="402"/>
      <c r="T788" s="402"/>
      <c r="U788" s="402"/>
      <c r="V788" s="402"/>
      <c r="W788" s="402"/>
      <c r="X788" s="402"/>
      <c r="Y788" s="402"/>
      <c r="Z788" s="402"/>
    </row>
    <row r="789" ht="18.0" customHeight="1">
      <c r="A789" s="402"/>
      <c r="B789" s="402"/>
      <c r="C789" s="402"/>
      <c r="D789" s="402"/>
      <c r="E789" s="402"/>
      <c r="F789" s="402"/>
      <c r="G789" s="402"/>
      <c r="H789" s="402"/>
      <c r="I789" s="402"/>
      <c r="J789" s="402"/>
      <c r="K789" s="402"/>
      <c r="L789" s="402"/>
      <c r="M789" s="402"/>
      <c r="N789" s="402"/>
      <c r="O789" s="402"/>
      <c r="P789" s="402"/>
      <c r="Q789" s="402"/>
      <c r="R789" s="402"/>
      <c r="S789" s="402"/>
      <c r="T789" s="402"/>
      <c r="U789" s="402"/>
      <c r="V789" s="402"/>
      <c r="W789" s="402"/>
      <c r="X789" s="402"/>
      <c r="Y789" s="402"/>
      <c r="Z789" s="402"/>
    </row>
    <row r="790" ht="18.0" customHeight="1">
      <c r="A790" s="402"/>
      <c r="B790" s="402"/>
      <c r="C790" s="402"/>
      <c r="D790" s="402"/>
      <c r="E790" s="402"/>
      <c r="F790" s="402"/>
      <c r="G790" s="402"/>
      <c r="H790" s="402"/>
      <c r="I790" s="402"/>
      <c r="J790" s="402"/>
      <c r="K790" s="402"/>
      <c r="L790" s="402"/>
      <c r="M790" s="402"/>
      <c r="N790" s="402"/>
      <c r="O790" s="402"/>
      <c r="P790" s="402"/>
      <c r="Q790" s="402"/>
      <c r="R790" s="402"/>
      <c r="S790" s="402"/>
      <c r="T790" s="402"/>
      <c r="U790" s="402"/>
      <c r="V790" s="402"/>
      <c r="W790" s="402"/>
      <c r="X790" s="402"/>
      <c r="Y790" s="402"/>
      <c r="Z790" s="402"/>
    </row>
    <row r="791" ht="18.0" customHeight="1">
      <c r="A791" s="402"/>
      <c r="B791" s="402"/>
      <c r="C791" s="402"/>
      <c r="D791" s="402"/>
      <c r="E791" s="402"/>
      <c r="F791" s="402"/>
      <c r="G791" s="402"/>
      <c r="H791" s="402"/>
      <c r="I791" s="402"/>
      <c r="J791" s="402"/>
      <c r="K791" s="402"/>
      <c r="L791" s="402"/>
      <c r="M791" s="402"/>
      <c r="N791" s="402"/>
      <c r="O791" s="402"/>
      <c r="P791" s="402"/>
      <c r="Q791" s="402"/>
      <c r="R791" s="402"/>
      <c r="S791" s="402"/>
      <c r="T791" s="402"/>
      <c r="U791" s="402"/>
      <c r="V791" s="402"/>
      <c r="W791" s="402"/>
      <c r="X791" s="402"/>
      <c r="Y791" s="402"/>
      <c r="Z791" s="402"/>
    </row>
    <row r="792" ht="18.0" customHeight="1">
      <c r="A792" s="402"/>
      <c r="B792" s="402"/>
      <c r="C792" s="402"/>
      <c r="D792" s="402"/>
      <c r="E792" s="402"/>
      <c r="F792" s="402"/>
      <c r="G792" s="402"/>
      <c r="H792" s="402"/>
      <c r="I792" s="402"/>
      <c r="J792" s="402"/>
      <c r="K792" s="402"/>
      <c r="L792" s="402"/>
      <c r="M792" s="402"/>
      <c r="N792" s="402"/>
      <c r="O792" s="402"/>
      <c r="P792" s="402"/>
      <c r="Q792" s="402"/>
      <c r="R792" s="402"/>
      <c r="S792" s="402"/>
      <c r="T792" s="402"/>
      <c r="U792" s="402"/>
      <c r="V792" s="402"/>
      <c r="W792" s="402"/>
      <c r="X792" s="402"/>
      <c r="Y792" s="402"/>
      <c r="Z792" s="402"/>
    </row>
    <row r="793" ht="18.0" customHeight="1">
      <c r="A793" s="402"/>
      <c r="B793" s="402"/>
      <c r="C793" s="402"/>
      <c r="D793" s="402"/>
      <c r="E793" s="402"/>
      <c r="F793" s="402"/>
      <c r="G793" s="402"/>
      <c r="H793" s="402"/>
      <c r="I793" s="402"/>
      <c r="J793" s="402"/>
      <c r="K793" s="402"/>
      <c r="L793" s="402"/>
      <c r="M793" s="402"/>
      <c r="N793" s="402"/>
      <c r="O793" s="402"/>
      <c r="P793" s="402"/>
      <c r="Q793" s="402"/>
      <c r="R793" s="402"/>
      <c r="S793" s="402"/>
      <c r="T793" s="402"/>
      <c r="U793" s="402"/>
      <c r="V793" s="402"/>
      <c r="W793" s="402"/>
      <c r="X793" s="402"/>
      <c r="Y793" s="402"/>
      <c r="Z793" s="402"/>
    </row>
    <row r="794" ht="18.0" customHeight="1">
      <c r="A794" s="402"/>
      <c r="B794" s="402"/>
      <c r="C794" s="402"/>
      <c r="D794" s="402"/>
      <c r="E794" s="402"/>
      <c r="F794" s="402"/>
      <c r="G794" s="402"/>
      <c r="H794" s="402"/>
      <c r="I794" s="402"/>
      <c r="J794" s="402"/>
      <c r="K794" s="402"/>
      <c r="L794" s="402"/>
      <c r="M794" s="402"/>
      <c r="N794" s="402"/>
      <c r="O794" s="402"/>
      <c r="P794" s="402"/>
      <c r="Q794" s="402"/>
      <c r="R794" s="402"/>
      <c r="S794" s="402"/>
      <c r="T794" s="402"/>
      <c r="U794" s="402"/>
      <c r="V794" s="402"/>
      <c r="W794" s="402"/>
      <c r="X794" s="402"/>
      <c r="Y794" s="402"/>
      <c r="Z794" s="402"/>
    </row>
    <row r="795" ht="18.0" customHeight="1">
      <c r="A795" s="402"/>
      <c r="B795" s="402"/>
      <c r="C795" s="402"/>
      <c r="D795" s="402"/>
      <c r="E795" s="402"/>
      <c r="F795" s="402"/>
      <c r="G795" s="402"/>
      <c r="H795" s="402"/>
      <c r="I795" s="402"/>
      <c r="J795" s="402"/>
      <c r="K795" s="402"/>
      <c r="L795" s="402"/>
      <c r="M795" s="402"/>
      <c r="N795" s="402"/>
      <c r="O795" s="402"/>
      <c r="P795" s="402"/>
      <c r="Q795" s="402"/>
      <c r="R795" s="402"/>
      <c r="S795" s="402"/>
      <c r="T795" s="402"/>
      <c r="U795" s="402"/>
      <c r="V795" s="402"/>
      <c r="W795" s="402"/>
      <c r="X795" s="402"/>
      <c r="Y795" s="402"/>
      <c r="Z795" s="402"/>
    </row>
    <row r="796" ht="18.0" customHeight="1">
      <c r="A796" s="402"/>
      <c r="B796" s="402"/>
      <c r="C796" s="402"/>
      <c r="D796" s="402"/>
      <c r="E796" s="402"/>
      <c r="F796" s="402"/>
      <c r="G796" s="402"/>
      <c r="H796" s="402"/>
      <c r="I796" s="402"/>
      <c r="J796" s="402"/>
      <c r="K796" s="402"/>
      <c r="L796" s="402"/>
      <c r="M796" s="402"/>
      <c r="N796" s="402"/>
      <c r="O796" s="402"/>
      <c r="P796" s="402"/>
      <c r="Q796" s="402"/>
      <c r="R796" s="402"/>
      <c r="S796" s="402"/>
      <c r="T796" s="402"/>
      <c r="U796" s="402"/>
      <c r="V796" s="402"/>
      <c r="W796" s="402"/>
      <c r="X796" s="402"/>
      <c r="Y796" s="402"/>
      <c r="Z796" s="402"/>
    </row>
    <row r="797" ht="18.0" customHeight="1">
      <c r="A797" s="402"/>
      <c r="B797" s="402"/>
      <c r="C797" s="402"/>
      <c r="D797" s="402"/>
      <c r="E797" s="402"/>
      <c r="F797" s="402"/>
      <c r="G797" s="402"/>
      <c r="H797" s="402"/>
      <c r="I797" s="402"/>
      <c r="J797" s="402"/>
      <c r="K797" s="402"/>
      <c r="L797" s="402"/>
      <c r="M797" s="402"/>
      <c r="N797" s="402"/>
      <c r="O797" s="402"/>
      <c r="P797" s="402"/>
      <c r="Q797" s="402"/>
      <c r="R797" s="402"/>
      <c r="S797" s="402"/>
      <c r="T797" s="402"/>
      <c r="U797" s="402"/>
      <c r="V797" s="402"/>
      <c r="W797" s="402"/>
      <c r="X797" s="402"/>
      <c r="Y797" s="402"/>
      <c r="Z797" s="402"/>
    </row>
    <row r="798" ht="18.0" customHeight="1">
      <c r="A798" s="402"/>
      <c r="B798" s="402"/>
      <c r="C798" s="402"/>
      <c r="D798" s="402"/>
      <c r="E798" s="402"/>
      <c r="F798" s="402"/>
      <c r="G798" s="402"/>
      <c r="H798" s="402"/>
      <c r="I798" s="402"/>
      <c r="J798" s="402"/>
      <c r="K798" s="402"/>
      <c r="L798" s="402"/>
      <c r="M798" s="402"/>
      <c r="N798" s="402"/>
      <c r="O798" s="402"/>
      <c r="P798" s="402"/>
      <c r="Q798" s="402"/>
      <c r="R798" s="402"/>
      <c r="S798" s="402"/>
      <c r="T798" s="402"/>
      <c r="U798" s="402"/>
      <c r="V798" s="402"/>
      <c r="W798" s="402"/>
      <c r="X798" s="402"/>
      <c r="Y798" s="402"/>
      <c r="Z798" s="402"/>
    </row>
    <row r="799" ht="18.0" customHeight="1">
      <c r="A799" s="402"/>
      <c r="B799" s="402"/>
      <c r="C799" s="402"/>
      <c r="D799" s="402"/>
      <c r="E799" s="402"/>
      <c r="F799" s="402"/>
      <c r="G799" s="402"/>
      <c r="H799" s="402"/>
      <c r="I799" s="402"/>
      <c r="J799" s="402"/>
      <c r="K799" s="402"/>
      <c r="L799" s="402"/>
      <c r="M799" s="402"/>
      <c r="N799" s="402"/>
      <c r="O799" s="402"/>
      <c r="P799" s="402"/>
      <c r="Q799" s="402"/>
      <c r="R799" s="402"/>
      <c r="S799" s="402"/>
      <c r="T799" s="402"/>
      <c r="U799" s="402"/>
      <c r="V799" s="402"/>
      <c r="W799" s="402"/>
      <c r="X799" s="402"/>
      <c r="Y799" s="402"/>
      <c r="Z799" s="402"/>
    </row>
    <row r="800" ht="18.0" customHeight="1">
      <c r="A800" s="402"/>
      <c r="B800" s="402"/>
      <c r="C800" s="402"/>
      <c r="D800" s="402"/>
      <c r="E800" s="402"/>
      <c r="F800" s="402"/>
      <c r="G800" s="402"/>
      <c r="H800" s="402"/>
      <c r="I800" s="402"/>
      <c r="J800" s="402"/>
      <c r="K800" s="402"/>
      <c r="L800" s="402"/>
      <c r="M800" s="402"/>
      <c r="N800" s="402"/>
      <c r="O800" s="402"/>
      <c r="P800" s="402"/>
      <c r="Q800" s="402"/>
      <c r="R800" s="402"/>
      <c r="S800" s="402"/>
      <c r="T800" s="402"/>
      <c r="U800" s="402"/>
      <c r="V800" s="402"/>
      <c r="W800" s="402"/>
      <c r="X800" s="402"/>
      <c r="Y800" s="402"/>
      <c r="Z800" s="402"/>
    </row>
    <row r="801" ht="18.0" customHeight="1">
      <c r="A801" s="402"/>
      <c r="B801" s="402"/>
      <c r="C801" s="402"/>
      <c r="D801" s="402"/>
      <c r="E801" s="402"/>
      <c r="F801" s="402"/>
      <c r="G801" s="402"/>
      <c r="H801" s="402"/>
      <c r="I801" s="402"/>
      <c r="J801" s="402"/>
      <c r="K801" s="402"/>
      <c r="L801" s="402"/>
      <c r="M801" s="402"/>
      <c r="N801" s="402"/>
      <c r="O801" s="402"/>
      <c r="P801" s="402"/>
      <c r="Q801" s="402"/>
      <c r="R801" s="402"/>
      <c r="S801" s="402"/>
      <c r="T801" s="402"/>
      <c r="U801" s="402"/>
      <c r="V801" s="402"/>
      <c r="W801" s="402"/>
      <c r="X801" s="402"/>
      <c r="Y801" s="402"/>
      <c r="Z801" s="402"/>
    </row>
    <row r="802" ht="18.0" customHeight="1">
      <c r="A802" s="402"/>
      <c r="B802" s="402"/>
      <c r="C802" s="402"/>
      <c r="D802" s="402"/>
      <c r="E802" s="402"/>
      <c r="F802" s="402"/>
      <c r="G802" s="402"/>
      <c r="H802" s="402"/>
      <c r="I802" s="402"/>
      <c r="J802" s="402"/>
      <c r="K802" s="402"/>
      <c r="L802" s="402"/>
      <c r="M802" s="402"/>
      <c r="N802" s="402"/>
      <c r="O802" s="402"/>
      <c r="P802" s="402"/>
      <c r="Q802" s="402"/>
      <c r="R802" s="402"/>
      <c r="S802" s="402"/>
      <c r="T802" s="402"/>
      <c r="U802" s="402"/>
      <c r="V802" s="402"/>
      <c r="W802" s="402"/>
      <c r="X802" s="402"/>
      <c r="Y802" s="402"/>
      <c r="Z802" s="402"/>
    </row>
    <row r="803" ht="18.0" customHeight="1">
      <c r="A803" s="402"/>
      <c r="B803" s="402"/>
      <c r="C803" s="402"/>
      <c r="D803" s="402"/>
      <c r="E803" s="402"/>
      <c r="F803" s="402"/>
      <c r="G803" s="402"/>
      <c r="H803" s="402"/>
      <c r="I803" s="402"/>
      <c r="J803" s="402"/>
      <c r="K803" s="402"/>
      <c r="L803" s="402"/>
      <c r="M803" s="402"/>
      <c r="N803" s="402"/>
      <c r="O803" s="402"/>
      <c r="P803" s="402"/>
      <c r="Q803" s="402"/>
      <c r="R803" s="402"/>
      <c r="S803" s="402"/>
      <c r="T803" s="402"/>
      <c r="U803" s="402"/>
      <c r="V803" s="402"/>
      <c r="W803" s="402"/>
      <c r="X803" s="402"/>
      <c r="Y803" s="402"/>
      <c r="Z803" s="402"/>
    </row>
    <row r="804" ht="18.0" customHeight="1">
      <c r="A804" s="402"/>
      <c r="B804" s="402"/>
      <c r="C804" s="402"/>
      <c r="D804" s="402"/>
      <c r="E804" s="402"/>
      <c r="F804" s="402"/>
      <c r="G804" s="402"/>
      <c r="H804" s="402"/>
      <c r="I804" s="402"/>
      <c r="J804" s="402"/>
      <c r="K804" s="402"/>
      <c r="L804" s="402"/>
      <c r="M804" s="402"/>
      <c r="N804" s="402"/>
      <c r="O804" s="402"/>
      <c r="P804" s="402"/>
      <c r="Q804" s="402"/>
      <c r="R804" s="402"/>
      <c r="S804" s="402"/>
      <c r="T804" s="402"/>
      <c r="U804" s="402"/>
      <c r="V804" s="402"/>
      <c r="W804" s="402"/>
      <c r="X804" s="402"/>
      <c r="Y804" s="402"/>
      <c r="Z804" s="402"/>
    </row>
    <row r="805" ht="18.0" customHeight="1">
      <c r="A805" s="402"/>
      <c r="B805" s="402"/>
      <c r="C805" s="402"/>
      <c r="D805" s="402"/>
      <c r="E805" s="402"/>
      <c r="F805" s="402"/>
      <c r="G805" s="402"/>
      <c r="H805" s="402"/>
      <c r="I805" s="402"/>
      <c r="J805" s="402"/>
      <c r="K805" s="402"/>
      <c r="L805" s="402"/>
      <c r="M805" s="402"/>
      <c r="N805" s="402"/>
      <c r="O805" s="402"/>
      <c r="P805" s="402"/>
      <c r="Q805" s="402"/>
      <c r="R805" s="402"/>
      <c r="S805" s="402"/>
      <c r="T805" s="402"/>
      <c r="U805" s="402"/>
      <c r="V805" s="402"/>
      <c r="W805" s="402"/>
      <c r="X805" s="402"/>
      <c r="Y805" s="402"/>
      <c r="Z805" s="402"/>
    </row>
    <row r="806" ht="18.0" customHeight="1">
      <c r="A806" s="402"/>
      <c r="B806" s="402"/>
      <c r="C806" s="402"/>
      <c r="D806" s="402"/>
      <c r="E806" s="402"/>
      <c r="F806" s="402"/>
      <c r="G806" s="402"/>
      <c r="H806" s="402"/>
      <c r="I806" s="402"/>
      <c r="J806" s="402"/>
      <c r="K806" s="402"/>
      <c r="L806" s="402"/>
      <c r="M806" s="402"/>
      <c r="N806" s="402"/>
      <c r="O806" s="402"/>
      <c r="P806" s="402"/>
      <c r="Q806" s="402"/>
      <c r="R806" s="402"/>
      <c r="S806" s="402"/>
      <c r="T806" s="402"/>
      <c r="U806" s="402"/>
      <c r="V806" s="402"/>
      <c r="W806" s="402"/>
      <c r="X806" s="402"/>
      <c r="Y806" s="402"/>
      <c r="Z806" s="402"/>
    </row>
    <row r="807" ht="18.0" customHeight="1">
      <c r="A807" s="402"/>
      <c r="B807" s="402"/>
      <c r="C807" s="402"/>
      <c r="D807" s="402"/>
      <c r="E807" s="402"/>
      <c r="F807" s="402"/>
      <c r="G807" s="402"/>
      <c r="H807" s="402"/>
      <c r="I807" s="402"/>
      <c r="J807" s="402"/>
      <c r="K807" s="402"/>
      <c r="L807" s="402"/>
      <c r="M807" s="402"/>
      <c r="N807" s="402"/>
      <c r="O807" s="402"/>
      <c r="P807" s="402"/>
      <c r="Q807" s="402"/>
      <c r="R807" s="402"/>
      <c r="S807" s="402"/>
      <c r="T807" s="402"/>
      <c r="U807" s="402"/>
      <c r="V807" s="402"/>
      <c r="W807" s="402"/>
      <c r="X807" s="402"/>
      <c r="Y807" s="402"/>
      <c r="Z807" s="402"/>
    </row>
    <row r="808" ht="18.0" customHeight="1">
      <c r="A808" s="402"/>
      <c r="B808" s="402"/>
      <c r="C808" s="402"/>
      <c r="D808" s="402"/>
      <c r="E808" s="402"/>
      <c r="F808" s="402"/>
      <c r="G808" s="402"/>
      <c r="H808" s="402"/>
      <c r="I808" s="402"/>
      <c r="J808" s="402"/>
      <c r="K808" s="402"/>
      <c r="L808" s="402"/>
      <c r="M808" s="402"/>
      <c r="N808" s="402"/>
      <c r="O808" s="402"/>
      <c r="P808" s="402"/>
      <c r="Q808" s="402"/>
      <c r="R808" s="402"/>
      <c r="S808" s="402"/>
      <c r="T808" s="402"/>
      <c r="U808" s="402"/>
      <c r="V808" s="402"/>
      <c r="W808" s="402"/>
      <c r="X808" s="402"/>
      <c r="Y808" s="402"/>
      <c r="Z808" s="402"/>
    </row>
    <row r="809" ht="18.0" customHeight="1">
      <c r="A809" s="402"/>
      <c r="B809" s="402"/>
      <c r="C809" s="402"/>
      <c r="D809" s="402"/>
      <c r="E809" s="402"/>
      <c r="F809" s="402"/>
      <c r="G809" s="402"/>
      <c r="H809" s="402"/>
      <c r="I809" s="402"/>
      <c r="J809" s="402"/>
      <c r="K809" s="402"/>
      <c r="L809" s="402"/>
      <c r="M809" s="402"/>
      <c r="N809" s="402"/>
      <c r="O809" s="402"/>
      <c r="P809" s="402"/>
      <c r="Q809" s="402"/>
      <c r="R809" s="402"/>
      <c r="S809" s="402"/>
      <c r="T809" s="402"/>
      <c r="U809" s="402"/>
      <c r="V809" s="402"/>
      <c r="W809" s="402"/>
      <c r="X809" s="402"/>
      <c r="Y809" s="402"/>
      <c r="Z809" s="402"/>
    </row>
    <row r="810" ht="18.0" customHeight="1">
      <c r="A810" s="402"/>
      <c r="B810" s="402"/>
      <c r="C810" s="402"/>
      <c r="D810" s="402"/>
      <c r="E810" s="402"/>
      <c r="F810" s="402"/>
      <c r="G810" s="402"/>
      <c r="H810" s="402"/>
      <c r="I810" s="402"/>
      <c r="J810" s="402"/>
      <c r="K810" s="402"/>
      <c r="L810" s="402"/>
      <c r="M810" s="402"/>
      <c r="N810" s="402"/>
      <c r="O810" s="402"/>
      <c r="P810" s="402"/>
      <c r="Q810" s="402"/>
      <c r="R810" s="402"/>
      <c r="S810" s="402"/>
      <c r="T810" s="402"/>
      <c r="U810" s="402"/>
      <c r="V810" s="402"/>
      <c r="W810" s="402"/>
      <c r="X810" s="402"/>
      <c r="Y810" s="402"/>
      <c r="Z810" s="402"/>
    </row>
    <row r="811" ht="18.0" customHeight="1">
      <c r="A811" s="402"/>
      <c r="B811" s="402"/>
      <c r="C811" s="402"/>
      <c r="D811" s="402"/>
      <c r="E811" s="402"/>
      <c r="F811" s="402"/>
      <c r="G811" s="402"/>
      <c r="H811" s="402"/>
      <c r="I811" s="402"/>
      <c r="J811" s="402"/>
      <c r="K811" s="402"/>
      <c r="L811" s="402"/>
      <c r="M811" s="402"/>
      <c r="N811" s="402"/>
      <c r="O811" s="402"/>
      <c r="P811" s="402"/>
      <c r="Q811" s="402"/>
      <c r="R811" s="402"/>
      <c r="S811" s="402"/>
      <c r="T811" s="402"/>
      <c r="U811" s="402"/>
      <c r="V811" s="402"/>
      <c r="W811" s="402"/>
      <c r="X811" s="402"/>
      <c r="Y811" s="402"/>
      <c r="Z811" s="402"/>
    </row>
    <row r="812" ht="18.0" customHeight="1">
      <c r="A812" s="402"/>
      <c r="B812" s="402"/>
      <c r="C812" s="402"/>
      <c r="D812" s="402"/>
      <c r="E812" s="402"/>
      <c r="F812" s="402"/>
      <c r="G812" s="402"/>
      <c r="H812" s="402"/>
      <c r="I812" s="402"/>
      <c r="J812" s="402"/>
      <c r="K812" s="402"/>
      <c r="L812" s="402"/>
      <c r="M812" s="402"/>
      <c r="N812" s="402"/>
      <c r="O812" s="402"/>
      <c r="P812" s="402"/>
      <c r="Q812" s="402"/>
      <c r="R812" s="402"/>
      <c r="S812" s="402"/>
      <c r="T812" s="402"/>
      <c r="U812" s="402"/>
      <c r="V812" s="402"/>
      <c r="W812" s="402"/>
      <c r="X812" s="402"/>
      <c r="Y812" s="402"/>
      <c r="Z812" s="402"/>
    </row>
    <row r="813" ht="18.0" customHeight="1">
      <c r="A813" s="402"/>
      <c r="B813" s="402"/>
      <c r="C813" s="402"/>
      <c r="D813" s="402"/>
      <c r="E813" s="402"/>
      <c r="F813" s="402"/>
      <c r="G813" s="402"/>
      <c r="H813" s="402"/>
      <c r="I813" s="402"/>
      <c r="J813" s="402"/>
      <c r="K813" s="402"/>
      <c r="L813" s="402"/>
      <c r="M813" s="402"/>
      <c r="N813" s="402"/>
      <c r="O813" s="402"/>
      <c r="P813" s="402"/>
      <c r="Q813" s="402"/>
      <c r="R813" s="402"/>
      <c r="S813" s="402"/>
      <c r="T813" s="402"/>
      <c r="U813" s="402"/>
      <c r="V813" s="402"/>
      <c r="W813" s="402"/>
      <c r="X813" s="402"/>
      <c r="Y813" s="402"/>
      <c r="Z813" s="402"/>
    </row>
    <row r="814" ht="18.0" customHeight="1">
      <c r="A814" s="402"/>
      <c r="B814" s="402"/>
      <c r="C814" s="402"/>
      <c r="D814" s="402"/>
      <c r="E814" s="402"/>
      <c r="F814" s="402"/>
      <c r="G814" s="402"/>
      <c r="H814" s="402"/>
      <c r="I814" s="402"/>
      <c r="J814" s="402"/>
      <c r="K814" s="402"/>
      <c r="L814" s="402"/>
      <c r="M814" s="402"/>
      <c r="N814" s="402"/>
      <c r="O814" s="402"/>
      <c r="P814" s="402"/>
      <c r="Q814" s="402"/>
      <c r="R814" s="402"/>
      <c r="S814" s="402"/>
      <c r="T814" s="402"/>
      <c r="U814" s="402"/>
      <c r="V814" s="402"/>
      <c r="W814" s="402"/>
      <c r="X814" s="402"/>
      <c r="Y814" s="402"/>
      <c r="Z814" s="402"/>
    </row>
    <row r="815" ht="18.0" customHeight="1">
      <c r="A815" s="402"/>
      <c r="B815" s="402"/>
      <c r="C815" s="402"/>
      <c r="D815" s="402"/>
      <c r="E815" s="402"/>
      <c r="F815" s="402"/>
      <c r="G815" s="402"/>
      <c r="H815" s="402"/>
      <c r="I815" s="402"/>
      <c r="J815" s="402"/>
      <c r="K815" s="402"/>
      <c r="L815" s="402"/>
      <c r="M815" s="402"/>
      <c r="N815" s="402"/>
      <c r="O815" s="402"/>
      <c r="P815" s="402"/>
      <c r="Q815" s="402"/>
      <c r="R815" s="402"/>
      <c r="S815" s="402"/>
      <c r="T815" s="402"/>
      <c r="U815" s="402"/>
      <c r="V815" s="402"/>
      <c r="W815" s="402"/>
      <c r="X815" s="402"/>
      <c r="Y815" s="402"/>
      <c r="Z815" s="402"/>
    </row>
    <row r="816" ht="18.0" customHeight="1">
      <c r="A816" s="402"/>
      <c r="B816" s="402"/>
      <c r="C816" s="402"/>
      <c r="D816" s="402"/>
      <c r="E816" s="402"/>
      <c r="F816" s="402"/>
      <c r="G816" s="402"/>
      <c r="H816" s="402"/>
      <c r="I816" s="402"/>
      <c r="J816" s="402"/>
      <c r="K816" s="402"/>
      <c r="L816" s="402"/>
      <c r="M816" s="402"/>
      <c r="N816" s="402"/>
      <c r="O816" s="402"/>
      <c r="P816" s="402"/>
      <c r="Q816" s="402"/>
      <c r="R816" s="402"/>
      <c r="S816" s="402"/>
      <c r="T816" s="402"/>
      <c r="U816" s="402"/>
      <c r="V816" s="402"/>
      <c r="W816" s="402"/>
      <c r="X816" s="402"/>
      <c r="Y816" s="402"/>
      <c r="Z816" s="402"/>
    </row>
    <row r="817" ht="18.0" customHeight="1">
      <c r="A817" s="402"/>
      <c r="B817" s="402"/>
      <c r="C817" s="402"/>
      <c r="D817" s="402"/>
      <c r="E817" s="402"/>
      <c r="F817" s="402"/>
      <c r="G817" s="402"/>
      <c r="H817" s="402"/>
      <c r="I817" s="402"/>
      <c r="J817" s="402"/>
      <c r="K817" s="402"/>
      <c r="L817" s="402"/>
      <c r="M817" s="402"/>
      <c r="N817" s="402"/>
      <c r="O817" s="402"/>
      <c r="P817" s="402"/>
      <c r="Q817" s="402"/>
      <c r="R817" s="402"/>
      <c r="S817" s="402"/>
      <c r="T817" s="402"/>
      <c r="U817" s="402"/>
      <c r="V817" s="402"/>
      <c r="W817" s="402"/>
      <c r="X817" s="402"/>
      <c r="Y817" s="402"/>
      <c r="Z817" s="402"/>
    </row>
    <row r="818" ht="18.0" customHeight="1">
      <c r="A818" s="402"/>
      <c r="B818" s="402"/>
      <c r="C818" s="402"/>
      <c r="D818" s="402"/>
      <c r="E818" s="402"/>
      <c r="F818" s="402"/>
      <c r="G818" s="402"/>
      <c r="H818" s="402"/>
      <c r="I818" s="402"/>
      <c r="J818" s="402"/>
      <c r="K818" s="402"/>
      <c r="L818" s="402"/>
      <c r="M818" s="402"/>
      <c r="N818" s="402"/>
      <c r="O818" s="402"/>
      <c r="P818" s="402"/>
      <c r="Q818" s="402"/>
      <c r="R818" s="402"/>
      <c r="S818" s="402"/>
      <c r="T818" s="402"/>
      <c r="U818" s="402"/>
      <c r="V818" s="402"/>
      <c r="W818" s="402"/>
      <c r="X818" s="402"/>
      <c r="Y818" s="402"/>
      <c r="Z818" s="402"/>
    </row>
    <row r="819" ht="18.0" customHeight="1">
      <c r="A819" s="402"/>
      <c r="B819" s="402"/>
      <c r="C819" s="402"/>
      <c r="D819" s="402"/>
      <c r="E819" s="402"/>
      <c r="F819" s="402"/>
      <c r="G819" s="402"/>
      <c r="H819" s="402"/>
      <c r="I819" s="402"/>
      <c r="J819" s="402"/>
      <c r="K819" s="402"/>
      <c r="L819" s="402"/>
      <c r="M819" s="402"/>
      <c r="N819" s="402"/>
      <c r="O819" s="402"/>
      <c r="P819" s="402"/>
      <c r="Q819" s="402"/>
      <c r="R819" s="402"/>
      <c r="S819" s="402"/>
      <c r="T819" s="402"/>
      <c r="U819" s="402"/>
      <c r="V819" s="402"/>
      <c r="W819" s="402"/>
      <c r="X819" s="402"/>
      <c r="Y819" s="402"/>
      <c r="Z819" s="402"/>
    </row>
    <row r="820" ht="18.0" customHeight="1">
      <c r="A820" s="402"/>
      <c r="B820" s="402"/>
      <c r="C820" s="402"/>
      <c r="D820" s="402"/>
      <c r="E820" s="402"/>
      <c r="F820" s="402"/>
      <c r="G820" s="402"/>
      <c r="H820" s="402"/>
      <c r="I820" s="402"/>
      <c r="J820" s="402"/>
      <c r="K820" s="402"/>
      <c r="L820" s="402"/>
      <c r="M820" s="402"/>
      <c r="N820" s="402"/>
      <c r="O820" s="402"/>
      <c r="P820" s="402"/>
      <c r="Q820" s="402"/>
      <c r="R820" s="402"/>
      <c r="S820" s="402"/>
      <c r="T820" s="402"/>
      <c r="U820" s="402"/>
      <c r="V820" s="402"/>
      <c r="W820" s="402"/>
      <c r="X820" s="402"/>
      <c r="Y820" s="402"/>
      <c r="Z820" s="402"/>
    </row>
    <row r="821" ht="18.0" customHeight="1">
      <c r="A821" s="402"/>
      <c r="B821" s="402"/>
      <c r="C821" s="402"/>
      <c r="D821" s="402"/>
      <c r="E821" s="402"/>
      <c r="F821" s="402"/>
      <c r="G821" s="402"/>
      <c r="H821" s="402"/>
      <c r="I821" s="402"/>
      <c r="J821" s="402"/>
      <c r="K821" s="402"/>
      <c r="L821" s="402"/>
      <c r="M821" s="402"/>
      <c r="N821" s="402"/>
      <c r="O821" s="402"/>
      <c r="P821" s="402"/>
      <c r="Q821" s="402"/>
      <c r="R821" s="402"/>
      <c r="S821" s="402"/>
      <c r="T821" s="402"/>
      <c r="U821" s="402"/>
      <c r="V821" s="402"/>
      <c r="W821" s="402"/>
      <c r="X821" s="402"/>
      <c r="Y821" s="402"/>
      <c r="Z821" s="402"/>
    </row>
    <row r="822" ht="18.0" customHeight="1">
      <c r="A822" s="402"/>
      <c r="B822" s="402"/>
      <c r="C822" s="402"/>
      <c r="D822" s="402"/>
      <c r="E822" s="402"/>
      <c r="F822" s="402"/>
      <c r="G822" s="402"/>
      <c r="H822" s="402"/>
      <c r="I822" s="402"/>
      <c r="J822" s="402"/>
      <c r="K822" s="402"/>
      <c r="L822" s="402"/>
      <c r="M822" s="402"/>
      <c r="N822" s="402"/>
      <c r="O822" s="402"/>
      <c r="P822" s="402"/>
      <c r="Q822" s="402"/>
      <c r="R822" s="402"/>
      <c r="S822" s="402"/>
      <c r="T822" s="402"/>
      <c r="U822" s="402"/>
      <c r="V822" s="402"/>
      <c r="W822" s="402"/>
      <c r="X822" s="402"/>
      <c r="Y822" s="402"/>
      <c r="Z822" s="402"/>
    </row>
    <row r="823" ht="18.0" customHeight="1">
      <c r="A823" s="402"/>
      <c r="B823" s="402"/>
      <c r="C823" s="402"/>
      <c r="D823" s="402"/>
      <c r="E823" s="402"/>
      <c r="F823" s="402"/>
      <c r="G823" s="402"/>
      <c r="H823" s="402"/>
      <c r="I823" s="402"/>
      <c r="J823" s="402"/>
      <c r="K823" s="402"/>
      <c r="L823" s="402"/>
      <c r="M823" s="402"/>
      <c r="N823" s="402"/>
      <c r="O823" s="402"/>
      <c r="P823" s="402"/>
      <c r="Q823" s="402"/>
      <c r="R823" s="402"/>
      <c r="S823" s="402"/>
      <c r="T823" s="402"/>
      <c r="U823" s="402"/>
      <c r="V823" s="402"/>
      <c r="W823" s="402"/>
      <c r="X823" s="402"/>
      <c r="Y823" s="402"/>
      <c r="Z823" s="402"/>
    </row>
    <row r="824" ht="18.0" customHeight="1">
      <c r="A824" s="402"/>
      <c r="B824" s="402"/>
      <c r="C824" s="402"/>
      <c r="D824" s="402"/>
      <c r="E824" s="402"/>
      <c r="F824" s="402"/>
      <c r="G824" s="402"/>
      <c r="H824" s="402"/>
      <c r="I824" s="402"/>
      <c r="J824" s="402"/>
      <c r="K824" s="402"/>
      <c r="L824" s="402"/>
      <c r="M824" s="402"/>
      <c r="N824" s="402"/>
      <c r="O824" s="402"/>
      <c r="P824" s="402"/>
      <c r="Q824" s="402"/>
      <c r="R824" s="402"/>
      <c r="S824" s="402"/>
      <c r="T824" s="402"/>
      <c r="U824" s="402"/>
      <c r="V824" s="402"/>
      <c r="W824" s="402"/>
      <c r="X824" s="402"/>
      <c r="Y824" s="402"/>
      <c r="Z824" s="402"/>
    </row>
    <row r="825" ht="18.0" customHeight="1">
      <c r="A825" s="402"/>
      <c r="B825" s="402"/>
      <c r="C825" s="402"/>
      <c r="D825" s="402"/>
      <c r="E825" s="402"/>
      <c r="F825" s="402"/>
      <c r="G825" s="402"/>
      <c r="H825" s="402"/>
      <c r="I825" s="402"/>
      <c r="J825" s="402"/>
      <c r="K825" s="402"/>
      <c r="L825" s="402"/>
      <c r="M825" s="402"/>
      <c r="N825" s="402"/>
      <c r="O825" s="402"/>
      <c r="P825" s="402"/>
      <c r="Q825" s="402"/>
      <c r="R825" s="402"/>
      <c r="S825" s="402"/>
      <c r="T825" s="402"/>
      <c r="U825" s="402"/>
      <c r="V825" s="402"/>
      <c r="W825" s="402"/>
      <c r="X825" s="402"/>
      <c r="Y825" s="402"/>
      <c r="Z825" s="402"/>
    </row>
    <row r="826" ht="18.0" customHeight="1">
      <c r="A826" s="402"/>
      <c r="B826" s="402"/>
      <c r="C826" s="402"/>
      <c r="D826" s="402"/>
      <c r="E826" s="402"/>
      <c r="F826" s="402"/>
      <c r="G826" s="402"/>
      <c r="H826" s="402"/>
      <c r="I826" s="402"/>
      <c r="J826" s="402"/>
      <c r="K826" s="402"/>
      <c r="L826" s="402"/>
      <c r="M826" s="402"/>
      <c r="N826" s="402"/>
      <c r="O826" s="402"/>
      <c r="P826" s="402"/>
      <c r="Q826" s="402"/>
      <c r="R826" s="402"/>
      <c r="S826" s="402"/>
      <c r="T826" s="402"/>
      <c r="U826" s="402"/>
      <c r="V826" s="402"/>
      <c r="W826" s="402"/>
      <c r="X826" s="402"/>
      <c r="Y826" s="402"/>
      <c r="Z826" s="402"/>
    </row>
    <row r="827" ht="18.0" customHeight="1">
      <c r="A827" s="402"/>
      <c r="B827" s="402"/>
      <c r="C827" s="402"/>
      <c r="D827" s="402"/>
      <c r="E827" s="402"/>
      <c r="F827" s="402"/>
      <c r="G827" s="402"/>
      <c r="H827" s="402"/>
      <c r="I827" s="402"/>
      <c r="J827" s="402"/>
      <c r="K827" s="402"/>
      <c r="L827" s="402"/>
      <c r="M827" s="402"/>
      <c r="N827" s="402"/>
      <c r="O827" s="402"/>
      <c r="P827" s="402"/>
      <c r="Q827" s="402"/>
      <c r="R827" s="402"/>
      <c r="S827" s="402"/>
      <c r="T827" s="402"/>
      <c r="U827" s="402"/>
      <c r="V827" s="402"/>
      <c r="W827" s="402"/>
      <c r="X827" s="402"/>
      <c r="Y827" s="402"/>
      <c r="Z827" s="402"/>
    </row>
    <row r="828" ht="18.0" customHeight="1">
      <c r="A828" s="402"/>
      <c r="B828" s="402"/>
      <c r="C828" s="402"/>
      <c r="D828" s="402"/>
      <c r="E828" s="402"/>
      <c r="F828" s="402"/>
      <c r="G828" s="402"/>
      <c r="H828" s="402"/>
      <c r="I828" s="402"/>
      <c r="J828" s="402"/>
      <c r="K828" s="402"/>
      <c r="L828" s="402"/>
      <c r="M828" s="402"/>
      <c r="N828" s="402"/>
      <c r="O828" s="402"/>
      <c r="P828" s="402"/>
      <c r="Q828" s="402"/>
      <c r="R828" s="402"/>
      <c r="S828" s="402"/>
      <c r="T828" s="402"/>
      <c r="U828" s="402"/>
      <c r="V828" s="402"/>
      <c r="W828" s="402"/>
      <c r="X828" s="402"/>
      <c r="Y828" s="402"/>
      <c r="Z828" s="402"/>
    </row>
    <row r="829" ht="18.0" customHeight="1">
      <c r="A829" s="402"/>
      <c r="B829" s="402"/>
      <c r="C829" s="402"/>
      <c r="D829" s="402"/>
      <c r="E829" s="402"/>
      <c r="F829" s="402"/>
      <c r="G829" s="402"/>
      <c r="H829" s="402"/>
      <c r="I829" s="402"/>
      <c r="J829" s="402"/>
      <c r="K829" s="402"/>
      <c r="L829" s="402"/>
      <c r="M829" s="402"/>
      <c r="N829" s="402"/>
      <c r="O829" s="402"/>
      <c r="P829" s="402"/>
      <c r="Q829" s="402"/>
      <c r="R829" s="402"/>
      <c r="S829" s="402"/>
      <c r="T829" s="402"/>
      <c r="U829" s="402"/>
      <c r="V829" s="402"/>
      <c r="W829" s="402"/>
      <c r="X829" s="402"/>
      <c r="Y829" s="402"/>
      <c r="Z829" s="402"/>
    </row>
    <row r="830" ht="18.0" customHeight="1">
      <c r="A830" s="402"/>
      <c r="B830" s="402"/>
      <c r="C830" s="402"/>
      <c r="D830" s="402"/>
      <c r="E830" s="402"/>
      <c r="F830" s="402"/>
      <c r="G830" s="402"/>
      <c r="H830" s="402"/>
      <c r="I830" s="402"/>
      <c r="J830" s="402"/>
      <c r="K830" s="402"/>
      <c r="L830" s="402"/>
      <c r="M830" s="402"/>
      <c r="N830" s="402"/>
      <c r="O830" s="402"/>
      <c r="P830" s="402"/>
      <c r="Q830" s="402"/>
      <c r="R830" s="402"/>
      <c r="S830" s="402"/>
      <c r="T830" s="402"/>
      <c r="U830" s="402"/>
      <c r="V830" s="402"/>
      <c r="W830" s="402"/>
      <c r="X830" s="402"/>
      <c r="Y830" s="402"/>
      <c r="Z830" s="402"/>
    </row>
    <row r="831" ht="18.0" customHeight="1">
      <c r="A831" s="402"/>
      <c r="B831" s="402"/>
      <c r="C831" s="402"/>
      <c r="D831" s="402"/>
      <c r="E831" s="402"/>
      <c r="F831" s="402"/>
      <c r="G831" s="402"/>
      <c r="H831" s="402"/>
      <c r="I831" s="402"/>
      <c r="J831" s="402"/>
      <c r="K831" s="402"/>
      <c r="L831" s="402"/>
      <c r="M831" s="402"/>
      <c r="N831" s="402"/>
      <c r="O831" s="402"/>
      <c r="P831" s="402"/>
      <c r="Q831" s="402"/>
      <c r="R831" s="402"/>
      <c r="S831" s="402"/>
      <c r="T831" s="402"/>
      <c r="U831" s="402"/>
      <c r="V831" s="402"/>
      <c r="W831" s="402"/>
      <c r="X831" s="402"/>
      <c r="Y831" s="402"/>
      <c r="Z831" s="402"/>
    </row>
    <row r="832" ht="18.0" customHeight="1">
      <c r="A832" s="402"/>
      <c r="B832" s="402"/>
      <c r="C832" s="402"/>
      <c r="D832" s="402"/>
      <c r="E832" s="402"/>
      <c r="F832" s="402"/>
      <c r="G832" s="402"/>
      <c r="H832" s="402"/>
      <c r="I832" s="402"/>
      <c r="J832" s="402"/>
      <c r="K832" s="402"/>
      <c r="L832" s="402"/>
      <c r="M832" s="402"/>
      <c r="N832" s="402"/>
      <c r="O832" s="402"/>
      <c r="P832" s="402"/>
      <c r="Q832" s="402"/>
      <c r="R832" s="402"/>
      <c r="S832" s="402"/>
      <c r="T832" s="402"/>
      <c r="U832" s="402"/>
      <c r="V832" s="402"/>
      <c r="W832" s="402"/>
      <c r="X832" s="402"/>
      <c r="Y832" s="402"/>
      <c r="Z832" s="402"/>
    </row>
    <row r="833" ht="18.0" customHeight="1">
      <c r="A833" s="402"/>
      <c r="B833" s="402"/>
      <c r="C833" s="402"/>
      <c r="D833" s="402"/>
      <c r="E833" s="402"/>
      <c r="F833" s="402"/>
      <c r="G833" s="402"/>
      <c r="H833" s="402"/>
      <c r="I833" s="402"/>
      <c r="J833" s="402"/>
      <c r="K833" s="402"/>
      <c r="L833" s="402"/>
      <c r="M833" s="402"/>
      <c r="N833" s="402"/>
      <c r="O833" s="402"/>
      <c r="P833" s="402"/>
      <c r="Q833" s="402"/>
      <c r="R833" s="402"/>
      <c r="S833" s="402"/>
      <c r="T833" s="402"/>
      <c r="U833" s="402"/>
      <c r="V833" s="402"/>
      <c r="W833" s="402"/>
      <c r="X833" s="402"/>
      <c r="Y833" s="402"/>
      <c r="Z833" s="402"/>
    </row>
    <row r="834" ht="18.0" customHeight="1">
      <c r="A834" s="402"/>
      <c r="B834" s="402"/>
      <c r="C834" s="402"/>
      <c r="D834" s="402"/>
      <c r="E834" s="402"/>
      <c r="F834" s="402"/>
      <c r="G834" s="402"/>
      <c r="H834" s="402"/>
      <c r="I834" s="402"/>
      <c r="J834" s="402"/>
      <c r="K834" s="402"/>
      <c r="L834" s="402"/>
      <c r="M834" s="402"/>
      <c r="N834" s="402"/>
      <c r="O834" s="402"/>
      <c r="P834" s="402"/>
      <c r="Q834" s="402"/>
      <c r="R834" s="402"/>
      <c r="S834" s="402"/>
      <c r="T834" s="402"/>
      <c r="U834" s="402"/>
      <c r="V834" s="402"/>
      <c r="W834" s="402"/>
      <c r="X834" s="402"/>
      <c r="Y834" s="402"/>
      <c r="Z834" s="402"/>
    </row>
    <row r="835" ht="18.0" customHeight="1">
      <c r="A835" s="402"/>
      <c r="B835" s="402"/>
      <c r="C835" s="402"/>
      <c r="D835" s="402"/>
      <c r="E835" s="402"/>
      <c r="F835" s="402"/>
      <c r="G835" s="402"/>
      <c r="H835" s="402"/>
      <c r="I835" s="402"/>
      <c r="J835" s="402"/>
      <c r="K835" s="402"/>
      <c r="L835" s="402"/>
      <c r="M835" s="402"/>
      <c r="N835" s="402"/>
      <c r="O835" s="402"/>
      <c r="P835" s="402"/>
      <c r="Q835" s="402"/>
      <c r="R835" s="402"/>
      <c r="S835" s="402"/>
      <c r="T835" s="402"/>
      <c r="U835" s="402"/>
      <c r="V835" s="402"/>
      <c r="W835" s="402"/>
      <c r="X835" s="402"/>
      <c r="Y835" s="402"/>
      <c r="Z835" s="402"/>
    </row>
    <row r="836" ht="18.0" customHeight="1">
      <c r="A836" s="402"/>
      <c r="B836" s="402"/>
      <c r="C836" s="402"/>
      <c r="D836" s="402"/>
      <c r="E836" s="402"/>
      <c r="F836" s="402"/>
      <c r="G836" s="402"/>
      <c r="H836" s="402"/>
      <c r="I836" s="402"/>
      <c r="J836" s="402"/>
      <c r="K836" s="402"/>
      <c r="L836" s="402"/>
      <c r="M836" s="402"/>
      <c r="N836" s="402"/>
      <c r="O836" s="402"/>
      <c r="P836" s="402"/>
      <c r="Q836" s="402"/>
      <c r="R836" s="402"/>
      <c r="S836" s="402"/>
      <c r="T836" s="402"/>
      <c r="U836" s="402"/>
      <c r="V836" s="402"/>
      <c r="W836" s="402"/>
      <c r="X836" s="402"/>
      <c r="Y836" s="402"/>
      <c r="Z836" s="402"/>
    </row>
    <row r="837" ht="18.0" customHeight="1">
      <c r="A837" s="402"/>
      <c r="B837" s="402"/>
      <c r="C837" s="402"/>
      <c r="D837" s="402"/>
      <c r="E837" s="402"/>
      <c r="F837" s="402"/>
      <c r="G837" s="402"/>
      <c r="H837" s="402"/>
      <c r="I837" s="402"/>
      <c r="J837" s="402"/>
      <c r="K837" s="402"/>
      <c r="L837" s="402"/>
      <c r="M837" s="402"/>
      <c r="N837" s="402"/>
      <c r="O837" s="402"/>
      <c r="P837" s="402"/>
      <c r="Q837" s="402"/>
      <c r="R837" s="402"/>
      <c r="S837" s="402"/>
      <c r="T837" s="402"/>
      <c r="U837" s="402"/>
      <c r="V837" s="402"/>
      <c r="W837" s="402"/>
      <c r="X837" s="402"/>
      <c r="Y837" s="402"/>
      <c r="Z837" s="402"/>
    </row>
    <row r="838" ht="18.0" customHeight="1">
      <c r="A838" s="402"/>
      <c r="B838" s="402"/>
      <c r="C838" s="402"/>
      <c r="D838" s="402"/>
      <c r="E838" s="402"/>
      <c r="F838" s="402"/>
      <c r="G838" s="402"/>
      <c r="H838" s="402"/>
      <c r="I838" s="402"/>
      <c r="J838" s="402"/>
      <c r="K838" s="402"/>
      <c r="L838" s="402"/>
      <c r="M838" s="402"/>
      <c r="N838" s="402"/>
      <c r="O838" s="402"/>
      <c r="P838" s="402"/>
      <c r="Q838" s="402"/>
      <c r="R838" s="402"/>
      <c r="S838" s="402"/>
      <c r="T838" s="402"/>
      <c r="U838" s="402"/>
      <c r="V838" s="402"/>
      <c r="W838" s="402"/>
      <c r="X838" s="402"/>
      <c r="Y838" s="402"/>
      <c r="Z838" s="402"/>
    </row>
    <row r="839" ht="18.0" customHeight="1">
      <c r="A839" s="402"/>
      <c r="B839" s="402"/>
      <c r="C839" s="402"/>
      <c r="D839" s="402"/>
      <c r="E839" s="402"/>
      <c r="F839" s="402"/>
      <c r="G839" s="402"/>
      <c r="H839" s="402"/>
      <c r="I839" s="402"/>
      <c r="J839" s="402"/>
      <c r="K839" s="402"/>
      <c r="L839" s="402"/>
      <c r="M839" s="402"/>
      <c r="N839" s="402"/>
      <c r="O839" s="402"/>
      <c r="P839" s="402"/>
      <c r="Q839" s="402"/>
      <c r="R839" s="402"/>
      <c r="S839" s="402"/>
      <c r="T839" s="402"/>
      <c r="U839" s="402"/>
      <c r="V839" s="402"/>
      <c r="W839" s="402"/>
      <c r="X839" s="402"/>
      <c r="Y839" s="402"/>
      <c r="Z839" s="402"/>
    </row>
    <row r="840" ht="18.0" customHeight="1">
      <c r="A840" s="402"/>
      <c r="B840" s="402"/>
      <c r="C840" s="402"/>
      <c r="D840" s="402"/>
      <c r="E840" s="402"/>
      <c r="F840" s="402"/>
      <c r="G840" s="402"/>
      <c r="H840" s="402"/>
      <c r="I840" s="402"/>
      <c r="J840" s="402"/>
      <c r="K840" s="402"/>
      <c r="L840" s="402"/>
      <c r="M840" s="402"/>
      <c r="N840" s="402"/>
      <c r="O840" s="402"/>
      <c r="P840" s="402"/>
      <c r="Q840" s="402"/>
      <c r="R840" s="402"/>
      <c r="S840" s="402"/>
      <c r="T840" s="402"/>
      <c r="U840" s="402"/>
      <c r="V840" s="402"/>
      <c r="W840" s="402"/>
      <c r="X840" s="402"/>
      <c r="Y840" s="402"/>
      <c r="Z840" s="402"/>
    </row>
    <row r="841" ht="18.0" customHeight="1">
      <c r="A841" s="402"/>
      <c r="B841" s="402"/>
      <c r="C841" s="402"/>
      <c r="D841" s="402"/>
      <c r="E841" s="402"/>
      <c r="F841" s="402"/>
      <c r="G841" s="402"/>
      <c r="H841" s="402"/>
      <c r="I841" s="402"/>
      <c r="J841" s="402"/>
      <c r="K841" s="402"/>
      <c r="L841" s="402"/>
      <c r="M841" s="402"/>
      <c r="N841" s="402"/>
      <c r="O841" s="402"/>
      <c r="P841" s="402"/>
      <c r="Q841" s="402"/>
      <c r="R841" s="402"/>
      <c r="S841" s="402"/>
      <c r="T841" s="402"/>
      <c r="U841" s="402"/>
      <c r="V841" s="402"/>
      <c r="W841" s="402"/>
      <c r="X841" s="402"/>
      <c r="Y841" s="402"/>
      <c r="Z841" s="402"/>
    </row>
    <row r="842" ht="18.0" customHeight="1">
      <c r="A842" s="402"/>
      <c r="B842" s="402"/>
      <c r="C842" s="402"/>
      <c r="D842" s="402"/>
      <c r="E842" s="402"/>
      <c r="F842" s="402"/>
      <c r="G842" s="402"/>
      <c r="H842" s="402"/>
      <c r="I842" s="402"/>
      <c r="J842" s="402"/>
      <c r="K842" s="402"/>
      <c r="L842" s="402"/>
      <c r="M842" s="402"/>
      <c r="N842" s="402"/>
      <c r="O842" s="402"/>
      <c r="P842" s="402"/>
      <c r="Q842" s="402"/>
      <c r="R842" s="402"/>
      <c r="S842" s="402"/>
      <c r="T842" s="402"/>
      <c r="U842" s="402"/>
      <c r="V842" s="402"/>
      <c r="W842" s="402"/>
      <c r="X842" s="402"/>
      <c r="Y842" s="402"/>
      <c r="Z842" s="402"/>
    </row>
    <row r="843" ht="18.0" customHeight="1">
      <c r="A843" s="402"/>
      <c r="B843" s="402"/>
      <c r="C843" s="402"/>
      <c r="D843" s="402"/>
      <c r="E843" s="402"/>
      <c r="F843" s="402"/>
      <c r="G843" s="402"/>
      <c r="H843" s="402"/>
      <c r="I843" s="402"/>
      <c r="J843" s="402"/>
      <c r="K843" s="402"/>
      <c r="L843" s="402"/>
      <c r="M843" s="402"/>
      <c r="N843" s="402"/>
      <c r="O843" s="402"/>
      <c r="P843" s="402"/>
      <c r="Q843" s="402"/>
      <c r="R843" s="402"/>
      <c r="S843" s="402"/>
      <c r="T843" s="402"/>
      <c r="U843" s="402"/>
      <c r="V843" s="402"/>
      <c r="W843" s="402"/>
      <c r="X843" s="402"/>
      <c r="Y843" s="402"/>
      <c r="Z843" s="402"/>
    </row>
    <row r="844" ht="18.0" customHeight="1">
      <c r="A844" s="402"/>
      <c r="B844" s="402"/>
      <c r="C844" s="402"/>
      <c r="D844" s="402"/>
      <c r="E844" s="402"/>
      <c r="F844" s="402"/>
      <c r="G844" s="402"/>
      <c r="H844" s="402"/>
      <c r="I844" s="402"/>
      <c r="J844" s="402"/>
      <c r="K844" s="402"/>
      <c r="L844" s="402"/>
      <c r="M844" s="402"/>
      <c r="N844" s="402"/>
      <c r="O844" s="402"/>
      <c r="P844" s="402"/>
      <c r="Q844" s="402"/>
      <c r="R844" s="402"/>
      <c r="S844" s="402"/>
      <c r="T844" s="402"/>
      <c r="U844" s="402"/>
      <c r="V844" s="402"/>
      <c r="W844" s="402"/>
      <c r="X844" s="402"/>
      <c r="Y844" s="402"/>
      <c r="Z844" s="402"/>
    </row>
    <row r="845" ht="18.0" customHeight="1">
      <c r="A845" s="402"/>
      <c r="B845" s="402"/>
      <c r="C845" s="402"/>
      <c r="D845" s="402"/>
      <c r="E845" s="402"/>
      <c r="F845" s="402"/>
      <c r="G845" s="402"/>
      <c r="H845" s="402"/>
      <c r="I845" s="402"/>
      <c r="J845" s="402"/>
      <c r="K845" s="402"/>
      <c r="L845" s="402"/>
      <c r="M845" s="402"/>
      <c r="N845" s="402"/>
      <c r="O845" s="402"/>
      <c r="P845" s="402"/>
      <c r="Q845" s="402"/>
      <c r="R845" s="402"/>
      <c r="S845" s="402"/>
      <c r="T845" s="402"/>
      <c r="U845" s="402"/>
      <c r="V845" s="402"/>
      <c r="W845" s="402"/>
      <c r="X845" s="402"/>
      <c r="Y845" s="402"/>
      <c r="Z845" s="402"/>
    </row>
    <row r="846" ht="18.0" customHeight="1">
      <c r="A846" s="402"/>
      <c r="B846" s="402"/>
      <c r="C846" s="402"/>
      <c r="D846" s="402"/>
      <c r="E846" s="402"/>
      <c r="F846" s="402"/>
      <c r="G846" s="402"/>
      <c r="H846" s="402"/>
      <c r="I846" s="402"/>
      <c r="J846" s="402"/>
      <c r="K846" s="402"/>
      <c r="L846" s="402"/>
      <c r="M846" s="402"/>
      <c r="N846" s="402"/>
      <c r="O846" s="402"/>
      <c r="P846" s="402"/>
      <c r="Q846" s="402"/>
      <c r="R846" s="402"/>
      <c r="S846" s="402"/>
      <c r="T846" s="402"/>
      <c r="U846" s="402"/>
      <c r="V846" s="402"/>
      <c r="W846" s="402"/>
      <c r="X846" s="402"/>
      <c r="Y846" s="402"/>
      <c r="Z846" s="402"/>
    </row>
    <row r="847" ht="18.0" customHeight="1">
      <c r="A847" s="402"/>
      <c r="B847" s="402"/>
      <c r="C847" s="402"/>
      <c r="D847" s="402"/>
      <c r="E847" s="402"/>
      <c r="F847" s="402"/>
      <c r="G847" s="402"/>
      <c r="H847" s="402"/>
      <c r="I847" s="402"/>
      <c r="J847" s="402"/>
      <c r="K847" s="402"/>
      <c r="L847" s="402"/>
      <c r="M847" s="402"/>
      <c r="N847" s="402"/>
      <c r="O847" s="402"/>
      <c r="P847" s="402"/>
      <c r="Q847" s="402"/>
      <c r="R847" s="402"/>
      <c r="S847" s="402"/>
      <c r="T847" s="402"/>
      <c r="U847" s="402"/>
      <c r="V847" s="402"/>
      <c r="W847" s="402"/>
      <c r="X847" s="402"/>
      <c r="Y847" s="402"/>
      <c r="Z847" s="402"/>
    </row>
    <row r="848" ht="18.0" customHeight="1">
      <c r="A848" s="402"/>
      <c r="B848" s="402"/>
      <c r="C848" s="402"/>
      <c r="D848" s="402"/>
      <c r="E848" s="402"/>
      <c r="F848" s="402"/>
      <c r="G848" s="402"/>
      <c r="H848" s="402"/>
      <c r="I848" s="402"/>
      <c r="J848" s="402"/>
      <c r="K848" s="402"/>
      <c r="L848" s="402"/>
      <c r="M848" s="402"/>
      <c r="N848" s="402"/>
      <c r="O848" s="402"/>
      <c r="P848" s="402"/>
      <c r="Q848" s="402"/>
      <c r="R848" s="402"/>
      <c r="S848" s="402"/>
      <c r="T848" s="402"/>
      <c r="U848" s="402"/>
      <c r="V848" s="402"/>
      <c r="W848" s="402"/>
      <c r="X848" s="402"/>
      <c r="Y848" s="402"/>
      <c r="Z848" s="402"/>
    </row>
    <row r="849" ht="18.0" customHeight="1">
      <c r="A849" s="402"/>
      <c r="B849" s="402"/>
      <c r="C849" s="402"/>
      <c r="D849" s="402"/>
      <c r="E849" s="402"/>
      <c r="F849" s="402"/>
      <c r="G849" s="402"/>
      <c r="H849" s="402"/>
      <c r="I849" s="402"/>
      <c r="J849" s="402"/>
      <c r="K849" s="402"/>
      <c r="L849" s="402"/>
      <c r="M849" s="402"/>
      <c r="N849" s="402"/>
      <c r="O849" s="402"/>
      <c r="P849" s="402"/>
      <c r="Q849" s="402"/>
      <c r="R849" s="402"/>
      <c r="S849" s="402"/>
      <c r="T849" s="402"/>
      <c r="U849" s="402"/>
      <c r="V849" s="402"/>
      <c r="W849" s="402"/>
      <c r="X849" s="402"/>
      <c r="Y849" s="402"/>
      <c r="Z849" s="402"/>
    </row>
    <row r="850" ht="18.0" customHeight="1">
      <c r="A850" s="402"/>
      <c r="B850" s="402"/>
      <c r="C850" s="402"/>
      <c r="D850" s="402"/>
      <c r="E850" s="402"/>
      <c r="F850" s="402"/>
      <c r="G850" s="402"/>
      <c r="H850" s="402"/>
      <c r="I850" s="402"/>
      <c r="J850" s="402"/>
      <c r="K850" s="402"/>
      <c r="L850" s="402"/>
      <c r="M850" s="402"/>
      <c r="N850" s="402"/>
      <c r="O850" s="402"/>
      <c r="P850" s="402"/>
      <c r="Q850" s="402"/>
      <c r="R850" s="402"/>
      <c r="S850" s="402"/>
      <c r="T850" s="402"/>
      <c r="U850" s="402"/>
      <c r="V850" s="402"/>
      <c r="W850" s="402"/>
      <c r="X850" s="402"/>
      <c r="Y850" s="402"/>
      <c r="Z850" s="402"/>
    </row>
    <row r="851" ht="18.0" customHeight="1">
      <c r="A851" s="402"/>
      <c r="B851" s="402"/>
      <c r="C851" s="402"/>
      <c r="D851" s="402"/>
      <c r="E851" s="402"/>
      <c r="F851" s="402"/>
      <c r="G851" s="402"/>
      <c r="H851" s="402"/>
      <c r="I851" s="402"/>
      <c r="J851" s="402"/>
      <c r="K851" s="402"/>
      <c r="L851" s="402"/>
      <c r="M851" s="402"/>
      <c r="N851" s="402"/>
      <c r="O851" s="402"/>
      <c r="P851" s="402"/>
      <c r="Q851" s="402"/>
      <c r="R851" s="402"/>
      <c r="S851" s="402"/>
      <c r="T851" s="402"/>
      <c r="U851" s="402"/>
      <c r="V851" s="402"/>
      <c r="W851" s="402"/>
      <c r="X851" s="402"/>
      <c r="Y851" s="402"/>
      <c r="Z851" s="402"/>
    </row>
    <row r="852" ht="18.0" customHeight="1">
      <c r="A852" s="402"/>
      <c r="B852" s="402"/>
      <c r="C852" s="402"/>
      <c r="D852" s="402"/>
      <c r="E852" s="402"/>
      <c r="F852" s="402"/>
      <c r="G852" s="402"/>
      <c r="H852" s="402"/>
      <c r="I852" s="402"/>
      <c r="J852" s="402"/>
      <c r="K852" s="402"/>
      <c r="L852" s="402"/>
      <c r="M852" s="402"/>
      <c r="N852" s="402"/>
      <c r="O852" s="402"/>
      <c r="P852" s="402"/>
      <c r="Q852" s="402"/>
      <c r="R852" s="402"/>
      <c r="S852" s="402"/>
      <c r="T852" s="402"/>
      <c r="U852" s="402"/>
      <c r="V852" s="402"/>
      <c r="W852" s="402"/>
      <c r="X852" s="402"/>
      <c r="Y852" s="402"/>
      <c r="Z852" s="402"/>
    </row>
    <row r="853" ht="18.0" customHeight="1">
      <c r="A853" s="402"/>
      <c r="B853" s="402"/>
      <c r="C853" s="402"/>
      <c r="D853" s="402"/>
      <c r="E853" s="402"/>
      <c r="F853" s="402"/>
      <c r="G853" s="402"/>
      <c r="H853" s="402"/>
      <c r="I853" s="402"/>
      <c r="J853" s="402"/>
      <c r="K853" s="402"/>
      <c r="L853" s="402"/>
      <c r="M853" s="402"/>
      <c r="N853" s="402"/>
      <c r="O853" s="402"/>
      <c r="P853" s="402"/>
      <c r="Q853" s="402"/>
      <c r="R853" s="402"/>
      <c r="S853" s="402"/>
      <c r="T853" s="402"/>
      <c r="U853" s="402"/>
      <c r="V853" s="402"/>
      <c r="W853" s="402"/>
      <c r="X853" s="402"/>
      <c r="Y853" s="402"/>
      <c r="Z853" s="402"/>
    </row>
    <row r="854" ht="18.0" customHeight="1">
      <c r="A854" s="402"/>
      <c r="B854" s="402"/>
      <c r="C854" s="402"/>
      <c r="D854" s="402"/>
      <c r="E854" s="402"/>
      <c r="F854" s="402"/>
      <c r="G854" s="402"/>
      <c r="H854" s="402"/>
      <c r="I854" s="402"/>
      <c r="J854" s="402"/>
      <c r="K854" s="402"/>
      <c r="L854" s="402"/>
      <c r="M854" s="402"/>
      <c r="N854" s="402"/>
      <c r="O854" s="402"/>
      <c r="P854" s="402"/>
      <c r="Q854" s="402"/>
      <c r="R854" s="402"/>
      <c r="S854" s="402"/>
      <c r="T854" s="402"/>
      <c r="U854" s="402"/>
      <c r="V854" s="402"/>
      <c r="W854" s="402"/>
      <c r="X854" s="402"/>
      <c r="Y854" s="402"/>
      <c r="Z854" s="402"/>
    </row>
    <row r="855" ht="18.0" customHeight="1">
      <c r="A855" s="402"/>
      <c r="B855" s="402"/>
      <c r="C855" s="402"/>
      <c r="D855" s="402"/>
      <c r="E855" s="402"/>
      <c r="F855" s="402"/>
      <c r="G855" s="402"/>
      <c r="H855" s="402"/>
      <c r="I855" s="402"/>
      <c r="J855" s="402"/>
      <c r="K855" s="402"/>
      <c r="L855" s="402"/>
      <c r="M855" s="402"/>
      <c r="N855" s="402"/>
      <c r="O855" s="402"/>
      <c r="P855" s="402"/>
      <c r="Q855" s="402"/>
      <c r="R855" s="402"/>
      <c r="S855" s="402"/>
      <c r="T855" s="402"/>
      <c r="U855" s="402"/>
      <c r="V855" s="402"/>
      <c r="W855" s="402"/>
      <c r="X855" s="402"/>
      <c r="Y855" s="402"/>
      <c r="Z855" s="402"/>
    </row>
    <row r="856" ht="18.0" customHeight="1">
      <c r="A856" s="402"/>
      <c r="B856" s="402"/>
      <c r="C856" s="402"/>
      <c r="D856" s="402"/>
      <c r="E856" s="402"/>
      <c r="F856" s="402"/>
      <c r="G856" s="402"/>
      <c r="H856" s="402"/>
      <c r="I856" s="402"/>
      <c r="J856" s="402"/>
      <c r="K856" s="402"/>
      <c r="L856" s="402"/>
      <c r="M856" s="402"/>
      <c r="N856" s="402"/>
      <c r="O856" s="402"/>
      <c r="P856" s="402"/>
      <c r="Q856" s="402"/>
      <c r="R856" s="402"/>
      <c r="S856" s="402"/>
      <c r="T856" s="402"/>
      <c r="U856" s="402"/>
      <c r="V856" s="402"/>
      <c r="W856" s="402"/>
      <c r="X856" s="402"/>
      <c r="Y856" s="402"/>
      <c r="Z856" s="402"/>
    </row>
    <row r="857" ht="18.0" customHeight="1">
      <c r="A857" s="402"/>
      <c r="B857" s="402"/>
      <c r="C857" s="402"/>
      <c r="D857" s="402"/>
      <c r="E857" s="402"/>
      <c r="F857" s="402"/>
      <c r="G857" s="402"/>
      <c r="H857" s="402"/>
      <c r="I857" s="402"/>
      <c r="J857" s="402"/>
      <c r="K857" s="402"/>
      <c r="L857" s="402"/>
      <c r="M857" s="402"/>
      <c r="N857" s="402"/>
      <c r="O857" s="402"/>
      <c r="P857" s="402"/>
      <c r="Q857" s="402"/>
      <c r="R857" s="402"/>
      <c r="S857" s="402"/>
      <c r="T857" s="402"/>
      <c r="U857" s="402"/>
      <c r="V857" s="402"/>
      <c r="W857" s="402"/>
      <c r="X857" s="402"/>
      <c r="Y857" s="402"/>
      <c r="Z857" s="402"/>
    </row>
    <row r="858" ht="18.0" customHeight="1">
      <c r="A858" s="402"/>
      <c r="B858" s="402"/>
      <c r="C858" s="402"/>
      <c r="D858" s="402"/>
      <c r="E858" s="402"/>
      <c r="F858" s="402"/>
      <c r="G858" s="402"/>
      <c r="H858" s="402"/>
      <c r="I858" s="402"/>
      <c r="J858" s="402"/>
      <c r="K858" s="402"/>
      <c r="L858" s="402"/>
      <c r="M858" s="402"/>
      <c r="N858" s="402"/>
      <c r="O858" s="402"/>
      <c r="P858" s="402"/>
      <c r="Q858" s="402"/>
      <c r="R858" s="402"/>
      <c r="S858" s="402"/>
      <c r="T858" s="402"/>
      <c r="U858" s="402"/>
      <c r="V858" s="402"/>
      <c r="W858" s="402"/>
      <c r="X858" s="402"/>
      <c r="Y858" s="402"/>
      <c r="Z858" s="402"/>
    </row>
    <row r="859" ht="18.0" customHeight="1">
      <c r="A859" s="402"/>
      <c r="B859" s="402"/>
      <c r="C859" s="402"/>
      <c r="D859" s="402"/>
      <c r="E859" s="402"/>
      <c r="F859" s="402"/>
      <c r="G859" s="402"/>
      <c r="H859" s="402"/>
      <c r="I859" s="402"/>
      <c r="J859" s="402"/>
      <c r="K859" s="402"/>
      <c r="L859" s="402"/>
      <c r="M859" s="402"/>
      <c r="N859" s="402"/>
      <c r="O859" s="402"/>
      <c r="P859" s="402"/>
      <c r="Q859" s="402"/>
      <c r="R859" s="402"/>
      <c r="S859" s="402"/>
      <c r="T859" s="402"/>
      <c r="U859" s="402"/>
      <c r="V859" s="402"/>
      <c r="W859" s="402"/>
      <c r="X859" s="402"/>
      <c r="Y859" s="402"/>
      <c r="Z859" s="402"/>
    </row>
    <row r="860" ht="18.0" customHeight="1">
      <c r="A860" s="402"/>
      <c r="B860" s="402"/>
      <c r="C860" s="402"/>
      <c r="D860" s="402"/>
      <c r="E860" s="402"/>
      <c r="F860" s="402"/>
      <c r="G860" s="402"/>
      <c r="H860" s="402"/>
      <c r="I860" s="402"/>
      <c r="J860" s="402"/>
      <c r="K860" s="402"/>
      <c r="L860" s="402"/>
      <c r="M860" s="402"/>
      <c r="N860" s="402"/>
      <c r="O860" s="402"/>
      <c r="P860" s="402"/>
      <c r="Q860" s="402"/>
      <c r="R860" s="402"/>
      <c r="S860" s="402"/>
      <c r="T860" s="402"/>
      <c r="U860" s="402"/>
      <c r="V860" s="402"/>
      <c r="W860" s="402"/>
      <c r="X860" s="402"/>
      <c r="Y860" s="402"/>
      <c r="Z860" s="402"/>
    </row>
    <row r="861" ht="18.0" customHeight="1">
      <c r="A861" s="402"/>
      <c r="B861" s="402"/>
      <c r="C861" s="402"/>
      <c r="D861" s="402"/>
      <c r="E861" s="402"/>
      <c r="F861" s="402"/>
      <c r="G861" s="402"/>
      <c r="H861" s="402"/>
      <c r="I861" s="402"/>
      <c r="J861" s="402"/>
      <c r="K861" s="402"/>
      <c r="L861" s="402"/>
      <c r="M861" s="402"/>
      <c r="N861" s="402"/>
      <c r="O861" s="402"/>
      <c r="P861" s="402"/>
      <c r="Q861" s="402"/>
      <c r="R861" s="402"/>
      <c r="S861" s="402"/>
      <c r="T861" s="402"/>
      <c r="U861" s="402"/>
      <c r="V861" s="402"/>
      <c r="W861" s="402"/>
      <c r="X861" s="402"/>
      <c r="Y861" s="402"/>
      <c r="Z861" s="402"/>
    </row>
    <row r="862" ht="18.0" customHeight="1">
      <c r="A862" s="402"/>
      <c r="B862" s="402"/>
      <c r="C862" s="402"/>
      <c r="D862" s="402"/>
      <c r="E862" s="402"/>
      <c r="F862" s="402"/>
      <c r="G862" s="402"/>
      <c r="H862" s="402"/>
      <c r="I862" s="402"/>
      <c r="J862" s="402"/>
      <c r="K862" s="402"/>
      <c r="L862" s="402"/>
      <c r="M862" s="402"/>
      <c r="N862" s="402"/>
      <c r="O862" s="402"/>
      <c r="P862" s="402"/>
      <c r="Q862" s="402"/>
      <c r="R862" s="402"/>
      <c r="S862" s="402"/>
      <c r="T862" s="402"/>
      <c r="U862" s="402"/>
      <c r="V862" s="402"/>
      <c r="W862" s="402"/>
      <c r="X862" s="402"/>
      <c r="Y862" s="402"/>
      <c r="Z862" s="402"/>
    </row>
    <row r="863" ht="18.0" customHeight="1">
      <c r="A863" s="402"/>
      <c r="B863" s="402"/>
      <c r="C863" s="402"/>
      <c r="D863" s="402"/>
      <c r="E863" s="402"/>
      <c r="F863" s="402"/>
      <c r="G863" s="402"/>
      <c r="H863" s="402"/>
      <c r="I863" s="402"/>
      <c r="J863" s="402"/>
      <c r="K863" s="402"/>
      <c r="L863" s="402"/>
      <c r="M863" s="402"/>
      <c r="N863" s="402"/>
      <c r="O863" s="402"/>
      <c r="P863" s="402"/>
      <c r="Q863" s="402"/>
      <c r="R863" s="402"/>
      <c r="S863" s="402"/>
      <c r="T863" s="402"/>
      <c r="U863" s="402"/>
      <c r="V863" s="402"/>
      <c r="W863" s="402"/>
      <c r="X863" s="402"/>
      <c r="Y863" s="402"/>
      <c r="Z863" s="402"/>
    </row>
    <row r="864" ht="18.0" customHeight="1">
      <c r="A864" s="402"/>
      <c r="B864" s="402"/>
      <c r="C864" s="402"/>
      <c r="D864" s="402"/>
      <c r="E864" s="402"/>
      <c r="F864" s="402"/>
      <c r="G864" s="402"/>
      <c r="H864" s="402"/>
      <c r="I864" s="402"/>
      <c r="J864" s="402"/>
      <c r="K864" s="402"/>
      <c r="L864" s="402"/>
      <c r="M864" s="402"/>
      <c r="N864" s="402"/>
      <c r="O864" s="402"/>
      <c r="P864" s="402"/>
      <c r="Q864" s="402"/>
      <c r="R864" s="402"/>
      <c r="S864" s="402"/>
      <c r="T864" s="402"/>
      <c r="U864" s="402"/>
      <c r="V864" s="402"/>
      <c r="W864" s="402"/>
      <c r="X864" s="402"/>
      <c r="Y864" s="402"/>
      <c r="Z864" s="402"/>
    </row>
    <row r="865" ht="18.0" customHeight="1">
      <c r="A865" s="402"/>
      <c r="B865" s="402"/>
      <c r="C865" s="402"/>
      <c r="D865" s="402"/>
      <c r="E865" s="402"/>
      <c r="F865" s="402"/>
      <c r="G865" s="402"/>
      <c r="H865" s="402"/>
      <c r="I865" s="402"/>
      <c r="J865" s="402"/>
      <c r="K865" s="402"/>
      <c r="L865" s="402"/>
      <c r="M865" s="402"/>
      <c r="N865" s="402"/>
      <c r="O865" s="402"/>
      <c r="P865" s="402"/>
      <c r="Q865" s="402"/>
      <c r="R865" s="402"/>
      <c r="S865" s="402"/>
      <c r="T865" s="402"/>
      <c r="U865" s="402"/>
      <c r="V865" s="402"/>
      <c r="W865" s="402"/>
      <c r="X865" s="402"/>
      <c r="Y865" s="402"/>
      <c r="Z865" s="402"/>
    </row>
    <row r="866" ht="18.0" customHeight="1">
      <c r="A866" s="402"/>
      <c r="B866" s="402"/>
      <c r="C866" s="402"/>
      <c r="D866" s="402"/>
      <c r="E866" s="402"/>
      <c r="F866" s="402"/>
      <c r="G866" s="402"/>
      <c r="H866" s="402"/>
      <c r="I866" s="402"/>
      <c r="J866" s="402"/>
      <c r="K866" s="402"/>
      <c r="L866" s="402"/>
      <c r="M866" s="402"/>
      <c r="N866" s="402"/>
      <c r="O866" s="402"/>
      <c r="P866" s="402"/>
      <c r="Q866" s="402"/>
      <c r="R866" s="402"/>
      <c r="S866" s="402"/>
      <c r="T866" s="402"/>
      <c r="U866" s="402"/>
      <c r="V866" s="402"/>
      <c r="W866" s="402"/>
      <c r="X866" s="402"/>
      <c r="Y866" s="402"/>
      <c r="Z866" s="402"/>
    </row>
    <row r="867" ht="18.0" customHeight="1">
      <c r="A867" s="402"/>
      <c r="B867" s="402"/>
      <c r="C867" s="402"/>
      <c r="D867" s="402"/>
      <c r="E867" s="402"/>
      <c r="F867" s="402"/>
      <c r="G867" s="402"/>
      <c r="H867" s="402"/>
      <c r="I867" s="402"/>
      <c r="J867" s="402"/>
      <c r="K867" s="402"/>
      <c r="L867" s="402"/>
      <c r="M867" s="402"/>
      <c r="N867" s="402"/>
      <c r="O867" s="402"/>
      <c r="P867" s="402"/>
      <c r="Q867" s="402"/>
      <c r="R867" s="402"/>
      <c r="S867" s="402"/>
      <c r="T867" s="402"/>
      <c r="U867" s="402"/>
      <c r="V867" s="402"/>
      <c r="W867" s="402"/>
      <c r="X867" s="402"/>
      <c r="Y867" s="402"/>
      <c r="Z867" s="402"/>
    </row>
    <row r="868" ht="18.0" customHeight="1">
      <c r="A868" s="402"/>
      <c r="B868" s="402"/>
      <c r="C868" s="402"/>
      <c r="D868" s="402"/>
      <c r="E868" s="402"/>
      <c r="F868" s="402"/>
      <c r="G868" s="402"/>
      <c r="H868" s="402"/>
      <c r="I868" s="402"/>
      <c r="J868" s="402"/>
      <c r="K868" s="402"/>
      <c r="L868" s="402"/>
      <c r="M868" s="402"/>
      <c r="N868" s="402"/>
      <c r="O868" s="402"/>
      <c r="P868" s="402"/>
      <c r="Q868" s="402"/>
      <c r="R868" s="402"/>
      <c r="S868" s="402"/>
      <c r="T868" s="402"/>
      <c r="U868" s="402"/>
      <c r="V868" s="402"/>
      <c r="W868" s="402"/>
      <c r="X868" s="402"/>
      <c r="Y868" s="402"/>
      <c r="Z868" s="402"/>
    </row>
    <row r="869" ht="18.0" customHeight="1">
      <c r="A869" s="402"/>
      <c r="B869" s="402"/>
      <c r="C869" s="402"/>
      <c r="D869" s="402"/>
      <c r="E869" s="402"/>
      <c r="F869" s="402"/>
      <c r="G869" s="402"/>
      <c r="H869" s="402"/>
      <c r="I869" s="402"/>
      <c r="J869" s="402"/>
      <c r="K869" s="402"/>
      <c r="L869" s="402"/>
      <c r="M869" s="402"/>
      <c r="N869" s="402"/>
      <c r="O869" s="402"/>
      <c r="P869" s="402"/>
      <c r="Q869" s="402"/>
      <c r="R869" s="402"/>
      <c r="S869" s="402"/>
      <c r="T869" s="402"/>
      <c r="U869" s="402"/>
      <c r="V869" s="402"/>
      <c r="W869" s="402"/>
      <c r="X869" s="402"/>
      <c r="Y869" s="402"/>
      <c r="Z869" s="402"/>
    </row>
    <row r="870" ht="18.0" customHeight="1">
      <c r="A870" s="402"/>
      <c r="B870" s="402"/>
      <c r="C870" s="402"/>
      <c r="D870" s="402"/>
      <c r="E870" s="402"/>
      <c r="F870" s="402"/>
      <c r="G870" s="402"/>
      <c r="H870" s="402"/>
      <c r="I870" s="402"/>
      <c r="J870" s="402"/>
      <c r="K870" s="402"/>
      <c r="L870" s="402"/>
      <c r="M870" s="402"/>
      <c r="N870" s="402"/>
      <c r="O870" s="402"/>
      <c r="P870" s="402"/>
      <c r="Q870" s="402"/>
      <c r="R870" s="402"/>
      <c r="S870" s="402"/>
      <c r="T870" s="402"/>
      <c r="U870" s="402"/>
      <c r="V870" s="402"/>
      <c r="W870" s="402"/>
      <c r="X870" s="402"/>
      <c r="Y870" s="402"/>
      <c r="Z870" s="402"/>
    </row>
    <row r="871" ht="18.0" customHeight="1">
      <c r="A871" s="402"/>
      <c r="B871" s="402"/>
      <c r="C871" s="402"/>
      <c r="D871" s="402"/>
      <c r="E871" s="402"/>
      <c r="F871" s="402"/>
      <c r="G871" s="402"/>
      <c r="H871" s="402"/>
      <c r="I871" s="402"/>
      <c r="J871" s="402"/>
      <c r="K871" s="402"/>
      <c r="L871" s="402"/>
      <c r="M871" s="402"/>
      <c r="N871" s="402"/>
      <c r="O871" s="402"/>
      <c r="P871" s="402"/>
      <c r="Q871" s="402"/>
      <c r="R871" s="402"/>
      <c r="S871" s="402"/>
      <c r="T871" s="402"/>
      <c r="U871" s="402"/>
      <c r="V871" s="402"/>
      <c r="W871" s="402"/>
      <c r="X871" s="402"/>
      <c r="Y871" s="402"/>
      <c r="Z871" s="402"/>
    </row>
    <row r="872" ht="18.0" customHeight="1">
      <c r="A872" s="402"/>
      <c r="B872" s="402"/>
      <c r="C872" s="402"/>
      <c r="D872" s="402"/>
      <c r="E872" s="402"/>
      <c r="F872" s="402"/>
      <c r="G872" s="402"/>
      <c r="H872" s="402"/>
      <c r="I872" s="402"/>
      <c r="J872" s="402"/>
      <c r="K872" s="402"/>
      <c r="L872" s="402"/>
      <c r="M872" s="402"/>
      <c r="N872" s="402"/>
      <c r="O872" s="402"/>
      <c r="P872" s="402"/>
      <c r="Q872" s="402"/>
      <c r="R872" s="402"/>
      <c r="S872" s="402"/>
      <c r="T872" s="402"/>
      <c r="U872" s="402"/>
      <c r="V872" s="402"/>
      <c r="W872" s="402"/>
      <c r="X872" s="402"/>
      <c r="Y872" s="402"/>
      <c r="Z872" s="402"/>
    </row>
    <row r="873" ht="18.0" customHeight="1">
      <c r="A873" s="402"/>
      <c r="B873" s="402"/>
      <c r="C873" s="402"/>
      <c r="D873" s="402"/>
      <c r="E873" s="402"/>
      <c r="F873" s="402"/>
      <c r="G873" s="402"/>
      <c r="H873" s="402"/>
      <c r="I873" s="402"/>
      <c r="J873" s="402"/>
      <c r="K873" s="402"/>
      <c r="L873" s="402"/>
      <c r="M873" s="402"/>
      <c r="N873" s="402"/>
      <c r="O873" s="402"/>
      <c r="P873" s="402"/>
      <c r="Q873" s="402"/>
      <c r="R873" s="402"/>
      <c r="S873" s="402"/>
      <c r="T873" s="402"/>
      <c r="U873" s="402"/>
      <c r="V873" s="402"/>
      <c r="W873" s="402"/>
      <c r="X873" s="402"/>
      <c r="Y873" s="402"/>
      <c r="Z873" s="402"/>
    </row>
    <row r="874" ht="18.0" customHeight="1">
      <c r="A874" s="402"/>
      <c r="B874" s="402"/>
      <c r="C874" s="402"/>
      <c r="D874" s="402"/>
      <c r="E874" s="402"/>
      <c r="F874" s="402"/>
      <c r="G874" s="402"/>
      <c r="H874" s="402"/>
      <c r="I874" s="402"/>
      <c r="J874" s="402"/>
      <c r="K874" s="402"/>
      <c r="L874" s="402"/>
      <c r="M874" s="402"/>
      <c r="N874" s="402"/>
      <c r="O874" s="402"/>
      <c r="P874" s="402"/>
      <c r="Q874" s="402"/>
      <c r="R874" s="402"/>
      <c r="S874" s="402"/>
      <c r="T874" s="402"/>
      <c r="U874" s="402"/>
      <c r="V874" s="402"/>
      <c r="W874" s="402"/>
      <c r="X874" s="402"/>
      <c r="Y874" s="402"/>
      <c r="Z874" s="402"/>
    </row>
    <row r="875" ht="18.0" customHeight="1">
      <c r="A875" s="402"/>
      <c r="B875" s="402"/>
      <c r="C875" s="402"/>
      <c r="D875" s="402"/>
      <c r="E875" s="402"/>
      <c r="F875" s="402"/>
      <c r="G875" s="402"/>
      <c r="H875" s="402"/>
      <c r="I875" s="402"/>
      <c r="J875" s="402"/>
      <c r="K875" s="402"/>
      <c r="L875" s="402"/>
      <c r="M875" s="402"/>
      <c r="N875" s="402"/>
      <c r="O875" s="402"/>
      <c r="P875" s="402"/>
      <c r="Q875" s="402"/>
      <c r="R875" s="402"/>
      <c r="S875" s="402"/>
      <c r="T875" s="402"/>
      <c r="U875" s="402"/>
      <c r="V875" s="402"/>
      <c r="W875" s="402"/>
      <c r="X875" s="402"/>
      <c r="Y875" s="402"/>
      <c r="Z875" s="402"/>
    </row>
    <row r="876" ht="18.0" customHeight="1">
      <c r="A876" s="402"/>
      <c r="B876" s="402"/>
      <c r="C876" s="402"/>
      <c r="D876" s="402"/>
      <c r="E876" s="402"/>
      <c r="F876" s="402"/>
      <c r="G876" s="402"/>
      <c r="H876" s="402"/>
      <c r="I876" s="402"/>
      <c r="J876" s="402"/>
      <c r="K876" s="402"/>
      <c r="L876" s="402"/>
      <c r="M876" s="402"/>
      <c r="N876" s="402"/>
      <c r="O876" s="402"/>
      <c r="P876" s="402"/>
      <c r="Q876" s="402"/>
      <c r="R876" s="402"/>
      <c r="S876" s="402"/>
      <c r="T876" s="402"/>
      <c r="U876" s="402"/>
      <c r="V876" s="402"/>
      <c r="W876" s="402"/>
      <c r="X876" s="402"/>
      <c r="Y876" s="402"/>
      <c r="Z876" s="402"/>
    </row>
    <row r="877" ht="18.0" customHeight="1">
      <c r="A877" s="402"/>
      <c r="B877" s="402"/>
      <c r="C877" s="402"/>
      <c r="D877" s="402"/>
      <c r="E877" s="402"/>
      <c r="F877" s="402"/>
      <c r="G877" s="402"/>
      <c r="H877" s="402"/>
      <c r="I877" s="402"/>
      <c r="J877" s="402"/>
      <c r="K877" s="402"/>
      <c r="L877" s="402"/>
      <c r="M877" s="402"/>
      <c r="N877" s="402"/>
      <c r="O877" s="402"/>
      <c r="P877" s="402"/>
      <c r="Q877" s="402"/>
      <c r="R877" s="402"/>
      <c r="S877" s="402"/>
      <c r="T877" s="402"/>
      <c r="U877" s="402"/>
      <c r="V877" s="402"/>
      <c r="W877" s="402"/>
      <c r="X877" s="402"/>
      <c r="Y877" s="402"/>
      <c r="Z877" s="402"/>
    </row>
    <row r="878" ht="18.0" customHeight="1">
      <c r="A878" s="402"/>
      <c r="B878" s="402"/>
      <c r="C878" s="402"/>
      <c r="D878" s="402"/>
      <c r="E878" s="402"/>
      <c r="F878" s="402"/>
      <c r="G878" s="402"/>
      <c r="H878" s="402"/>
      <c r="I878" s="402"/>
      <c r="J878" s="402"/>
      <c r="K878" s="402"/>
      <c r="L878" s="402"/>
      <c r="M878" s="402"/>
      <c r="N878" s="402"/>
      <c r="O878" s="402"/>
      <c r="P878" s="402"/>
      <c r="Q878" s="402"/>
      <c r="R878" s="402"/>
      <c r="S878" s="402"/>
      <c r="T878" s="402"/>
      <c r="U878" s="402"/>
      <c r="V878" s="402"/>
      <c r="W878" s="402"/>
      <c r="X878" s="402"/>
      <c r="Y878" s="402"/>
      <c r="Z878" s="402"/>
    </row>
    <row r="879" ht="18.0" customHeight="1">
      <c r="A879" s="402"/>
      <c r="B879" s="402"/>
      <c r="C879" s="402"/>
      <c r="D879" s="402"/>
      <c r="E879" s="402"/>
      <c r="F879" s="402"/>
      <c r="G879" s="402"/>
      <c r="H879" s="402"/>
      <c r="I879" s="402"/>
      <c r="J879" s="402"/>
      <c r="K879" s="402"/>
      <c r="L879" s="402"/>
      <c r="M879" s="402"/>
      <c r="N879" s="402"/>
      <c r="O879" s="402"/>
      <c r="P879" s="402"/>
      <c r="Q879" s="402"/>
      <c r="R879" s="402"/>
      <c r="S879" s="402"/>
      <c r="T879" s="402"/>
      <c r="U879" s="402"/>
      <c r="V879" s="402"/>
      <c r="W879" s="402"/>
      <c r="X879" s="402"/>
      <c r="Y879" s="402"/>
      <c r="Z879" s="402"/>
    </row>
    <row r="880" ht="18.0" customHeight="1">
      <c r="A880" s="402"/>
      <c r="B880" s="402"/>
      <c r="C880" s="402"/>
      <c r="D880" s="402"/>
      <c r="E880" s="402"/>
      <c r="F880" s="402"/>
      <c r="G880" s="402"/>
      <c r="H880" s="402"/>
      <c r="I880" s="402"/>
      <c r="J880" s="402"/>
      <c r="K880" s="402"/>
      <c r="L880" s="402"/>
      <c r="M880" s="402"/>
      <c r="N880" s="402"/>
      <c r="O880" s="402"/>
      <c r="P880" s="402"/>
      <c r="Q880" s="402"/>
      <c r="R880" s="402"/>
      <c r="S880" s="402"/>
      <c r="T880" s="402"/>
      <c r="U880" s="402"/>
      <c r="V880" s="402"/>
      <c r="W880" s="402"/>
      <c r="X880" s="402"/>
      <c r="Y880" s="402"/>
      <c r="Z880" s="402"/>
    </row>
    <row r="881" ht="18.0" customHeight="1">
      <c r="A881" s="402"/>
      <c r="B881" s="402"/>
      <c r="C881" s="402"/>
      <c r="D881" s="402"/>
      <c r="E881" s="402"/>
      <c r="F881" s="402"/>
      <c r="G881" s="402"/>
      <c r="H881" s="402"/>
      <c r="I881" s="402"/>
      <c r="J881" s="402"/>
      <c r="K881" s="402"/>
      <c r="L881" s="402"/>
      <c r="M881" s="402"/>
      <c r="N881" s="402"/>
      <c r="O881" s="402"/>
      <c r="P881" s="402"/>
      <c r="Q881" s="402"/>
      <c r="R881" s="402"/>
      <c r="S881" s="402"/>
      <c r="T881" s="402"/>
      <c r="U881" s="402"/>
      <c r="V881" s="402"/>
      <c r="W881" s="402"/>
      <c r="X881" s="402"/>
      <c r="Y881" s="402"/>
      <c r="Z881" s="402"/>
    </row>
    <row r="882" ht="18.0" customHeight="1">
      <c r="A882" s="402"/>
      <c r="B882" s="402"/>
      <c r="C882" s="402"/>
      <c r="D882" s="402"/>
      <c r="E882" s="402"/>
      <c r="F882" s="402"/>
      <c r="G882" s="402"/>
      <c r="H882" s="402"/>
      <c r="I882" s="402"/>
      <c r="J882" s="402"/>
      <c r="K882" s="402"/>
      <c r="L882" s="402"/>
      <c r="M882" s="402"/>
      <c r="N882" s="402"/>
      <c r="O882" s="402"/>
      <c r="P882" s="402"/>
      <c r="Q882" s="402"/>
      <c r="R882" s="402"/>
      <c r="S882" s="402"/>
      <c r="T882" s="402"/>
      <c r="U882" s="402"/>
      <c r="V882" s="402"/>
      <c r="W882" s="402"/>
      <c r="X882" s="402"/>
      <c r="Y882" s="402"/>
      <c r="Z882" s="402"/>
    </row>
    <row r="883" ht="18.0" customHeight="1">
      <c r="A883" s="402"/>
      <c r="B883" s="402"/>
      <c r="C883" s="402"/>
      <c r="D883" s="402"/>
      <c r="E883" s="402"/>
      <c r="F883" s="402"/>
      <c r="G883" s="402"/>
      <c r="H883" s="402"/>
      <c r="I883" s="402"/>
      <c r="J883" s="402"/>
      <c r="K883" s="402"/>
      <c r="L883" s="402"/>
      <c r="M883" s="402"/>
      <c r="N883" s="402"/>
      <c r="O883" s="402"/>
      <c r="P883" s="402"/>
      <c r="Q883" s="402"/>
      <c r="R883" s="402"/>
      <c r="S883" s="402"/>
      <c r="T883" s="402"/>
      <c r="U883" s="402"/>
      <c r="V883" s="402"/>
      <c r="W883" s="402"/>
      <c r="X883" s="402"/>
      <c r="Y883" s="402"/>
      <c r="Z883" s="402"/>
    </row>
    <row r="884" ht="18.0" customHeight="1">
      <c r="A884" s="402"/>
      <c r="B884" s="402"/>
      <c r="C884" s="402"/>
      <c r="D884" s="402"/>
      <c r="E884" s="402"/>
      <c r="F884" s="402"/>
      <c r="G884" s="402"/>
      <c r="H884" s="402"/>
      <c r="I884" s="402"/>
      <c r="J884" s="402"/>
      <c r="K884" s="402"/>
      <c r="L884" s="402"/>
      <c r="M884" s="402"/>
      <c r="N884" s="402"/>
      <c r="O884" s="402"/>
      <c r="P884" s="402"/>
      <c r="Q884" s="402"/>
      <c r="R884" s="402"/>
      <c r="S884" s="402"/>
      <c r="T884" s="402"/>
      <c r="U884" s="402"/>
      <c r="V884" s="402"/>
      <c r="W884" s="402"/>
      <c r="X884" s="402"/>
      <c r="Y884" s="402"/>
      <c r="Z884" s="402"/>
    </row>
    <row r="885" ht="18.0" customHeight="1">
      <c r="A885" s="402"/>
      <c r="B885" s="402"/>
      <c r="C885" s="402"/>
      <c r="D885" s="402"/>
      <c r="E885" s="402"/>
      <c r="F885" s="402"/>
      <c r="G885" s="402"/>
      <c r="H885" s="402"/>
      <c r="I885" s="402"/>
      <c r="J885" s="402"/>
      <c r="K885" s="402"/>
      <c r="L885" s="402"/>
      <c r="M885" s="402"/>
      <c r="N885" s="402"/>
      <c r="O885" s="402"/>
      <c r="P885" s="402"/>
      <c r="Q885" s="402"/>
      <c r="R885" s="402"/>
      <c r="S885" s="402"/>
      <c r="T885" s="402"/>
      <c r="U885" s="402"/>
      <c r="V885" s="402"/>
      <c r="W885" s="402"/>
      <c r="X885" s="402"/>
      <c r="Y885" s="402"/>
      <c r="Z885" s="402"/>
    </row>
    <row r="886" ht="18.0" customHeight="1">
      <c r="A886" s="402"/>
      <c r="B886" s="402"/>
      <c r="C886" s="402"/>
      <c r="D886" s="402"/>
      <c r="E886" s="402"/>
      <c r="F886" s="402"/>
      <c r="G886" s="402"/>
      <c r="H886" s="402"/>
      <c r="I886" s="402"/>
      <c r="J886" s="402"/>
      <c r="K886" s="402"/>
      <c r="L886" s="402"/>
      <c r="M886" s="402"/>
      <c r="N886" s="402"/>
      <c r="O886" s="402"/>
      <c r="P886" s="402"/>
      <c r="Q886" s="402"/>
      <c r="R886" s="402"/>
      <c r="S886" s="402"/>
      <c r="T886" s="402"/>
      <c r="U886" s="402"/>
      <c r="V886" s="402"/>
      <c r="W886" s="402"/>
      <c r="X886" s="402"/>
      <c r="Y886" s="402"/>
      <c r="Z886" s="402"/>
    </row>
    <row r="887" ht="18.0" customHeight="1">
      <c r="A887" s="402"/>
      <c r="B887" s="402"/>
      <c r="C887" s="402"/>
      <c r="D887" s="402"/>
      <c r="E887" s="402"/>
      <c r="F887" s="402"/>
      <c r="G887" s="402"/>
      <c r="H887" s="402"/>
      <c r="I887" s="402"/>
      <c r="J887" s="402"/>
      <c r="K887" s="402"/>
      <c r="L887" s="402"/>
      <c r="M887" s="402"/>
      <c r="N887" s="402"/>
      <c r="O887" s="402"/>
      <c r="P887" s="402"/>
      <c r="Q887" s="402"/>
      <c r="R887" s="402"/>
      <c r="S887" s="402"/>
      <c r="T887" s="402"/>
      <c r="U887" s="402"/>
      <c r="V887" s="402"/>
      <c r="W887" s="402"/>
      <c r="X887" s="402"/>
      <c r="Y887" s="402"/>
      <c r="Z887" s="402"/>
    </row>
    <row r="888" ht="18.0" customHeight="1">
      <c r="A888" s="402"/>
      <c r="B888" s="402"/>
      <c r="C888" s="402"/>
      <c r="D888" s="402"/>
      <c r="E888" s="402"/>
      <c r="F888" s="402"/>
      <c r="G888" s="402"/>
      <c r="H888" s="402"/>
      <c r="I888" s="402"/>
      <c r="J888" s="402"/>
      <c r="K888" s="402"/>
      <c r="L888" s="402"/>
      <c r="M888" s="402"/>
      <c r="N888" s="402"/>
      <c r="O888" s="402"/>
      <c r="P888" s="402"/>
      <c r="Q888" s="402"/>
      <c r="R888" s="402"/>
      <c r="S888" s="402"/>
      <c r="T888" s="402"/>
      <c r="U888" s="402"/>
      <c r="V888" s="402"/>
      <c r="W888" s="402"/>
      <c r="X888" s="402"/>
      <c r="Y888" s="402"/>
      <c r="Z888" s="402"/>
    </row>
    <row r="889" ht="18.0" customHeight="1">
      <c r="A889" s="402"/>
      <c r="B889" s="402"/>
      <c r="C889" s="402"/>
      <c r="D889" s="402"/>
      <c r="E889" s="402"/>
      <c r="F889" s="402"/>
      <c r="G889" s="402"/>
      <c r="H889" s="402"/>
      <c r="I889" s="402"/>
      <c r="J889" s="402"/>
      <c r="K889" s="402"/>
      <c r="L889" s="402"/>
      <c r="M889" s="402"/>
      <c r="N889" s="402"/>
      <c r="O889" s="402"/>
      <c r="P889" s="402"/>
      <c r="Q889" s="402"/>
      <c r="R889" s="402"/>
      <c r="S889" s="402"/>
      <c r="T889" s="402"/>
      <c r="U889" s="402"/>
      <c r="V889" s="402"/>
      <c r="W889" s="402"/>
      <c r="X889" s="402"/>
      <c r="Y889" s="402"/>
      <c r="Z889" s="402"/>
    </row>
    <row r="890" ht="18.0" customHeight="1">
      <c r="A890" s="402"/>
      <c r="B890" s="402"/>
      <c r="C890" s="402"/>
      <c r="D890" s="402"/>
      <c r="E890" s="402"/>
      <c r="F890" s="402"/>
      <c r="G890" s="402"/>
      <c r="H890" s="402"/>
      <c r="I890" s="402"/>
      <c r="J890" s="402"/>
      <c r="K890" s="402"/>
      <c r="L890" s="402"/>
      <c r="M890" s="402"/>
      <c r="N890" s="402"/>
      <c r="O890" s="402"/>
      <c r="P890" s="402"/>
      <c r="Q890" s="402"/>
      <c r="R890" s="402"/>
      <c r="S890" s="402"/>
      <c r="T890" s="402"/>
      <c r="U890" s="402"/>
      <c r="V890" s="402"/>
      <c r="W890" s="402"/>
      <c r="X890" s="402"/>
      <c r="Y890" s="402"/>
      <c r="Z890" s="402"/>
    </row>
    <row r="891" ht="18.0" customHeight="1">
      <c r="A891" s="402"/>
      <c r="B891" s="402"/>
      <c r="C891" s="402"/>
      <c r="D891" s="402"/>
      <c r="E891" s="402"/>
      <c r="F891" s="402"/>
      <c r="G891" s="402"/>
      <c r="H891" s="402"/>
      <c r="I891" s="402"/>
      <c r="J891" s="402"/>
      <c r="K891" s="402"/>
      <c r="L891" s="402"/>
      <c r="M891" s="402"/>
      <c r="N891" s="402"/>
      <c r="O891" s="402"/>
      <c r="P891" s="402"/>
      <c r="Q891" s="402"/>
      <c r="R891" s="402"/>
      <c r="S891" s="402"/>
      <c r="T891" s="402"/>
      <c r="U891" s="402"/>
      <c r="V891" s="402"/>
      <c r="W891" s="402"/>
      <c r="X891" s="402"/>
      <c r="Y891" s="402"/>
      <c r="Z891" s="402"/>
    </row>
    <row r="892" ht="18.0" customHeight="1">
      <c r="A892" s="402"/>
      <c r="B892" s="402"/>
      <c r="C892" s="402"/>
      <c r="D892" s="402"/>
      <c r="E892" s="402"/>
      <c r="F892" s="402"/>
      <c r="G892" s="402"/>
      <c r="H892" s="402"/>
      <c r="I892" s="402"/>
      <c r="J892" s="402"/>
      <c r="K892" s="402"/>
      <c r="L892" s="402"/>
      <c r="M892" s="402"/>
      <c r="N892" s="402"/>
      <c r="O892" s="402"/>
      <c r="P892" s="402"/>
      <c r="Q892" s="402"/>
      <c r="R892" s="402"/>
      <c r="S892" s="402"/>
      <c r="T892" s="402"/>
      <c r="U892" s="402"/>
      <c r="V892" s="402"/>
      <c r="W892" s="402"/>
      <c r="X892" s="402"/>
      <c r="Y892" s="402"/>
      <c r="Z892" s="402"/>
    </row>
    <row r="893" ht="18.0" customHeight="1">
      <c r="A893" s="402"/>
      <c r="B893" s="402"/>
      <c r="C893" s="402"/>
      <c r="D893" s="402"/>
      <c r="E893" s="402"/>
      <c r="F893" s="402"/>
      <c r="G893" s="402"/>
      <c r="H893" s="402"/>
      <c r="I893" s="402"/>
      <c r="J893" s="402"/>
      <c r="K893" s="402"/>
      <c r="L893" s="402"/>
      <c r="M893" s="402"/>
      <c r="N893" s="402"/>
      <c r="O893" s="402"/>
      <c r="P893" s="402"/>
      <c r="Q893" s="402"/>
      <c r="R893" s="402"/>
      <c r="S893" s="402"/>
      <c r="T893" s="402"/>
      <c r="U893" s="402"/>
      <c r="V893" s="402"/>
      <c r="W893" s="402"/>
      <c r="X893" s="402"/>
      <c r="Y893" s="402"/>
      <c r="Z893" s="402"/>
    </row>
    <row r="894" ht="18.0" customHeight="1">
      <c r="A894" s="402"/>
      <c r="B894" s="402"/>
      <c r="C894" s="402"/>
      <c r="D894" s="402"/>
      <c r="E894" s="402"/>
      <c r="F894" s="402"/>
      <c r="G894" s="402"/>
      <c r="H894" s="402"/>
      <c r="I894" s="402"/>
      <c r="J894" s="402"/>
      <c r="K894" s="402"/>
      <c r="L894" s="402"/>
      <c r="M894" s="402"/>
      <c r="N894" s="402"/>
      <c r="O894" s="402"/>
      <c r="P894" s="402"/>
      <c r="Q894" s="402"/>
      <c r="R894" s="402"/>
      <c r="S894" s="402"/>
      <c r="T894" s="402"/>
      <c r="U894" s="402"/>
      <c r="V894" s="402"/>
      <c r="W894" s="402"/>
      <c r="X894" s="402"/>
      <c r="Y894" s="402"/>
      <c r="Z894" s="402"/>
    </row>
    <row r="895" ht="18.0" customHeight="1">
      <c r="A895" s="402"/>
      <c r="B895" s="402"/>
      <c r="C895" s="402"/>
      <c r="D895" s="402"/>
      <c r="E895" s="402"/>
      <c r="F895" s="402"/>
      <c r="G895" s="402"/>
      <c r="H895" s="402"/>
      <c r="I895" s="402"/>
      <c r="J895" s="402"/>
      <c r="K895" s="402"/>
      <c r="L895" s="402"/>
      <c r="M895" s="402"/>
      <c r="N895" s="402"/>
      <c r="O895" s="402"/>
      <c r="P895" s="402"/>
      <c r="Q895" s="402"/>
      <c r="R895" s="402"/>
      <c r="S895" s="402"/>
      <c r="T895" s="402"/>
      <c r="U895" s="402"/>
      <c r="V895" s="402"/>
      <c r="W895" s="402"/>
      <c r="X895" s="402"/>
      <c r="Y895" s="402"/>
      <c r="Z895" s="402"/>
    </row>
    <row r="896" ht="18.0" customHeight="1">
      <c r="A896" s="402"/>
      <c r="B896" s="402"/>
      <c r="C896" s="402"/>
      <c r="D896" s="402"/>
      <c r="E896" s="402"/>
      <c r="F896" s="402"/>
      <c r="G896" s="402"/>
      <c r="H896" s="402"/>
      <c r="I896" s="402"/>
      <c r="J896" s="402"/>
      <c r="K896" s="402"/>
      <c r="L896" s="402"/>
      <c r="M896" s="402"/>
      <c r="N896" s="402"/>
      <c r="O896" s="402"/>
      <c r="P896" s="402"/>
      <c r="Q896" s="402"/>
      <c r="R896" s="402"/>
      <c r="S896" s="402"/>
      <c r="T896" s="402"/>
      <c r="U896" s="402"/>
      <c r="V896" s="402"/>
      <c r="W896" s="402"/>
      <c r="X896" s="402"/>
      <c r="Y896" s="402"/>
      <c r="Z896" s="402"/>
    </row>
    <row r="897" ht="18.0" customHeight="1">
      <c r="A897" s="402"/>
      <c r="B897" s="402"/>
      <c r="C897" s="402"/>
      <c r="D897" s="402"/>
      <c r="E897" s="402"/>
      <c r="F897" s="402"/>
      <c r="G897" s="402"/>
      <c r="H897" s="402"/>
      <c r="I897" s="402"/>
      <c r="J897" s="402"/>
      <c r="K897" s="402"/>
      <c r="L897" s="402"/>
      <c r="M897" s="402"/>
      <c r="N897" s="402"/>
      <c r="O897" s="402"/>
      <c r="P897" s="402"/>
      <c r="Q897" s="402"/>
      <c r="R897" s="402"/>
      <c r="S897" s="402"/>
      <c r="T897" s="402"/>
      <c r="U897" s="402"/>
      <c r="V897" s="402"/>
      <c r="W897" s="402"/>
      <c r="X897" s="402"/>
      <c r="Y897" s="402"/>
      <c r="Z897" s="402"/>
    </row>
    <row r="898" ht="18.0" customHeight="1">
      <c r="A898" s="402"/>
      <c r="B898" s="402"/>
      <c r="C898" s="402"/>
      <c r="D898" s="402"/>
      <c r="E898" s="402"/>
      <c r="F898" s="402"/>
      <c r="G898" s="402"/>
      <c r="H898" s="402"/>
      <c r="I898" s="402"/>
      <c r="J898" s="402"/>
      <c r="K898" s="402"/>
      <c r="L898" s="402"/>
      <c r="M898" s="402"/>
      <c r="N898" s="402"/>
      <c r="O898" s="402"/>
      <c r="P898" s="402"/>
      <c r="Q898" s="402"/>
      <c r="R898" s="402"/>
      <c r="S898" s="402"/>
      <c r="T898" s="402"/>
      <c r="U898" s="402"/>
      <c r="V898" s="402"/>
      <c r="W898" s="402"/>
      <c r="X898" s="402"/>
      <c r="Y898" s="402"/>
      <c r="Z898" s="402"/>
    </row>
    <row r="899" ht="18.0" customHeight="1">
      <c r="A899" s="402"/>
      <c r="B899" s="402"/>
      <c r="C899" s="402"/>
      <c r="D899" s="402"/>
      <c r="E899" s="402"/>
      <c r="F899" s="402"/>
      <c r="G899" s="402"/>
      <c r="H899" s="402"/>
      <c r="I899" s="402"/>
      <c r="J899" s="402"/>
      <c r="K899" s="402"/>
      <c r="L899" s="402"/>
      <c r="M899" s="402"/>
      <c r="N899" s="402"/>
      <c r="O899" s="402"/>
      <c r="P899" s="402"/>
      <c r="Q899" s="402"/>
      <c r="R899" s="402"/>
      <c r="S899" s="402"/>
      <c r="T899" s="402"/>
      <c r="U899" s="402"/>
      <c r="V899" s="402"/>
      <c r="W899" s="402"/>
      <c r="X899" s="402"/>
      <c r="Y899" s="402"/>
      <c r="Z899" s="402"/>
    </row>
    <row r="900" ht="18.0" customHeight="1">
      <c r="A900" s="402"/>
      <c r="B900" s="402"/>
      <c r="C900" s="402"/>
      <c r="D900" s="402"/>
      <c r="E900" s="402"/>
      <c r="F900" s="402"/>
      <c r="G900" s="402"/>
      <c r="H900" s="402"/>
      <c r="I900" s="402"/>
      <c r="J900" s="402"/>
      <c r="K900" s="402"/>
      <c r="L900" s="402"/>
      <c r="M900" s="402"/>
      <c r="N900" s="402"/>
      <c r="O900" s="402"/>
      <c r="P900" s="402"/>
      <c r="Q900" s="402"/>
      <c r="R900" s="402"/>
      <c r="S900" s="402"/>
      <c r="T900" s="402"/>
      <c r="U900" s="402"/>
      <c r="V900" s="402"/>
      <c r="W900" s="402"/>
      <c r="X900" s="402"/>
      <c r="Y900" s="402"/>
      <c r="Z900" s="402"/>
    </row>
    <row r="901" ht="18.0" customHeight="1">
      <c r="A901" s="402"/>
      <c r="B901" s="402"/>
      <c r="C901" s="402"/>
      <c r="D901" s="402"/>
      <c r="E901" s="402"/>
      <c r="F901" s="402"/>
      <c r="G901" s="402"/>
      <c r="H901" s="402"/>
      <c r="I901" s="402"/>
      <c r="J901" s="402"/>
      <c r="K901" s="402"/>
      <c r="L901" s="402"/>
      <c r="M901" s="402"/>
      <c r="N901" s="402"/>
      <c r="O901" s="402"/>
      <c r="P901" s="402"/>
      <c r="Q901" s="402"/>
      <c r="R901" s="402"/>
      <c r="S901" s="402"/>
      <c r="T901" s="402"/>
      <c r="U901" s="402"/>
      <c r="V901" s="402"/>
      <c r="W901" s="402"/>
      <c r="X901" s="402"/>
      <c r="Y901" s="402"/>
      <c r="Z901" s="402"/>
    </row>
    <row r="902" ht="18.0" customHeight="1">
      <c r="A902" s="402"/>
      <c r="B902" s="402"/>
      <c r="C902" s="402"/>
      <c r="D902" s="402"/>
      <c r="E902" s="402"/>
      <c r="F902" s="402"/>
      <c r="G902" s="402"/>
      <c r="H902" s="402"/>
      <c r="I902" s="402"/>
      <c r="J902" s="402"/>
      <c r="K902" s="402"/>
      <c r="L902" s="402"/>
      <c r="M902" s="402"/>
      <c r="N902" s="402"/>
      <c r="O902" s="402"/>
      <c r="P902" s="402"/>
      <c r="Q902" s="402"/>
      <c r="R902" s="402"/>
      <c r="S902" s="402"/>
      <c r="T902" s="402"/>
      <c r="U902" s="402"/>
      <c r="V902" s="402"/>
      <c r="W902" s="402"/>
      <c r="X902" s="402"/>
      <c r="Y902" s="402"/>
      <c r="Z902" s="402"/>
    </row>
    <row r="903" ht="18.0" customHeight="1">
      <c r="A903" s="402"/>
      <c r="B903" s="402"/>
      <c r="C903" s="402"/>
      <c r="D903" s="402"/>
      <c r="E903" s="402"/>
      <c r="F903" s="402"/>
      <c r="G903" s="402"/>
      <c r="H903" s="402"/>
      <c r="I903" s="402"/>
      <c r="J903" s="402"/>
      <c r="K903" s="402"/>
      <c r="L903" s="402"/>
      <c r="M903" s="402"/>
      <c r="N903" s="402"/>
      <c r="O903" s="402"/>
      <c r="P903" s="402"/>
      <c r="Q903" s="402"/>
      <c r="R903" s="402"/>
      <c r="S903" s="402"/>
      <c r="T903" s="402"/>
      <c r="U903" s="402"/>
      <c r="V903" s="402"/>
      <c r="W903" s="402"/>
      <c r="X903" s="402"/>
      <c r="Y903" s="402"/>
      <c r="Z903" s="402"/>
    </row>
    <row r="904" ht="18.0" customHeight="1">
      <c r="A904" s="402"/>
      <c r="B904" s="402"/>
      <c r="C904" s="402"/>
      <c r="D904" s="402"/>
      <c r="E904" s="402"/>
      <c r="F904" s="402"/>
      <c r="G904" s="402"/>
      <c r="H904" s="402"/>
      <c r="I904" s="402"/>
      <c r="J904" s="402"/>
      <c r="K904" s="402"/>
      <c r="L904" s="402"/>
      <c r="M904" s="402"/>
      <c r="N904" s="402"/>
      <c r="O904" s="402"/>
      <c r="P904" s="402"/>
      <c r="Q904" s="402"/>
      <c r="R904" s="402"/>
      <c r="S904" s="402"/>
      <c r="T904" s="402"/>
      <c r="U904" s="402"/>
      <c r="V904" s="402"/>
      <c r="W904" s="402"/>
      <c r="X904" s="402"/>
      <c r="Y904" s="402"/>
      <c r="Z904" s="402"/>
    </row>
    <row r="905" ht="18.0" customHeight="1">
      <c r="A905" s="402"/>
      <c r="B905" s="402"/>
      <c r="C905" s="402"/>
      <c r="D905" s="402"/>
      <c r="E905" s="402"/>
      <c r="F905" s="402"/>
      <c r="G905" s="402"/>
      <c r="H905" s="402"/>
      <c r="I905" s="402"/>
      <c r="J905" s="402"/>
      <c r="K905" s="402"/>
      <c r="L905" s="402"/>
      <c r="M905" s="402"/>
      <c r="N905" s="402"/>
      <c r="O905" s="402"/>
      <c r="P905" s="402"/>
      <c r="Q905" s="402"/>
      <c r="R905" s="402"/>
      <c r="S905" s="402"/>
      <c r="T905" s="402"/>
      <c r="U905" s="402"/>
      <c r="V905" s="402"/>
      <c r="W905" s="402"/>
      <c r="X905" s="402"/>
      <c r="Y905" s="402"/>
      <c r="Z905" s="402"/>
    </row>
    <row r="906" ht="18.0" customHeight="1">
      <c r="A906" s="402"/>
      <c r="B906" s="402"/>
      <c r="C906" s="402"/>
      <c r="D906" s="402"/>
      <c r="E906" s="402"/>
      <c r="F906" s="402"/>
      <c r="G906" s="402"/>
      <c r="H906" s="402"/>
      <c r="I906" s="402"/>
      <c r="J906" s="402"/>
      <c r="K906" s="402"/>
      <c r="L906" s="402"/>
      <c r="M906" s="402"/>
      <c r="N906" s="402"/>
      <c r="O906" s="402"/>
      <c r="P906" s="402"/>
      <c r="Q906" s="402"/>
      <c r="R906" s="402"/>
      <c r="S906" s="402"/>
      <c r="T906" s="402"/>
      <c r="U906" s="402"/>
      <c r="V906" s="402"/>
      <c r="W906" s="402"/>
      <c r="X906" s="402"/>
      <c r="Y906" s="402"/>
      <c r="Z906" s="402"/>
    </row>
    <row r="907" ht="18.0" customHeight="1">
      <c r="A907" s="402"/>
      <c r="B907" s="402"/>
      <c r="C907" s="402"/>
      <c r="D907" s="402"/>
      <c r="E907" s="402"/>
      <c r="F907" s="402"/>
      <c r="G907" s="402"/>
      <c r="H907" s="402"/>
      <c r="I907" s="402"/>
      <c r="J907" s="402"/>
      <c r="K907" s="402"/>
      <c r="L907" s="402"/>
      <c r="M907" s="402"/>
      <c r="N907" s="402"/>
      <c r="O907" s="402"/>
      <c r="P907" s="402"/>
      <c r="Q907" s="402"/>
      <c r="R907" s="402"/>
      <c r="S907" s="402"/>
      <c r="T907" s="402"/>
      <c r="U907" s="402"/>
      <c r="V907" s="402"/>
      <c r="W907" s="402"/>
      <c r="X907" s="402"/>
      <c r="Y907" s="402"/>
      <c r="Z907" s="402"/>
    </row>
    <row r="908" ht="18.0" customHeight="1">
      <c r="A908" s="402"/>
      <c r="B908" s="402"/>
      <c r="C908" s="402"/>
      <c r="D908" s="402"/>
      <c r="E908" s="402"/>
      <c r="F908" s="402"/>
      <c r="G908" s="402"/>
      <c r="H908" s="402"/>
      <c r="I908" s="402"/>
      <c r="J908" s="402"/>
      <c r="K908" s="402"/>
      <c r="L908" s="402"/>
      <c r="M908" s="402"/>
      <c r="N908" s="402"/>
      <c r="O908" s="402"/>
      <c r="P908" s="402"/>
      <c r="Q908" s="402"/>
      <c r="R908" s="402"/>
      <c r="S908" s="402"/>
      <c r="T908" s="402"/>
      <c r="U908" s="402"/>
      <c r="V908" s="402"/>
      <c r="W908" s="402"/>
      <c r="X908" s="402"/>
      <c r="Y908" s="402"/>
      <c r="Z908" s="402"/>
    </row>
    <row r="909" ht="18.0" customHeight="1">
      <c r="A909" s="402"/>
      <c r="B909" s="402"/>
      <c r="C909" s="402"/>
      <c r="D909" s="402"/>
      <c r="E909" s="402"/>
      <c r="F909" s="402"/>
      <c r="G909" s="402"/>
      <c r="H909" s="402"/>
      <c r="I909" s="402"/>
      <c r="J909" s="402"/>
      <c r="K909" s="402"/>
      <c r="L909" s="402"/>
      <c r="M909" s="402"/>
      <c r="N909" s="402"/>
      <c r="O909" s="402"/>
      <c r="P909" s="402"/>
      <c r="Q909" s="402"/>
      <c r="R909" s="402"/>
      <c r="S909" s="402"/>
      <c r="T909" s="402"/>
      <c r="U909" s="402"/>
      <c r="V909" s="402"/>
      <c r="W909" s="402"/>
      <c r="X909" s="402"/>
      <c r="Y909" s="402"/>
      <c r="Z909" s="402"/>
    </row>
    <row r="910" ht="18.0" customHeight="1">
      <c r="A910" s="402"/>
      <c r="B910" s="402"/>
      <c r="C910" s="402"/>
      <c r="D910" s="402"/>
      <c r="E910" s="402"/>
      <c r="F910" s="402"/>
      <c r="G910" s="402"/>
      <c r="H910" s="402"/>
      <c r="I910" s="402"/>
      <c r="J910" s="402"/>
      <c r="K910" s="402"/>
      <c r="L910" s="402"/>
      <c r="M910" s="402"/>
      <c r="N910" s="402"/>
      <c r="O910" s="402"/>
      <c r="P910" s="402"/>
      <c r="Q910" s="402"/>
      <c r="R910" s="402"/>
      <c r="S910" s="402"/>
      <c r="T910" s="402"/>
      <c r="U910" s="402"/>
      <c r="V910" s="402"/>
      <c r="W910" s="402"/>
      <c r="X910" s="402"/>
      <c r="Y910" s="402"/>
      <c r="Z910" s="402"/>
    </row>
    <row r="911" ht="18.0" customHeight="1">
      <c r="A911" s="402"/>
      <c r="B911" s="402"/>
      <c r="C911" s="402"/>
      <c r="D911" s="402"/>
      <c r="E911" s="402"/>
      <c r="F911" s="402"/>
      <c r="G911" s="402"/>
      <c r="H911" s="402"/>
      <c r="I911" s="402"/>
      <c r="J911" s="402"/>
      <c r="K911" s="402"/>
      <c r="L911" s="402"/>
      <c r="M911" s="402"/>
      <c r="N911" s="402"/>
      <c r="O911" s="402"/>
      <c r="P911" s="402"/>
      <c r="Q911" s="402"/>
      <c r="R911" s="402"/>
      <c r="S911" s="402"/>
      <c r="T911" s="402"/>
      <c r="U911" s="402"/>
      <c r="V911" s="402"/>
      <c r="W911" s="402"/>
      <c r="X911" s="402"/>
      <c r="Y911" s="402"/>
      <c r="Z911" s="402"/>
    </row>
    <row r="912" ht="18.0" customHeight="1">
      <c r="A912" s="402"/>
      <c r="B912" s="402"/>
      <c r="C912" s="402"/>
      <c r="D912" s="402"/>
      <c r="E912" s="402"/>
      <c r="F912" s="402"/>
      <c r="G912" s="402"/>
      <c r="H912" s="402"/>
      <c r="I912" s="402"/>
      <c r="J912" s="402"/>
      <c r="K912" s="402"/>
      <c r="L912" s="402"/>
      <c r="M912" s="402"/>
      <c r="N912" s="402"/>
      <c r="O912" s="402"/>
      <c r="P912" s="402"/>
      <c r="Q912" s="402"/>
      <c r="R912" s="402"/>
      <c r="S912" s="402"/>
      <c r="T912" s="402"/>
      <c r="U912" s="402"/>
      <c r="V912" s="402"/>
      <c r="W912" s="402"/>
      <c r="X912" s="402"/>
      <c r="Y912" s="402"/>
      <c r="Z912" s="402"/>
    </row>
    <row r="913" ht="18.0" customHeight="1">
      <c r="A913" s="402"/>
      <c r="B913" s="402"/>
      <c r="C913" s="402"/>
      <c r="D913" s="402"/>
      <c r="E913" s="402"/>
      <c r="F913" s="402"/>
      <c r="G913" s="402"/>
      <c r="H913" s="402"/>
      <c r="I913" s="402"/>
      <c r="J913" s="402"/>
      <c r="K913" s="402"/>
      <c r="L913" s="402"/>
      <c r="M913" s="402"/>
      <c r="N913" s="402"/>
      <c r="O913" s="402"/>
      <c r="P913" s="402"/>
      <c r="Q913" s="402"/>
      <c r="R913" s="402"/>
      <c r="S913" s="402"/>
      <c r="T913" s="402"/>
      <c r="U913" s="402"/>
      <c r="V913" s="402"/>
      <c r="W913" s="402"/>
      <c r="X913" s="402"/>
      <c r="Y913" s="402"/>
      <c r="Z913" s="402"/>
    </row>
    <row r="914" ht="18.0" customHeight="1">
      <c r="A914" s="402"/>
      <c r="B914" s="402"/>
      <c r="C914" s="402"/>
      <c r="D914" s="402"/>
      <c r="E914" s="402"/>
      <c r="F914" s="402"/>
      <c r="G914" s="402"/>
      <c r="H914" s="402"/>
      <c r="I914" s="402"/>
      <c r="J914" s="402"/>
      <c r="K914" s="402"/>
      <c r="L914" s="402"/>
      <c r="M914" s="402"/>
      <c r="N914" s="402"/>
      <c r="O914" s="402"/>
      <c r="P914" s="402"/>
      <c r="Q914" s="402"/>
      <c r="R914" s="402"/>
      <c r="S914" s="402"/>
      <c r="T914" s="402"/>
      <c r="U914" s="402"/>
      <c r="V914" s="402"/>
      <c r="W914" s="402"/>
      <c r="X914" s="402"/>
      <c r="Y914" s="402"/>
      <c r="Z914" s="402"/>
    </row>
    <row r="915" ht="18.0" customHeight="1">
      <c r="A915" s="402"/>
      <c r="B915" s="402"/>
      <c r="C915" s="402"/>
      <c r="D915" s="402"/>
      <c r="E915" s="402"/>
      <c r="F915" s="402"/>
      <c r="G915" s="402"/>
      <c r="H915" s="402"/>
      <c r="I915" s="402"/>
      <c r="J915" s="402"/>
      <c r="K915" s="402"/>
      <c r="L915" s="402"/>
      <c r="M915" s="402"/>
      <c r="N915" s="402"/>
      <c r="O915" s="402"/>
      <c r="P915" s="402"/>
      <c r="Q915" s="402"/>
      <c r="R915" s="402"/>
      <c r="S915" s="402"/>
      <c r="T915" s="402"/>
      <c r="U915" s="402"/>
      <c r="V915" s="402"/>
      <c r="W915" s="402"/>
      <c r="X915" s="402"/>
      <c r="Y915" s="402"/>
      <c r="Z915" s="402"/>
    </row>
    <row r="916" ht="18.0" customHeight="1">
      <c r="A916" s="402"/>
      <c r="B916" s="402"/>
      <c r="C916" s="402"/>
      <c r="D916" s="402"/>
      <c r="E916" s="402"/>
      <c r="F916" s="402"/>
      <c r="G916" s="402"/>
      <c r="H916" s="402"/>
      <c r="I916" s="402"/>
      <c r="J916" s="402"/>
      <c r="K916" s="402"/>
      <c r="L916" s="402"/>
      <c r="M916" s="402"/>
      <c r="N916" s="402"/>
      <c r="O916" s="402"/>
      <c r="P916" s="402"/>
      <c r="Q916" s="402"/>
      <c r="R916" s="402"/>
      <c r="S916" s="402"/>
      <c r="T916" s="402"/>
      <c r="U916" s="402"/>
      <c r="V916" s="402"/>
      <c r="W916" s="402"/>
      <c r="X916" s="402"/>
      <c r="Y916" s="402"/>
      <c r="Z916" s="402"/>
    </row>
    <row r="917" ht="18.0" customHeight="1">
      <c r="A917" s="402"/>
      <c r="B917" s="402"/>
      <c r="C917" s="402"/>
      <c r="D917" s="402"/>
      <c r="E917" s="402"/>
      <c r="F917" s="402"/>
      <c r="G917" s="402"/>
      <c r="H917" s="402"/>
      <c r="I917" s="402"/>
      <c r="J917" s="402"/>
      <c r="K917" s="402"/>
      <c r="L917" s="402"/>
      <c r="M917" s="402"/>
      <c r="N917" s="402"/>
      <c r="O917" s="402"/>
      <c r="P917" s="402"/>
      <c r="Q917" s="402"/>
      <c r="R917" s="402"/>
      <c r="S917" s="402"/>
      <c r="T917" s="402"/>
      <c r="U917" s="402"/>
      <c r="V917" s="402"/>
      <c r="W917" s="402"/>
      <c r="X917" s="402"/>
      <c r="Y917" s="402"/>
      <c r="Z917" s="402"/>
    </row>
    <row r="918" ht="18.0" customHeight="1">
      <c r="A918" s="402"/>
      <c r="B918" s="402"/>
      <c r="C918" s="402"/>
      <c r="D918" s="402"/>
      <c r="E918" s="402"/>
      <c r="F918" s="402"/>
      <c r="G918" s="402"/>
      <c r="H918" s="402"/>
      <c r="I918" s="402"/>
      <c r="J918" s="402"/>
      <c r="K918" s="402"/>
      <c r="L918" s="402"/>
      <c r="M918" s="402"/>
      <c r="N918" s="402"/>
      <c r="O918" s="402"/>
      <c r="P918" s="402"/>
      <c r="Q918" s="402"/>
      <c r="R918" s="402"/>
      <c r="S918" s="402"/>
      <c r="T918" s="402"/>
      <c r="U918" s="402"/>
      <c r="V918" s="402"/>
      <c r="W918" s="402"/>
      <c r="X918" s="402"/>
      <c r="Y918" s="402"/>
      <c r="Z918" s="402"/>
    </row>
    <row r="919" ht="18.0" customHeight="1">
      <c r="A919" s="402"/>
      <c r="B919" s="402"/>
      <c r="C919" s="402"/>
      <c r="D919" s="402"/>
      <c r="E919" s="402"/>
      <c r="F919" s="402"/>
      <c r="G919" s="402"/>
      <c r="H919" s="402"/>
      <c r="I919" s="402"/>
      <c r="J919" s="402"/>
      <c r="K919" s="402"/>
      <c r="L919" s="402"/>
      <c r="M919" s="402"/>
      <c r="N919" s="402"/>
      <c r="O919" s="402"/>
      <c r="P919" s="402"/>
      <c r="Q919" s="402"/>
      <c r="R919" s="402"/>
      <c r="S919" s="402"/>
      <c r="T919" s="402"/>
      <c r="U919" s="402"/>
      <c r="V919" s="402"/>
      <c r="W919" s="402"/>
      <c r="X919" s="402"/>
      <c r="Y919" s="402"/>
      <c r="Z919" s="402"/>
    </row>
    <row r="920" ht="18.0" customHeight="1">
      <c r="A920" s="402"/>
      <c r="B920" s="402"/>
      <c r="C920" s="402"/>
      <c r="D920" s="402"/>
      <c r="E920" s="402"/>
      <c r="F920" s="402"/>
      <c r="G920" s="402"/>
      <c r="H920" s="402"/>
      <c r="I920" s="402"/>
      <c r="J920" s="402"/>
      <c r="K920" s="402"/>
      <c r="L920" s="402"/>
      <c r="M920" s="402"/>
      <c r="N920" s="402"/>
      <c r="O920" s="402"/>
      <c r="P920" s="402"/>
      <c r="Q920" s="402"/>
      <c r="R920" s="402"/>
      <c r="S920" s="402"/>
      <c r="T920" s="402"/>
      <c r="U920" s="402"/>
      <c r="V920" s="402"/>
      <c r="W920" s="402"/>
      <c r="X920" s="402"/>
      <c r="Y920" s="402"/>
      <c r="Z920" s="402"/>
    </row>
    <row r="921" ht="18.0" customHeight="1">
      <c r="A921" s="402"/>
      <c r="B921" s="402"/>
      <c r="C921" s="402"/>
      <c r="D921" s="402"/>
      <c r="E921" s="402"/>
      <c r="F921" s="402"/>
      <c r="G921" s="402"/>
      <c r="H921" s="402"/>
      <c r="I921" s="402"/>
      <c r="J921" s="402"/>
      <c r="K921" s="402"/>
      <c r="L921" s="402"/>
      <c r="M921" s="402"/>
      <c r="N921" s="402"/>
      <c r="O921" s="402"/>
      <c r="P921" s="402"/>
      <c r="Q921" s="402"/>
      <c r="R921" s="402"/>
      <c r="S921" s="402"/>
      <c r="T921" s="402"/>
      <c r="U921" s="402"/>
      <c r="V921" s="402"/>
      <c r="W921" s="402"/>
      <c r="X921" s="402"/>
      <c r="Y921" s="402"/>
      <c r="Z921" s="402"/>
    </row>
    <row r="922" ht="18.0" customHeight="1">
      <c r="A922" s="402"/>
      <c r="B922" s="402"/>
      <c r="C922" s="402"/>
      <c r="D922" s="402"/>
      <c r="E922" s="402"/>
      <c r="F922" s="402"/>
      <c r="G922" s="402"/>
      <c r="H922" s="402"/>
      <c r="I922" s="402"/>
      <c r="J922" s="402"/>
      <c r="K922" s="402"/>
      <c r="L922" s="402"/>
      <c r="M922" s="402"/>
      <c r="N922" s="402"/>
      <c r="O922" s="402"/>
      <c r="P922" s="402"/>
      <c r="Q922" s="402"/>
      <c r="R922" s="402"/>
      <c r="S922" s="402"/>
      <c r="T922" s="402"/>
      <c r="U922" s="402"/>
      <c r="V922" s="402"/>
      <c r="W922" s="402"/>
      <c r="X922" s="402"/>
      <c r="Y922" s="402"/>
      <c r="Z922" s="402"/>
    </row>
    <row r="923" ht="18.0" customHeight="1">
      <c r="A923" s="402"/>
      <c r="B923" s="402"/>
      <c r="C923" s="402"/>
      <c r="D923" s="402"/>
      <c r="E923" s="402"/>
      <c r="F923" s="402"/>
      <c r="G923" s="402"/>
      <c r="H923" s="402"/>
      <c r="I923" s="402"/>
      <c r="J923" s="402"/>
      <c r="K923" s="402"/>
      <c r="L923" s="402"/>
      <c r="M923" s="402"/>
      <c r="N923" s="402"/>
      <c r="O923" s="402"/>
      <c r="P923" s="402"/>
      <c r="Q923" s="402"/>
      <c r="R923" s="402"/>
      <c r="S923" s="402"/>
      <c r="T923" s="402"/>
      <c r="U923" s="402"/>
      <c r="V923" s="402"/>
      <c r="W923" s="402"/>
      <c r="X923" s="402"/>
      <c r="Y923" s="402"/>
      <c r="Z923" s="402"/>
    </row>
    <row r="924" ht="18.0" customHeight="1">
      <c r="A924" s="402"/>
      <c r="B924" s="402"/>
      <c r="C924" s="402"/>
      <c r="D924" s="402"/>
      <c r="E924" s="402"/>
      <c r="F924" s="402"/>
      <c r="G924" s="402"/>
      <c r="H924" s="402"/>
      <c r="I924" s="402"/>
      <c r="J924" s="402"/>
      <c r="K924" s="402"/>
      <c r="L924" s="402"/>
      <c r="M924" s="402"/>
      <c r="N924" s="402"/>
      <c r="O924" s="402"/>
      <c r="P924" s="402"/>
      <c r="Q924" s="402"/>
      <c r="R924" s="402"/>
      <c r="S924" s="402"/>
      <c r="T924" s="402"/>
      <c r="U924" s="402"/>
      <c r="V924" s="402"/>
      <c r="W924" s="402"/>
      <c r="X924" s="402"/>
      <c r="Y924" s="402"/>
      <c r="Z924" s="402"/>
    </row>
    <row r="925" ht="18.0" customHeight="1">
      <c r="A925" s="402"/>
      <c r="B925" s="402"/>
      <c r="C925" s="402"/>
      <c r="D925" s="402"/>
      <c r="E925" s="402"/>
      <c r="F925" s="402"/>
      <c r="G925" s="402"/>
      <c r="H925" s="402"/>
      <c r="I925" s="402"/>
      <c r="J925" s="402"/>
      <c r="K925" s="402"/>
      <c r="L925" s="402"/>
      <c r="M925" s="402"/>
      <c r="N925" s="402"/>
      <c r="O925" s="402"/>
      <c r="P925" s="402"/>
      <c r="Q925" s="402"/>
      <c r="R925" s="402"/>
      <c r="S925" s="402"/>
      <c r="T925" s="402"/>
      <c r="U925" s="402"/>
      <c r="V925" s="402"/>
      <c r="W925" s="402"/>
      <c r="X925" s="402"/>
      <c r="Y925" s="402"/>
      <c r="Z925" s="402"/>
    </row>
    <row r="926" ht="18.0" customHeight="1">
      <c r="A926" s="402"/>
      <c r="B926" s="402"/>
      <c r="C926" s="402"/>
      <c r="D926" s="402"/>
      <c r="E926" s="402"/>
      <c r="F926" s="402"/>
      <c r="G926" s="402"/>
      <c r="H926" s="402"/>
      <c r="I926" s="402"/>
      <c r="J926" s="402"/>
      <c r="K926" s="402"/>
      <c r="L926" s="402"/>
      <c r="M926" s="402"/>
      <c r="N926" s="402"/>
      <c r="O926" s="402"/>
      <c r="P926" s="402"/>
      <c r="Q926" s="402"/>
      <c r="R926" s="402"/>
      <c r="S926" s="402"/>
      <c r="T926" s="402"/>
      <c r="U926" s="402"/>
      <c r="V926" s="402"/>
      <c r="W926" s="402"/>
      <c r="X926" s="402"/>
      <c r="Y926" s="402"/>
      <c r="Z926" s="402"/>
    </row>
    <row r="927" ht="18.0" customHeight="1">
      <c r="A927" s="402"/>
      <c r="B927" s="402"/>
      <c r="C927" s="402"/>
      <c r="D927" s="402"/>
      <c r="E927" s="402"/>
      <c r="F927" s="402"/>
      <c r="G927" s="402"/>
      <c r="H927" s="402"/>
      <c r="I927" s="402"/>
      <c r="J927" s="402"/>
      <c r="K927" s="402"/>
      <c r="L927" s="402"/>
      <c r="M927" s="402"/>
      <c r="N927" s="402"/>
      <c r="O927" s="402"/>
      <c r="P927" s="402"/>
      <c r="Q927" s="402"/>
      <c r="R927" s="402"/>
      <c r="S927" s="402"/>
      <c r="T927" s="402"/>
      <c r="U927" s="402"/>
      <c r="V927" s="402"/>
      <c r="W927" s="402"/>
      <c r="X927" s="402"/>
      <c r="Y927" s="402"/>
      <c r="Z927" s="402"/>
    </row>
    <row r="928" ht="18.0" customHeight="1">
      <c r="A928" s="402"/>
      <c r="B928" s="402"/>
      <c r="C928" s="402"/>
      <c r="D928" s="402"/>
      <c r="E928" s="402"/>
      <c r="F928" s="402"/>
      <c r="G928" s="402"/>
      <c r="H928" s="402"/>
      <c r="I928" s="402"/>
      <c r="J928" s="402"/>
      <c r="K928" s="402"/>
      <c r="L928" s="402"/>
      <c r="M928" s="402"/>
      <c r="N928" s="402"/>
      <c r="O928" s="402"/>
      <c r="P928" s="402"/>
      <c r="Q928" s="402"/>
      <c r="R928" s="402"/>
      <c r="S928" s="402"/>
      <c r="T928" s="402"/>
      <c r="U928" s="402"/>
      <c r="V928" s="402"/>
      <c r="W928" s="402"/>
      <c r="X928" s="402"/>
      <c r="Y928" s="402"/>
      <c r="Z928" s="402"/>
    </row>
    <row r="929" ht="18.0" customHeight="1">
      <c r="A929" s="402"/>
      <c r="B929" s="402"/>
      <c r="C929" s="402"/>
      <c r="D929" s="402"/>
      <c r="E929" s="402"/>
      <c r="F929" s="402"/>
      <c r="G929" s="402"/>
      <c r="H929" s="402"/>
      <c r="I929" s="402"/>
      <c r="J929" s="402"/>
      <c r="K929" s="402"/>
      <c r="L929" s="402"/>
      <c r="M929" s="402"/>
      <c r="N929" s="402"/>
      <c r="O929" s="402"/>
      <c r="P929" s="402"/>
      <c r="Q929" s="402"/>
      <c r="R929" s="402"/>
      <c r="S929" s="402"/>
      <c r="T929" s="402"/>
      <c r="U929" s="402"/>
      <c r="V929" s="402"/>
      <c r="W929" s="402"/>
      <c r="X929" s="402"/>
      <c r="Y929" s="402"/>
      <c r="Z929" s="402"/>
    </row>
    <row r="930" ht="18.0" customHeight="1">
      <c r="A930" s="402"/>
      <c r="B930" s="402"/>
      <c r="C930" s="402"/>
      <c r="D930" s="402"/>
      <c r="E930" s="402"/>
      <c r="F930" s="402"/>
      <c r="G930" s="402"/>
      <c r="H930" s="402"/>
      <c r="I930" s="402"/>
      <c r="J930" s="402"/>
      <c r="K930" s="402"/>
      <c r="L930" s="402"/>
      <c r="M930" s="402"/>
      <c r="N930" s="402"/>
      <c r="O930" s="402"/>
      <c r="P930" s="402"/>
      <c r="Q930" s="402"/>
      <c r="R930" s="402"/>
      <c r="S930" s="402"/>
      <c r="T930" s="402"/>
      <c r="U930" s="402"/>
      <c r="V930" s="402"/>
      <c r="W930" s="402"/>
      <c r="X930" s="402"/>
      <c r="Y930" s="402"/>
      <c r="Z930" s="402"/>
    </row>
    <row r="931" ht="18.0" customHeight="1">
      <c r="A931" s="402"/>
      <c r="B931" s="402"/>
      <c r="C931" s="402"/>
      <c r="D931" s="402"/>
      <c r="E931" s="402"/>
      <c r="F931" s="402"/>
      <c r="G931" s="402"/>
      <c r="H931" s="402"/>
      <c r="I931" s="402"/>
      <c r="J931" s="402"/>
      <c r="K931" s="402"/>
      <c r="L931" s="402"/>
      <c r="M931" s="402"/>
      <c r="N931" s="402"/>
      <c r="O931" s="402"/>
      <c r="P931" s="402"/>
      <c r="Q931" s="402"/>
      <c r="R931" s="402"/>
      <c r="S931" s="402"/>
      <c r="T931" s="402"/>
      <c r="U931" s="402"/>
      <c r="V931" s="402"/>
      <c r="W931" s="402"/>
      <c r="X931" s="402"/>
      <c r="Y931" s="402"/>
      <c r="Z931" s="402"/>
    </row>
    <row r="932" ht="18.0" customHeight="1">
      <c r="A932" s="402"/>
      <c r="B932" s="402"/>
      <c r="C932" s="402"/>
      <c r="D932" s="402"/>
      <c r="E932" s="402"/>
      <c r="F932" s="402"/>
      <c r="G932" s="402"/>
      <c r="H932" s="402"/>
      <c r="I932" s="402"/>
      <c r="J932" s="402"/>
      <c r="K932" s="402"/>
      <c r="L932" s="402"/>
      <c r="M932" s="402"/>
      <c r="N932" s="402"/>
      <c r="O932" s="402"/>
      <c r="P932" s="402"/>
      <c r="Q932" s="402"/>
      <c r="R932" s="402"/>
      <c r="S932" s="402"/>
      <c r="T932" s="402"/>
      <c r="U932" s="402"/>
      <c r="V932" s="402"/>
      <c r="W932" s="402"/>
      <c r="X932" s="402"/>
      <c r="Y932" s="402"/>
      <c r="Z932" s="402"/>
    </row>
    <row r="933" ht="18.0" customHeight="1">
      <c r="A933" s="402"/>
      <c r="B933" s="402"/>
      <c r="C933" s="402"/>
      <c r="D933" s="402"/>
      <c r="E933" s="402"/>
      <c r="F933" s="402"/>
      <c r="G933" s="402"/>
      <c r="H933" s="402"/>
      <c r="I933" s="402"/>
      <c r="J933" s="402"/>
      <c r="K933" s="402"/>
      <c r="L933" s="402"/>
      <c r="M933" s="402"/>
      <c r="N933" s="402"/>
      <c r="O933" s="402"/>
      <c r="P933" s="402"/>
      <c r="Q933" s="402"/>
      <c r="R933" s="402"/>
      <c r="S933" s="402"/>
      <c r="T933" s="402"/>
      <c r="U933" s="402"/>
      <c r="V933" s="402"/>
      <c r="W933" s="402"/>
      <c r="X933" s="402"/>
      <c r="Y933" s="402"/>
      <c r="Z933" s="402"/>
    </row>
    <row r="934" ht="18.0" customHeight="1">
      <c r="A934" s="402"/>
      <c r="B934" s="402"/>
      <c r="C934" s="402"/>
      <c r="D934" s="402"/>
      <c r="E934" s="402"/>
      <c r="F934" s="402"/>
      <c r="G934" s="402"/>
      <c r="H934" s="402"/>
      <c r="I934" s="402"/>
      <c r="J934" s="402"/>
      <c r="K934" s="402"/>
      <c r="L934" s="402"/>
      <c r="M934" s="402"/>
      <c r="N934" s="402"/>
      <c r="O934" s="402"/>
      <c r="P934" s="402"/>
      <c r="Q934" s="402"/>
      <c r="R934" s="402"/>
      <c r="S934" s="402"/>
      <c r="T934" s="402"/>
      <c r="U934" s="402"/>
      <c r="V934" s="402"/>
      <c r="W934" s="402"/>
      <c r="X934" s="402"/>
      <c r="Y934" s="402"/>
      <c r="Z934" s="402"/>
    </row>
    <row r="935" ht="18.0" customHeight="1">
      <c r="A935" s="402"/>
      <c r="B935" s="402"/>
      <c r="C935" s="402"/>
      <c r="D935" s="402"/>
      <c r="E935" s="402"/>
      <c r="F935" s="402"/>
      <c r="G935" s="402"/>
      <c r="H935" s="402"/>
      <c r="I935" s="402"/>
      <c r="J935" s="402"/>
      <c r="K935" s="402"/>
      <c r="L935" s="402"/>
      <c r="M935" s="402"/>
      <c r="N935" s="402"/>
      <c r="O935" s="402"/>
      <c r="P935" s="402"/>
      <c r="Q935" s="402"/>
      <c r="R935" s="402"/>
      <c r="S935" s="402"/>
      <c r="T935" s="402"/>
      <c r="U935" s="402"/>
      <c r="V935" s="402"/>
      <c r="W935" s="402"/>
      <c r="X935" s="402"/>
      <c r="Y935" s="402"/>
      <c r="Z935" s="402"/>
    </row>
    <row r="936" ht="18.0" customHeight="1">
      <c r="A936" s="402"/>
      <c r="B936" s="402"/>
      <c r="C936" s="402"/>
      <c r="D936" s="402"/>
      <c r="E936" s="402"/>
      <c r="F936" s="402"/>
      <c r="G936" s="402"/>
      <c r="H936" s="402"/>
      <c r="I936" s="402"/>
      <c r="J936" s="402"/>
      <c r="K936" s="402"/>
      <c r="L936" s="402"/>
      <c r="M936" s="402"/>
      <c r="N936" s="402"/>
      <c r="O936" s="402"/>
      <c r="P936" s="402"/>
      <c r="Q936" s="402"/>
      <c r="R936" s="402"/>
      <c r="S936" s="402"/>
      <c r="T936" s="402"/>
      <c r="U936" s="402"/>
      <c r="V936" s="402"/>
      <c r="W936" s="402"/>
      <c r="X936" s="402"/>
      <c r="Y936" s="402"/>
      <c r="Z936" s="402"/>
    </row>
    <row r="937" ht="18.0" customHeight="1">
      <c r="A937" s="402"/>
      <c r="B937" s="402"/>
      <c r="C937" s="402"/>
      <c r="D937" s="402"/>
      <c r="E937" s="402"/>
      <c r="F937" s="402"/>
      <c r="G937" s="402"/>
      <c r="H937" s="402"/>
      <c r="I937" s="402"/>
      <c r="J937" s="402"/>
      <c r="K937" s="402"/>
      <c r="L937" s="402"/>
      <c r="M937" s="402"/>
      <c r="N937" s="402"/>
      <c r="O937" s="402"/>
      <c r="P937" s="402"/>
      <c r="Q937" s="402"/>
      <c r="R937" s="402"/>
      <c r="S937" s="402"/>
      <c r="T937" s="402"/>
      <c r="U937" s="402"/>
      <c r="V937" s="402"/>
      <c r="W937" s="402"/>
      <c r="X937" s="402"/>
      <c r="Y937" s="402"/>
      <c r="Z937" s="402"/>
    </row>
    <row r="938" ht="18.0" customHeight="1">
      <c r="A938" s="402"/>
      <c r="B938" s="402"/>
      <c r="C938" s="402"/>
      <c r="D938" s="402"/>
      <c r="E938" s="402"/>
      <c r="F938" s="402"/>
      <c r="G938" s="402"/>
      <c r="H938" s="402"/>
      <c r="I938" s="402"/>
      <c r="J938" s="402"/>
      <c r="K938" s="402"/>
      <c r="L938" s="402"/>
      <c r="M938" s="402"/>
      <c r="N938" s="402"/>
      <c r="O938" s="402"/>
      <c r="P938" s="402"/>
      <c r="Q938" s="402"/>
      <c r="R938" s="402"/>
      <c r="S938" s="402"/>
      <c r="T938" s="402"/>
      <c r="U938" s="402"/>
      <c r="V938" s="402"/>
      <c r="W938" s="402"/>
      <c r="X938" s="402"/>
      <c r="Y938" s="402"/>
      <c r="Z938" s="402"/>
    </row>
    <row r="939" ht="18.0" customHeight="1">
      <c r="A939" s="402"/>
      <c r="B939" s="402"/>
      <c r="C939" s="402"/>
      <c r="D939" s="402"/>
      <c r="E939" s="402"/>
      <c r="F939" s="402"/>
      <c r="G939" s="402"/>
      <c r="H939" s="402"/>
      <c r="I939" s="402"/>
      <c r="J939" s="402"/>
      <c r="K939" s="402"/>
      <c r="L939" s="402"/>
      <c r="M939" s="402"/>
      <c r="N939" s="402"/>
      <c r="O939" s="402"/>
      <c r="P939" s="402"/>
      <c r="Q939" s="402"/>
      <c r="R939" s="402"/>
      <c r="S939" s="402"/>
      <c r="T939" s="402"/>
      <c r="U939" s="402"/>
      <c r="V939" s="402"/>
      <c r="W939" s="402"/>
      <c r="X939" s="402"/>
      <c r="Y939" s="402"/>
      <c r="Z939" s="402"/>
    </row>
    <row r="940" ht="18.0" customHeight="1">
      <c r="A940" s="402"/>
      <c r="B940" s="402"/>
      <c r="C940" s="402"/>
      <c r="D940" s="402"/>
      <c r="E940" s="402"/>
      <c r="F940" s="402"/>
      <c r="G940" s="402"/>
      <c r="H940" s="402"/>
      <c r="I940" s="402"/>
      <c r="J940" s="402"/>
      <c r="K940" s="402"/>
      <c r="L940" s="402"/>
      <c r="M940" s="402"/>
      <c r="N940" s="402"/>
      <c r="O940" s="402"/>
      <c r="P940" s="402"/>
      <c r="Q940" s="402"/>
      <c r="R940" s="402"/>
      <c r="S940" s="402"/>
      <c r="T940" s="402"/>
      <c r="U940" s="402"/>
      <c r="V940" s="402"/>
      <c r="W940" s="402"/>
      <c r="X940" s="402"/>
      <c r="Y940" s="402"/>
      <c r="Z940" s="402"/>
    </row>
    <row r="941" ht="18.0" customHeight="1">
      <c r="A941" s="402"/>
      <c r="B941" s="402"/>
      <c r="C941" s="402"/>
      <c r="D941" s="402"/>
      <c r="E941" s="402"/>
      <c r="F941" s="402"/>
      <c r="G941" s="402"/>
      <c r="H941" s="402"/>
      <c r="I941" s="402"/>
      <c r="J941" s="402"/>
      <c r="K941" s="402"/>
      <c r="L941" s="402"/>
      <c r="M941" s="402"/>
      <c r="N941" s="402"/>
      <c r="O941" s="402"/>
      <c r="P941" s="402"/>
      <c r="Q941" s="402"/>
      <c r="R941" s="402"/>
      <c r="S941" s="402"/>
      <c r="T941" s="402"/>
      <c r="U941" s="402"/>
      <c r="V941" s="402"/>
      <c r="W941" s="402"/>
      <c r="X941" s="402"/>
      <c r="Y941" s="402"/>
      <c r="Z941" s="402"/>
    </row>
    <row r="942" ht="18.0" customHeight="1">
      <c r="A942" s="402"/>
      <c r="B942" s="402"/>
      <c r="C942" s="402"/>
      <c r="D942" s="402"/>
      <c r="E942" s="402"/>
      <c r="F942" s="402"/>
      <c r="G942" s="402"/>
      <c r="H942" s="402"/>
      <c r="I942" s="402"/>
      <c r="J942" s="402"/>
      <c r="K942" s="402"/>
      <c r="L942" s="402"/>
      <c r="M942" s="402"/>
      <c r="N942" s="402"/>
      <c r="O942" s="402"/>
      <c r="P942" s="402"/>
      <c r="Q942" s="402"/>
      <c r="R942" s="402"/>
      <c r="S942" s="402"/>
      <c r="T942" s="402"/>
      <c r="U942" s="402"/>
      <c r="V942" s="402"/>
      <c r="W942" s="402"/>
      <c r="X942" s="402"/>
      <c r="Y942" s="402"/>
      <c r="Z942" s="402"/>
    </row>
    <row r="943" ht="18.0" customHeight="1">
      <c r="A943" s="402"/>
      <c r="B943" s="402"/>
      <c r="C943" s="402"/>
      <c r="D943" s="402"/>
      <c r="E943" s="402"/>
      <c r="F943" s="402"/>
      <c r="G943" s="402"/>
      <c r="H943" s="402"/>
      <c r="I943" s="402"/>
      <c r="J943" s="402"/>
      <c r="K943" s="402"/>
      <c r="L943" s="402"/>
      <c r="M943" s="402"/>
      <c r="N943" s="402"/>
      <c r="O943" s="402"/>
      <c r="P943" s="402"/>
      <c r="Q943" s="402"/>
      <c r="R943" s="402"/>
      <c r="S943" s="402"/>
      <c r="T943" s="402"/>
      <c r="U943" s="402"/>
      <c r="V943" s="402"/>
      <c r="W943" s="402"/>
      <c r="X943" s="402"/>
      <c r="Y943" s="402"/>
      <c r="Z943" s="402"/>
    </row>
    <row r="944" ht="18.0" customHeight="1">
      <c r="A944" s="402"/>
      <c r="B944" s="402"/>
      <c r="C944" s="402"/>
      <c r="D944" s="402"/>
      <c r="E944" s="402"/>
      <c r="F944" s="402"/>
      <c r="G944" s="402"/>
      <c r="H944" s="402"/>
      <c r="I944" s="402"/>
      <c r="J944" s="402"/>
      <c r="K944" s="402"/>
      <c r="L944" s="402"/>
      <c r="M944" s="402"/>
      <c r="N944" s="402"/>
      <c r="O944" s="402"/>
      <c r="P944" s="402"/>
      <c r="Q944" s="402"/>
      <c r="R944" s="402"/>
      <c r="S944" s="402"/>
      <c r="T944" s="402"/>
      <c r="U944" s="402"/>
      <c r="V944" s="402"/>
      <c r="W944" s="402"/>
      <c r="X944" s="402"/>
      <c r="Y944" s="402"/>
      <c r="Z944" s="402"/>
    </row>
    <row r="945" ht="18.0" customHeight="1">
      <c r="A945" s="402"/>
      <c r="B945" s="402"/>
      <c r="C945" s="402"/>
      <c r="D945" s="402"/>
      <c r="E945" s="402"/>
      <c r="F945" s="402"/>
      <c r="G945" s="402"/>
      <c r="H945" s="402"/>
      <c r="I945" s="402"/>
      <c r="J945" s="402"/>
      <c r="K945" s="402"/>
      <c r="L945" s="402"/>
      <c r="M945" s="402"/>
      <c r="N945" s="402"/>
      <c r="O945" s="402"/>
      <c r="P945" s="402"/>
      <c r="Q945" s="402"/>
      <c r="R945" s="402"/>
      <c r="S945" s="402"/>
      <c r="T945" s="402"/>
      <c r="U945" s="402"/>
      <c r="V945" s="402"/>
      <c r="W945" s="402"/>
      <c r="X945" s="402"/>
      <c r="Y945" s="402"/>
      <c r="Z945" s="402"/>
    </row>
    <row r="946" ht="18.0" customHeight="1">
      <c r="A946" s="402"/>
      <c r="B946" s="402"/>
      <c r="C946" s="402"/>
      <c r="D946" s="402"/>
      <c r="E946" s="402"/>
      <c r="F946" s="402"/>
      <c r="G946" s="402"/>
      <c r="H946" s="402"/>
      <c r="I946" s="402"/>
      <c r="J946" s="402"/>
      <c r="K946" s="402"/>
      <c r="L946" s="402"/>
      <c r="M946" s="402"/>
      <c r="N946" s="402"/>
      <c r="O946" s="402"/>
      <c r="P946" s="402"/>
      <c r="Q946" s="402"/>
      <c r="R946" s="402"/>
      <c r="S946" s="402"/>
      <c r="T946" s="402"/>
      <c r="U946" s="402"/>
      <c r="V946" s="402"/>
      <c r="W946" s="402"/>
      <c r="X946" s="402"/>
      <c r="Y946" s="402"/>
      <c r="Z946" s="402"/>
    </row>
    <row r="947" ht="18.0" customHeight="1">
      <c r="A947" s="402"/>
      <c r="B947" s="402"/>
      <c r="C947" s="402"/>
      <c r="D947" s="402"/>
      <c r="E947" s="402"/>
      <c r="F947" s="402"/>
      <c r="G947" s="402"/>
      <c r="H947" s="402"/>
      <c r="I947" s="402"/>
      <c r="J947" s="402"/>
      <c r="K947" s="402"/>
      <c r="L947" s="402"/>
      <c r="M947" s="402"/>
      <c r="N947" s="402"/>
      <c r="O947" s="402"/>
      <c r="P947" s="402"/>
      <c r="Q947" s="402"/>
      <c r="R947" s="402"/>
      <c r="S947" s="402"/>
      <c r="T947" s="402"/>
      <c r="U947" s="402"/>
      <c r="V947" s="402"/>
      <c r="W947" s="402"/>
      <c r="X947" s="402"/>
      <c r="Y947" s="402"/>
      <c r="Z947" s="402"/>
    </row>
    <row r="948" ht="18.0" customHeight="1">
      <c r="A948" s="402"/>
      <c r="B948" s="402"/>
      <c r="C948" s="402"/>
      <c r="D948" s="402"/>
      <c r="E948" s="402"/>
      <c r="F948" s="402"/>
      <c r="G948" s="402"/>
      <c r="H948" s="402"/>
      <c r="I948" s="402"/>
      <c r="J948" s="402"/>
      <c r="K948" s="402"/>
      <c r="L948" s="402"/>
      <c r="M948" s="402"/>
      <c r="N948" s="402"/>
      <c r="O948" s="402"/>
      <c r="P948" s="402"/>
      <c r="Q948" s="402"/>
      <c r="R948" s="402"/>
      <c r="S948" s="402"/>
      <c r="T948" s="402"/>
      <c r="U948" s="402"/>
      <c r="V948" s="402"/>
      <c r="W948" s="402"/>
      <c r="X948" s="402"/>
      <c r="Y948" s="402"/>
      <c r="Z948" s="402"/>
    </row>
    <row r="949" ht="18.0" customHeight="1">
      <c r="A949" s="402"/>
      <c r="B949" s="402"/>
      <c r="C949" s="402"/>
      <c r="D949" s="402"/>
      <c r="E949" s="402"/>
      <c r="F949" s="402"/>
      <c r="G949" s="402"/>
      <c r="H949" s="402"/>
      <c r="I949" s="402"/>
      <c r="J949" s="402"/>
      <c r="K949" s="402"/>
      <c r="L949" s="402"/>
      <c r="M949" s="402"/>
      <c r="N949" s="402"/>
      <c r="O949" s="402"/>
      <c r="P949" s="402"/>
      <c r="Q949" s="402"/>
      <c r="R949" s="402"/>
      <c r="S949" s="402"/>
      <c r="T949" s="402"/>
      <c r="U949" s="402"/>
      <c r="V949" s="402"/>
      <c r="W949" s="402"/>
      <c r="X949" s="402"/>
      <c r="Y949" s="402"/>
      <c r="Z949" s="402"/>
    </row>
    <row r="950" ht="18.0" customHeight="1">
      <c r="A950" s="402"/>
      <c r="B950" s="402"/>
      <c r="C950" s="402"/>
      <c r="D950" s="402"/>
      <c r="E950" s="402"/>
      <c r="F950" s="402"/>
      <c r="G950" s="402"/>
      <c r="H950" s="402"/>
      <c r="I950" s="402"/>
      <c r="J950" s="402"/>
      <c r="K950" s="402"/>
      <c r="L950" s="402"/>
      <c r="M950" s="402"/>
      <c r="N950" s="402"/>
      <c r="O950" s="402"/>
      <c r="P950" s="402"/>
      <c r="Q950" s="402"/>
      <c r="R950" s="402"/>
      <c r="S950" s="402"/>
      <c r="T950" s="402"/>
      <c r="U950" s="402"/>
      <c r="V950" s="402"/>
      <c r="W950" s="402"/>
      <c r="X950" s="402"/>
      <c r="Y950" s="402"/>
      <c r="Z950" s="402"/>
    </row>
    <row r="951" ht="18.0" customHeight="1">
      <c r="A951" s="402"/>
      <c r="B951" s="402"/>
      <c r="C951" s="402"/>
      <c r="D951" s="402"/>
      <c r="E951" s="402"/>
      <c r="F951" s="402"/>
      <c r="G951" s="402"/>
      <c r="H951" s="402"/>
      <c r="I951" s="402"/>
      <c r="J951" s="402"/>
      <c r="K951" s="402"/>
      <c r="L951" s="402"/>
      <c r="M951" s="402"/>
      <c r="N951" s="402"/>
      <c r="O951" s="402"/>
      <c r="P951" s="402"/>
      <c r="Q951" s="402"/>
      <c r="R951" s="402"/>
      <c r="S951" s="402"/>
      <c r="T951" s="402"/>
      <c r="U951" s="402"/>
      <c r="V951" s="402"/>
      <c r="W951" s="402"/>
      <c r="X951" s="402"/>
      <c r="Y951" s="402"/>
      <c r="Z951" s="402"/>
    </row>
    <row r="952" ht="18.0" customHeight="1">
      <c r="A952" s="402"/>
      <c r="B952" s="402"/>
      <c r="C952" s="402"/>
      <c r="D952" s="402"/>
      <c r="E952" s="402"/>
      <c r="F952" s="402"/>
      <c r="G952" s="402"/>
      <c r="H952" s="402"/>
      <c r="I952" s="402"/>
      <c r="J952" s="402"/>
      <c r="K952" s="402"/>
      <c r="L952" s="402"/>
      <c r="M952" s="402"/>
      <c r="N952" s="402"/>
      <c r="O952" s="402"/>
      <c r="P952" s="402"/>
      <c r="Q952" s="402"/>
      <c r="R952" s="402"/>
      <c r="S952" s="402"/>
      <c r="T952" s="402"/>
      <c r="U952" s="402"/>
      <c r="V952" s="402"/>
      <c r="W952" s="402"/>
      <c r="X952" s="402"/>
      <c r="Y952" s="402"/>
      <c r="Z952" s="402"/>
    </row>
    <row r="953" ht="18.0" customHeight="1">
      <c r="A953" s="402"/>
      <c r="B953" s="402"/>
      <c r="C953" s="402"/>
      <c r="D953" s="402"/>
      <c r="E953" s="402"/>
      <c r="F953" s="402"/>
      <c r="G953" s="402"/>
      <c r="H953" s="402"/>
      <c r="I953" s="402"/>
      <c r="J953" s="402"/>
      <c r="K953" s="402"/>
      <c r="L953" s="402"/>
      <c r="M953" s="402"/>
      <c r="N953" s="402"/>
      <c r="O953" s="402"/>
      <c r="P953" s="402"/>
      <c r="Q953" s="402"/>
      <c r="R953" s="402"/>
      <c r="S953" s="402"/>
      <c r="T953" s="402"/>
      <c r="U953" s="402"/>
      <c r="V953" s="402"/>
      <c r="W953" s="402"/>
      <c r="X953" s="402"/>
      <c r="Y953" s="402"/>
      <c r="Z953" s="402"/>
    </row>
    <row r="954" ht="18.0" customHeight="1">
      <c r="A954" s="402"/>
      <c r="B954" s="402"/>
      <c r="C954" s="402"/>
      <c r="D954" s="402"/>
      <c r="E954" s="402"/>
      <c r="F954" s="402"/>
      <c r="G954" s="402"/>
      <c r="H954" s="402"/>
      <c r="I954" s="402"/>
      <c r="J954" s="402"/>
      <c r="K954" s="402"/>
      <c r="L954" s="402"/>
      <c r="M954" s="402"/>
      <c r="N954" s="402"/>
      <c r="O954" s="402"/>
      <c r="P954" s="402"/>
      <c r="Q954" s="402"/>
      <c r="R954" s="402"/>
      <c r="S954" s="402"/>
      <c r="T954" s="402"/>
      <c r="U954" s="402"/>
      <c r="V954" s="402"/>
      <c r="W954" s="402"/>
      <c r="X954" s="402"/>
      <c r="Y954" s="402"/>
      <c r="Z954" s="402"/>
    </row>
    <row r="955" ht="18.0" customHeight="1">
      <c r="A955" s="402"/>
      <c r="B955" s="402"/>
      <c r="C955" s="402"/>
      <c r="D955" s="402"/>
      <c r="E955" s="402"/>
      <c r="F955" s="402"/>
      <c r="G955" s="402"/>
      <c r="H955" s="402"/>
      <c r="I955" s="402"/>
      <c r="J955" s="402"/>
      <c r="K955" s="402"/>
      <c r="L955" s="402"/>
      <c r="M955" s="402"/>
      <c r="N955" s="402"/>
      <c r="O955" s="402"/>
      <c r="P955" s="402"/>
      <c r="Q955" s="402"/>
      <c r="R955" s="402"/>
      <c r="S955" s="402"/>
      <c r="T955" s="402"/>
      <c r="U955" s="402"/>
      <c r="V955" s="402"/>
      <c r="W955" s="402"/>
      <c r="X955" s="402"/>
      <c r="Y955" s="402"/>
      <c r="Z955" s="402"/>
    </row>
    <row r="956" ht="18.0" customHeight="1">
      <c r="A956" s="402"/>
      <c r="B956" s="402"/>
      <c r="C956" s="402"/>
      <c r="D956" s="402"/>
      <c r="E956" s="402"/>
      <c r="F956" s="402"/>
      <c r="G956" s="402"/>
      <c r="H956" s="402"/>
      <c r="I956" s="402"/>
      <c r="J956" s="402"/>
      <c r="K956" s="402"/>
      <c r="L956" s="402"/>
      <c r="M956" s="402"/>
      <c r="N956" s="402"/>
      <c r="O956" s="402"/>
      <c r="P956" s="402"/>
      <c r="Q956" s="402"/>
      <c r="R956" s="402"/>
      <c r="S956" s="402"/>
      <c r="T956" s="402"/>
      <c r="U956" s="402"/>
      <c r="V956" s="402"/>
      <c r="W956" s="402"/>
      <c r="X956" s="402"/>
      <c r="Y956" s="402"/>
      <c r="Z956" s="402"/>
    </row>
    <row r="957" ht="18.0" customHeight="1">
      <c r="A957" s="402"/>
      <c r="B957" s="402"/>
      <c r="C957" s="402"/>
      <c r="D957" s="402"/>
      <c r="E957" s="402"/>
      <c r="F957" s="402"/>
      <c r="G957" s="402"/>
      <c r="H957" s="402"/>
      <c r="I957" s="402"/>
      <c r="J957" s="402"/>
      <c r="K957" s="402"/>
      <c r="L957" s="402"/>
      <c r="M957" s="402"/>
      <c r="N957" s="402"/>
      <c r="O957" s="402"/>
      <c r="P957" s="402"/>
      <c r="Q957" s="402"/>
      <c r="R957" s="402"/>
      <c r="S957" s="402"/>
      <c r="T957" s="402"/>
      <c r="U957" s="402"/>
      <c r="V957" s="402"/>
      <c r="W957" s="402"/>
      <c r="X957" s="402"/>
      <c r="Y957" s="402"/>
      <c r="Z957" s="402"/>
    </row>
    <row r="958" ht="18.0" customHeight="1">
      <c r="A958" s="402"/>
      <c r="B958" s="402"/>
      <c r="C958" s="402"/>
      <c r="D958" s="402"/>
      <c r="E958" s="402"/>
      <c r="F958" s="402"/>
      <c r="G958" s="402"/>
      <c r="H958" s="402"/>
      <c r="I958" s="402"/>
      <c r="J958" s="402"/>
      <c r="K958" s="402"/>
      <c r="L958" s="402"/>
      <c r="M958" s="402"/>
      <c r="N958" s="402"/>
      <c r="O958" s="402"/>
      <c r="P958" s="402"/>
      <c r="Q958" s="402"/>
      <c r="R958" s="402"/>
      <c r="S958" s="402"/>
      <c r="T958" s="402"/>
      <c r="U958" s="402"/>
      <c r="V958" s="402"/>
      <c r="W958" s="402"/>
      <c r="X958" s="402"/>
      <c r="Y958" s="402"/>
      <c r="Z958" s="402"/>
    </row>
    <row r="959" ht="18.0" customHeight="1">
      <c r="A959" s="402"/>
      <c r="B959" s="402"/>
      <c r="C959" s="402"/>
      <c r="D959" s="402"/>
      <c r="E959" s="402"/>
      <c r="F959" s="402"/>
      <c r="G959" s="402"/>
      <c r="H959" s="402"/>
      <c r="I959" s="402"/>
      <c r="J959" s="402"/>
      <c r="K959" s="402"/>
      <c r="L959" s="402"/>
      <c r="M959" s="402"/>
      <c r="N959" s="402"/>
      <c r="O959" s="402"/>
      <c r="P959" s="402"/>
      <c r="Q959" s="402"/>
      <c r="R959" s="402"/>
      <c r="S959" s="402"/>
      <c r="T959" s="402"/>
      <c r="U959" s="402"/>
      <c r="V959" s="402"/>
      <c r="W959" s="402"/>
      <c r="X959" s="402"/>
      <c r="Y959" s="402"/>
      <c r="Z959" s="402"/>
    </row>
    <row r="960" ht="18.0" customHeight="1">
      <c r="A960" s="402"/>
      <c r="B960" s="402"/>
      <c r="C960" s="402"/>
      <c r="D960" s="402"/>
      <c r="E960" s="402"/>
      <c r="F960" s="402"/>
      <c r="G960" s="402"/>
      <c r="H960" s="402"/>
      <c r="I960" s="402"/>
      <c r="J960" s="402"/>
      <c r="K960" s="402"/>
      <c r="L960" s="402"/>
      <c r="M960" s="402"/>
      <c r="N960" s="402"/>
      <c r="O960" s="402"/>
      <c r="P960" s="402"/>
      <c r="Q960" s="402"/>
      <c r="R960" s="402"/>
      <c r="S960" s="402"/>
      <c r="T960" s="402"/>
      <c r="U960" s="402"/>
      <c r="V960" s="402"/>
      <c r="W960" s="402"/>
      <c r="X960" s="402"/>
      <c r="Y960" s="402"/>
      <c r="Z960" s="402"/>
    </row>
    <row r="961" ht="18.0" customHeight="1">
      <c r="A961" s="402"/>
      <c r="B961" s="402"/>
      <c r="C961" s="402"/>
      <c r="D961" s="402"/>
      <c r="E961" s="402"/>
      <c r="F961" s="402"/>
      <c r="G961" s="402"/>
      <c r="H961" s="402"/>
      <c r="I961" s="402"/>
      <c r="J961" s="402"/>
      <c r="K961" s="402"/>
      <c r="L961" s="402"/>
      <c r="M961" s="402"/>
      <c r="N961" s="402"/>
      <c r="O961" s="402"/>
      <c r="P961" s="402"/>
      <c r="Q961" s="402"/>
      <c r="R961" s="402"/>
      <c r="S961" s="402"/>
      <c r="T961" s="402"/>
      <c r="U961" s="402"/>
      <c r="V961" s="402"/>
      <c r="W961" s="402"/>
      <c r="X961" s="402"/>
      <c r="Y961" s="402"/>
      <c r="Z961" s="402"/>
    </row>
    <row r="962" ht="18.0" customHeight="1">
      <c r="A962" s="402"/>
      <c r="B962" s="402"/>
      <c r="C962" s="402"/>
      <c r="D962" s="402"/>
      <c r="E962" s="402"/>
      <c r="F962" s="402"/>
      <c r="G962" s="402"/>
      <c r="H962" s="402"/>
      <c r="I962" s="402"/>
      <c r="J962" s="402"/>
      <c r="K962" s="402"/>
      <c r="L962" s="402"/>
      <c r="M962" s="402"/>
      <c r="N962" s="402"/>
      <c r="O962" s="402"/>
      <c r="P962" s="402"/>
      <c r="Q962" s="402"/>
      <c r="R962" s="402"/>
      <c r="S962" s="402"/>
      <c r="T962" s="402"/>
      <c r="U962" s="402"/>
      <c r="V962" s="402"/>
      <c r="W962" s="402"/>
      <c r="X962" s="402"/>
      <c r="Y962" s="402"/>
      <c r="Z962" s="402"/>
    </row>
    <row r="963" ht="18.0" customHeight="1">
      <c r="A963" s="402"/>
      <c r="B963" s="402"/>
      <c r="C963" s="402"/>
      <c r="D963" s="402"/>
      <c r="E963" s="402"/>
      <c r="F963" s="402"/>
      <c r="G963" s="402"/>
      <c r="H963" s="402"/>
      <c r="I963" s="402"/>
      <c r="J963" s="402"/>
      <c r="K963" s="402"/>
      <c r="L963" s="402"/>
      <c r="M963" s="402"/>
      <c r="N963" s="402"/>
      <c r="O963" s="402"/>
      <c r="P963" s="402"/>
      <c r="Q963" s="402"/>
      <c r="R963" s="402"/>
      <c r="S963" s="402"/>
      <c r="T963" s="402"/>
      <c r="U963" s="402"/>
      <c r="V963" s="402"/>
      <c r="W963" s="402"/>
      <c r="X963" s="402"/>
      <c r="Y963" s="402"/>
      <c r="Z963" s="402"/>
    </row>
    <row r="964" ht="18.0" customHeight="1">
      <c r="A964" s="402"/>
      <c r="B964" s="402"/>
      <c r="C964" s="402"/>
      <c r="D964" s="402"/>
      <c r="E964" s="402"/>
      <c r="F964" s="402"/>
      <c r="G964" s="402"/>
      <c r="H964" s="402"/>
      <c r="I964" s="402"/>
      <c r="J964" s="402"/>
      <c r="K964" s="402"/>
      <c r="L964" s="402"/>
      <c r="M964" s="402"/>
      <c r="N964" s="402"/>
      <c r="O964" s="402"/>
      <c r="P964" s="402"/>
      <c r="Q964" s="402"/>
      <c r="R964" s="402"/>
      <c r="S964" s="402"/>
      <c r="T964" s="402"/>
      <c r="U964" s="402"/>
      <c r="V964" s="402"/>
      <c r="W964" s="402"/>
      <c r="X964" s="402"/>
      <c r="Y964" s="402"/>
      <c r="Z964" s="402"/>
    </row>
    <row r="965" ht="18.0" customHeight="1">
      <c r="A965" s="402"/>
      <c r="B965" s="402"/>
      <c r="C965" s="402"/>
      <c r="D965" s="402"/>
      <c r="E965" s="402"/>
      <c r="F965" s="402"/>
      <c r="G965" s="402"/>
      <c r="H965" s="402"/>
      <c r="I965" s="402"/>
      <c r="J965" s="402"/>
      <c r="K965" s="402"/>
      <c r="L965" s="402"/>
      <c r="M965" s="402"/>
      <c r="N965" s="402"/>
      <c r="O965" s="402"/>
      <c r="P965" s="402"/>
      <c r="Q965" s="402"/>
      <c r="R965" s="402"/>
      <c r="S965" s="402"/>
      <c r="T965" s="402"/>
      <c r="U965" s="402"/>
      <c r="V965" s="402"/>
      <c r="W965" s="402"/>
      <c r="X965" s="402"/>
      <c r="Y965" s="402"/>
      <c r="Z965" s="402"/>
    </row>
    <row r="966" ht="18.0" customHeight="1">
      <c r="A966" s="402"/>
      <c r="B966" s="402"/>
      <c r="C966" s="402"/>
      <c r="D966" s="402"/>
      <c r="E966" s="402"/>
      <c r="F966" s="402"/>
      <c r="G966" s="402"/>
      <c r="H966" s="402"/>
      <c r="I966" s="402"/>
      <c r="J966" s="402"/>
      <c r="K966" s="402"/>
      <c r="L966" s="402"/>
      <c r="M966" s="402"/>
      <c r="N966" s="402"/>
      <c r="O966" s="402"/>
      <c r="P966" s="402"/>
      <c r="Q966" s="402"/>
      <c r="R966" s="402"/>
      <c r="S966" s="402"/>
      <c r="T966" s="402"/>
      <c r="U966" s="402"/>
      <c r="V966" s="402"/>
      <c r="W966" s="402"/>
      <c r="X966" s="402"/>
      <c r="Y966" s="402"/>
      <c r="Z966" s="402"/>
    </row>
    <row r="967" ht="18.0" customHeight="1">
      <c r="A967" s="402"/>
      <c r="B967" s="402"/>
      <c r="C967" s="402"/>
      <c r="D967" s="402"/>
      <c r="E967" s="402"/>
      <c r="F967" s="402"/>
      <c r="G967" s="402"/>
      <c r="H967" s="402"/>
      <c r="I967" s="402"/>
      <c r="J967" s="402"/>
      <c r="K967" s="402"/>
      <c r="L967" s="402"/>
      <c r="M967" s="402"/>
      <c r="N967" s="402"/>
      <c r="O967" s="402"/>
      <c r="P967" s="402"/>
      <c r="Q967" s="402"/>
      <c r="R967" s="402"/>
      <c r="S967" s="402"/>
      <c r="T967" s="402"/>
      <c r="U967" s="402"/>
      <c r="V967" s="402"/>
      <c r="W967" s="402"/>
      <c r="X967" s="402"/>
      <c r="Y967" s="402"/>
      <c r="Z967" s="402"/>
    </row>
    <row r="968" ht="18.0" customHeight="1">
      <c r="A968" s="402"/>
      <c r="B968" s="402"/>
      <c r="C968" s="402"/>
      <c r="D968" s="402"/>
      <c r="E968" s="402"/>
      <c r="F968" s="402"/>
      <c r="G968" s="402"/>
      <c r="H968" s="402"/>
      <c r="I968" s="402"/>
      <c r="J968" s="402"/>
      <c r="K968" s="402"/>
      <c r="L968" s="402"/>
      <c r="M968" s="402"/>
      <c r="N968" s="402"/>
      <c r="O968" s="402"/>
      <c r="P968" s="402"/>
      <c r="Q968" s="402"/>
      <c r="R968" s="402"/>
      <c r="S968" s="402"/>
      <c r="T968" s="402"/>
      <c r="U968" s="402"/>
      <c r="V968" s="402"/>
      <c r="W968" s="402"/>
      <c r="X968" s="402"/>
      <c r="Y968" s="402"/>
      <c r="Z968" s="402"/>
    </row>
    <row r="969" ht="18.0" customHeight="1">
      <c r="A969" s="402"/>
      <c r="B969" s="402"/>
      <c r="C969" s="402"/>
      <c r="D969" s="402"/>
      <c r="E969" s="402"/>
      <c r="F969" s="402"/>
      <c r="G969" s="402"/>
      <c r="H969" s="402"/>
      <c r="I969" s="402"/>
      <c r="J969" s="402"/>
      <c r="K969" s="402"/>
      <c r="L969" s="402"/>
      <c r="M969" s="402"/>
      <c r="N969" s="402"/>
      <c r="O969" s="402"/>
      <c r="P969" s="402"/>
      <c r="Q969" s="402"/>
      <c r="R969" s="402"/>
      <c r="S969" s="402"/>
      <c r="T969" s="402"/>
      <c r="U969" s="402"/>
      <c r="V969" s="402"/>
      <c r="W969" s="402"/>
      <c r="X969" s="402"/>
      <c r="Y969" s="402"/>
      <c r="Z969" s="402"/>
    </row>
    <row r="970" ht="18.0" customHeight="1">
      <c r="A970" s="402"/>
      <c r="B970" s="402"/>
      <c r="C970" s="402"/>
      <c r="D970" s="402"/>
      <c r="E970" s="402"/>
      <c r="F970" s="402"/>
      <c r="G970" s="402"/>
      <c r="H970" s="402"/>
      <c r="I970" s="402"/>
      <c r="J970" s="402"/>
      <c r="K970" s="402"/>
      <c r="L970" s="402"/>
      <c r="M970" s="402"/>
      <c r="N970" s="402"/>
      <c r="O970" s="402"/>
      <c r="P970" s="402"/>
      <c r="Q970" s="402"/>
      <c r="R970" s="402"/>
      <c r="S970" s="402"/>
      <c r="T970" s="402"/>
      <c r="U970" s="402"/>
      <c r="V970" s="402"/>
      <c r="W970" s="402"/>
      <c r="X970" s="402"/>
      <c r="Y970" s="402"/>
      <c r="Z970" s="402"/>
    </row>
    <row r="971" ht="18.0" customHeight="1">
      <c r="A971" s="402"/>
      <c r="B971" s="402"/>
      <c r="C971" s="402"/>
      <c r="D971" s="402"/>
      <c r="E971" s="402"/>
      <c r="F971" s="402"/>
      <c r="G971" s="402"/>
      <c r="H971" s="402"/>
      <c r="I971" s="402"/>
      <c r="J971" s="402"/>
      <c r="K971" s="402"/>
      <c r="L971" s="402"/>
      <c r="M971" s="402"/>
      <c r="N971" s="402"/>
      <c r="O971" s="402"/>
      <c r="P971" s="402"/>
      <c r="Q971" s="402"/>
      <c r="R971" s="402"/>
      <c r="S971" s="402"/>
      <c r="T971" s="402"/>
      <c r="U971" s="402"/>
      <c r="V971" s="402"/>
      <c r="W971" s="402"/>
      <c r="X971" s="402"/>
      <c r="Y971" s="402"/>
      <c r="Z971" s="402"/>
    </row>
    <row r="972" ht="18.0" customHeight="1">
      <c r="A972" s="402"/>
      <c r="B972" s="402"/>
      <c r="C972" s="402"/>
      <c r="D972" s="402"/>
      <c r="E972" s="402"/>
      <c r="F972" s="402"/>
      <c r="G972" s="402"/>
      <c r="H972" s="402"/>
      <c r="I972" s="402"/>
      <c r="J972" s="402"/>
      <c r="K972" s="402"/>
      <c r="L972" s="402"/>
      <c r="M972" s="402"/>
      <c r="N972" s="402"/>
      <c r="O972" s="402"/>
      <c r="P972" s="402"/>
      <c r="Q972" s="402"/>
      <c r="R972" s="402"/>
      <c r="S972" s="402"/>
      <c r="T972" s="402"/>
      <c r="U972" s="402"/>
      <c r="V972" s="402"/>
      <c r="W972" s="402"/>
      <c r="X972" s="402"/>
      <c r="Y972" s="402"/>
      <c r="Z972" s="402"/>
    </row>
    <row r="973" ht="18.0" customHeight="1">
      <c r="A973" s="402"/>
      <c r="B973" s="402"/>
      <c r="C973" s="402"/>
      <c r="D973" s="402"/>
      <c r="E973" s="402"/>
      <c r="F973" s="402"/>
      <c r="G973" s="402"/>
      <c r="H973" s="402"/>
      <c r="I973" s="402"/>
      <c r="J973" s="402"/>
      <c r="K973" s="402"/>
      <c r="L973" s="402"/>
      <c r="M973" s="402"/>
      <c r="N973" s="402"/>
      <c r="O973" s="402"/>
      <c r="P973" s="402"/>
      <c r="Q973" s="402"/>
      <c r="R973" s="402"/>
      <c r="S973" s="402"/>
      <c r="T973" s="402"/>
      <c r="U973" s="402"/>
      <c r="V973" s="402"/>
      <c r="W973" s="402"/>
      <c r="X973" s="402"/>
      <c r="Y973" s="402"/>
      <c r="Z973" s="402"/>
    </row>
    <row r="974" ht="18.0" customHeight="1">
      <c r="A974" s="402"/>
      <c r="B974" s="402"/>
      <c r="C974" s="402"/>
      <c r="D974" s="402"/>
      <c r="E974" s="402"/>
      <c r="F974" s="402"/>
      <c r="G974" s="402"/>
      <c r="H974" s="402"/>
      <c r="I974" s="402"/>
      <c r="J974" s="402"/>
      <c r="K974" s="402"/>
      <c r="L974" s="402"/>
      <c r="M974" s="402"/>
      <c r="N974" s="402"/>
      <c r="O974" s="402"/>
      <c r="P974" s="402"/>
      <c r="Q974" s="402"/>
      <c r="R974" s="402"/>
      <c r="S974" s="402"/>
      <c r="T974" s="402"/>
      <c r="U974" s="402"/>
      <c r="V974" s="402"/>
      <c r="W974" s="402"/>
      <c r="X974" s="402"/>
      <c r="Y974" s="402"/>
      <c r="Z974" s="402"/>
    </row>
    <row r="975" ht="18.0" customHeight="1">
      <c r="A975" s="402"/>
      <c r="B975" s="402"/>
      <c r="C975" s="402"/>
      <c r="D975" s="402"/>
      <c r="E975" s="402"/>
      <c r="F975" s="402"/>
      <c r="G975" s="402"/>
      <c r="H975" s="402"/>
      <c r="I975" s="402"/>
      <c r="J975" s="402"/>
      <c r="K975" s="402"/>
      <c r="L975" s="402"/>
      <c r="M975" s="402"/>
      <c r="N975" s="402"/>
      <c r="O975" s="402"/>
      <c r="P975" s="402"/>
      <c r="Q975" s="402"/>
      <c r="R975" s="402"/>
      <c r="S975" s="402"/>
      <c r="T975" s="402"/>
      <c r="U975" s="402"/>
      <c r="V975" s="402"/>
      <c r="W975" s="402"/>
      <c r="X975" s="402"/>
      <c r="Y975" s="402"/>
      <c r="Z975" s="402"/>
    </row>
    <row r="976" ht="18.0" customHeight="1">
      <c r="A976" s="402"/>
      <c r="B976" s="402"/>
      <c r="C976" s="402"/>
      <c r="D976" s="402"/>
      <c r="E976" s="402"/>
      <c r="F976" s="402"/>
      <c r="G976" s="402"/>
      <c r="H976" s="402"/>
      <c r="I976" s="402"/>
      <c r="J976" s="402"/>
      <c r="K976" s="402"/>
      <c r="L976" s="402"/>
      <c r="M976" s="402"/>
      <c r="N976" s="402"/>
      <c r="O976" s="402"/>
      <c r="P976" s="402"/>
      <c r="Q976" s="402"/>
      <c r="R976" s="402"/>
      <c r="S976" s="402"/>
      <c r="T976" s="402"/>
      <c r="U976" s="402"/>
      <c r="V976" s="402"/>
      <c r="W976" s="402"/>
      <c r="X976" s="402"/>
      <c r="Y976" s="402"/>
      <c r="Z976" s="402"/>
    </row>
    <row r="977" ht="18.0" customHeight="1">
      <c r="A977" s="402"/>
      <c r="B977" s="402"/>
      <c r="C977" s="402"/>
      <c r="D977" s="402"/>
      <c r="E977" s="402"/>
      <c r="F977" s="402"/>
      <c r="G977" s="402"/>
      <c r="H977" s="402"/>
      <c r="I977" s="402"/>
      <c r="J977" s="402"/>
      <c r="K977" s="402"/>
      <c r="L977" s="402"/>
      <c r="M977" s="402"/>
      <c r="N977" s="402"/>
      <c r="O977" s="402"/>
      <c r="P977" s="402"/>
      <c r="Q977" s="402"/>
      <c r="R977" s="402"/>
      <c r="S977" s="402"/>
      <c r="T977" s="402"/>
      <c r="U977" s="402"/>
      <c r="V977" s="402"/>
      <c r="W977" s="402"/>
      <c r="X977" s="402"/>
      <c r="Y977" s="402"/>
      <c r="Z977" s="402"/>
    </row>
    <row r="978" ht="18.0" customHeight="1">
      <c r="A978" s="402"/>
      <c r="B978" s="402"/>
      <c r="C978" s="402"/>
      <c r="D978" s="402"/>
      <c r="E978" s="402"/>
      <c r="F978" s="402"/>
      <c r="G978" s="402"/>
      <c r="H978" s="402"/>
      <c r="I978" s="402"/>
      <c r="J978" s="402"/>
      <c r="K978" s="402"/>
      <c r="L978" s="402"/>
      <c r="M978" s="402"/>
      <c r="N978" s="402"/>
      <c r="O978" s="402"/>
      <c r="P978" s="402"/>
      <c r="Q978" s="402"/>
      <c r="R978" s="402"/>
      <c r="S978" s="402"/>
      <c r="T978" s="402"/>
      <c r="U978" s="402"/>
      <c r="V978" s="402"/>
      <c r="W978" s="402"/>
      <c r="X978" s="402"/>
      <c r="Y978" s="402"/>
      <c r="Z978" s="402"/>
    </row>
    <row r="979" ht="18.0" customHeight="1">
      <c r="A979" s="402"/>
      <c r="B979" s="402"/>
      <c r="C979" s="402"/>
      <c r="D979" s="402"/>
      <c r="E979" s="402"/>
      <c r="F979" s="402"/>
      <c r="G979" s="402"/>
      <c r="H979" s="402"/>
      <c r="I979" s="402"/>
      <c r="J979" s="402"/>
      <c r="K979" s="402"/>
      <c r="L979" s="402"/>
      <c r="M979" s="402"/>
      <c r="N979" s="402"/>
      <c r="O979" s="402"/>
      <c r="P979" s="402"/>
      <c r="Q979" s="402"/>
      <c r="R979" s="402"/>
      <c r="S979" s="402"/>
      <c r="T979" s="402"/>
      <c r="U979" s="402"/>
      <c r="V979" s="402"/>
      <c r="W979" s="402"/>
      <c r="X979" s="402"/>
      <c r="Y979" s="402"/>
      <c r="Z979" s="402"/>
    </row>
    <row r="980" ht="18.0" customHeight="1">
      <c r="A980" s="402"/>
      <c r="B980" s="402"/>
      <c r="C980" s="402"/>
      <c r="D980" s="402"/>
      <c r="E980" s="402"/>
      <c r="F980" s="402"/>
      <c r="G980" s="402"/>
      <c r="H980" s="402"/>
      <c r="I980" s="402"/>
      <c r="J980" s="402"/>
      <c r="K980" s="402"/>
      <c r="L980" s="402"/>
      <c r="M980" s="402"/>
      <c r="N980" s="402"/>
      <c r="O980" s="402"/>
      <c r="P980" s="402"/>
      <c r="Q980" s="402"/>
      <c r="R980" s="402"/>
      <c r="S980" s="402"/>
      <c r="T980" s="402"/>
      <c r="U980" s="402"/>
      <c r="V980" s="402"/>
      <c r="W980" s="402"/>
      <c r="X980" s="402"/>
      <c r="Y980" s="402"/>
      <c r="Z980" s="402"/>
    </row>
    <row r="981" ht="18.0" customHeight="1">
      <c r="A981" s="402"/>
      <c r="B981" s="402"/>
      <c r="C981" s="402"/>
      <c r="D981" s="402"/>
      <c r="E981" s="402"/>
      <c r="F981" s="402"/>
      <c r="G981" s="402"/>
      <c r="H981" s="402"/>
      <c r="I981" s="402"/>
      <c r="J981" s="402"/>
      <c r="K981" s="402"/>
      <c r="L981" s="402"/>
      <c r="M981" s="402"/>
      <c r="N981" s="402"/>
      <c r="O981" s="402"/>
      <c r="P981" s="402"/>
      <c r="Q981" s="402"/>
      <c r="R981" s="402"/>
      <c r="S981" s="402"/>
      <c r="T981" s="402"/>
      <c r="U981" s="402"/>
      <c r="V981" s="402"/>
      <c r="W981" s="402"/>
      <c r="X981" s="402"/>
      <c r="Y981" s="402"/>
      <c r="Z981" s="402"/>
    </row>
    <row r="982" ht="18.0" customHeight="1">
      <c r="A982" s="402"/>
      <c r="B982" s="402"/>
      <c r="C982" s="402"/>
      <c r="D982" s="402"/>
      <c r="E982" s="402"/>
      <c r="F982" s="402"/>
      <c r="G982" s="402"/>
      <c r="H982" s="402"/>
      <c r="I982" s="402"/>
      <c r="J982" s="402"/>
      <c r="K982" s="402"/>
      <c r="L982" s="402"/>
      <c r="M982" s="402"/>
      <c r="N982" s="402"/>
      <c r="O982" s="402"/>
      <c r="P982" s="402"/>
      <c r="Q982" s="402"/>
      <c r="R982" s="402"/>
      <c r="S982" s="402"/>
      <c r="T982" s="402"/>
      <c r="U982" s="402"/>
      <c r="V982" s="402"/>
      <c r="W982" s="402"/>
      <c r="X982" s="402"/>
      <c r="Y982" s="402"/>
      <c r="Z982" s="402"/>
    </row>
    <row r="983" ht="18.0" customHeight="1">
      <c r="A983" s="402"/>
      <c r="B983" s="402"/>
      <c r="C983" s="402"/>
      <c r="D983" s="402"/>
      <c r="E983" s="402"/>
      <c r="F983" s="402"/>
      <c r="G983" s="402"/>
      <c r="H983" s="402"/>
      <c r="I983" s="402"/>
      <c r="J983" s="402"/>
      <c r="K983" s="402"/>
      <c r="L983" s="402"/>
      <c r="M983" s="402"/>
      <c r="N983" s="402"/>
      <c r="O983" s="402"/>
      <c r="P983" s="402"/>
      <c r="Q983" s="402"/>
      <c r="R983" s="402"/>
      <c r="S983" s="402"/>
      <c r="T983" s="402"/>
      <c r="U983" s="402"/>
      <c r="V983" s="402"/>
      <c r="W983" s="402"/>
      <c r="X983" s="402"/>
      <c r="Y983" s="402"/>
      <c r="Z983" s="402"/>
    </row>
    <row r="984" ht="18.0" customHeight="1">
      <c r="A984" s="402"/>
      <c r="B984" s="402"/>
      <c r="C984" s="402"/>
      <c r="D984" s="402"/>
      <c r="E984" s="402"/>
      <c r="F984" s="402"/>
      <c r="G984" s="402"/>
      <c r="H984" s="402"/>
      <c r="I984" s="402"/>
      <c r="J984" s="402"/>
      <c r="K984" s="402"/>
      <c r="L984" s="402"/>
      <c r="M984" s="402"/>
      <c r="N984" s="402"/>
      <c r="O984" s="402"/>
      <c r="P984" s="402"/>
      <c r="Q984" s="402"/>
      <c r="R984" s="402"/>
      <c r="S984" s="402"/>
      <c r="T984" s="402"/>
      <c r="U984" s="402"/>
      <c r="V984" s="402"/>
      <c r="W984" s="402"/>
      <c r="X984" s="402"/>
      <c r="Y984" s="402"/>
      <c r="Z984" s="402"/>
    </row>
    <row r="985" ht="18.0" customHeight="1">
      <c r="A985" s="402"/>
      <c r="B985" s="402"/>
      <c r="C985" s="402"/>
      <c r="D985" s="402"/>
      <c r="E985" s="402"/>
      <c r="F985" s="402"/>
      <c r="G985" s="402"/>
      <c r="H985" s="402"/>
      <c r="I985" s="402"/>
      <c r="J985" s="402"/>
      <c r="K985" s="402"/>
      <c r="L985" s="402"/>
      <c r="M985" s="402"/>
      <c r="N985" s="402"/>
      <c r="O985" s="402"/>
      <c r="P985" s="402"/>
      <c r="Q985" s="402"/>
      <c r="R985" s="402"/>
      <c r="S985" s="402"/>
      <c r="T985" s="402"/>
      <c r="U985" s="402"/>
      <c r="V985" s="402"/>
      <c r="W985" s="402"/>
      <c r="X985" s="402"/>
      <c r="Y985" s="402"/>
      <c r="Z985" s="402"/>
    </row>
    <row r="986" ht="18.0" customHeight="1">
      <c r="A986" s="402"/>
      <c r="B986" s="402"/>
      <c r="C986" s="402"/>
      <c r="D986" s="402"/>
      <c r="E986" s="402"/>
      <c r="F986" s="402"/>
      <c r="G986" s="402"/>
      <c r="H986" s="402"/>
      <c r="I986" s="402"/>
      <c r="J986" s="402"/>
      <c r="K986" s="402"/>
      <c r="L986" s="402"/>
      <c r="M986" s="402"/>
      <c r="N986" s="402"/>
      <c r="O986" s="402"/>
      <c r="P986" s="402"/>
      <c r="Q986" s="402"/>
      <c r="R986" s="402"/>
      <c r="S986" s="402"/>
      <c r="T986" s="402"/>
      <c r="U986" s="402"/>
      <c r="V986" s="402"/>
      <c r="W986" s="402"/>
      <c r="X986" s="402"/>
      <c r="Y986" s="402"/>
      <c r="Z986" s="402"/>
    </row>
    <row r="987" ht="18.0" customHeight="1">
      <c r="A987" s="402"/>
      <c r="B987" s="402"/>
      <c r="C987" s="402"/>
      <c r="D987" s="402"/>
      <c r="E987" s="402"/>
      <c r="F987" s="402"/>
      <c r="G987" s="402"/>
      <c r="H987" s="402"/>
      <c r="I987" s="402"/>
      <c r="J987" s="402"/>
      <c r="K987" s="402"/>
      <c r="L987" s="402"/>
      <c r="M987" s="402"/>
      <c r="N987" s="402"/>
      <c r="O987" s="402"/>
      <c r="P987" s="402"/>
      <c r="Q987" s="402"/>
      <c r="R987" s="402"/>
      <c r="S987" s="402"/>
      <c r="T987" s="402"/>
      <c r="U987" s="402"/>
      <c r="V987" s="402"/>
      <c r="W987" s="402"/>
      <c r="X987" s="402"/>
      <c r="Y987" s="402"/>
      <c r="Z987" s="402"/>
    </row>
    <row r="988" ht="18.0" customHeight="1">
      <c r="A988" s="402"/>
      <c r="B988" s="402"/>
      <c r="C988" s="402"/>
      <c r="D988" s="402"/>
      <c r="E988" s="402"/>
      <c r="F988" s="402"/>
      <c r="G988" s="402"/>
      <c r="H988" s="402"/>
      <c r="I988" s="402"/>
      <c r="J988" s="402"/>
      <c r="K988" s="402"/>
      <c r="L988" s="402"/>
      <c r="M988" s="402"/>
      <c r="N988" s="402"/>
      <c r="O988" s="402"/>
      <c r="P988" s="402"/>
      <c r="Q988" s="402"/>
      <c r="R988" s="402"/>
      <c r="S988" s="402"/>
      <c r="T988" s="402"/>
      <c r="U988" s="402"/>
      <c r="V988" s="402"/>
      <c r="W988" s="402"/>
      <c r="X988" s="402"/>
      <c r="Y988" s="402"/>
      <c r="Z988" s="402"/>
    </row>
    <row r="989" ht="18.0" customHeight="1">
      <c r="A989" s="402"/>
      <c r="B989" s="402"/>
      <c r="C989" s="402"/>
      <c r="D989" s="402"/>
      <c r="E989" s="402"/>
      <c r="F989" s="402"/>
      <c r="G989" s="402"/>
      <c r="H989" s="402"/>
      <c r="I989" s="402"/>
      <c r="J989" s="402"/>
      <c r="K989" s="402"/>
      <c r="L989" s="402"/>
      <c r="M989" s="402"/>
      <c r="N989" s="402"/>
      <c r="O989" s="402"/>
      <c r="P989" s="402"/>
      <c r="Q989" s="402"/>
      <c r="R989" s="402"/>
      <c r="S989" s="402"/>
      <c r="T989" s="402"/>
      <c r="U989" s="402"/>
      <c r="V989" s="402"/>
      <c r="W989" s="402"/>
      <c r="X989" s="402"/>
      <c r="Y989" s="402"/>
      <c r="Z989" s="402"/>
    </row>
    <row r="990" ht="18.0" customHeight="1">
      <c r="A990" s="402"/>
      <c r="B990" s="402"/>
      <c r="C990" s="402"/>
      <c r="D990" s="402"/>
      <c r="E990" s="402"/>
      <c r="F990" s="402"/>
      <c r="G990" s="402"/>
      <c r="H990" s="402"/>
      <c r="I990" s="402"/>
      <c r="J990" s="402"/>
      <c r="K990" s="402"/>
      <c r="L990" s="402"/>
      <c r="M990" s="402"/>
      <c r="N990" s="402"/>
      <c r="O990" s="402"/>
      <c r="P990" s="402"/>
      <c r="Q990" s="402"/>
      <c r="R990" s="402"/>
      <c r="S990" s="402"/>
      <c r="T990" s="402"/>
      <c r="U990" s="402"/>
      <c r="V990" s="402"/>
      <c r="W990" s="402"/>
      <c r="X990" s="402"/>
      <c r="Y990" s="402"/>
      <c r="Z990" s="402"/>
    </row>
    <row r="991" ht="18.0" customHeight="1">
      <c r="A991" s="402"/>
      <c r="B991" s="402"/>
      <c r="C991" s="402"/>
      <c r="D991" s="402"/>
      <c r="E991" s="402"/>
      <c r="F991" s="402"/>
      <c r="G991" s="402"/>
      <c r="H991" s="402"/>
      <c r="I991" s="402"/>
      <c r="J991" s="402"/>
      <c r="K991" s="402"/>
      <c r="L991" s="402"/>
      <c r="M991" s="402"/>
      <c r="N991" s="402"/>
      <c r="O991" s="402"/>
      <c r="P991" s="402"/>
      <c r="Q991" s="402"/>
      <c r="R991" s="402"/>
      <c r="S991" s="402"/>
      <c r="T991" s="402"/>
      <c r="U991" s="402"/>
      <c r="V991" s="402"/>
      <c r="W991" s="402"/>
      <c r="X991" s="402"/>
      <c r="Y991" s="402"/>
      <c r="Z991" s="402"/>
    </row>
    <row r="992" ht="18.0" customHeight="1">
      <c r="A992" s="402"/>
      <c r="B992" s="402"/>
      <c r="C992" s="402"/>
      <c r="D992" s="402"/>
      <c r="E992" s="402"/>
      <c r="F992" s="402"/>
      <c r="G992" s="402"/>
      <c r="H992" s="402"/>
      <c r="I992" s="402"/>
      <c r="J992" s="402"/>
      <c r="K992" s="402"/>
      <c r="L992" s="402"/>
      <c r="M992" s="402"/>
      <c r="N992" s="402"/>
      <c r="O992" s="402"/>
      <c r="P992" s="402"/>
      <c r="Q992" s="402"/>
      <c r="R992" s="402"/>
      <c r="S992" s="402"/>
      <c r="T992" s="402"/>
      <c r="U992" s="402"/>
      <c r="V992" s="402"/>
      <c r="W992" s="402"/>
      <c r="X992" s="402"/>
      <c r="Y992" s="402"/>
      <c r="Z992" s="402"/>
    </row>
    <row r="993" ht="18.0" customHeight="1">
      <c r="A993" s="402"/>
      <c r="B993" s="402"/>
      <c r="C993" s="402"/>
      <c r="D993" s="402"/>
      <c r="E993" s="402"/>
      <c r="F993" s="402"/>
      <c r="G993" s="402"/>
      <c r="H993" s="402"/>
      <c r="I993" s="402"/>
      <c r="J993" s="402"/>
      <c r="K993" s="402"/>
      <c r="L993" s="402"/>
      <c r="M993" s="402"/>
      <c r="N993" s="402"/>
      <c r="O993" s="402"/>
      <c r="P993" s="402"/>
      <c r="Q993" s="402"/>
      <c r="R993" s="402"/>
      <c r="S993" s="402"/>
      <c r="T993" s="402"/>
      <c r="U993" s="402"/>
      <c r="V993" s="402"/>
      <c r="W993" s="402"/>
      <c r="X993" s="402"/>
      <c r="Y993" s="402"/>
      <c r="Z993" s="402"/>
    </row>
    <row r="994" ht="18.0" customHeight="1">
      <c r="A994" s="402"/>
      <c r="B994" s="402"/>
      <c r="C994" s="402"/>
      <c r="D994" s="402"/>
      <c r="E994" s="402"/>
      <c r="F994" s="402"/>
      <c r="G994" s="402"/>
      <c r="H994" s="402"/>
      <c r="I994" s="402"/>
      <c r="J994" s="402"/>
      <c r="K994" s="402"/>
      <c r="L994" s="402"/>
      <c r="M994" s="402"/>
      <c r="N994" s="402"/>
      <c r="O994" s="402"/>
      <c r="P994" s="402"/>
      <c r="Q994" s="402"/>
      <c r="R994" s="402"/>
      <c r="S994" s="402"/>
      <c r="T994" s="402"/>
      <c r="U994" s="402"/>
      <c r="V994" s="402"/>
      <c r="W994" s="402"/>
      <c r="X994" s="402"/>
      <c r="Y994" s="402"/>
      <c r="Z994" s="402"/>
    </row>
    <row r="995" ht="18.0" customHeight="1">
      <c r="A995" s="402"/>
      <c r="B995" s="402"/>
      <c r="C995" s="402"/>
      <c r="D995" s="402"/>
      <c r="E995" s="402"/>
      <c r="F995" s="402"/>
      <c r="G995" s="402"/>
      <c r="H995" s="402"/>
      <c r="I995" s="402"/>
      <c r="J995" s="402"/>
      <c r="K995" s="402"/>
      <c r="L995" s="402"/>
      <c r="M995" s="402"/>
      <c r="N995" s="402"/>
      <c r="O995" s="402"/>
      <c r="P995" s="402"/>
      <c r="Q995" s="402"/>
      <c r="R995" s="402"/>
      <c r="S995" s="402"/>
      <c r="T995" s="402"/>
      <c r="U995" s="402"/>
      <c r="V995" s="402"/>
      <c r="W995" s="402"/>
      <c r="X995" s="402"/>
      <c r="Y995" s="402"/>
      <c r="Z995" s="402"/>
    </row>
    <row r="996" ht="18.0" customHeight="1">
      <c r="A996" s="402"/>
      <c r="B996" s="402"/>
      <c r="C996" s="402"/>
      <c r="D996" s="402"/>
      <c r="E996" s="402"/>
      <c r="F996" s="402"/>
      <c r="G996" s="402"/>
      <c r="H996" s="402"/>
      <c r="I996" s="402"/>
      <c r="J996" s="402"/>
      <c r="K996" s="402"/>
      <c r="L996" s="402"/>
      <c r="M996" s="402"/>
      <c r="N996" s="402"/>
      <c r="O996" s="402"/>
      <c r="P996" s="402"/>
      <c r="Q996" s="402"/>
      <c r="R996" s="402"/>
      <c r="S996" s="402"/>
      <c r="T996" s="402"/>
      <c r="U996" s="402"/>
      <c r="V996" s="402"/>
      <c r="W996" s="402"/>
      <c r="X996" s="402"/>
      <c r="Y996" s="402"/>
      <c r="Z996" s="402"/>
    </row>
    <row r="997" ht="18.0" customHeight="1">
      <c r="A997" s="402"/>
      <c r="B997" s="402"/>
      <c r="C997" s="402"/>
      <c r="D997" s="402"/>
      <c r="E997" s="402"/>
      <c r="F997" s="402"/>
      <c r="G997" s="402"/>
      <c r="H997" s="402"/>
      <c r="I997" s="402"/>
      <c r="J997" s="402"/>
      <c r="K997" s="402"/>
      <c r="L997" s="402"/>
      <c r="M997" s="402"/>
      <c r="N997" s="402"/>
      <c r="O997" s="402"/>
      <c r="P997" s="402"/>
      <c r="Q997" s="402"/>
      <c r="R997" s="402"/>
      <c r="S997" s="402"/>
      <c r="T997" s="402"/>
      <c r="U997" s="402"/>
      <c r="V997" s="402"/>
      <c r="W997" s="402"/>
      <c r="X997" s="402"/>
      <c r="Y997" s="402"/>
      <c r="Z997" s="402"/>
    </row>
    <row r="998" ht="18.0" customHeight="1">
      <c r="A998" s="402"/>
      <c r="B998" s="402"/>
      <c r="C998" s="402"/>
      <c r="D998" s="402"/>
      <c r="E998" s="402"/>
      <c r="F998" s="402"/>
      <c r="G998" s="402"/>
      <c r="H998" s="402"/>
      <c r="I998" s="402"/>
      <c r="J998" s="402"/>
      <c r="K998" s="402"/>
      <c r="L998" s="402"/>
      <c r="M998" s="402"/>
      <c r="N998" s="402"/>
      <c r="O998" s="402"/>
      <c r="P998" s="402"/>
      <c r="Q998" s="402"/>
      <c r="R998" s="402"/>
      <c r="S998" s="402"/>
      <c r="T998" s="402"/>
      <c r="U998" s="402"/>
      <c r="V998" s="402"/>
      <c r="W998" s="402"/>
      <c r="X998" s="402"/>
      <c r="Y998" s="402"/>
      <c r="Z998" s="402"/>
    </row>
    <row r="999" ht="18.0" customHeight="1">
      <c r="A999" s="402"/>
      <c r="B999" s="402"/>
      <c r="C999" s="402"/>
      <c r="D999" s="402"/>
      <c r="E999" s="402"/>
      <c r="F999" s="402"/>
      <c r="G999" s="402"/>
      <c r="H999" s="402"/>
      <c r="I999" s="402"/>
      <c r="J999" s="402"/>
      <c r="K999" s="402"/>
      <c r="L999" s="402"/>
      <c r="M999" s="402"/>
      <c r="N999" s="402"/>
      <c r="O999" s="402"/>
      <c r="P999" s="402"/>
      <c r="Q999" s="402"/>
      <c r="R999" s="402"/>
      <c r="S999" s="402"/>
      <c r="T999" s="402"/>
      <c r="U999" s="402"/>
      <c r="V999" s="402"/>
      <c r="W999" s="402"/>
      <c r="X999" s="402"/>
      <c r="Y999" s="402"/>
      <c r="Z999" s="402"/>
    </row>
    <row r="1000" ht="18.0" customHeight="1">
      <c r="A1000" s="402"/>
      <c r="B1000" s="402"/>
      <c r="C1000" s="402"/>
      <c r="D1000" s="402"/>
      <c r="E1000" s="402"/>
      <c r="F1000" s="402"/>
      <c r="G1000" s="402"/>
      <c r="H1000" s="402"/>
      <c r="I1000" s="402"/>
      <c r="J1000" s="402"/>
      <c r="K1000" s="402"/>
      <c r="L1000" s="402"/>
      <c r="M1000" s="402"/>
      <c r="N1000" s="402"/>
      <c r="O1000" s="402"/>
      <c r="P1000" s="402"/>
      <c r="Q1000" s="402"/>
      <c r="R1000" s="402"/>
      <c r="S1000" s="402"/>
      <c r="T1000" s="402"/>
      <c r="U1000" s="402"/>
      <c r="V1000" s="402"/>
      <c r="W1000" s="402"/>
      <c r="X1000" s="402"/>
      <c r="Y1000" s="402"/>
      <c r="Z1000" s="402"/>
    </row>
  </sheetData>
  <mergeCells count="6">
    <mergeCell ref="A1:I1"/>
    <mergeCell ref="A2:I2"/>
    <mergeCell ref="B4:C4"/>
    <mergeCell ref="D4:E4"/>
    <mergeCell ref="F4:G4"/>
    <mergeCell ref="H4:I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2011-02-08T05:08:11Z</dcterms:created>
  <dc:creator>江志祥</dc:creator>
</cp:coreProperties>
</file>