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hih\ActuaViz\docs\excel\"/>
    </mc:Choice>
  </mc:AlternateContent>
  <xr:revisionPtr revIDLastSave="0" documentId="13_ncr:1_{880FD606-068A-4DBA-9FE3-BDBEBA4C518E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Life" sheetId="1" r:id="rId1"/>
    <sheet name="Pricing (CDMN)" sheetId="2" r:id="rId2"/>
    <sheet name="Pricing (Aa)" sheetId="3" r:id="rId3"/>
    <sheet name="Reserve (Aa)" sheetId="5" r:id="rId4"/>
    <sheet name="Change" sheetId="6" r:id="rId5"/>
    <sheet name="GP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" i="3" l="1"/>
  <c r="J4" i="6" l="1"/>
  <c r="J5" i="6"/>
  <c r="J6" i="6"/>
  <c r="J7" i="6"/>
  <c r="J8" i="6"/>
  <c r="J9" i="6"/>
  <c r="J10" i="6"/>
  <c r="K10" i="6" s="1"/>
  <c r="J11" i="6"/>
  <c r="J12" i="6"/>
  <c r="J13" i="6"/>
  <c r="J14" i="6"/>
  <c r="J15" i="6"/>
  <c r="J16" i="6"/>
  <c r="J17" i="6"/>
  <c r="J18" i="6"/>
  <c r="K18" i="6" s="1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3" i="6"/>
  <c r="K4" i="6"/>
  <c r="K6" i="6"/>
  <c r="K7" i="6"/>
  <c r="K8" i="6"/>
  <c r="K9" i="6"/>
  <c r="K11" i="6"/>
  <c r="K12" i="6"/>
  <c r="K13" i="6"/>
  <c r="K14" i="6"/>
  <c r="K15" i="6"/>
  <c r="K16" i="6"/>
  <c r="K17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3" i="6"/>
  <c r="I3" i="6"/>
  <c r="I4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H4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3" i="6"/>
  <c r="G4" i="6"/>
  <c r="G5" i="6"/>
  <c r="H5" i="6" s="1"/>
  <c r="I5" i="6" s="1"/>
  <c r="K5" i="6" s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3" i="6"/>
  <c r="E3" i="6"/>
  <c r="B8" i="6" l="1"/>
  <c r="B6" i="6"/>
  <c r="D4" i="6" s="1"/>
  <c r="E4" i="6" l="1"/>
  <c r="D5" i="6"/>
  <c r="B19" i="3"/>
  <c r="M3" i="3"/>
  <c r="B18" i="3"/>
  <c r="E5" i="6" l="1"/>
  <c r="D6" i="6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B20" i="5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3" i="1"/>
  <c r="P1" i="1"/>
  <c r="O5" i="1" s="1"/>
  <c r="O4" i="1"/>
  <c r="O6" i="1"/>
  <c r="O10" i="1"/>
  <c r="O11" i="1"/>
  <c r="O12" i="1"/>
  <c r="O14" i="1"/>
  <c r="O18" i="1"/>
  <c r="O19" i="1"/>
  <c r="O20" i="1"/>
  <c r="O22" i="1"/>
  <c r="O23" i="1"/>
  <c r="O26" i="1"/>
  <c r="O27" i="1"/>
  <c r="O28" i="1"/>
  <c r="O30" i="1"/>
  <c r="O31" i="1"/>
  <c r="O34" i="1"/>
  <c r="O35" i="1"/>
  <c r="O36" i="1"/>
  <c r="O38" i="1"/>
  <c r="O39" i="1"/>
  <c r="O42" i="1"/>
  <c r="O43" i="1"/>
  <c r="O44" i="1"/>
  <c r="O46" i="1"/>
  <c r="O47" i="1"/>
  <c r="O50" i="1"/>
  <c r="O51" i="1"/>
  <c r="O52" i="1"/>
  <c r="O54" i="1"/>
  <c r="O55" i="1"/>
  <c r="O58" i="1"/>
  <c r="O59" i="1"/>
  <c r="O60" i="1"/>
  <c r="O62" i="1"/>
  <c r="O63" i="1"/>
  <c r="O66" i="1"/>
  <c r="O67" i="1"/>
  <c r="O68" i="1"/>
  <c r="O70" i="1"/>
  <c r="O71" i="1"/>
  <c r="O74" i="1"/>
  <c r="O75" i="1"/>
  <c r="O76" i="1"/>
  <c r="O78" i="1"/>
  <c r="O79" i="1"/>
  <c r="O82" i="1"/>
  <c r="O83" i="1"/>
  <c r="O84" i="1"/>
  <c r="O86" i="1"/>
  <c r="O87" i="1"/>
  <c r="O90" i="1"/>
  <c r="O91" i="1"/>
  <c r="O92" i="1"/>
  <c r="O94" i="1"/>
  <c r="O95" i="1"/>
  <c r="O98" i="1"/>
  <c r="O99" i="1"/>
  <c r="O100" i="1"/>
  <c r="O102" i="1"/>
  <c r="O103" i="1"/>
  <c r="O106" i="1"/>
  <c r="O107" i="1"/>
  <c r="O108" i="1"/>
  <c r="O110" i="1"/>
  <c r="O111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3" i="1"/>
  <c r="N3" i="1"/>
  <c r="N1" i="1"/>
  <c r="B16" i="5"/>
  <c r="B8" i="5"/>
  <c r="B6" i="5"/>
  <c r="G4" i="5"/>
  <c r="L4" i="5" s="1"/>
  <c r="D4" i="5"/>
  <c r="L3" i="5"/>
  <c r="K3" i="5"/>
  <c r="I3" i="5"/>
  <c r="F3" i="5"/>
  <c r="E3" i="5"/>
  <c r="B19" i="2"/>
  <c r="J58" i="1"/>
  <c r="F4" i="1"/>
  <c r="B8" i="3"/>
  <c r="B8" i="2"/>
  <c r="E6" i="6" l="1"/>
  <c r="D7" i="6"/>
  <c r="O113" i="1"/>
  <c r="O105" i="1"/>
  <c r="O97" i="1"/>
  <c r="O89" i="1"/>
  <c r="O81" i="1"/>
  <c r="O73" i="1"/>
  <c r="O65" i="1"/>
  <c r="O57" i="1"/>
  <c r="O49" i="1"/>
  <c r="O41" i="1"/>
  <c r="O33" i="1"/>
  <c r="O25" i="1"/>
  <c r="O17" i="1"/>
  <c r="O9" i="1"/>
  <c r="O112" i="1"/>
  <c r="O104" i="1"/>
  <c r="O96" i="1"/>
  <c r="O88" i="1"/>
  <c r="O80" i="1"/>
  <c r="O72" i="1"/>
  <c r="O64" i="1"/>
  <c r="O56" i="1"/>
  <c r="O48" i="1"/>
  <c r="O40" i="1"/>
  <c r="O32" i="1"/>
  <c r="O24" i="1"/>
  <c r="O16" i="1"/>
  <c r="O8" i="1"/>
  <c r="O15" i="1"/>
  <c r="O7" i="1"/>
  <c r="O109" i="1"/>
  <c r="O101" i="1"/>
  <c r="O93" i="1"/>
  <c r="O85" i="1"/>
  <c r="O77" i="1"/>
  <c r="O69" i="1"/>
  <c r="O61" i="1"/>
  <c r="O53" i="1"/>
  <c r="O45" i="1"/>
  <c r="O37" i="1"/>
  <c r="O29" i="1"/>
  <c r="O21" i="1"/>
  <c r="O13" i="1"/>
  <c r="M4" i="1"/>
  <c r="B18" i="5"/>
  <c r="H4" i="5"/>
  <c r="I4" i="5" s="1"/>
  <c r="E4" i="5"/>
  <c r="K4" i="5" s="1"/>
  <c r="D5" i="5"/>
  <c r="I3" i="3"/>
  <c r="B15" i="2"/>
  <c r="B15" i="3"/>
  <c r="F1" i="1"/>
  <c r="H1" i="1"/>
  <c r="B6" i="3"/>
  <c r="E3" i="3"/>
  <c r="E3" i="2"/>
  <c r="H3" i="2" s="1"/>
  <c r="B6" i="2"/>
  <c r="E7" i="6" l="1"/>
  <c r="D8" i="6"/>
  <c r="D4" i="3"/>
  <c r="L3" i="3"/>
  <c r="F3" i="3"/>
  <c r="D4" i="2"/>
  <c r="F3" i="2"/>
  <c r="I3" i="2"/>
  <c r="N4" i="1"/>
  <c r="F4" i="5"/>
  <c r="G5" i="5" s="1"/>
  <c r="D6" i="5"/>
  <c r="K5" i="5"/>
  <c r="H5" i="5"/>
  <c r="E5" i="5"/>
  <c r="F5" i="5" s="1"/>
  <c r="K3" i="3"/>
  <c r="H4" i="3"/>
  <c r="D5" i="3"/>
  <c r="D9" i="6" l="1"/>
  <c r="E8" i="6"/>
  <c r="B17" i="3"/>
  <c r="E4" i="3"/>
  <c r="K4" i="3" s="1"/>
  <c r="G4" i="3"/>
  <c r="L4" i="3" s="1"/>
  <c r="D5" i="2"/>
  <c r="I4" i="2"/>
  <c r="E4" i="2"/>
  <c r="F4" i="2" s="1"/>
  <c r="H5" i="3"/>
  <c r="M5" i="1"/>
  <c r="L5" i="5"/>
  <c r="I5" i="5"/>
  <c r="H6" i="5"/>
  <c r="I6" i="5" s="1"/>
  <c r="D7" i="5"/>
  <c r="E6" i="5"/>
  <c r="K6" i="5" s="1"/>
  <c r="G6" i="5"/>
  <c r="L6" i="5" s="1"/>
  <c r="D6" i="3"/>
  <c r="E5" i="3"/>
  <c r="F5" i="3" s="1"/>
  <c r="E9" i="6" l="1"/>
  <c r="D10" i="6"/>
  <c r="F4" i="3"/>
  <c r="G5" i="3"/>
  <c r="L5" i="3" s="1"/>
  <c r="I4" i="3"/>
  <c r="H4" i="2"/>
  <c r="D6" i="2"/>
  <c r="I5" i="2"/>
  <c r="E5" i="2"/>
  <c r="F5" i="2" s="1"/>
  <c r="N5" i="1"/>
  <c r="F6" i="5"/>
  <c r="E7" i="5"/>
  <c r="F7" i="5" s="1"/>
  <c r="D8" i="5"/>
  <c r="H7" i="5"/>
  <c r="I7" i="5" s="1"/>
  <c r="G7" i="5"/>
  <c r="L7" i="5" s="1"/>
  <c r="K5" i="3"/>
  <c r="I5" i="3"/>
  <c r="H6" i="3"/>
  <c r="D7" i="3"/>
  <c r="E6" i="3"/>
  <c r="F6" i="3" s="1"/>
  <c r="E10" i="6" l="1"/>
  <c r="D11" i="6"/>
  <c r="F7" i="3"/>
  <c r="G6" i="3"/>
  <c r="L6" i="3" s="1"/>
  <c r="D7" i="2"/>
  <c r="I6" i="2"/>
  <c r="F6" i="2"/>
  <c r="H6" i="2"/>
  <c r="E6" i="2"/>
  <c r="H5" i="2"/>
  <c r="M6" i="1"/>
  <c r="K7" i="5"/>
  <c r="G8" i="5"/>
  <c r="L8" i="5" s="1"/>
  <c r="F8" i="5"/>
  <c r="K8" i="5"/>
  <c r="D9" i="5"/>
  <c r="H8" i="5"/>
  <c r="I8" i="5" s="1"/>
  <c r="E8" i="5"/>
  <c r="K6" i="3"/>
  <c r="I6" i="3"/>
  <c r="H7" i="3"/>
  <c r="D8" i="3"/>
  <c r="E7" i="3"/>
  <c r="D12" i="6" l="1"/>
  <c r="E11" i="6"/>
  <c r="G7" i="3"/>
  <c r="L7" i="3" s="1"/>
  <c r="D8" i="2"/>
  <c r="I7" i="2"/>
  <c r="E7" i="2"/>
  <c r="F7" i="2" s="1"/>
  <c r="N6" i="1"/>
  <c r="M7" i="1" s="1"/>
  <c r="H9" i="5"/>
  <c r="I9" i="5" s="1"/>
  <c r="E9" i="5"/>
  <c r="K9" i="5" s="1"/>
  <c r="G9" i="5"/>
  <c r="L9" i="5" s="1"/>
  <c r="F9" i="5"/>
  <c r="D10" i="5"/>
  <c r="K7" i="3"/>
  <c r="H8" i="3"/>
  <c r="I7" i="3"/>
  <c r="G8" i="3"/>
  <c r="L8" i="3" s="1"/>
  <c r="D9" i="3"/>
  <c r="E8" i="3"/>
  <c r="F8" i="3" s="1"/>
  <c r="D13" i="6" l="1"/>
  <c r="E12" i="6"/>
  <c r="H7" i="2"/>
  <c r="D9" i="2"/>
  <c r="I8" i="2"/>
  <c r="E8" i="2"/>
  <c r="H8" i="2" s="1"/>
  <c r="N7" i="1"/>
  <c r="K10" i="5"/>
  <c r="D11" i="5"/>
  <c r="G10" i="5"/>
  <c r="L10" i="5" s="1"/>
  <c r="H10" i="5"/>
  <c r="F10" i="5"/>
  <c r="E10" i="5"/>
  <c r="K8" i="3"/>
  <c r="I8" i="3"/>
  <c r="H9" i="3"/>
  <c r="G9" i="3"/>
  <c r="L9" i="3" s="1"/>
  <c r="D10" i="3"/>
  <c r="E9" i="3"/>
  <c r="F9" i="3" s="1"/>
  <c r="E13" i="6" l="1"/>
  <c r="D14" i="6"/>
  <c r="F8" i="2"/>
  <c r="D10" i="2"/>
  <c r="I9" i="2"/>
  <c r="E9" i="2"/>
  <c r="F9" i="2" s="1"/>
  <c r="M8" i="1"/>
  <c r="I10" i="5"/>
  <c r="E11" i="5"/>
  <c r="F11" i="5" s="1"/>
  <c r="G11" i="5"/>
  <c r="L11" i="5" s="1"/>
  <c r="D12" i="5"/>
  <c r="H11" i="5"/>
  <c r="K11" i="5"/>
  <c r="K9" i="3"/>
  <c r="I9" i="3"/>
  <c r="H10" i="3"/>
  <c r="G10" i="3"/>
  <c r="L10" i="3" s="1"/>
  <c r="D11" i="3"/>
  <c r="E10" i="3"/>
  <c r="F10" i="3" s="1"/>
  <c r="E14" i="6" l="1"/>
  <c r="D15" i="6"/>
  <c r="D11" i="2"/>
  <c r="I10" i="2"/>
  <c r="E10" i="2"/>
  <c r="F10" i="2" s="1"/>
  <c r="H9" i="2"/>
  <c r="N8" i="1"/>
  <c r="M9" i="1" s="1"/>
  <c r="G12" i="5"/>
  <c r="L12" i="5" s="1"/>
  <c r="D13" i="5"/>
  <c r="H12" i="5"/>
  <c r="I12" i="5" s="1"/>
  <c r="E12" i="5"/>
  <c r="F12" i="5" s="1"/>
  <c r="I11" i="5"/>
  <c r="K10" i="3"/>
  <c r="I10" i="3"/>
  <c r="H11" i="3"/>
  <c r="G11" i="3"/>
  <c r="L11" i="3" s="1"/>
  <c r="D12" i="3"/>
  <c r="E11" i="3"/>
  <c r="F11" i="3" s="1"/>
  <c r="D16" i="6" l="1"/>
  <c r="E15" i="6"/>
  <c r="H10" i="2"/>
  <c r="D12" i="2"/>
  <c r="I11" i="2"/>
  <c r="E11" i="2"/>
  <c r="F11" i="2" s="1"/>
  <c r="N9" i="1"/>
  <c r="M10" i="1"/>
  <c r="K12" i="5"/>
  <c r="H13" i="5"/>
  <c r="G13" i="5"/>
  <c r="L13" i="5" s="1"/>
  <c r="D14" i="5"/>
  <c r="E13" i="5"/>
  <c r="F13" i="5" s="1"/>
  <c r="I13" i="5"/>
  <c r="K11" i="3"/>
  <c r="I11" i="3"/>
  <c r="H12" i="3"/>
  <c r="G12" i="3"/>
  <c r="L12" i="3" s="1"/>
  <c r="D13" i="3"/>
  <c r="E12" i="3"/>
  <c r="F12" i="3" s="1"/>
  <c r="D17" i="6" l="1"/>
  <c r="E16" i="6"/>
  <c r="H11" i="2"/>
  <c r="D13" i="2"/>
  <c r="I12" i="2"/>
  <c r="E12" i="2"/>
  <c r="H12" i="2" s="1"/>
  <c r="N10" i="1"/>
  <c r="K13" i="5"/>
  <c r="H14" i="5"/>
  <c r="I14" i="5" s="1"/>
  <c r="E14" i="5"/>
  <c r="F14" i="5" s="1"/>
  <c r="G14" i="5"/>
  <c r="L14" i="5" s="1"/>
  <c r="K14" i="5"/>
  <c r="D15" i="5"/>
  <c r="K12" i="3"/>
  <c r="I12" i="3"/>
  <c r="H13" i="3"/>
  <c r="G13" i="3"/>
  <c r="L13" i="3" s="1"/>
  <c r="D14" i="3"/>
  <c r="E13" i="3"/>
  <c r="F13" i="3" s="1"/>
  <c r="E17" i="6" l="1"/>
  <c r="D18" i="6"/>
  <c r="F12" i="2"/>
  <c r="D14" i="2"/>
  <c r="I13" i="2"/>
  <c r="E13" i="2"/>
  <c r="F13" i="2" s="1"/>
  <c r="H13" i="2"/>
  <c r="M11" i="1"/>
  <c r="D16" i="5"/>
  <c r="F15" i="5"/>
  <c r="K15" i="5"/>
  <c r="G15" i="5"/>
  <c r="L15" i="5" s="1"/>
  <c r="H15" i="5"/>
  <c r="E15" i="5"/>
  <c r="K13" i="3"/>
  <c r="I13" i="3"/>
  <c r="H14" i="3"/>
  <c r="G14" i="3"/>
  <c r="L14" i="3" s="1"/>
  <c r="D15" i="3"/>
  <c r="E14" i="3"/>
  <c r="F14" i="3" s="1"/>
  <c r="E18" i="6" l="1"/>
  <c r="D19" i="6"/>
  <c r="D15" i="2"/>
  <c r="I14" i="2"/>
  <c r="H14" i="2"/>
  <c r="E14" i="2"/>
  <c r="F14" i="2" s="1"/>
  <c r="N11" i="1"/>
  <c r="D17" i="5"/>
  <c r="H16" i="5"/>
  <c r="I16" i="5" s="1"/>
  <c r="G16" i="5"/>
  <c r="L16" i="5" s="1"/>
  <c r="E16" i="5"/>
  <c r="K16" i="5" s="1"/>
  <c r="I15" i="5"/>
  <c r="K14" i="3"/>
  <c r="I14" i="3"/>
  <c r="H15" i="3"/>
  <c r="G15" i="3"/>
  <c r="L15" i="3" s="1"/>
  <c r="D16" i="3"/>
  <c r="E15" i="3"/>
  <c r="F15" i="3" s="1"/>
  <c r="D20" i="6" l="1"/>
  <c r="E19" i="6"/>
  <c r="D16" i="2"/>
  <c r="I15" i="2"/>
  <c r="E15" i="2"/>
  <c r="F15" i="2" s="1"/>
  <c r="M12" i="1"/>
  <c r="F16" i="5"/>
  <c r="E17" i="5"/>
  <c r="K17" i="5" s="1"/>
  <c r="D18" i="5"/>
  <c r="G17" i="5"/>
  <c r="L17" i="5" s="1"/>
  <c r="H17" i="5"/>
  <c r="I17" i="5" s="1"/>
  <c r="K15" i="3"/>
  <c r="I15" i="3"/>
  <c r="H16" i="3"/>
  <c r="G16" i="3"/>
  <c r="L16" i="3" s="1"/>
  <c r="D17" i="3"/>
  <c r="E16" i="3"/>
  <c r="F16" i="3" s="1"/>
  <c r="D21" i="6" l="1"/>
  <c r="E20" i="6"/>
  <c r="D17" i="2"/>
  <c r="I16" i="2"/>
  <c r="E16" i="2"/>
  <c r="F16" i="2" s="1"/>
  <c r="H15" i="2"/>
  <c r="N12" i="1"/>
  <c r="F17" i="5"/>
  <c r="E18" i="5"/>
  <c r="K18" i="5" s="1"/>
  <c r="H18" i="5"/>
  <c r="D19" i="5"/>
  <c r="G18" i="5"/>
  <c r="L18" i="5" s="1"/>
  <c r="K16" i="3"/>
  <c r="I16" i="3"/>
  <c r="H17" i="3"/>
  <c r="G17" i="3"/>
  <c r="L17" i="3" s="1"/>
  <c r="D18" i="3"/>
  <c r="E17" i="3"/>
  <c r="F17" i="3" s="1"/>
  <c r="D22" i="6" l="1"/>
  <c r="E21" i="6"/>
  <c r="H16" i="2"/>
  <c r="D18" i="2"/>
  <c r="I17" i="2"/>
  <c r="E17" i="2"/>
  <c r="F17" i="2" s="1"/>
  <c r="M13" i="1"/>
  <c r="E19" i="5"/>
  <c r="F19" i="5" s="1"/>
  <c r="D20" i="5"/>
  <c r="K19" i="5"/>
  <c r="H19" i="5"/>
  <c r="F18" i="5"/>
  <c r="I18" i="5"/>
  <c r="K17" i="3"/>
  <c r="I17" i="3"/>
  <c r="H18" i="3"/>
  <c r="G18" i="3"/>
  <c r="L18" i="3" s="1"/>
  <c r="D19" i="3"/>
  <c r="E18" i="3"/>
  <c r="F18" i="3" s="1"/>
  <c r="E22" i="6" l="1"/>
  <c r="D23" i="6"/>
  <c r="H17" i="2"/>
  <c r="D19" i="2"/>
  <c r="I18" i="2"/>
  <c r="E18" i="2"/>
  <c r="F18" i="2" s="1"/>
  <c r="N13" i="1"/>
  <c r="H20" i="5"/>
  <c r="E20" i="5"/>
  <c r="K20" i="5" s="1"/>
  <c r="D21" i="5"/>
  <c r="G19" i="5"/>
  <c r="G20" i="5" s="1"/>
  <c r="K18" i="3"/>
  <c r="I18" i="3"/>
  <c r="H19" i="3"/>
  <c r="G19" i="3"/>
  <c r="L19" i="3" s="1"/>
  <c r="D20" i="3"/>
  <c r="E19" i="3"/>
  <c r="F19" i="3" s="1"/>
  <c r="E23" i="6" l="1"/>
  <c r="D24" i="6"/>
  <c r="H18" i="2"/>
  <c r="D20" i="2"/>
  <c r="I19" i="2"/>
  <c r="E19" i="2"/>
  <c r="F19" i="2" s="1"/>
  <c r="M14" i="1"/>
  <c r="N14" i="1"/>
  <c r="M15" i="1"/>
  <c r="L20" i="5"/>
  <c r="I20" i="5"/>
  <c r="H21" i="5"/>
  <c r="E21" i="5"/>
  <c r="K21" i="5"/>
  <c r="D22" i="5"/>
  <c r="F21" i="5"/>
  <c r="F20" i="5"/>
  <c r="G21" i="5" s="1"/>
  <c r="L19" i="5"/>
  <c r="I19" i="5"/>
  <c r="K19" i="3"/>
  <c r="I19" i="3"/>
  <c r="H20" i="3"/>
  <c r="G20" i="3"/>
  <c r="L20" i="3" s="1"/>
  <c r="D21" i="3"/>
  <c r="E20" i="3"/>
  <c r="F20" i="3" s="1"/>
  <c r="D25" i="6" l="1"/>
  <c r="E24" i="6"/>
  <c r="H19" i="2"/>
  <c r="D21" i="2"/>
  <c r="I20" i="2"/>
  <c r="E20" i="2"/>
  <c r="F20" i="2" s="1"/>
  <c r="N15" i="1"/>
  <c r="M16" i="1"/>
  <c r="L21" i="5"/>
  <c r="I21" i="5"/>
  <c r="H22" i="5"/>
  <c r="D23" i="5"/>
  <c r="G22" i="5"/>
  <c r="L22" i="5" s="1"/>
  <c r="E22" i="5"/>
  <c r="F22" i="5" s="1"/>
  <c r="K20" i="3"/>
  <c r="I20" i="3"/>
  <c r="H21" i="3"/>
  <c r="G21" i="3"/>
  <c r="L21" i="3" s="1"/>
  <c r="D22" i="3"/>
  <c r="E21" i="3"/>
  <c r="F21" i="3" s="1"/>
  <c r="D26" i="6" l="1"/>
  <c r="E25" i="6"/>
  <c r="F22" i="3"/>
  <c r="H20" i="2"/>
  <c r="D22" i="2"/>
  <c r="I21" i="2"/>
  <c r="E21" i="2"/>
  <c r="F21" i="2" s="1"/>
  <c r="N16" i="1"/>
  <c r="M17" i="1"/>
  <c r="K22" i="5"/>
  <c r="I22" i="5"/>
  <c r="D24" i="5"/>
  <c r="O23" i="5"/>
  <c r="G23" i="5"/>
  <c r="L23" i="5" s="1"/>
  <c r="E23" i="5"/>
  <c r="K23" i="5" s="1"/>
  <c r="H23" i="5"/>
  <c r="I23" i="5" s="1"/>
  <c r="F23" i="5"/>
  <c r="K21" i="3"/>
  <c r="I21" i="3"/>
  <c r="H22" i="3"/>
  <c r="G22" i="3"/>
  <c r="L22" i="3" s="1"/>
  <c r="D23" i="3"/>
  <c r="E22" i="3"/>
  <c r="E26" i="6" l="1"/>
  <c r="D27" i="6"/>
  <c r="O23" i="3"/>
  <c r="H21" i="2"/>
  <c r="D23" i="2"/>
  <c r="I22" i="2"/>
  <c r="E22" i="2"/>
  <c r="F22" i="2" s="1"/>
  <c r="N17" i="1"/>
  <c r="E24" i="5"/>
  <c r="K24" i="5"/>
  <c r="G24" i="5"/>
  <c r="L24" i="5" s="1"/>
  <c r="F24" i="5"/>
  <c r="D25" i="5"/>
  <c r="O24" i="5"/>
  <c r="H24" i="5"/>
  <c r="I24" i="5" s="1"/>
  <c r="K22" i="3"/>
  <c r="I22" i="3"/>
  <c r="H23" i="3"/>
  <c r="G23" i="3"/>
  <c r="L23" i="3" s="1"/>
  <c r="D24" i="3"/>
  <c r="E23" i="3"/>
  <c r="F23" i="3" s="1"/>
  <c r="E27" i="6" l="1"/>
  <c r="D28" i="6"/>
  <c r="O24" i="3"/>
  <c r="D24" i="2"/>
  <c r="K23" i="2"/>
  <c r="I23" i="2"/>
  <c r="L23" i="2"/>
  <c r="E23" i="2"/>
  <c r="F23" i="2" s="1"/>
  <c r="H22" i="2"/>
  <c r="M18" i="1"/>
  <c r="N18" i="1" s="1"/>
  <c r="O25" i="5"/>
  <c r="G25" i="5"/>
  <c r="L25" i="5" s="1"/>
  <c r="E25" i="5"/>
  <c r="F25" i="5"/>
  <c r="K25" i="5"/>
  <c r="H25" i="5"/>
  <c r="I25" i="5" s="1"/>
  <c r="D26" i="5"/>
  <c r="K23" i="3"/>
  <c r="I23" i="3"/>
  <c r="H24" i="3"/>
  <c r="G24" i="3"/>
  <c r="L24" i="3" s="1"/>
  <c r="D25" i="3"/>
  <c r="E24" i="3"/>
  <c r="F24" i="3" s="1"/>
  <c r="E28" i="6" l="1"/>
  <c r="D29" i="6"/>
  <c r="O25" i="3"/>
  <c r="D25" i="2"/>
  <c r="K24" i="2"/>
  <c r="I24" i="2"/>
  <c r="L24" i="2"/>
  <c r="E24" i="2"/>
  <c r="F24" i="2" s="1"/>
  <c r="H23" i="2"/>
  <c r="M19" i="1"/>
  <c r="G26" i="5"/>
  <c r="L26" i="5" s="1"/>
  <c r="H26" i="5"/>
  <c r="I26" i="5" s="1"/>
  <c r="O26" i="5"/>
  <c r="E26" i="5"/>
  <c r="F26" i="5" s="1"/>
  <c r="K26" i="5"/>
  <c r="D27" i="5"/>
  <c r="K24" i="3"/>
  <c r="I24" i="3"/>
  <c r="H25" i="3"/>
  <c r="G25" i="3"/>
  <c r="L25" i="3" s="1"/>
  <c r="D26" i="3"/>
  <c r="E25" i="3"/>
  <c r="F25" i="3" s="1"/>
  <c r="D30" i="6" l="1"/>
  <c r="E29" i="6"/>
  <c r="O26" i="3"/>
  <c r="H24" i="2"/>
  <c r="D26" i="2"/>
  <c r="K25" i="2"/>
  <c r="F25" i="2"/>
  <c r="I25" i="2"/>
  <c r="L25" i="2"/>
  <c r="E25" i="2"/>
  <c r="H25" i="2" s="1"/>
  <c r="N19" i="1"/>
  <c r="D28" i="5"/>
  <c r="O27" i="5"/>
  <c r="G27" i="5"/>
  <c r="L27" i="5" s="1"/>
  <c r="H27" i="5"/>
  <c r="I27" i="5" s="1"/>
  <c r="E27" i="5"/>
  <c r="K27" i="5" s="1"/>
  <c r="F27" i="5"/>
  <c r="K25" i="3"/>
  <c r="I25" i="3"/>
  <c r="H26" i="3"/>
  <c r="G26" i="3"/>
  <c r="L26" i="3" s="1"/>
  <c r="D27" i="3"/>
  <c r="E26" i="3"/>
  <c r="F26" i="3" s="1"/>
  <c r="E30" i="6" l="1"/>
  <c r="D31" i="6"/>
  <c r="O27" i="3"/>
  <c r="D27" i="2"/>
  <c r="K26" i="2"/>
  <c r="I26" i="2"/>
  <c r="L26" i="2"/>
  <c r="E26" i="2"/>
  <c r="F26" i="2" s="1"/>
  <c r="M20" i="1"/>
  <c r="F28" i="5"/>
  <c r="E28" i="5"/>
  <c r="K28" i="5"/>
  <c r="D29" i="5"/>
  <c r="H28" i="5"/>
  <c r="I28" i="5" s="1"/>
  <c r="O28" i="5"/>
  <c r="G28" i="5"/>
  <c r="L28" i="5" s="1"/>
  <c r="K26" i="3"/>
  <c r="I26" i="3"/>
  <c r="H27" i="3"/>
  <c r="G27" i="3"/>
  <c r="L27" i="3" s="1"/>
  <c r="D28" i="3"/>
  <c r="E27" i="3"/>
  <c r="F27" i="3" s="1"/>
  <c r="D32" i="6" l="1"/>
  <c r="E31" i="6"/>
  <c r="O28" i="3"/>
  <c r="H26" i="2"/>
  <c r="D28" i="2"/>
  <c r="K27" i="2"/>
  <c r="I27" i="2"/>
  <c r="L27" i="2"/>
  <c r="E27" i="2"/>
  <c r="F27" i="2" s="1"/>
  <c r="N20" i="1"/>
  <c r="H29" i="5"/>
  <c r="I29" i="5" s="1"/>
  <c r="O29" i="5"/>
  <c r="G29" i="5"/>
  <c r="L29" i="5" s="1"/>
  <c r="E29" i="5"/>
  <c r="F29" i="5" s="1"/>
  <c r="D30" i="5"/>
  <c r="K27" i="3"/>
  <c r="H28" i="3"/>
  <c r="I27" i="3"/>
  <c r="G28" i="3"/>
  <c r="L28" i="3" s="1"/>
  <c r="D29" i="3"/>
  <c r="E28" i="3"/>
  <c r="F28" i="3" s="1"/>
  <c r="E32" i="6" l="1"/>
  <c r="D33" i="6"/>
  <c r="O29" i="3"/>
  <c r="H27" i="2"/>
  <c r="D29" i="2"/>
  <c r="I28" i="2"/>
  <c r="K28" i="2"/>
  <c r="L28" i="2"/>
  <c r="E28" i="2"/>
  <c r="H28" i="2" s="1"/>
  <c r="M21" i="1"/>
  <c r="D31" i="5"/>
  <c r="O30" i="5"/>
  <c r="H30" i="5"/>
  <c r="I30" i="5" s="1"/>
  <c r="G30" i="5"/>
  <c r="L30" i="5" s="1"/>
  <c r="E30" i="5"/>
  <c r="K30" i="5"/>
  <c r="F30" i="5"/>
  <c r="K29" i="5"/>
  <c r="K28" i="3"/>
  <c r="G29" i="3"/>
  <c r="L29" i="3" s="1"/>
  <c r="I28" i="3"/>
  <c r="H29" i="3"/>
  <c r="D30" i="3"/>
  <c r="E29" i="3"/>
  <c r="F29" i="3" s="1"/>
  <c r="E33" i="6" l="1"/>
  <c r="D34" i="6"/>
  <c r="O30" i="3"/>
  <c r="F28" i="2"/>
  <c r="D30" i="2"/>
  <c r="I29" i="2"/>
  <c r="K29" i="2"/>
  <c r="L29" i="2"/>
  <c r="E29" i="2"/>
  <c r="F29" i="2" s="1"/>
  <c r="N21" i="1"/>
  <c r="M22" i="1"/>
  <c r="D32" i="5"/>
  <c r="O31" i="5"/>
  <c r="G31" i="5"/>
  <c r="L31" i="5" s="1"/>
  <c r="H31" i="5"/>
  <c r="I31" i="5" s="1"/>
  <c r="E31" i="5"/>
  <c r="K31" i="5" s="1"/>
  <c r="I29" i="3"/>
  <c r="K29" i="3"/>
  <c r="H30" i="3"/>
  <c r="G30" i="3"/>
  <c r="L30" i="3" s="1"/>
  <c r="D31" i="3"/>
  <c r="E30" i="3"/>
  <c r="F30" i="3" s="1"/>
  <c r="E34" i="6" l="1"/>
  <c r="D35" i="6"/>
  <c r="O31" i="3"/>
  <c r="H29" i="2"/>
  <c r="D31" i="2"/>
  <c r="K30" i="2"/>
  <c r="I30" i="2"/>
  <c r="L30" i="2"/>
  <c r="E30" i="2"/>
  <c r="F30" i="2" s="1"/>
  <c r="N22" i="1"/>
  <c r="M23" i="1"/>
  <c r="F31" i="5"/>
  <c r="G32" i="5" s="1"/>
  <c r="E32" i="5"/>
  <c r="F32" i="5" s="1"/>
  <c r="K32" i="5"/>
  <c r="D33" i="5"/>
  <c r="O32" i="5"/>
  <c r="H32" i="5"/>
  <c r="K30" i="3"/>
  <c r="I30" i="3"/>
  <c r="H31" i="3"/>
  <c r="G31" i="3"/>
  <c r="L31" i="3" s="1"/>
  <c r="D32" i="3"/>
  <c r="E31" i="3"/>
  <c r="F31" i="3" s="1"/>
  <c r="D36" i="6" l="1"/>
  <c r="E35" i="6"/>
  <c r="O32" i="3"/>
  <c r="H30" i="2"/>
  <c r="D32" i="2"/>
  <c r="K31" i="2"/>
  <c r="I31" i="2"/>
  <c r="L31" i="2"/>
  <c r="H31" i="2"/>
  <c r="E31" i="2"/>
  <c r="F31" i="2" s="1"/>
  <c r="N23" i="1"/>
  <c r="L32" i="5"/>
  <c r="I32" i="5"/>
  <c r="H33" i="5"/>
  <c r="I33" i="5" s="1"/>
  <c r="O33" i="5"/>
  <c r="G33" i="5"/>
  <c r="L33" i="5" s="1"/>
  <c r="E33" i="5"/>
  <c r="F33" i="5" s="1"/>
  <c r="K33" i="5"/>
  <c r="D34" i="5"/>
  <c r="K31" i="3"/>
  <c r="H32" i="3"/>
  <c r="I31" i="3"/>
  <c r="G32" i="3"/>
  <c r="L32" i="3" s="1"/>
  <c r="D33" i="3"/>
  <c r="E32" i="3"/>
  <c r="F32" i="3" s="1"/>
  <c r="D37" i="6" l="1"/>
  <c r="E36" i="6"/>
  <c r="O33" i="3"/>
  <c r="D33" i="2"/>
  <c r="K32" i="2"/>
  <c r="I32" i="2"/>
  <c r="L32" i="2"/>
  <c r="E32" i="2"/>
  <c r="F32" i="2" s="1"/>
  <c r="M24" i="1"/>
  <c r="N24" i="1"/>
  <c r="D35" i="5"/>
  <c r="G34" i="5"/>
  <c r="L34" i="5" s="1"/>
  <c r="H34" i="5"/>
  <c r="O34" i="5"/>
  <c r="F34" i="5"/>
  <c r="E34" i="5"/>
  <c r="K34" i="5"/>
  <c r="K32" i="3"/>
  <c r="H33" i="3"/>
  <c r="I32" i="3"/>
  <c r="G33" i="3"/>
  <c r="L33" i="3" s="1"/>
  <c r="D34" i="3"/>
  <c r="E33" i="3"/>
  <c r="F33" i="3" s="1"/>
  <c r="E37" i="6" l="1"/>
  <c r="D38" i="6"/>
  <c r="O34" i="3"/>
  <c r="H32" i="2"/>
  <c r="D34" i="2"/>
  <c r="K33" i="2"/>
  <c r="I33" i="2"/>
  <c r="L33" i="2"/>
  <c r="E33" i="2"/>
  <c r="F33" i="2" s="1"/>
  <c r="M25" i="1"/>
  <c r="D36" i="5"/>
  <c r="H35" i="5"/>
  <c r="O35" i="5"/>
  <c r="G35" i="5"/>
  <c r="L35" i="5" s="1"/>
  <c r="E35" i="5"/>
  <c r="K35" i="5" s="1"/>
  <c r="F35" i="5"/>
  <c r="I34" i="5"/>
  <c r="K33" i="3"/>
  <c r="I33" i="3"/>
  <c r="H34" i="3"/>
  <c r="G34" i="3"/>
  <c r="L34" i="3" s="1"/>
  <c r="D35" i="3"/>
  <c r="E34" i="3"/>
  <c r="F34" i="3" s="1"/>
  <c r="D39" i="6" l="1"/>
  <c r="E38" i="6"/>
  <c r="O35" i="3"/>
  <c r="D35" i="2"/>
  <c r="K34" i="2"/>
  <c r="I34" i="2"/>
  <c r="L34" i="2"/>
  <c r="E34" i="2"/>
  <c r="F34" i="2" s="1"/>
  <c r="H33" i="2"/>
  <c r="N25" i="1"/>
  <c r="M26" i="1"/>
  <c r="I35" i="5"/>
  <c r="E36" i="5"/>
  <c r="F36" i="5" s="1"/>
  <c r="K36" i="5"/>
  <c r="D37" i="5"/>
  <c r="O36" i="5"/>
  <c r="H36" i="5"/>
  <c r="I36" i="5" s="1"/>
  <c r="G36" i="5"/>
  <c r="L36" i="5" s="1"/>
  <c r="K34" i="3"/>
  <c r="I34" i="3"/>
  <c r="H35" i="3"/>
  <c r="G35" i="3"/>
  <c r="L35" i="3" s="1"/>
  <c r="D36" i="3"/>
  <c r="E35" i="3"/>
  <c r="F35" i="3" s="1"/>
  <c r="E39" i="6" l="1"/>
  <c r="D40" i="6"/>
  <c r="O36" i="3"/>
  <c r="H34" i="2"/>
  <c r="D36" i="2"/>
  <c r="I35" i="2"/>
  <c r="K35" i="2"/>
  <c r="L35" i="2"/>
  <c r="E35" i="2"/>
  <c r="F35" i="2" s="1"/>
  <c r="N26" i="1"/>
  <c r="O37" i="5"/>
  <c r="G37" i="5"/>
  <c r="L37" i="5" s="1"/>
  <c r="D38" i="5"/>
  <c r="H37" i="5"/>
  <c r="I37" i="5" s="1"/>
  <c r="E37" i="5"/>
  <c r="F37" i="5" s="1"/>
  <c r="K37" i="5"/>
  <c r="K35" i="3"/>
  <c r="I35" i="3"/>
  <c r="H36" i="3"/>
  <c r="G36" i="3"/>
  <c r="L36" i="3" s="1"/>
  <c r="D37" i="3"/>
  <c r="E36" i="3"/>
  <c r="F36" i="3" s="1"/>
  <c r="D41" i="6" l="1"/>
  <c r="E40" i="6"/>
  <c r="O37" i="3"/>
  <c r="H35" i="2"/>
  <c r="D37" i="2"/>
  <c r="I36" i="2"/>
  <c r="K36" i="2"/>
  <c r="L36" i="2"/>
  <c r="H36" i="2"/>
  <c r="E36" i="2"/>
  <c r="F36" i="2" s="1"/>
  <c r="M27" i="1"/>
  <c r="E38" i="5"/>
  <c r="K38" i="5"/>
  <c r="D39" i="5"/>
  <c r="H38" i="5"/>
  <c r="G38" i="5"/>
  <c r="L38" i="5" s="1"/>
  <c r="O38" i="5"/>
  <c r="F38" i="5"/>
  <c r="K36" i="3"/>
  <c r="I36" i="3"/>
  <c r="H37" i="3"/>
  <c r="G37" i="3"/>
  <c r="L37" i="3" s="1"/>
  <c r="D38" i="3"/>
  <c r="E37" i="3"/>
  <c r="F37" i="3" s="1"/>
  <c r="E41" i="6" l="1"/>
  <c r="D42" i="6"/>
  <c r="O38" i="3"/>
  <c r="D38" i="2"/>
  <c r="I37" i="2"/>
  <c r="K37" i="2"/>
  <c r="L37" i="2"/>
  <c r="E37" i="2"/>
  <c r="F37" i="2" s="1"/>
  <c r="N27" i="1"/>
  <c r="M28" i="1" s="1"/>
  <c r="D40" i="5"/>
  <c r="H39" i="5"/>
  <c r="G39" i="5"/>
  <c r="L39" i="5" s="1"/>
  <c r="O39" i="5"/>
  <c r="E39" i="5"/>
  <c r="K39" i="5" s="1"/>
  <c r="I38" i="5"/>
  <c r="K37" i="3"/>
  <c r="I37" i="3"/>
  <c r="H38" i="3"/>
  <c r="G38" i="3"/>
  <c r="L38" i="3" s="1"/>
  <c r="D39" i="3"/>
  <c r="E38" i="3"/>
  <c r="F38" i="3" s="1"/>
  <c r="D43" i="6" l="1"/>
  <c r="E42" i="6"/>
  <c r="O39" i="3"/>
  <c r="H37" i="2"/>
  <c r="D39" i="2"/>
  <c r="K38" i="2"/>
  <c r="I38" i="2"/>
  <c r="L38" i="2"/>
  <c r="E38" i="2"/>
  <c r="H38" i="2" s="1"/>
  <c r="N28" i="1"/>
  <c r="M29" i="1"/>
  <c r="I39" i="5"/>
  <c r="E40" i="5"/>
  <c r="F40" i="5" s="1"/>
  <c r="K40" i="5"/>
  <c r="D41" i="5"/>
  <c r="H40" i="5"/>
  <c r="O40" i="5"/>
  <c r="F39" i="5"/>
  <c r="G40" i="5" s="1"/>
  <c r="K38" i="3"/>
  <c r="I38" i="3"/>
  <c r="H39" i="3"/>
  <c r="G39" i="3"/>
  <c r="L39" i="3" s="1"/>
  <c r="D40" i="3"/>
  <c r="E39" i="3"/>
  <c r="F39" i="3" s="1"/>
  <c r="D44" i="6" l="1"/>
  <c r="E43" i="6"/>
  <c r="O40" i="3"/>
  <c r="K39" i="3"/>
  <c r="F38" i="2"/>
  <c r="D40" i="2"/>
  <c r="K39" i="2"/>
  <c r="I39" i="2"/>
  <c r="L39" i="2"/>
  <c r="E39" i="2"/>
  <c r="F39" i="2" s="1"/>
  <c r="N29" i="1"/>
  <c r="M30" i="1" s="1"/>
  <c r="L40" i="5"/>
  <c r="I40" i="5"/>
  <c r="O41" i="5"/>
  <c r="G41" i="5"/>
  <c r="L41" i="5" s="1"/>
  <c r="D42" i="5"/>
  <c r="H41" i="5"/>
  <c r="I41" i="5" s="1"/>
  <c r="F41" i="5"/>
  <c r="E41" i="5"/>
  <c r="K41" i="5"/>
  <c r="I39" i="3"/>
  <c r="H40" i="3"/>
  <c r="G40" i="3"/>
  <c r="L40" i="3" s="1"/>
  <c r="D41" i="3"/>
  <c r="E40" i="3"/>
  <c r="F40" i="3" s="1"/>
  <c r="D45" i="6" l="1"/>
  <c r="E44" i="6"/>
  <c r="O41" i="3"/>
  <c r="H39" i="2"/>
  <c r="D41" i="2"/>
  <c r="K40" i="2"/>
  <c r="I40" i="2"/>
  <c r="L40" i="2"/>
  <c r="E40" i="2"/>
  <c r="F40" i="2" s="1"/>
  <c r="N30" i="1"/>
  <c r="M31" i="1"/>
  <c r="D43" i="5"/>
  <c r="H42" i="5"/>
  <c r="G42" i="5"/>
  <c r="L42" i="5" s="1"/>
  <c r="O42" i="5"/>
  <c r="E42" i="5"/>
  <c r="K42" i="5" s="1"/>
  <c r="K40" i="3"/>
  <c r="I40" i="3"/>
  <c r="H41" i="3"/>
  <c r="G41" i="3"/>
  <c r="L41" i="3" s="1"/>
  <c r="D42" i="3"/>
  <c r="E41" i="3"/>
  <c r="F41" i="3" s="1"/>
  <c r="E45" i="6" l="1"/>
  <c r="D46" i="6"/>
  <c r="O42" i="3"/>
  <c r="H40" i="2"/>
  <c r="D42" i="2"/>
  <c r="K41" i="2"/>
  <c r="I41" i="2"/>
  <c r="H41" i="2"/>
  <c r="L41" i="2"/>
  <c r="E41" i="2"/>
  <c r="F41" i="2" s="1"/>
  <c r="N31" i="1"/>
  <c r="F42" i="5"/>
  <c r="D44" i="5"/>
  <c r="H43" i="5"/>
  <c r="G43" i="5"/>
  <c r="L43" i="5" s="1"/>
  <c r="O43" i="5"/>
  <c r="E43" i="5"/>
  <c r="K43" i="5" s="1"/>
  <c r="I42" i="5"/>
  <c r="K41" i="3"/>
  <c r="I41" i="3"/>
  <c r="H42" i="3"/>
  <c r="G42" i="3"/>
  <c r="L42" i="3" s="1"/>
  <c r="D43" i="3"/>
  <c r="E42" i="3"/>
  <c r="F42" i="3" s="1"/>
  <c r="E46" i="6" l="1"/>
  <c r="D47" i="6"/>
  <c r="O43" i="3"/>
  <c r="D43" i="2"/>
  <c r="K42" i="2"/>
  <c r="I42" i="2"/>
  <c r="L42" i="2"/>
  <c r="E42" i="2"/>
  <c r="H42" i="2" s="1"/>
  <c r="M32" i="1"/>
  <c r="F43" i="5"/>
  <c r="I43" i="5"/>
  <c r="E44" i="5"/>
  <c r="F44" i="5" s="1"/>
  <c r="O44" i="5"/>
  <c r="K44" i="5"/>
  <c r="D45" i="5"/>
  <c r="H44" i="5"/>
  <c r="K42" i="3"/>
  <c r="I42" i="3"/>
  <c r="H43" i="3"/>
  <c r="G43" i="3"/>
  <c r="L43" i="3" s="1"/>
  <c r="D44" i="3"/>
  <c r="E43" i="3"/>
  <c r="F43" i="3" s="1"/>
  <c r="D48" i="6" l="1"/>
  <c r="E47" i="6"/>
  <c r="O44" i="3"/>
  <c r="F42" i="2"/>
  <c r="D44" i="2"/>
  <c r="K43" i="2"/>
  <c r="I43" i="2"/>
  <c r="L43" i="2"/>
  <c r="E43" i="2"/>
  <c r="F43" i="2" s="1"/>
  <c r="N32" i="1"/>
  <c r="M33" i="1"/>
  <c r="G44" i="5"/>
  <c r="O45" i="5"/>
  <c r="G45" i="5"/>
  <c r="L45" i="5" s="1"/>
  <c r="H45" i="5"/>
  <c r="D46" i="5"/>
  <c r="E45" i="5"/>
  <c r="F45" i="5" s="1"/>
  <c r="K43" i="3"/>
  <c r="I43" i="3"/>
  <c r="H44" i="3"/>
  <c r="G44" i="3"/>
  <c r="L44" i="3" s="1"/>
  <c r="D45" i="3"/>
  <c r="E44" i="3"/>
  <c r="F44" i="3" s="1"/>
  <c r="D49" i="6" l="1"/>
  <c r="E48" i="6"/>
  <c r="O45" i="3"/>
  <c r="H43" i="2"/>
  <c r="D45" i="2"/>
  <c r="I44" i="2"/>
  <c r="K44" i="2"/>
  <c r="L44" i="2"/>
  <c r="E44" i="2"/>
  <c r="H44" i="2" s="1"/>
  <c r="N33" i="1"/>
  <c r="M34" i="1"/>
  <c r="H46" i="5"/>
  <c r="G46" i="5"/>
  <c r="L46" i="5" s="1"/>
  <c r="D47" i="5"/>
  <c r="F46" i="5"/>
  <c r="O46" i="5"/>
  <c r="E46" i="5"/>
  <c r="K46" i="5"/>
  <c r="I45" i="5"/>
  <c r="L44" i="5"/>
  <c r="I44" i="5"/>
  <c r="K45" i="5"/>
  <c r="K44" i="3"/>
  <c r="I44" i="3"/>
  <c r="H45" i="3"/>
  <c r="G45" i="3"/>
  <c r="L45" i="3" s="1"/>
  <c r="D46" i="3"/>
  <c r="E45" i="3"/>
  <c r="F45" i="3" s="1"/>
  <c r="E49" i="6" l="1"/>
  <c r="D50" i="6"/>
  <c r="O46" i="3"/>
  <c r="F44" i="2"/>
  <c r="D46" i="2"/>
  <c r="I45" i="2"/>
  <c r="K45" i="2"/>
  <c r="L45" i="2"/>
  <c r="H45" i="2"/>
  <c r="E45" i="2"/>
  <c r="F45" i="2" s="1"/>
  <c r="N34" i="1"/>
  <c r="M35" i="1"/>
  <c r="D48" i="5"/>
  <c r="O47" i="5"/>
  <c r="E47" i="5"/>
  <c r="K47" i="5" s="1"/>
  <c r="H47" i="5"/>
  <c r="G47" i="5"/>
  <c r="L47" i="5" s="1"/>
  <c r="I46" i="5"/>
  <c r="K45" i="3"/>
  <c r="I45" i="3"/>
  <c r="H46" i="3"/>
  <c r="G46" i="3"/>
  <c r="L46" i="3" s="1"/>
  <c r="D47" i="3"/>
  <c r="E46" i="3"/>
  <c r="F46" i="3" s="1"/>
  <c r="E50" i="6" l="1"/>
  <c r="D51" i="6"/>
  <c r="O47" i="3"/>
  <c r="D47" i="2"/>
  <c r="K46" i="2"/>
  <c r="I46" i="2"/>
  <c r="L46" i="2"/>
  <c r="H46" i="2"/>
  <c r="E46" i="2"/>
  <c r="F46" i="2" s="1"/>
  <c r="N35" i="1"/>
  <c r="F47" i="5"/>
  <c r="G48" i="5" s="1"/>
  <c r="I47" i="5"/>
  <c r="E48" i="5"/>
  <c r="K48" i="5"/>
  <c r="H48" i="5"/>
  <c r="D49" i="5"/>
  <c r="F48" i="5"/>
  <c r="O48" i="5"/>
  <c r="K46" i="3"/>
  <c r="I46" i="3"/>
  <c r="H47" i="3"/>
  <c r="G47" i="3"/>
  <c r="L47" i="3" s="1"/>
  <c r="D48" i="3"/>
  <c r="E47" i="3"/>
  <c r="F47" i="3" s="1"/>
  <c r="E51" i="6" l="1"/>
  <c r="D52" i="6"/>
  <c r="O48" i="3"/>
  <c r="D48" i="2"/>
  <c r="K47" i="2"/>
  <c r="I47" i="2"/>
  <c r="L47" i="2"/>
  <c r="E47" i="2"/>
  <c r="F47" i="2" s="1"/>
  <c r="M36" i="1"/>
  <c r="L48" i="5"/>
  <c r="I48" i="5"/>
  <c r="O49" i="5"/>
  <c r="G49" i="5"/>
  <c r="L49" i="5" s="1"/>
  <c r="F49" i="5"/>
  <c r="D50" i="5"/>
  <c r="H49" i="5"/>
  <c r="E49" i="5"/>
  <c r="K49" i="5"/>
  <c r="G48" i="3"/>
  <c r="L48" i="3" s="1"/>
  <c r="K47" i="3"/>
  <c r="I47" i="3"/>
  <c r="H48" i="3"/>
  <c r="D49" i="3"/>
  <c r="E48" i="3"/>
  <c r="F48" i="3" s="1"/>
  <c r="D53" i="6" l="1"/>
  <c r="E52" i="6"/>
  <c r="O49" i="3"/>
  <c r="H47" i="2"/>
  <c r="D49" i="2"/>
  <c r="K48" i="2"/>
  <c r="I48" i="2"/>
  <c r="L48" i="2"/>
  <c r="E48" i="2"/>
  <c r="F48" i="2" s="1"/>
  <c r="N36" i="1"/>
  <c r="H50" i="5"/>
  <c r="I50" i="5" s="1"/>
  <c r="D51" i="5"/>
  <c r="F50" i="5"/>
  <c r="O50" i="5"/>
  <c r="E50" i="5"/>
  <c r="K50" i="5"/>
  <c r="G50" i="5"/>
  <c r="L50" i="5" s="1"/>
  <c r="I49" i="5"/>
  <c r="I48" i="3"/>
  <c r="K48" i="3"/>
  <c r="H49" i="3"/>
  <c r="G49" i="3"/>
  <c r="L49" i="3" s="1"/>
  <c r="D50" i="3"/>
  <c r="E49" i="3"/>
  <c r="F49" i="3" s="1"/>
  <c r="E53" i="6" l="1"/>
  <c r="D54" i="6"/>
  <c r="O50" i="3"/>
  <c r="H48" i="2"/>
  <c r="D50" i="2"/>
  <c r="K49" i="2"/>
  <c r="I49" i="2"/>
  <c r="L49" i="2"/>
  <c r="E49" i="2"/>
  <c r="F49" i="2" s="1"/>
  <c r="M37" i="1"/>
  <c r="D52" i="5"/>
  <c r="H51" i="5"/>
  <c r="I51" i="5" s="1"/>
  <c r="G51" i="5"/>
  <c r="L51" i="5" s="1"/>
  <c r="F51" i="5"/>
  <c r="O51" i="5"/>
  <c r="E51" i="5"/>
  <c r="K51" i="5" s="1"/>
  <c r="K49" i="3"/>
  <c r="I49" i="3"/>
  <c r="H50" i="3"/>
  <c r="G50" i="3"/>
  <c r="L50" i="3" s="1"/>
  <c r="D51" i="3"/>
  <c r="E50" i="3"/>
  <c r="F50" i="3" s="1"/>
  <c r="E54" i="6" l="1"/>
  <c r="D55" i="6"/>
  <c r="O51" i="3"/>
  <c r="D51" i="2"/>
  <c r="K50" i="2"/>
  <c r="I50" i="2"/>
  <c r="L50" i="2"/>
  <c r="E50" i="2"/>
  <c r="H50" i="2" s="1"/>
  <c r="H49" i="2"/>
  <c r="N37" i="1"/>
  <c r="M38" i="1"/>
  <c r="E52" i="5"/>
  <c r="D53" i="5"/>
  <c r="H52" i="5"/>
  <c r="G52" i="5"/>
  <c r="L52" i="5" s="1"/>
  <c r="F52" i="5"/>
  <c r="O52" i="5"/>
  <c r="K52" i="5"/>
  <c r="K50" i="3"/>
  <c r="I50" i="3"/>
  <c r="H51" i="3"/>
  <c r="G51" i="3"/>
  <c r="L51" i="3" s="1"/>
  <c r="D52" i="3"/>
  <c r="E51" i="3"/>
  <c r="K51" i="3" s="1"/>
  <c r="D56" i="6" l="1"/>
  <c r="E55" i="6"/>
  <c r="O52" i="3"/>
  <c r="F51" i="3"/>
  <c r="G52" i="3" s="1"/>
  <c r="L52" i="3" s="1"/>
  <c r="F50" i="2"/>
  <c r="D52" i="2"/>
  <c r="I51" i="2"/>
  <c r="K51" i="2"/>
  <c r="L51" i="2"/>
  <c r="E51" i="2"/>
  <c r="H51" i="2" s="1"/>
  <c r="N38" i="1"/>
  <c r="M39" i="1" s="1"/>
  <c r="O53" i="5"/>
  <c r="G53" i="5"/>
  <c r="L53" i="5" s="1"/>
  <c r="D54" i="5"/>
  <c r="H53" i="5"/>
  <c r="I53" i="5" s="1"/>
  <c r="E53" i="5"/>
  <c r="K53" i="5" s="1"/>
  <c r="I52" i="5"/>
  <c r="I51" i="3"/>
  <c r="H52" i="3"/>
  <c r="D53" i="3"/>
  <c r="E52" i="3"/>
  <c r="F52" i="3" s="1"/>
  <c r="D57" i="6" l="1"/>
  <c r="E56" i="6"/>
  <c r="O53" i="3"/>
  <c r="F51" i="2"/>
  <c r="D53" i="2"/>
  <c r="I52" i="2"/>
  <c r="K52" i="2"/>
  <c r="L52" i="2"/>
  <c r="E52" i="2"/>
  <c r="F52" i="2" s="1"/>
  <c r="N39" i="1"/>
  <c r="M40" i="1"/>
  <c r="H54" i="5"/>
  <c r="K54" i="5"/>
  <c r="D55" i="5"/>
  <c r="F54" i="5"/>
  <c r="O54" i="5"/>
  <c r="E54" i="5"/>
  <c r="F53" i="5"/>
  <c r="G54" i="5" s="1"/>
  <c r="K52" i="3"/>
  <c r="I52" i="3"/>
  <c r="H53" i="3"/>
  <c r="G53" i="3"/>
  <c r="L53" i="3" s="1"/>
  <c r="D54" i="3"/>
  <c r="E53" i="3"/>
  <c r="F53" i="3" s="1"/>
  <c r="D58" i="6" l="1"/>
  <c r="E57" i="6"/>
  <c r="O54" i="3"/>
  <c r="H52" i="2"/>
  <c r="D54" i="2"/>
  <c r="I53" i="2"/>
  <c r="K53" i="2"/>
  <c r="L53" i="2"/>
  <c r="E53" i="2"/>
  <c r="H53" i="2" s="1"/>
  <c r="N40" i="1"/>
  <c r="M41" i="1"/>
  <c r="L54" i="5"/>
  <c r="I54" i="5"/>
  <c r="K55" i="5"/>
  <c r="D56" i="5"/>
  <c r="H55" i="5"/>
  <c r="G55" i="5"/>
  <c r="L55" i="5" s="1"/>
  <c r="O55" i="5"/>
  <c r="E55" i="5"/>
  <c r="F55" i="5" s="1"/>
  <c r="K53" i="3"/>
  <c r="I53" i="3"/>
  <c r="H54" i="3"/>
  <c r="G54" i="3"/>
  <c r="L54" i="3" s="1"/>
  <c r="D55" i="3"/>
  <c r="E54" i="3"/>
  <c r="F54" i="3" s="1"/>
  <c r="E58" i="6" l="1"/>
  <c r="D59" i="6"/>
  <c r="O55" i="3"/>
  <c r="F53" i="2"/>
  <c r="D55" i="2"/>
  <c r="K54" i="2"/>
  <c r="I54" i="2"/>
  <c r="L54" i="2"/>
  <c r="E54" i="2"/>
  <c r="H54" i="2" s="1"/>
  <c r="N41" i="1"/>
  <c r="E56" i="5"/>
  <c r="D57" i="5"/>
  <c r="H56" i="5"/>
  <c r="I56" i="5" s="1"/>
  <c r="G56" i="5"/>
  <c r="L56" i="5" s="1"/>
  <c r="F56" i="5"/>
  <c r="O56" i="5"/>
  <c r="K56" i="5"/>
  <c r="I55" i="5"/>
  <c r="K54" i="3"/>
  <c r="I54" i="3"/>
  <c r="H55" i="3"/>
  <c r="G55" i="3"/>
  <c r="L55" i="3" s="1"/>
  <c r="D56" i="3"/>
  <c r="E55" i="3"/>
  <c r="F55" i="3" s="1"/>
  <c r="D60" i="6" l="1"/>
  <c r="E59" i="6"/>
  <c r="O56" i="3"/>
  <c r="F54" i="2"/>
  <c r="D56" i="2"/>
  <c r="K55" i="2"/>
  <c r="I55" i="2"/>
  <c r="L55" i="2"/>
  <c r="E55" i="2"/>
  <c r="F55" i="2" s="1"/>
  <c r="M42" i="1"/>
  <c r="D58" i="5"/>
  <c r="O57" i="5"/>
  <c r="G57" i="5"/>
  <c r="L57" i="5" s="1"/>
  <c r="K57" i="5"/>
  <c r="H57" i="5"/>
  <c r="E57" i="5"/>
  <c r="F57" i="5" s="1"/>
  <c r="K55" i="3"/>
  <c r="I55" i="3"/>
  <c r="H56" i="3"/>
  <c r="G56" i="3"/>
  <c r="L56" i="3" s="1"/>
  <c r="D57" i="3"/>
  <c r="E56" i="3"/>
  <c r="F56" i="3" s="1"/>
  <c r="D61" i="6" l="1"/>
  <c r="E60" i="6"/>
  <c r="O57" i="3"/>
  <c r="H55" i="2"/>
  <c r="D57" i="2"/>
  <c r="K56" i="2"/>
  <c r="I56" i="2"/>
  <c r="H56" i="2"/>
  <c r="L56" i="2"/>
  <c r="E56" i="2"/>
  <c r="F56" i="2" s="1"/>
  <c r="N42" i="1"/>
  <c r="M43" i="1"/>
  <c r="I57" i="5"/>
  <c r="H58" i="5"/>
  <c r="F58" i="5"/>
  <c r="D59" i="5"/>
  <c r="O58" i="5"/>
  <c r="G58" i="5"/>
  <c r="L58" i="5" s="1"/>
  <c r="E58" i="5"/>
  <c r="K58" i="5" s="1"/>
  <c r="K56" i="3"/>
  <c r="I56" i="3"/>
  <c r="H57" i="3"/>
  <c r="G57" i="3"/>
  <c r="L57" i="3" s="1"/>
  <c r="D58" i="3"/>
  <c r="E57" i="3"/>
  <c r="F57" i="3" s="1"/>
  <c r="E61" i="6" l="1"/>
  <c r="D62" i="6"/>
  <c r="O58" i="3"/>
  <c r="D58" i="2"/>
  <c r="K57" i="2"/>
  <c r="I57" i="2"/>
  <c r="L57" i="2"/>
  <c r="E57" i="2"/>
  <c r="F57" i="2" s="1"/>
  <c r="N43" i="1"/>
  <c r="D60" i="5"/>
  <c r="H59" i="5"/>
  <c r="G59" i="5"/>
  <c r="L59" i="5" s="1"/>
  <c r="O59" i="5"/>
  <c r="E59" i="5"/>
  <c r="K59" i="5" s="1"/>
  <c r="I58" i="5"/>
  <c r="K57" i="3"/>
  <c r="I57" i="3"/>
  <c r="H58" i="3"/>
  <c r="G58" i="3"/>
  <c r="L58" i="3" s="1"/>
  <c r="D59" i="3"/>
  <c r="E58" i="3"/>
  <c r="F58" i="3" s="1"/>
  <c r="D63" i="6" l="1"/>
  <c r="E62" i="6"/>
  <c r="O59" i="3"/>
  <c r="H57" i="2"/>
  <c r="D59" i="2"/>
  <c r="K58" i="2"/>
  <c r="I58" i="2"/>
  <c r="L58" i="2"/>
  <c r="E58" i="2"/>
  <c r="F58" i="2" s="1"/>
  <c r="M44" i="1"/>
  <c r="F59" i="5"/>
  <c r="G60" i="5" s="1"/>
  <c r="I59" i="5"/>
  <c r="H60" i="5"/>
  <c r="O60" i="5"/>
  <c r="E60" i="5"/>
  <c r="F60" i="5" s="1"/>
  <c r="D61" i="5"/>
  <c r="K58" i="3"/>
  <c r="I58" i="3"/>
  <c r="H59" i="3"/>
  <c r="G59" i="3"/>
  <c r="L59" i="3" s="1"/>
  <c r="D60" i="3"/>
  <c r="E59" i="3"/>
  <c r="F59" i="3" s="1"/>
  <c r="E63" i="6" l="1"/>
  <c r="D64" i="6"/>
  <c r="O60" i="3"/>
  <c r="H58" i="2"/>
  <c r="D60" i="2"/>
  <c r="I59" i="2"/>
  <c r="K59" i="2"/>
  <c r="L59" i="2"/>
  <c r="H59" i="2"/>
  <c r="E59" i="2"/>
  <c r="F59" i="2" s="1"/>
  <c r="N44" i="1"/>
  <c r="L60" i="5"/>
  <c r="I60" i="5"/>
  <c r="K60" i="5"/>
  <c r="D62" i="5"/>
  <c r="G61" i="5"/>
  <c r="L61" i="5" s="1"/>
  <c r="H61" i="5"/>
  <c r="I61" i="5" s="1"/>
  <c r="E61" i="5"/>
  <c r="K61" i="5" s="1"/>
  <c r="O61" i="5"/>
  <c r="K59" i="3"/>
  <c r="I59" i="3"/>
  <c r="H60" i="3"/>
  <c r="G60" i="3"/>
  <c r="L60" i="3" s="1"/>
  <c r="D61" i="3"/>
  <c r="E60" i="3"/>
  <c r="F60" i="3" s="1"/>
  <c r="E64" i="6" l="1"/>
  <c r="D65" i="6"/>
  <c r="O61" i="3"/>
  <c r="D61" i="2"/>
  <c r="I60" i="2"/>
  <c r="K60" i="2"/>
  <c r="L60" i="2"/>
  <c r="H60" i="2"/>
  <c r="E60" i="2"/>
  <c r="F60" i="2" s="1"/>
  <c r="M45" i="1"/>
  <c r="F61" i="5"/>
  <c r="H62" i="5"/>
  <c r="D63" i="5"/>
  <c r="G62" i="5"/>
  <c r="L62" i="5" s="1"/>
  <c r="K62" i="5"/>
  <c r="F62" i="5"/>
  <c r="E62" i="5"/>
  <c r="O62" i="5"/>
  <c r="K60" i="3"/>
  <c r="I60" i="3"/>
  <c r="H61" i="3"/>
  <c r="G61" i="3"/>
  <c r="L61" i="3" s="1"/>
  <c r="D62" i="3"/>
  <c r="E61" i="3"/>
  <c r="F61" i="3" s="1"/>
  <c r="D66" i="6" l="1"/>
  <c r="E65" i="6"/>
  <c r="O62" i="3"/>
  <c r="D62" i="2"/>
  <c r="I61" i="2"/>
  <c r="K61" i="2"/>
  <c r="L61" i="2"/>
  <c r="E61" i="2"/>
  <c r="F61" i="2" s="1"/>
  <c r="N45" i="1"/>
  <c r="D64" i="5"/>
  <c r="E63" i="5"/>
  <c r="K63" i="5" s="1"/>
  <c r="O63" i="5"/>
  <c r="H63" i="5"/>
  <c r="G63" i="5"/>
  <c r="L63" i="5" s="1"/>
  <c r="I62" i="5"/>
  <c r="K61" i="3"/>
  <c r="H62" i="3"/>
  <c r="I61" i="3"/>
  <c r="G62" i="3"/>
  <c r="L62" i="3" s="1"/>
  <c r="D63" i="3"/>
  <c r="E62" i="3"/>
  <c r="F62" i="3" s="1"/>
  <c r="E66" i="6" l="1"/>
  <c r="D67" i="6"/>
  <c r="O63" i="3"/>
  <c r="H61" i="2"/>
  <c r="D63" i="2"/>
  <c r="K62" i="2"/>
  <c r="I62" i="2"/>
  <c r="L62" i="2"/>
  <c r="E62" i="2"/>
  <c r="H62" i="2" s="1"/>
  <c r="M46" i="1"/>
  <c r="N46" i="1" s="1"/>
  <c r="F63" i="5"/>
  <c r="I63" i="5"/>
  <c r="H64" i="5"/>
  <c r="D65" i="5"/>
  <c r="G64" i="5"/>
  <c r="L64" i="5" s="1"/>
  <c r="O64" i="5"/>
  <c r="E64" i="5"/>
  <c r="F64" i="5" s="1"/>
  <c r="K62" i="3"/>
  <c r="I62" i="3"/>
  <c r="H63" i="3"/>
  <c r="G63" i="3"/>
  <c r="L63" i="3" s="1"/>
  <c r="D64" i="3"/>
  <c r="E63" i="3"/>
  <c r="F63" i="3" s="1"/>
  <c r="E67" i="6" l="1"/>
  <c r="D68" i="6"/>
  <c r="O64" i="3"/>
  <c r="F62" i="2"/>
  <c r="D64" i="2"/>
  <c r="K63" i="2"/>
  <c r="I63" i="2"/>
  <c r="L63" i="2"/>
  <c r="E63" i="2"/>
  <c r="F63" i="2" s="1"/>
  <c r="M47" i="1"/>
  <c r="N47" i="1"/>
  <c r="M48" i="1"/>
  <c r="D66" i="5"/>
  <c r="H65" i="5"/>
  <c r="I65" i="5" s="1"/>
  <c r="O65" i="5"/>
  <c r="E65" i="5"/>
  <c r="F65" i="5" s="1"/>
  <c r="G65" i="5"/>
  <c r="L65" i="5" s="1"/>
  <c r="K64" i="5"/>
  <c r="I64" i="5"/>
  <c r="K63" i="3"/>
  <c r="H64" i="3"/>
  <c r="I63" i="3"/>
  <c r="G64" i="3"/>
  <c r="L64" i="3" s="1"/>
  <c r="D65" i="3"/>
  <c r="E64" i="3"/>
  <c r="F64" i="3" s="1"/>
  <c r="D69" i="6" l="1"/>
  <c r="E68" i="6"/>
  <c r="O65" i="3"/>
  <c r="H63" i="2"/>
  <c r="D65" i="2"/>
  <c r="K64" i="2"/>
  <c r="I64" i="2"/>
  <c r="L64" i="2"/>
  <c r="E64" i="2"/>
  <c r="F64" i="2" s="1"/>
  <c r="N48" i="1"/>
  <c r="K65" i="5"/>
  <c r="H66" i="5"/>
  <c r="I66" i="5" s="1"/>
  <c r="F66" i="5"/>
  <c r="O66" i="5"/>
  <c r="E66" i="5"/>
  <c r="K66" i="5"/>
  <c r="G66" i="5"/>
  <c r="L66" i="5" s="1"/>
  <c r="D67" i="5"/>
  <c r="K64" i="3"/>
  <c r="H65" i="3"/>
  <c r="I64" i="3"/>
  <c r="G65" i="3"/>
  <c r="L65" i="3" s="1"/>
  <c r="D66" i="3"/>
  <c r="E65" i="3"/>
  <c r="F65" i="3" s="1"/>
  <c r="D70" i="6" l="1"/>
  <c r="E69" i="6"/>
  <c r="O66" i="3"/>
  <c r="D66" i="2"/>
  <c r="K65" i="2"/>
  <c r="I65" i="2"/>
  <c r="L65" i="2"/>
  <c r="E65" i="2"/>
  <c r="F65" i="2" s="1"/>
  <c r="H64" i="2"/>
  <c r="M49" i="1"/>
  <c r="D68" i="5"/>
  <c r="H67" i="5"/>
  <c r="I67" i="5"/>
  <c r="G67" i="5"/>
  <c r="L67" i="5" s="1"/>
  <c r="E67" i="5"/>
  <c r="K67" i="5" s="1"/>
  <c r="O67" i="5"/>
  <c r="K65" i="3"/>
  <c r="I65" i="3"/>
  <c r="H66" i="3"/>
  <c r="G66" i="3"/>
  <c r="L66" i="3" s="1"/>
  <c r="D67" i="3"/>
  <c r="E66" i="3"/>
  <c r="F66" i="3" s="1"/>
  <c r="D71" i="6" l="1"/>
  <c r="E70" i="6"/>
  <c r="O67" i="3"/>
  <c r="H65" i="2"/>
  <c r="D67" i="2"/>
  <c r="K66" i="2"/>
  <c r="I66" i="2"/>
  <c r="L66" i="2"/>
  <c r="E66" i="2"/>
  <c r="F66" i="2" s="1"/>
  <c r="N49" i="1"/>
  <c r="M50" i="1"/>
  <c r="F67" i="5"/>
  <c r="H68" i="5"/>
  <c r="O68" i="5"/>
  <c r="E68" i="5"/>
  <c r="F68" i="5" s="1"/>
  <c r="K68" i="5"/>
  <c r="G68" i="5"/>
  <c r="L68" i="5" s="1"/>
  <c r="D69" i="5"/>
  <c r="K66" i="3"/>
  <c r="I66" i="3"/>
  <c r="H67" i="3"/>
  <c r="G67" i="3"/>
  <c r="L67" i="3" s="1"/>
  <c r="D68" i="3"/>
  <c r="E67" i="3"/>
  <c r="F67" i="3" s="1"/>
  <c r="D72" i="6" l="1"/>
  <c r="E71" i="6"/>
  <c r="O68" i="3"/>
  <c r="K67" i="3"/>
  <c r="H66" i="2"/>
  <c r="D68" i="2"/>
  <c r="I67" i="2"/>
  <c r="K67" i="2"/>
  <c r="L67" i="2"/>
  <c r="E67" i="2"/>
  <c r="F67" i="2" s="1"/>
  <c r="N50" i="1"/>
  <c r="D70" i="5"/>
  <c r="G69" i="5"/>
  <c r="L69" i="5" s="1"/>
  <c r="E69" i="5"/>
  <c r="F69" i="5" s="1"/>
  <c r="O69" i="5"/>
  <c r="H69" i="5"/>
  <c r="I68" i="5"/>
  <c r="I67" i="3"/>
  <c r="H68" i="3"/>
  <c r="G68" i="3"/>
  <c r="L68" i="3" s="1"/>
  <c r="D69" i="3"/>
  <c r="E68" i="3"/>
  <c r="F68" i="3" s="1"/>
  <c r="E72" i="6" l="1"/>
  <c r="D73" i="6"/>
  <c r="O69" i="3"/>
  <c r="H67" i="2"/>
  <c r="D69" i="2"/>
  <c r="I68" i="2"/>
  <c r="K68" i="2"/>
  <c r="L68" i="2"/>
  <c r="E68" i="2"/>
  <c r="F68" i="2" s="1"/>
  <c r="M51" i="1"/>
  <c r="I69" i="5"/>
  <c r="H70" i="5"/>
  <c r="I70" i="5"/>
  <c r="E70" i="5"/>
  <c r="K70" i="5" s="1"/>
  <c r="D71" i="5"/>
  <c r="O70" i="5"/>
  <c r="G70" i="5"/>
  <c r="L70" i="5" s="1"/>
  <c r="F70" i="5"/>
  <c r="K69" i="5"/>
  <c r="K68" i="3"/>
  <c r="I68" i="3"/>
  <c r="H69" i="3"/>
  <c r="G69" i="3"/>
  <c r="L69" i="3" s="1"/>
  <c r="D70" i="3"/>
  <c r="E69" i="3"/>
  <c r="F69" i="3" s="1"/>
  <c r="D74" i="6" l="1"/>
  <c r="E73" i="6"/>
  <c r="O70" i="3"/>
  <c r="H68" i="2"/>
  <c r="D70" i="2"/>
  <c r="I69" i="2"/>
  <c r="K69" i="2"/>
  <c r="L69" i="2"/>
  <c r="E69" i="2"/>
  <c r="F69" i="2" s="1"/>
  <c r="N51" i="1"/>
  <c r="D72" i="5"/>
  <c r="E71" i="5"/>
  <c r="F71" i="5" s="1"/>
  <c r="G71" i="5"/>
  <c r="L71" i="5" s="1"/>
  <c r="O71" i="5"/>
  <c r="H71" i="5"/>
  <c r="K69" i="3"/>
  <c r="I69" i="3"/>
  <c r="H70" i="3"/>
  <c r="G70" i="3"/>
  <c r="L70" i="3" s="1"/>
  <c r="D71" i="3"/>
  <c r="E70" i="3"/>
  <c r="F70" i="3" s="1"/>
  <c r="E74" i="6" l="1"/>
  <c r="D75" i="6"/>
  <c r="O71" i="3"/>
  <c r="H69" i="2"/>
  <c r="D71" i="2"/>
  <c r="K70" i="2"/>
  <c r="I70" i="2"/>
  <c r="H70" i="2"/>
  <c r="L70" i="2"/>
  <c r="E70" i="2"/>
  <c r="F70" i="2" s="1"/>
  <c r="M52" i="1"/>
  <c r="H72" i="5"/>
  <c r="D73" i="5"/>
  <c r="G72" i="5"/>
  <c r="L72" i="5" s="1"/>
  <c r="F72" i="5"/>
  <c r="E72" i="5"/>
  <c r="O72" i="5"/>
  <c r="K72" i="5"/>
  <c r="I71" i="5"/>
  <c r="K71" i="5"/>
  <c r="K70" i="3"/>
  <c r="I70" i="3"/>
  <c r="H71" i="3"/>
  <c r="G71" i="3"/>
  <c r="L71" i="3" s="1"/>
  <c r="D72" i="3"/>
  <c r="E71" i="3"/>
  <c r="K71" i="3" s="1"/>
  <c r="D76" i="6" l="1"/>
  <c r="E75" i="6"/>
  <c r="O72" i="3"/>
  <c r="F71" i="3"/>
  <c r="G72" i="3" s="1"/>
  <c r="L72" i="3" s="1"/>
  <c r="D72" i="2"/>
  <c r="K71" i="2"/>
  <c r="I71" i="2"/>
  <c r="L71" i="2"/>
  <c r="E71" i="2"/>
  <c r="F71" i="2" s="1"/>
  <c r="N52" i="1"/>
  <c r="F73" i="5"/>
  <c r="D74" i="5"/>
  <c r="O73" i="5"/>
  <c r="K73" i="5"/>
  <c r="M73" i="5" s="1"/>
  <c r="H73" i="5"/>
  <c r="I73" i="5" s="1"/>
  <c r="G73" i="5"/>
  <c r="L73" i="5" s="1"/>
  <c r="E73" i="5"/>
  <c r="I72" i="5"/>
  <c r="I71" i="3"/>
  <c r="H72" i="3"/>
  <c r="D73" i="3"/>
  <c r="E72" i="3"/>
  <c r="F72" i="3" s="1"/>
  <c r="D77" i="6" l="1"/>
  <c r="E76" i="6"/>
  <c r="F73" i="3"/>
  <c r="O73" i="3"/>
  <c r="H71" i="2"/>
  <c r="D73" i="2"/>
  <c r="K72" i="2"/>
  <c r="I72" i="2"/>
  <c r="L72" i="2"/>
  <c r="E72" i="2"/>
  <c r="F72" i="2" s="1"/>
  <c r="M53" i="1"/>
  <c r="N73" i="5"/>
  <c r="M72" i="5"/>
  <c r="H74" i="5"/>
  <c r="K74" i="5"/>
  <c r="J74" i="5"/>
  <c r="D75" i="5"/>
  <c r="F74" i="5"/>
  <c r="P74" i="5"/>
  <c r="O74" i="5"/>
  <c r="N74" i="5"/>
  <c r="I74" i="5"/>
  <c r="G74" i="5"/>
  <c r="L74" i="5" s="1"/>
  <c r="E74" i="5"/>
  <c r="K72" i="3"/>
  <c r="I72" i="3"/>
  <c r="H73" i="3"/>
  <c r="G73" i="3"/>
  <c r="L73" i="3" s="1"/>
  <c r="D74" i="3"/>
  <c r="E73" i="3"/>
  <c r="D78" i="6" l="1"/>
  <c r="E77" i="6"/>
  <c r="P74" i="3"/>
  <c r="O74" i="3"/>
  <c r="H72" i="2"/>
  <c r="D74" i="2"/>
  <c r="K73" i="2"/>
  <c r="I73" i="2"/>
  <c r="F73" i="2"/>
  <c r="L73" i="2"/>
  <c r="E73" i="2"/>
  <c r="H73" i="2" s="1"/>
  <c r="N53" i="1"/>
  <c r="Q74" i="5"/>
  <c r="K75" i="5"/>
  <c r="P75" i="5"/>
  <c r="G75" i="5"/>
  <c r="L75" i="5" s="1"/>
  <c r="I75" i="5"/>
  <c r="H75" i="5"/>
  <c r="O75" i="5"/>
  <c r="D76" i="5"/>
  <c r="N75" i="5"/>
  <c r="J75" i="5"/>
  <c r="F75" i="5"/>
  <c r="E75" i="5"/>
  <c r="M71" i="5"/>
  <c r="N72" i="5"/>
  <c r="K73" i="3"/>
  <c r="M73" i="3" s="1"/>
  <c r="N73" i="3" s="1"/>
  <c r="N74" i="3"/>
  <c r="K74" i="3"/>
  <c r="H74" i="3"/>
  <c r="I74" i="3"/>
  <c r="J74" i="3"/>
  <c r="I73" i="3"/>
  <c r="G74" i="3"/>
  <c r="D75" i="3"/>
  <c r="F74" i="3"/>
  <c r="E74" i="3"/>
  <c r="E78" i="6" l="1"/>
  <c r="D79" i="6"/>
  <c r="P75" i="3"/>
  <c r="O75" i="3"/>
  <c r="D75" i="2"/>
  <c r="K74" i="2"/>
  <c r="I74" i="2"/>
  <c r="J74" i="2"/>
  <c r="H74" i="2"/>
  <c r="L74" i="2"/>
  <c r="E74" i="2"/>
  <c r="Q75" i="5"/>
  <c r="M54" i="1"/>
  <c r="O76" i="5"/>
  <c r="F76" i="5"/>
  <c r="J76" i="5"/>
  <c r="D77" i="5"/>
  <c r="G76" i="5"/>
  <c r="L76" i="5" s="1"/>
  <c r="E76" i="5"/>
  <c r="H76" i="5"/>
  <c r="P76" i="5"/>
  <c r="N76" i="5"/>
  <c r="K76" i="5"/>
  <c r="I76" i="5"/>
  <c r="M70" i="5"/>
  <c r="N71" i="5"/>
  <c r="M72" i="3"/>
  <c r="M71" i="3" s="1"/>
  <c r="M70" i="3" s="1"/>
  <c r="Q74" i="3"/>
  <c r="N75" i="3"/>
  <c r="K75" i="3"/>
  <c r="L74" i="3"/>
  <c r="H75" i="3"/>
  <c r="J75" i="3"/>
  <c r="I75" i="3"/>
  <c r="G75" i="3"/>
  <c r="D76" i="3"/>
  <c r="F75" i="3"/>
  <c r="E75" i="3"/>
  <c r="D80" i="6" l="1"/>
  <c r="E79" i="6"/>
  <c r="O76" i="3"/>
  <c r="P76" i="3"/>
  <c r="G74" i="2"/>
  <c r="F74" i="2"/>
  <c r="M74" i="2"/>
  <c r="D76" i="2"/>
  <c r="K75" i="2"/>
  <c r="I75" i="2"/>
  <c r="J75" i="2"/>
  <c r="L75" i="2"/>
  <c r="H75" i="2"/>
  <c r="E75" i="2"/>
  <c r="N54" i="1"/>
  <c r="M69" i="5"/>
  <c r="N70" i="5"/>
  <c r="D78" i="5"/>
  <c r="I77" i="5"/>
  <c r="N77" i="5"/>
  <c r="E77" i="5"/>
  <c r="P77" i="5"/>
  <c r="O77" i="5"/>
  <c r="J77" i="5"/>
  <c r="K77" i="5"/>
  <c r="H77" i="5"/>
  <c r="G77" i="5"/>
  <c r="L77" i="5" s="1"/>
  <c r="F77" i="5"/>
  <c r="Q76" i="5"/>
  <c r="N71" i="3"/>
  <c r="N72" i="3"/>
  <c r="Q75" i="3"/>
  <c r="N76" i="3"/>
  <c r="K76" i="3"/>
  <c r="M69" i="3"/>
  <c r="N70" i="3"/>
  <c r="L75" i="3"/>
  <c r="H76" i="3"/>
  <c r="J76" i="3"/>
  <c r="I76" i="3"/>
  <c r="G76" i="3"/>
  <c r="D77" i="3"/>
  <c r="E76" i="3"/>
  <c r="F76" i="3"/>
  <c r="D81" i="6" l="1"/>
  <c r="E80" i="6"/>
  <c r="O77" i="3"/>
  <c r="P77" i="3"/>
  <c r="F75" i="2"/>
  <c r="G75" i="2"/>
  <c r="M75" i="2"/>
  <c r="D77" i="2"/>
  <c r="K76" i="2"/>
  <c r="I76" i="2"/>
  <c r="H76" i="2"/>
  <c r="J76" i="2"/>
  <c r="M76" i="2" s="1"/>
  <c r="L76" i="2"/>
  <c r="E76" i="2"/>
  <c r="M55" i="1"/>
  <c r="Q77" i="5"/>
  <c r="H78" i="5"/>
  <c r="N78" i="5"/>
  <c r="K78" i="5"/>
  <c r="G78" i="5"/>
  <c r="L78" i="5" s="1"/>
  <c r="P78" i="5"/>
  <c r="O78" i="5"/>
  <c r="J78" i="5"/>
  <c r="I78" i="5"/>
  <c r="F78" i="5"/>
  <c r="E78" i="5"/>
  <c r="D79" i="5"/>
  <c r="M68" i="5"/>
  <c r="N69" i="5"/>
  <c r="K77" i="3"/>
  <c r="N77" i="3"/>
  <c r="Q76" i="3"/>
  <c r="M68" i="3"/>
  <c r="N69" i="3"/>
  <c r="L76" i="3"/>
  <c r="H77" i="3"/>
  <c r="J77" i="3"/>
  <c r="I77" i="3"/>
  <c r="G77" i="3"/>
  <c r="D78" i="3"/>
  <c r="E77" i="3"/>
  <c r="F77" i="3"/>
  <c r="E81" i="6" l="1"/>
  <c r="D82" i="6"/>
  <c r="O78" i="3"/>
  <c r="P78" i="3"/>
  <c r="D78" i="2"/>
  <c r="K77" i="2"/>
  <c r="L77" i="2"/>
  <c r="I77" i="2"/>
  <c r="J77" i="2"/>
  <c r="M77" i="2" s="1"/>
  <c r="H77" i="2"/>
  <c r="E77" i="2"/>
  <c r="F76" i="2"/>
  <c r="G76" i="2"/>
  <c r="N55" i="1"/>
  <c r="P79" i="5"/>
  <c r="G79" i="5"/>
  <c r="L79" i="5" s="1"/>
  <c r="K79" i="5"/>
  <c r="J79" i="5"/>
  <c r="I79" i="5"/>
  <c r="E79" i="5"/>
  <c r="D80" i="5"/>
  <c r="O79" i="5"/>
  <c r="N79" i="5"/>
  <c r="H79" i="5"/>
  <c r="F79" i="5"/>
  <c r="Q78" i="5"/>
  <c r="N68" i="5"/>
  <c r="M67" i="5"/>
  <c r="Q77" i="3"/>
  <c r="K78" i="3"/>
  <c r="N78" i="3"/>
  <c r="M67" i="3"/>
  <c r="N68" i="3"/>
  <c r="L77" i="3"/>
  <c r="H78" i="3"/>
  <c r="J78" i="3"/>
  <c r="I78" i="3"/>
  <c r="G78" i="3"/>
  <c r="D79" i="3"/>
  <c r="E78" i="3"/>
  <c r="F78" i="3"/>
  <c r="E82" i="6" l="1"/>
  <c r="D83" i="6"/>
  <c r="O79" i="3"/>
  <c r="P79" i="3"/>
  <c r="G77" i="2"/>
  <c r="F77" i="2"/>
  <c r="D79" i="2"/>
  <c r="K78" i="2"/>
  <c r="L78" i="2"/>
  <c r="I78" i="2"/>
  <c r="H78" i="2"/>
  <c r="J78" i="2"/>
  <c r="M78" i="2" s="1"/>
  <c r="E78" i="2"/>
  <c r="Q79" i="5"/>
  <c r="M56" i="1"/>
  <c r="J80" i="5"/>
  <c r="O80" i="5"/>
  <c r="F80" i="5"/>
  <c r="H80" i="5"/>
  <c r="D81" i="5"/>
  <c r="G80" i="5"/>
  <c r="L80" i="5" s="1"/>
  <c r="N80" i="5"/>
  <c r="E80" i="5"/>
  <c r="P80" i="5"/>
  <c r="K80" i="5"/>
  <c r="I80" i="5"/>
  <c r="M66" i="5"/>
  <c r="N67" i="5"/>
  <c r="Q78" i="3"/>
  <c r="K79" i="3"/>
  <c r="N79" i="3"/>
  <c r="M66" i="3"/>
  <c r="N67" i="3"/>
  <c r="L78" i="3"/>
  <c r="H79" i="3"/>
  <c r="J79" i="3"/>
  <c r="I79" i="3"/>
  <c r="G79" i="3"/>
  <c r="D80" i="3"/>
  <c r="F79" i="3"/>
  <c r="E79" i="3"/>
  <c r="D84" i="6" l="1"/>
  <c r="E83" i="6"/>
  <c r="P80" i="3"/>
  <c r="O80" i="3"/>
  <c r="D80" i="2"/>
  <c r="K79" i="2"/>
  <c r="H79" i="2"/>
  <c r="L79" i="2"/>
  <c r="I79" i="2"/>
  <c r="J79" i="2"/>
  <c r="M79" i="2" s="1"/>
  <c r="E79" i="2"/>
  <c r="G78" i="2"/>
  <c r="F78" i="2"/>
  <c r="Q80" i="5"/>
  <c r="N56" i="1"/>
  <c r="M65" i="5"/>
  <c r="N66" i="5"/>
  <c r="N81" i="5"/>
  <c r="E81" i="5"/>
  <c r="D82" i="5"/>
  <c r="I81" i="5"/>
  <c r="F81" i="5"/>
  <c r="P81" i="5"/>
  <c r="K81" i="5"/>
  <c r="J81" i="5"/>
  <c r="H81" i="5"/>
  <c r="G81" i="5"/>
  <c r="L81" i="5" s="1"/>
  <c r="O81" i="5"/>
  <c r="Q79" i="3"/>
  <c r="N80" i="3"/>
  <c r="K80" i="3"/>
  <c r="M65" i="3"/>
  <c r="N66" i="3"/>
  <c r="L79" i="3"/>
  <c r="H80" i="3"/>
  <c r="I80" i="3"/>
  <c r="J80" i="3"/>
  <c r="G80" i="3"/>
  <c r="D81" i="3"/>
  <c r="F80" i="3"/>
  <c r="E80" i="3"/>
  <c r="D85" i="6" l="1"/>
  <c r="E84" i="6"/>
  <c r="P81" i="3"/>
  <c r="O81" i="3"/>
  <c r="F79" i="2"/>
  <c r="G79" i="2"/>
  <c r="D81" i="2"/>
  <c r="K80" i="2"/>
  <c r="J80" i="2"/>
  <c r="L80" i="2"/>
  <c r="I80" i="2"/>
  <c r="H80" i="2"/>
  <c r="E80" i="2"/>
  <c r="M57" i="1"/>
  <c r="Q81" i="5"/>
  <c r="H82" i="5"/>
  <c r="O82" i="5"/>
  <c r="N82" i="5"/>
  <c r="I82" i="5"/>
  <c r="P82" i="5"/>
  <c r="K82" i="5"/>
  <c r="J82" i="5"/>
  <c r="G82" i="5"/>
  <c r="L82" i="5" s="1"/>
  <c r="F82" i="5"/>
  <c r="E82" i="5"/>
  <c r="D83" i="5"/>
  <c r="M64" i="5"/>
  <c r="N65" i="5"/>
  <c r="N81" i="3"/>
  <c r="K81" i="3"/>
  <c r="Q80" i="3"/>
  <c r="M64" i="3"/>
  <c r="N65" i="3"/>
  <c r="L80" i="3"/>
  <c r="H81" i="3"/>
  <c r="I81" i="3"/>
  <c r="J81" i="3"/>
  <c r="G81" i="3"/>
  <c r="D82" i="3"/>
  <c r="F81" i="3"/>
  <c r="E81" i="3"/>
  <c r="E85" i="6" l="1"/>
  <c r="D86" i="6"/>
  <c r="P82" i="3"/>
  <c r="O82" i="3"/>
  <c r="M80" i="2"/>
  <c r="D82" i="2"/>
  <c r="K81" i="2"/>
  <c r="J81" i="2"/>
  <c r="H81" i="2"/>
  <c r="L81" i="2"/>
  <c r="I81" i="2"/>
  <c r="E81" i="2"/>
  <c r="G80" i="2"/>
  <c r="F80" i="2"/>
  <c r="N57" i="1"/>
  <c r="Q82" i="5"/>
  <c r="N64" i="5"/>
  <c r="M63" i="5"/>
  <c r="K83" i="5"/>
  <c r="P83" i="5"/>
  <c r="G83" i="5"/>
  <c r="L83" i="5" s="1"/>
  <c r="J83" i="5"/>
  <c r="D84" i="5"/>
  <c r="F83" i="5"/>
  <c r="O83" i="5"/>
  <c r="N83" i="5"/>
  <c r="I83" i="5"/>
  <c r="H83" i="5"/>
  <c r="E83" i="5"/>
  <c r="Q81" i="3"/>
  <c r="N82" i="3"/>
  <c r="K82" i="3"/>
  <c r="M63" i="3"/>
  <c r="N64" i="3"/>
  <c r="L81" i="3"/>
  <c r="H82" i="3"/>
  <c r="I82" i="3"/>
  <c r="J82" i="3"/>
  <c r="G82" i="3"/>
  <c r="D83" i="3"/>
  <c r="F82" i="3"/>
  <c r="E82" i="3"/>
  <c r="E86" i="6" l="1"/>
  <c r="D87" i="6"/>
  <c r="O83" i="3"/>
  <c r="P83" i="3"/>
  <c r="G81" i="2"/>
  <c r="F81" i="2"/>
  <c r="M81" i="2"/>
  <c r="D83" i="2"/>
  <c r="K82" i="2"/>
  <c r="I82" i="2"/>
  <c r="J82" i="2"/>
  <c r="M82" i="2" s="1"/>
  <c r="H82" i="2"/>
  <c r="L82" i="2"/>
  <c r="E82" i="2"/>
  <c r="M58" i="1"/>
  <c r="O84" i="5"/>
  <c r="F84" i="5"/>
  <c r="J84" i="5"/>
  <c r="I84" i="5"/>
  <c r="H84" i="5"/>
  <c r="P84" i="5"/>
  <c r="E84" i="5"/>
  <c r="D85" i="5"/>
  <c r="N84" i="5"/>
  <c r="K84" i="5"/>
  <c r="G84" i="5"/>
  <c r="L84" i="5" s="1"/>
  <c r="Q83" i="5"/>
  <c r="M62" i="5"/>
  <c r="N63" i="5"/>
  <c r="Q82" i="3"/>
  <c r="N83" i="3"/>
  <c r="K83" i="3"/>
  <c r="M62" i="3"/>
  <c r="N63" i="3"/>
  <c r="L82" i="3"/>
  <c r="H83" i="3"/>
  <c r="J83" i="3"/>
  <c r="I83" i="3"/>
  <c r="G83" i="3"/>
  <c r="D84" i="3"/>
  <c r="F83" i="3"/>
  <c r="E83" i="3"/>
  <c r="D88" i="6" l="1"/>
  <c r="E87" i="6"/>
  <c r="O84" i="3"/>
  <c r="P84" i="3"/>
  <c r="F82" i="2"/>
  <c r="G82" i="2"/>
  <c r="D84" i="2"/>
  <c r="K83" i="2"/>
  <c r="I83" i="2"/>
  <c r="J83" i="2"/>
  <c r="H83" i="2"/>
  <c r="L83" i="2"/>
  <c r="E83" i="2"/>
  <c r="N58" i="1"/>
  <c r="D86" i="5"/>
  <c r="I85" i="5"/>
  <c r="N85" i="5"/>
  <c r="E85" i="5"/>
  <c r="G85" i="5"/>
  <c r="L85" i="5" s="1"/>
  <c r="F85" i="5"/>
  <c r="J85" i="5"/>
  <c r="H85" i="5"/>
  <c r="P85" i="5"/>
  <c r="O85" i="5"/>
  <c r="K85" i="5"/>
  <c r="N62" i="5"/>
  <c r="M61" i="5"/>
  <c r="Q84" i="5"/>
  <c r="Q83" i="3"/>
  <c r="N84" i="3"/>
  <c r="K84" i="3"/>
  <c r="M61" i="3"/>
  <c r="N62" i="3"/>
  <c r="L83" i="3"/>
  <c r="H84" i="3"/>
  <c r="J84" i="3"/>
  <c r="I84" i="3"/>
  <c r="G84" i="3"/>
  <c r="D85" i="3"/>
  <c r="E84" i="3"/>
  <c r="F84" i="3"/>
  <c r="D89" i="6" l="1"/>
  <c r="E88" i="6"/>
  <c r="O85" i="3"/>
  <c r="P85" i="3"/>
  <c r="M83" i="2"/>
  <c r="D85" i="2"/>
  <c r="K84" i="2"/>
  <c r="I84" i="2"/>
  <c r="L84" i="2"/>
  <c r="J84" i="2"/>
  <c r="M84" i="2" s="1"/>
  <c r="H84" i="2"/>
  <c r="E84" i="2"/>
  <c r="G83" i="2"/>
  <c r="F83" i="2"/>
  <c r="M59" i="1"/>
  <c r="N61" i="5"/>
  <c r="M60" i="5"/>
  <c r="Q85" i="5"/>
  <c r="K86" i="5"/>
  <c r="H86" i="5"/>
  <c r="D87" i="5"/>
  <c r="E86" i="5"/>
  <c r="P86" i="5"/>
  <c r="J86" i="5"/>
  <c r="O86" i="5"/>
  <c r="N86" i="5"/>
  <c r="I86" i="5"/>
  <c r="G86" i="5"/>
  <c r="L86" i="5" s="1"/>
  <c r="F86" i="5"/>
  <c r="Q84" i="3"/>
  <c r="N85" i="3"/>
  <c r="K85" i="3"/>
  <c r="M60" i="3"/>
  <c r="N61" i="3"/>
  <c r="L84" i="3"/>
  <c r="H85" i="3"/>
  <c r="J85" i="3"/>
  <c r="I85" i="3"/>
  <c r="G85" i="3"/>
  <c r="D86" i="3"/>
  <c r="E85" i="3"/>
  <c r="F85" i="3"/>
  <c r="E89" i="6" l="1"/>
  <c r="D90" i="6"/>
  <c r="O86" i="3"/>
  <c r="P86" i="3"/>
  <c r="G84" i="2"/>
  <c r="F84" i="2"/>
  <c r="D86" i="2"/>
  <c r="K85" i="2"/>
  <c r="L85" i="2"/>
  <c r="J85" i="2"/>
  <c r="I85" i="2"/>
  <c r="H85" i="2"/>
  <c r="E85" i="2"/>
  <c r="Q86" i="5"/>
  <c r="N59" i="1"/>
  <c r="P87" i="5"/>
  <c r="G87" i="5"/>
  <c r="L87" i="5" s="1"/>
  <c r="O87" i="5"/>
  <c r="F87" i="5"/>
  <c r="K87" i="5"/>
  <c r="D88" i="5"/>
  <c r="J87" i="5"/>
  <c r="N87" i="5"/>
  <c r="I87" i="5"/>
  <c r="H87" i="5"/>
  <c r="E87" i="5"/>
  <c r="N60" i="5"/>
  <c r="M59" i="5"/>
  <c r="K86" i="3"/>
  <c r="N86" i="3"/>
  <c r="Q85" i="3"/>
  <c r="M59" i="3"/>
  <c r="N60" i="3"/>
  <c r="L85" i="3"/>
  <c r="H86" i="3"/>
  <c r="J86" i="3"/>
  <c r="I86" i="3"/>
  <c r="G86" i="3"/>
  <c r="D87" i="3"/>
  <c r="E86" i="3"/>
  <c r="F86" i="3"/>
  <c r="E90" i="6" l="1"/>
  <c r="D91" i="6"/>
  <c r="O87" i="3"/>
  <c r="P87" i="3"/>
  <c r="D87" i="2"/>
  <c r="K86" i="2"/>
  <c r="L86" i="2"/>
  <c r="I86" i="2"/>
  <c r="J86" i="2"/>
  <c r="M86" i="2" s="1"/>
  <c r="H86" i="2"/>
  <c r="E86" i="2"/>
  <c r="M85" i="2"/>
  <c r="G85" i="2"/>
  <c r="F85" i="2"/>
  <c r="Q87" i="5"/>
  <c r="M60" i="1"/>
  <c r="J88" i="5"/>
  <c r="D89" i="5"/>
  <c r="I88" i="5"/>
  <c r="O88" i="5"/>
  <c r="F88" i="5"/>
  <c r="P88" i="5"/>
  <c r="K88" i="5"/>
  <c r="H88" i="5"/>
  <c r="G88" i="5"/>
  <c r="L88" i="5" s="1"/>
  <c r="E88" i="5"/>
  <c r="N88" i="5"/>
  <c r="M58" i="5"/>
  <c r="N59" i="5"/>
  <c r="Q86" i="3"/>
  <c r="K87" i="3"/>
  <c r="N87" i="3"/>
  <c r="Q87" i="3" s="1"/>
  <c r="M58" i="3"/>
  <c r="N59" i="3"/>
  <c r="L86" i="3"/>
  <c r="H87" i="3"/>
  <c r="J87" i="3"/>
  <c r="I87" i="3"/>
  <c r="G87" i="3"/>
  <c r="D88" i="3"/>
  <c r="F87" i="3"/>
  <c r="E87" i="3"/>
  <c r="D92" i="6" l="1"/>
  <c r="E91" i="6"/>
  <c r="O88" i="3"/>
  <c r="P88" i="3"/>
  <c r="F86" i="2"/>
  <c r="G86" i="2"/>
  <c r="D88" i="2"/>
  <c r="K87" i="2"/>
  <c r="J87" i="2"/>
  <c r="L87" i="2"/>
  <c r="I87" i="2"/>
  <c r="H87" i="2"/>
  <c r="E87" i="2"/>
  <c r="N60" i="1"/>
  <c r="M61" i="1"/>
  <c r="M57" i="5"/>
  <c r="N58" i="5"/>
  <c r="Q88" i="5"/>
  <c r="N89" i="5"/>
  <c r="E89" i="5"/>
  <c r="D90" i="5"/>
  <c r="I89" i="5"/>
  <c r="P89" i="5"/>
  <c r="J89" i="5"/>
  <c r="O89" i="5"/>
  <c r="K89" i="5"/>
  <c r="G89" i="5"/>
  <c r="L89" i="5" s="1"/>
  <c r="H89" i="5"/>
  <c r="F89" i="5"/>
  <c r="N88" i="3"/>
  <c r="K88" i="3"/>
  <c r="M57" i="3"/>
  <c r="N58" i="3"/>
  <c r="L87" i="3"/>
  <c r="H88" i="3"/>
  <c r="I88" i="3"/>
  <c r="J88" i="3"/>
  <c r="G88" i="3"/>
  <c r="D89" i="3"/>
  <c r="E88" i="3"/>
  <c r="F88" i="3"/>
  <c r="D93" i="6" l="1"/>
  <c r="E92" i="6"/>
  <c r="P89" i="3"/>
  <c r="O89" i="3"/>
  <c r="M87" i="2"/>
  <c r="D89" i="2"/>
  <c r="K88" i="2"/>
  <c r="H88" i="2"/>
  <c r="L88" i="2"/>
  <c r="I88" i="2"/>
  <c r="J88" i="2"/>
  <c r="M88" i="2" s="1"/>
  <c r="E88" i="2"/>
  <c r="F87" i="2"/>
  <c r="G87" i="2"/>
  <c r="N61" i="1"/>
  <c r="Q89" i="5"/>
  <c r="H90" i="5"/>
  <c r="P90" i="5"/>
  <c r="G90" i="5"/>
  <c r="L90" i="5" s="1"/>
  <c r="D91" i="5"/>
  <c r="O90" i="5"/>
  <c r="J90" i="5"/>
  <c r="E90" i="5"/>
  <c r="N90" i="5"/>
  <c r="K90" i="5"/>
  <c r="I90" i="5"/>
  <c r="F90" i="5"/>
  <c r="M56" i="5"/>
  <c r="N57" i="5"/>
  <c r="Q88" i="3"/>
  <c r="N89" i="3"/>
  <c r="K89" i="3"/>
  <c r="M56" i="3"/>
  <c r="N57" i="3"/>
  <c r="L88" i="3"/>
  <c r="H89" i="3"/>
  <c r="I89" i="3"/>
  <c r="J89" i="3"/>
  <c r="G89" i="3"/>
  <c r="D90" i="3"/>
  <c r="F89" i="3"/>
  <c r="E89" i="3"/>
  <c r="E93" i="6" l="1"/>
  <c r="D94" i="6"/>
  <c r="P90" i="3"/>
  <c r="O90" i="3"/>
  <c r="F88" i="2"/>
  <c r="G88" i="2"/>
  <c r="D90" i="2"/>
  <c r="K89" i="2"/>
  <c r="H89" i="2"/>
  <c r="I89" i="2"/>
  <c r="J89" i="2"/>
  <c r="L89" i="2"/>
  <c r="E89" i="2"/>
  <c r="Q90" i="5"/>
  <c r="M62" i="1"/>
  <c r="K91" i="5"/>
  <c r="J91" i="5"/>
  <c r="P91" i="5"/>
  <c r="G91" i="5"/>
  <c r="L91" i="5" s="1"/>
  <c r="O91" i="5"/>
  <c r="I91" i="5"/>
  <c r="H91" i="5"/>
  <c r="F91" i="5"/>
  <c r="E91" i="5"/>
  <c r="D92" i="5"/>
  <c r="N91" i="5"/>
  <c r="Q91" i="5" s="1"/>
  <c r="M55" i="5"/>
  <c r="N56" i="5"/>
  <c r="N90" i="3"/>
  <c r="K90" i="3"/>
  <c r="Q89" i="3"/>
  <c r="M55" i="3"/>
  <c r="N56" i="3"/>
  <c r="L89" i="3"/>
  <c r="H90" i="3"/>
  <c r="I90" i="3"/>
  <c r="J90" i="3"/>
  <c r="G90" i="3"/>
  <c r="D91" i="3"/>
  <c r="E90" i="3"/>
  <c r="F90" i="3"/>
  <c r="E94" i="6" l="1"/>
  <c r="D95" i="6"/>
  <c r="P91" i="3"/>
  <c r="O91" i="3"/>
  <c r="M89" i="2"/>
  <c r="D91" i="2"/>
  <c r="K90" i="2"/>
  <c r="I90" i="2"/>
  <c r="J90" i="2"/>
  <c r="H90" i="2"/>
  <c r="L90" i="2"/>
  <c r="E90" i="2"/>
  <c r="F89" i="2"/>
  <c r="G89" i="2"/>
  <c r="N62" i="1"/>
  <c r="M63" i="1" s="1"/>
  <c r="N55" i="5"/>
  <c r="M54" i="5"/>
  <c r="O92" i="5"/>
  <c r="F92" i="5"/>
  <c r="N92" i="5"/>
  <c r="E92" i="5"/>
  <c r="J92" i="5"/>
  <c r="P92" i="5"/>
  <c r="I92" i="5"/>
  <c r="D93" i="5"/>
  <c r="K92" i="5"/>
  <c r="H92" i="5"/>
  <c r="G92" i="5"/>
  <c r="L92" i="5" s="1"/>
  <c r="Q90" i="3"/>
  <c r="N91" i="3"/>
  <c r="K91" i="3"/>
  <c r="M54" i="3"/>
  <c r="N55" i="3"/>
  <c r="L90" i="3"/>
  <c r="H91" i="3"/>
  <c r="J91" i="3"/>
  <c r="I91" i="3"/>
  <c r="G91" i="3"/>
  <c r="D92" i="3"/>
  <c r="E91" i="3"/>
  <c r="F91" i="3"/>
  <c r="D96" i="6" l="1"/>
  <c r="E95" i="6"/>
  <c r="O92" i="3"/>
  <c r="P92" i="3"/>
  <c r="M90" i="2"/>
  <c r="G90" i="2"/>
  <c r="F90" i="2"/>
  <c r="D92" i="2"/>
  <c r="K91" i="2"/>
  <c r="I91" i="2"/>
  <c r="J91" i="2"/>
  <c r="M91" i="2" s="1"/>
  <c r="H91" i="2"/>
  <c r="L91" i="2"/>
  <c r="E91" i="2"/>
  <c r="N63" i="1"/>
  <c r="M64" i="1"/>
  <c r="Q92" i="5"/>
  <c r="D94" i="5"/>
  <c r="I93" i="5"/>
  <c r="H93" i="5"/>
  <c r="N93" i="5"/>
  <c r="E93" i="5"/>
  <c r="P93" i="5"/>
  <c r="O93" i="5"/>
  <c r="J93" i="5"/>
  <c r="F93" i="5"/>
  <c r="K93" i="5"/>
  <c r="G93" i="5"/>
  <c r="L93" i="5" s="1"/>
  <c r="N54" i="5"/>
  <c r="M53" i="5"/>
  <c r="N92" i="3"/>
  <c r="K92" i="3"/>
  <c r="Q91" i="3"/>
  <c r="M53" i="3"/>
  <c r="N54" i="3"/>
  <c r="L91" i="3"/>
  <c r="H92" i="3"/>
  <c r="J92" i="3"/>
  <c r="I92" i="3"/>
  <c r="G92" i="3"/>
  <c r="D93" i="3"/>
  <c r="E92" i="3"/>
  <c r="F92" i="3"/>
  <c r="D97" i="6" l="1"/>
  <c r="E96" i="6"/>
  <c r="O93" i="3"/>
  <c r="P93" i="3"/>
  <c r="D93" i="2"/>
  <c r="K92" i="2"/>
  <c r="L92" i="2"/>
  <c r="I92" i="2"/>
  <c r="H92" i="2"/>
  <c r="J92" i="2"/>
  <c r="M92" i="2" s="1"/>
  <c r="E92" i="2"/>
  <c r="G91" i="2"/>
  <c r="F91" i="2"/>
  <c r="N64" i="1"/>
  <c r="M65" i="1"/>
  <c r="M52" i="5"/>
  <c r="N53" i="5"/>
  <c r="Q93" i="5"/>
  <c r="K94" i="5"/>
  <c r="H94" i="5"/>
  <c r="P94" i="5"/>
  <c r="O94" i="5"/>
  <c r="I94" i="5"/>
  <c r="N94" i="5"/>
  <c r="J94" i="5"/>
  <c r="G94" i="5"/>
  <c r="L94" i="5" s="1"/>
  <c r="F94" i="5"/>
  <c r="E94" i="5"/>
  <c r="D95" i="5"/>
  <c r="Q92" i="3"/>
  <c r="K93" i="3"/>
  <c r="N93" i="3"/>
  <c r="M52" i="3"/>
  <c r="N53" i="3"/>
  <c r="L92" i="3"/>
  <c r="H93" i="3"/>
  <c r="J93" i="3"/>
  <c r="I93" i="3"/>
  <c r="G93" i="3"/>
  <c r="D94" i="3"/>
  <c r="E93" i="3"/>
  <c r="F93" i="3"/>
  <c r="E97" i="6" l="1"/>
  <c r="D98" i="6"/>
  <c r="O94" i="3"/>
  <c r="P94" i="3"/>
  <c r="F92" i="2"/>
  <c r="G92" i="2"/>
  <c r="D94" i="2"/>
  <c r="K93" i="2"/>
  <c r="L93" i="2"/>
  <c r="I93" i="2"/>
  <c r="J93" i="2"/>
  <c r="M93" i="2" s="1"/>
  <c r="H93" i="2"/>
  <c r="E93" i="2"/>
  <c r="N65" i="1"/>
  <c r="P95" i="5"/>
  <c r="G95" i="5"/>
  <c r="L95" i="5" s="1"/>
  <c r="O95" i="5"/>
  <c r="F95" i="5"/>
  <c r="K95" i="5"/>
  <c r="N95" i="5"/>
  <c r="Q95" i="5" s="1"/>
  <c r="I95" i="5"/>
  <c r="D96" i="5"/>
  <c r="J95" i="5"/>
  <c r="H95" i="5"/>
  <c r="E95" i="5"/>
  <c r="Q94" i="5"/>
  <c r="M51" i="5"/>
  <c r="N52" i="5"/>
  <c r="Q93" i="3"/>
  <c r="K94" i="3"/>
  <c r="N94" i="3"/>
  <c r="M51" i="3"/>
  <c r="N52" i="3"/>
  <c r="L93" i="3"/>
  <c r="H94" i="3"/>
  <c r="J94" i="3"/>
  <c r="I94" i="3"/>
  <c r="G94" i="3"/>
  <c r="D95" i="3"/>
  <c r="E94" i="3"/>
  <c r="F94" i="3"/>
  <c r="E98" i="6" l="1"/>
  <c r="D99" i="6"/>
  <c r="O95" i="3"/>
  <c r="P95" i="3"/>
  <c r="D95" i="2"/>
  <c r="K94" i="2"/>
  <c r="L94" i="2"/>
  <c r="I94" i="2"/>
  <c r="H94" i="2"/>
  <c r="J94" i="2"/>
  <c r="M94" i="2" s="1"/>
  <c r="E94" i="2"/>
  <c r="G93" i="2"/>
  <c r="F93" i="2"/>
  <c r="M66" i="1"/>
  <c r="J96" i="5"/>
  <c r="D97" i="5"/>
  <c r="I96" i="5"/>
  <c r="O96" i="5"/>
  <c r="F96" i="5"/>
  <c r="P96" i="5"/>
  <c r="N96" i="5"/>
  <c r="H96" i="5"/>
  <c r="G96" i="5"/>
  <c r="L96" i="5" s="1"/>
  <c r="E96" i="5"/>
  <c r="K96" i="5"/>
  <c r="M50" i="5"/>
  <c r="N51" i="5"/>
  <c r="K95" i="3"/>
  <c r="N95" i="3"/>
  <c r="Q94" i="3"/>
  <c r="M50" i="3"/>
  <c r="N51" i="3"/>
  <c r="L94" i="3"/>
  <c r="H95" i="3"/>
  <c r="I95" i="3"/>
  <c r="J95" i="3"/>
  <c r="G95" i="3"/>
  <c r="D96" i="3"/>
  <c r="E95" i="3"/>
  <c r="F95" i="3"/>
  <c r="D100" i="6" l="1"/>
  <c r="E99" i="6"/>
  <c r="Q95" i="3"/>
  <c r="O96" i="3"/>
  <c r="P96" i="3"/>
  <c r="G94" i="2"/>
  <c r="F94" i="2"/>
  <c r="D96" i="2"/>
  <c r="K95" i="2"/>
  <c r="L95" i="2"/>
  <c r="H95" i="2"/>
  <c r="I95" i="2"/>
  <c r="J95" i="2"/>
  <c r="M95" i="2" s="1"/>
  <c r="E95" i="2"/>
  <c r="N66" i="1"/>
  <c r="Q96" i="5"/>
  <c r="M49" i="5"/>
  <c r="N50" i="5"/>
  <c r="N97" i="5"/>
  <c r="E97" i="5"/>
  <c r="D98" i="5"/>
  <c r="I97" i="5"/>
  <c r="P97" i="5"/>
  <c r="O97" i="5"/>
  <c r="H97" i="5"/>
  <c r="K97" i="5"/>
  <c r="J97" i="5"/>
  <c r="G97" i="5"/>
  <c r="L97" i="5" s="1"/>
  <c r="F97" i="5"/>
  <c r="N96" i="3"/>
  <c r="K96" i="3"/>
  <c r="M49" i="3"/>
  <c r="N50" i="3"/>
  <c r="L95" i="3"/>
  <c r="H96" i="3"/>
  <c r="I96" i="3"/>
  <c r="J96" i="3"/>
  <c r="G96" i="3"/>
  <c r="D97" i="3"/>
  <c r="F96" i="3"/>
  <c r="E96" i="3"/>
  <c r="D101" i="6" l="1"/>
  <c r="E100" i="6"/>
  <c r="P97" i="3"/>
  <c r="O97" i="3"/>
  <c r="D97" i="2"/>
  <c r="K96" i="2"/>
  <c r="H96" i="2"/>
  <c r="L96" i="2"/>
  <c r="J96" i="2"/>
  <c r="M96" i="2" s="1"/>
  <c r="I96" i="2"/>
  <c r="E96" i="2"/>
  <c r="F95" i="2"/>
  <c r="G95" i="2"/>
  <c r="M67" i="1"/>
  <c r="N67" i="1"/>
  <c r="H98" i="5"/>
  <c r="P98" i="5"/>
  <c r="G98" i="5"/>
  <c r="L98" i="5" s="1"/>
  <c r="O98" i="5"/>
  <c r="N98" i="5"/>
  <c r="Q98" i="5" s="1"/>
  <c r="I98" i="5"/>
  <c r="D99" i="5"/>
  <c r="K98" i="5"/>
  <c r="J98" i="5"/>
  <c r="F98" i="5"/>
  <c r="E98" i="5"/>
  <c r="Q97" i="5"/>
  <c r="N49" i="5"/>
  <c r="M48" i="5"/>
  <c r="N97" i="3"/>
  <c r="K97" i="3"/>
  <c r="Q96" i="3"/>
  <c r="M48" i="3"/>
  <c r="N49" i="3"/>
  <c r="L96" i="3"/>
  <c r="H97" i="3"/>
  <c r="I97" i="3"/>
  <c r="J97" i="3"/>
  <c r="G97" i="3"/>
  <c r="D98" i="3"/>
  <c r="F97" i="3"/>
  <c r="E97" i="3"/>
  <c r="E101" i="6" l="1"/>
  <c r="D102" i="6"/>
  <c r="P98" i="3"/>
  <c r="O98" i="3"/>
  <c r="F96" i="2"/>
  <c r="G96" i="2"/>
  <c r="D98" i="2"/>
  <c r="K97" i="2"/>
  <c r="H97" i="2"/>
  <c r="J97" i="2"/>
  <c r="L97" i="2"/>
  <c r="I97" i="2"/>
  <c r="E97" i="2"/>
  <c r="M68" i="1"/>
  <c r="N48" i="5"/>
  <c r="M47" i="5"/>
  <c r="K99" i="5"/>
  <c r="J99" i="5"/>
  <c r="P99" i="5"/>
  <c r="G99" i="5"/>
  <c r="L99" i="5" s="1"/>
  <c r="O99" i="5"/>
  <c r="N99" i="5"/>
  <c r="H99" i="5"/>
  <c r="I99" i="5"/>
  <c r="F99" i="5"/>
  <c r="E99" i="5"/>
  <c r="D100" i="5"/>
  <c r="Q97" i="3"/>
  <c r="N98" i="3"/>
  <c r="K98" i="3"/>
  <c r="M47" i="3"/>
  <c r="N48" i="3"/>
  <c r="L97" i="3"/>
  <c r="H98" i="3"/>
  <c r="I98" i="3"/>
  <c r="J98" i="3"/>
  <c r="G98" i="3"/>
  <c r="D99" i="3"/>
  <c r="F98" i="3"/>
  <c r="E98" i="3"/>
  <c r="E102" i="6" l="1"/>
  <c r="D103" i="6"/>
  <c r="P99" i="3"/>
  <c r="O99" i="3"/>
  <c r="M97" i="2"/>
  <c r="D99" i="2"/>
  <c r="K98" i="2"/>
  <c r="I98" i="2"/>
  <c r="J98" i="2"/>
  <c r="H98" i="2"/>
  <c r="L98" i="2"/>
  <c r="E98" i="2"/>
  <c r="G97" i="2"/>
  <c r="F97" i="2"/>
  <c r="N68" i="1"/>
  <c r="Q99" i="5"/>
  <c r="M46" i="5"/>
  <c r="N47" i="5"/>
  <c r="O100" i="5"/>
  <c r="F100" i="5"/>
  <c r="N100" i="5"/>
  <c r="E100" i="5"/>
  <c r="J100" i="5"/>
  <c r="P100" i="5"/>
  <c r="H100" i="5"/>
  <c r="D101" i="5"/>
  <c r="K100" i="5"/>
  <c r="I100" i="5"/>
  <c r="G100" i="5"/>
  <c r="L100" i="5" s="1"/>
  <c r="N99" i="3"/>
  <c r="K99" i="3"/>
  <c r="Q98" i="3"/>
  <c r="M46" i="3"/>
  <c r="N47" i="3"/>
  <c r="L98" i="3"/>
  <c r="H99" i="3"/>
  <c r="J99" i="3"/>
  <c r="I99" i="3"/>
  <c r="G99" i="3"/>
  <c r="D100" i="3"/>
  <c r="F99" i="3"/>
  <c r="E99" i="3"/>
  <c r="D104" i="6" l="1"/>
  <c r="E103" i="6"/>
  <c r="O100" i="3"/>
  <c r="P100" i="3"/>
  <c r="M98" i="2"/>
  <c r="G98" i="2"/>
  <c r="F98" i="2"/>
  <c r="D100" i="2"/>
  <c r="K99" i="2"/>
  <c r="I99" i="2"/>
  <c r="L99" i="2"/>
  <c r="J99" i="2"/>
  <c r="H99" i="2"/>
  <c r="E99" i="2"/>
  <c r="M69" i="1"/>
  <c r="Q100" i="5"/>
  <c r="D102" i="5"/>
  <c r="I101" i="5"/>
  <c r="H101" i="5"/>
  <c r="N101" i="5"/>
  <c r="E101" i="5"/>
  <c r="O101" i="5"/>
  <c r="G101" i="5"/>
  <c r="L101" i="5" s="1"/>
  <c r="P101" i="5"/>
  <c r="K101" i="5"/>
  <c r="J101" i="5"/>
  <c r="F101" i="5"/>
  <c r="M45" i="5"/>
  <c r="N46" i="5"/>
  <c r="N100" i="3"/>
  <c r="K100" i="3"/>
  <c r="Q99" i="3"/>
  <c r="M45" i="3"/>
  <c r="N46" i="3"/>
  <c r="L99" i="3"/>
  <c r="H100" i="3"/>
  <c r="J100" i="3"/>
  <c r="I100" i="3"/>
  <c r="G100" i="3"/>
  <c r="D101" i="3"/>
  <c r="E100" i="3"/>
  <c r="F100" i="3"/>
  <c r="D105" i="6" l="1"/>
  <c r="E104" i="6"/>
  <c r="O101" i="3"/>
  <c r="P101" i="3"/>
  <c r="M99" i="2"/>
  <c r="D101" i="2"/>
  <c r="K100" i="2"/>
  <c r="I100" i="2"/>
  <c r="J100" i="2"/>
  <c r="H100" i="2"/>
  <c r="L100" i="2"/>
  <c r="E100" i="2"/>
  <c r="G99" i="2"/>
  <c r="F99" i="2"/>
  <c r="N69" i="1"/>
  <c r="Q101" i="5"/>
  <c r="N45" i="5"/>
  <c r="M44" i="5"/>
  <c r="K102" i="5"/>
  <c r="H102" i="5"/>
  <c r="O102" i="5"/>
  <c r="N102" i="5"/>
  <c r="G102" i="5"/>
  <c r="L102" i="5" s="1"/>
  <c r="J102" i="5"/>
  <c r="I102" i="5"/>
  <c r="F102" i="5"/>
  <c r="E102" i="5"/>
  <c r="D103" i="5"/>
  <c r="P102" i="5"/>
  <c r="N101" i="3"/>
  <c r="K101" i="3"/>
  <c r="Q100" i="3"/>
  <c r="M44" i="3"/>
  <c r="N45" i="3"/>
  <c r="L100" i="3"/>
  <c r="H101" i="3"/>
  <c r="J101" i="3"/>
  <c r="I101" i="3"/>
  <c r="G101" i="3"/>
  <c r="D102" i="3"/>
  <c r="E101" i="3"/>
  <c r="F101" i="3"/>
  <c r="E105" i="6" l="1"/>
  <c r="D106" i="6"/>
  <c r="O102" i="3"/>
  <c r="P102" i="3"/>
  <c r="M100" i="2"/>
  <c r="F100" i="2"/>
  <c r="G100" i="2"/>
  <c r="D102" i="2"/>
  <c r="K101" i="2"/>
  <c r="L101" i="2"/>
  <c r="J101" i="2"/>
  <c r="M101" i="2" s="1"/>
  <c r="I101" i="2"/>
  <c r="H101" i="2"/>
  <c r="E101" i="2"/>
  <c r="Q102" i="5"/>
  <c r="M70" i="1"/>
  <c r="P103" i="5"/>
  <c r="G103" i="5"/>
  <c r="L103" i="5" s="1"/>
  <c r="O103" i="5"/>
  <c r="F103" i="5"/>
  <c r="K103" i="5"/>
  <c r="N103" i="5"/>
  <c r="H103" i="5"/>
  <c r="D104" i="5"/>
  <c r="J103" i="5"/>
  <c r="I103" i="5"/>
  <c r="E103" i="5"/>
  <c r="N44" i="5"/>
  <c r="M43" i="5"/>
  <c r="K102" i="3"/>
  <c r="N102" i="3"/>
  <c r="Q101" i="3"/>
  <c r="M43" i="3"/>
  <c r="N44" i="3"/>
  <c r="L101" i="3"/>
  <c r="H102" i="3"/>
  <c r="J102" i="3"/>
  <c r="I102" i="3"/>
  <c r="G102" i="3"/>
  <c r="D103" i="3"/>
  <c r="E102" i="3"/>
  <c r="F102" i="3"/>
  <c r="E106" i="6" l="1"/>
  <c r="D107" i="6"/>
  <c r="O103" i="3"/>
  <c r="P103" i="3"/>
  <c r="Q103" i="3" s="1"/>
  <c r="D103" i="2"/>
  <c r="K102" i="2"/>
  <c r="L102" i="2"/>
  <c r="I102" i="2"/>
  <c r="J102" i="2"/>
  <c r="M102" i="2" s="1"/>
  <c r="H102" i="2"/>
  <c r="E102" i="2"/>
  <c r="G101" i="2"/>
  <c r="F101" i="2"/>
  <c r="N70" i="1"/>
  <c r="M71" i="1"/>
  <c r="Q103" i="5"/>
  <c r="J104" i="5"/>
  <c r="D105" i="5"/>
  <c r="I104" i="5"/>
  <c r="O104" i="5"/>
  <c r="F104" i="5"/>
  <c r="N104" i="5"/>
  <c r="G104" i="5"/>
  <c r="L104" i="5" s="1"/>
  <c r="E104" i="5"/>
  <c r="P104" i="5"/>
  <c r="K104" i="5"/>
  <c r="H104" i="5"/>
  <c r="N43" i="5"/>
  <c r="M42" i="5"/>
  <c r="K103" i="3"/>
  <c r="N103" i="3"/>
  <c r="Q102" i="3"/>
  <c r="M42" i="3"/>
  <c r="N43" i="3"/>
  <c r="L102" i="3"/>
  <c r="H103" i="3"/>
  <c r="J103" i="3"/>
  <c r="I103" i="3"/>
  <c r="G103" i="3"/>
  <c r="D104" i="3"/>
  <c r="F103" i="3"/>
  <c r="E103" i="3"/>
  <c r="D108" i="6" l="1"/>
  <c r="E107" i="6"/>
  <c r="P104" i="3"/>
  <c r="O104" i="3"/>
  <c r="G102" i="2"/>
  <c r="F102" i="2"/>
  <c r="K103" i="2"/>
  <c r="H103" i="2"/>
  <c r="L103" i="2"/>
  <c r="J103" i="2"/>
  <c r="I103" i="2"/>
  <c r="D104" i="2"/>
  <c r="E103" i="2"/>
  <c r="N71" i="1"/>
  <c r="M72" i="1"/>
  <c r="Q104" i="5"/>
  <c r="M41" i="5"/>
  <c r="N42" i="5"/>
  <c r="N105" i="5"/>
  <c r="E105" i="5"/>
  <c r="D106" i="5"/>
  <c r="I105" i="5"/>
  <c r="O105" i="5"/>
  <c r="K105" i="5"/>
  <c r="G105" i="5"/>
  <c r="L105" i="5" s="1"/>
  <c r="P105" i="5"/>
  <c r="J105" i="5"/>
  <c r="H105" i="5"/>
  <c r="F105" i="5"/>
  <c r="N104" i="3"/>
  <c r="K104" i="3"/>
  <c r="M41" i="3"/>
  <c r="N42" i="3"/>
  <c r="L103" i="3"/>
  <c r="H104" i="3"/>
  <c r="I104" i="3"/>
  <c r="J104" i="3"/>
  <c r="G104" i="3"/>
  <c r="D105" i="3"/>
  <c r="F104" i="3"/>
  <c r="E104" i="3"/>
  <c r="D109" i="6" l="1"/>
  <c r="E108" i="6"/>
  <c r="P105" i="3"/>
  <c r="O105" i="3"/>
  <c r="M103" i="2"/>
  <c r="K104" i="2"/>
  <c r="L104" i="2"/>
  <c r="J104" i="2"/>
  <c r="M104" i="2" s="1"/>
  <c r="H104" i="2"/>
  <c r="I104" i="2"/>
  <c r="D105" i="2"/>
  <c r="E104" i="2"/>
  <c r="G103" i="2"/>
  <c r="F103" i="2"/>
  <c r="N72" i="1"/>
  <c r="Q105" i="5"/>
  <c r="H106" i="5"/>
  <c r="P106" i="5"/>
  <c r="G106" i="5"/>
  <c r="L106" i="5" s="1"/>
  <c r="N106" i="5"/>
  <c r="Q106" i="5" s="1"/>
  <c r="K106" i="5"/>
  <c r="F106" i="5"/>
  <c r="D107" i="5"/>
  <c r="O106" i="5"/>
  <c r="J106" i="5"/>
  <c r="I106" i="5"/>
  <c r="E106" i="5"/>
  <c r="M40" i="5"/>
  <c r="N41" i="5"/>
  <c r="N105" i="3"/>
  <c r="K105" i="3"/>
  <c r="Q104" i="3"/>
  <c r="M40" i="3"/>
  <c r="N41" i="3"/>
  <c r="L104" i="3"/>
  <c r="H105" i="3"/>
  <c r="I105" i="3"/>
  <c r="J105" i="3"/>
  <c r="G105" i="3"/>
  <c r="F105" i="3"/>
  <c r="D106" i="3"/>
  <c r="E105" i="3"/>
  <c r="E109" i="6" l="1"/>
  <c r="D110" i="6"/>
  <c r="P106" i="3"/>
  <c r="O106" i="3"/>
  <c r="F104" i="2"/>
  <c r="G104" i="2"/>
  <c r="K105" i="2"/>
  <c r="J105" i="2"/>
  <c r="H105" i="2"/>
  <c r="I105" i="2"/>
  <c r="L105" i="2"/>
  <c r="E105" i="2"/>
  <c r="D106" i="2"/>
  <c r="M73" i="1"/>
  <c r="K107" i="5"/>
  <c r="J107" i="5"/>
  <c r="P107" i="5"/>
  <c r="G107" i="5"/>
  <c r="L107" i="5" s="1"/>
  <c r="N107" i="5"/>
  <c r="F107" i="5"/>
  <c r="H107" i="5"/>
  <c r="E107" i="5"/>
  <c r="D108" i="5"/>
  <c r="O107" i="5"/>
  <c r="I107" i="5"/>
  <c r="N40" i="5"/>
  <c r="M39" i="5"/>
  <c r="Q105" i="3"/>
  <c r="N106" i="3"/>
  <c r="K106" i="3"/>
  <c r="M39" i="3"/>
  <c r="N40" i="3"/>
  <c r="L105" i="3"/>
  <c r="H106" i="3"/>
  <c r="I106" i="3"/>
  <c r="J106" i="3"/>
  <c r="G106" i="3"/>
  <c r="D107" i="3"/>
  <c r="F106" i="3"/>
  <c r="E106" i="3"/>
  <c r="E110" i="6" l="1"/>
  <c r="D111" i="6"/>
  <c r="O107" i="3"/>
  <c r="P107" i="3"/>
  <c r="M105" i="2"/>
  <c r="F105" i="2"/>
  <c r="G105" i="2"/>
  <c r="K106" i="2"/>
  <c r="I106" i="2"/>
  <c r="J106" i="2"/>
  <c r="H106" i="2"/>
  <c r="L106" i="2"/>
  <c r="D107" i="2"/>
  <c r="E106" i="2"/>
  <c r="N73" i="1"/>
  <c r="Q107" i="5"/>
  <c r="M38" i="5"/>
  <c r="N39" i="5"/>
  <c r="O108" i="5"/>
  <c r="F108" i="5"/>
  <c r="B19" i="5" s="1"/>
  <c r="N108" i="5"/>
  <c r="Q108" i="5" s="1"/>
  <c r="E108" i="5"/>
  <c r="J108" i="5"/>
  <c r="K108" i="5"/>
  <c r="G108" i="5"/>
  <c r="L108" i="5" s="1"/>
  <c r="P108" i="5"/>
  <c r="I108" i="5"/>
  <c r="H108" i="5"/>
  <c r="J17" i="5"/>
  <c r="J19" i="5"/>
  <c r="J18" i="5"/>
  <c r="J21" i="5"/>
  <c r="J20" i="5"/>
  <c r="J23" i="5"/>
  <c r="J22" i="5"/>
  <c r="J24" i="5"/>
  <c r="J28" i="5"/>
  <c r="J26" i="5"/>
  <c r="J25" i="5"/>
  <c r="J27" i="5"/>
  <c r="J33" i="5"/>
  <c r="J29" i="5"/>
  <c r="J30" i="5"/>
  <c r="J31" i="5"/>
  <c r="J32" i="5"/>
  <c r="J34" i="5"/>
  <c r="J35" i="5"/>
  <c r="J36" i="5"/>
  <c r="J39" i="5"/>
  <c r="J37" i="5"/>
  <c r="J38" i="5"/>
  <c r="J40" i="5"/>
  <c r="J41" i="5"/>
  <c r="J43" i="5"/>
  <c r="J42" i="5"/>
  <c r="J46" i="5"/>
  <c r="J44" i="5"/>
  <c r="J45" i="5"/>
  <c r="J48" i="5"/>
  <c r="J47" i="5"/>
  <c r="J50" i="5"/>
  <c r="J49" i="5"/>
  <c r="J54" i="5"/>
  <c r="J52" i="5"/>
  <c r="J51" i="5"/>
  <c r="J53" i="5"/>
  <c r="J58" i="5"/>
  <c r="J55" i="5"/>
  <c r="J57" i="5"/>
  <c r="J56" i="5"/>
  <c r="J59" i="5"/>
  <c r="J60" i="5"/>
  <c r="J61" i="5"/>
  <c r="J62" i="5"/>
  <c r="J63" i="5"/>
  <c r="J64" i="5"/>
  <c r="J65" i="5"/>
  <c r="J66" i="5"/>
  <c r="J67" i="5"/>
  <c r="J68" i="5"/>
  <c r="J71" i="5"/>
  <c r="J69" i="5"/>
  <c r="J70" i="5"/>
  <c r="J72" i="5"/>
  <c r="J73" i="5"/>
  <c r="Q106" i="3"/>
  <c r="N107" i="3"/>
  <c r="K107" i="3"/>
  <c r="M38" i="3"/>
  <c r="N39" i="3"/>
  <c r="L106" i="3"/>
  <c r="H107" i="3"/>
  <c r="J107" i="3"/>
  <c r="I107" i="3"/>
  <c r="G107" i="3"/>
  <c r="D108" i="3"/>
  <c r="F107" i="3"/>
  <c r="E107" i="3"/>
  <c r="E111" i="6" l="1"/>
  <c r="D112" i="6"/>
  <c r="O108" i="3"/>
  <c r="P108" i="3"/>
  <c r="M106" i="2"/>
  <c r="G106" i="2"/>
  <c r="F106" i="2"/>
  <c r="K107" i="2"/>
  <c r="I107" i="2"/>
  <c r="J107" i="2"/>
  <c r="M107" i="2" s="1"/>
  <c r="H107" i="2"/>
  <c r="L107" i="2"/>
  <c r="E107" i="2"/>
  <c r="D108" i="2"/>
  <c r="M74" i="1"/>
  <c r="J4" i="5"/>
  <c r="J3" i="5"/>
  <c r="J5" i="5"/>
  <c r="J6" i="5"/>
  <c r="J7" i="5"/>
  <c r="J8" i="5"/>
  <c r="J9" i="5"/>
  <c r="J10" i="5"/>
  <c r="J13" i="5"/>
  <c r="J11" i="5"/>
  <c r="J14" i="5"/>
  <c r="J12" i="5"/>
  <c r="J16" i="5"/>
  <c r="J15" i="5"/>
  <c r="P23" i="5"/>
  <c r="P25" i="5"/>
  <c r="P24" i="5"/>
  <c r="P26" i="5"/>
  <c r="P27" i="5"/>
  <c r="P30" i="5"/>
  <c r="P28" i="5"/>
  <c r="P29" i="5"/>
  <c r="P33" i="5"/>
  <c r="P32" i="5"/>
  <c r="P31" i="5"/>
  <c r="P35" i="5"/>
  <c r="P34" i="5"/>
  <c r="P36" i="5"/>
  <c r="P37" i="5"/>
  <c r="P38" i="5"/>
  <c r="P39" i="5"/>
  <c r="Q39" i="5" s="1"/>
  <c r="P40" i="5"/>
  <c r="Q40" i="5" s="1"/>
  <c r="P41" i="5"/>
  <c r="Q41" i="5" s="1"/>
  <c r="P43" i="5"/>
  <c r="Q43" i="5" s="1"/>
  <c r="P42" i="5"/>
  <c r="Q42" i="5" s="1"/>
  <c r="P48" i="5"/>
  <c r="Q48" i="5" s="1"/>
  <c r="P44" i="5"/>
  <c r="Q44" i="5" s="1"/>
  <c r="P46" i="5"/>
  <c r="Q46" i="5" s="1"/>
  <c r="P45" i="5"/>
  <c r="Q45" i="5" s="1"/>
  <c r="P50" i="5"/>
  <c r="Q50" i="5" s="1"/>
  <c r="P47" i="5"/>
  <c r="Q47" i="5" s="1"/>
  <c r="P49" i="5"/>
  <c r="Q49" i="5" s="1"/>
  <c r="P53" i="5"/>
  <c r="Q53" i="5" s="1"/>
  <c r="P51" i="5"/>
  <c r="Q51" i="5" s="1"/>
  <c r="P52" i="5"/>
  <c r="Q52" i="5" s="1"/>
  <c r="P55" i="5"/>
  <c r="Q55" i="5" s="1"/>
  <c r="P56" i="5"/>
  <c r="Q56" i="5" s="1"/>
  <c r="P54" i="5"/>
  <c r="Q54" i="5" s="1"/>
  <c r="P57" i="5"/>
  <c r="Q57" i="5" s="1"/>
  <c r="P58" i="5"/>
  <c r="Q58" i="5" s="1"/>
  <c r="P59" i="5"/>
  <c r="Q59" i="5" s="1"/>
  <c r="P62" i="5"/>
  <c r="Q62" i="5" s="1"/>
  <c r="P61" i="5"/>
  <c r="Q61" i="5" s="1"/>
  <c r="P60" i="5"/>
  <c r="Q60" i="5" s="1"/>
  <c r="P63" i="5"/>
  <c r="Q63" i="5" s="1"/>
  <c r="P65" i="5"/>
  <c r="Q65" i="5" s="1"/>
  <c r="P64" i="5"/>
  <c r="Q64" i="5" s="1"/>
  <c r="P66" i="5"/>
  <c r="Q66" i="5" s="1"/>
  <c r="P69" i="5"/>
  <c r="Q69" i="5" s="1"/>
  <c r="P68" i="5"/>
  <c r="Q68" i="5" s="1"/>
  <c r="P67" i="5"/>
  <c r="Q67" i="5" s="1"/>
  <c r="P70" i="5"/>
  <c r="Q70" i="5" s="1"/>
  <c r="P72" i="5"/>
  <c r="Q72" i="5" s="1"/>
  <c r="P71" i="5"/>
  <c r="Q71" i="5" s="1"/>
  <c r="P73" i="5"/>
  <c r="Q73" i="5" s="1"/>
  <c r="M37" i="5"/>
  <c r="N38" i="5"/>
  <c r="N108" i="3"/>
  <c r="K108" i="3"/>
  <c r="Q107" i="3"/>
  <c r="M37" i="3"/>
  <c r="N38" i="3"/>
  <c r="L107" i="3"/>
  <c r="H108" i="3"/>
  <c r="J108" i="3"/>
  <c r="I108" i="3"/>
  <c r="J17" i="3"/>
  <c r="J21" i="3"/>
  <c r="J19" i="3"/>
  <c r="J20" i="3"/>
  <c r="J23" i="3"/>
  <c r="J22" i="3"/>
  <c r="J25" i="3"/>
  <c r="J24" i="3"/>
  <c r="J26" i="3"/>
  <c r="J27" i="3"/>
  <c r="J28" i="3"/>
  <c r="J29" i="3"/>
  <c r="J30" i="3"/>
  <c r="J31" i="3"/>
  <c r="J32" i="3"/>
  <c r="J33" i="3"/>
  <c r="J34" i="3"/>
  <c r="J35" i="3"/>
  <c r="J37" i="3"/>
  <c r="J39" i="3"/>
  <c r="J36" i="3"/>
  <c r="J38" i="3"/>
  <c r="J40" i="3"/>
  <c r="J41" i="3"/>
  <c r="J45" i="3"/>
  <c r="J43" i="3"/>
  <c r="J42" i="3"/>
  <c r="J44" i="3"/>
  <c r="J47" i="3"/>
  <c r="J46" i="3"/>
  <c r="J49" i="3"/>
  <c r="J48" i="3"/>
  <c r="J50" i="3"/>
  <c r="J53" i="3"/>
  <c r="J55" i="3"/>
  <c r="J51" i="3"/>
  <c r="J52" i="3"/>
  <c r="J56" i="3"/>
  <c r="J54" i="3"/>
  <c r="J57" i="3"/>
  <c r="J58" i="3"/>
  <c r="J61" i="3"/>
  <c r="J60" i="3"/>
  <c r="J59" i="3"/>
  <c r="J62" i="3"/>
  <c r="J64" i="3"/>
  <c r="J63" i="3"/>
  <c r="J67" i="3"/>
  <c r="J66" i="3"/>
  <c r="J65" i="3"/>
  <c r="J68" i="3"/>
  <c r="J71" i="3"/>
  <c r="J70" i="3"/>
  <c r="J69" i="3"/>
  <c r="J73" i="3"/>
  <c r="J72" i="3"/>
  <c r="G108" i="3"/>
  <c r="E108" i="3"/>
  <c r="F108" i="3"/>
  <c r="D113" i="6" l="1"/>
  <c r="E112" i="6"/>
  <c r="K108" i="2"/>
  <c r="L108" i="2"/>
  <c r="I108" i="2"/>
  <c r="H108" i="2"/>
  <c r="J108" i="2"/>
  <c r="M108" i="2" s="1"/>
  <c r="E108" i="2"/>
  <c r="F107" i="2"/>
  <c r="G107" i="2"/>
  <c r="P24" i="3"/>
  <c r="P23" i="3"/>
  <c r="P25" i="3"/>
  <c r="P26" i="3"/>
  <c r="P28" i="3"/>
  <c r="P27" i="3"/>
  <c r="P29" i="3"/>
  <c r="P30" i="3"/>
  <c r="P31" i="3"/>
  <c r="P32" i="3"/>
  <c r="P33" i="3"/>
  <c r="P34" i="3"/>
  <c r="P35" i="3"/>
  <c r="P36" i="3"/>
  <c r="P37" i="3"/>
  <c r="P38" i="3"/>
  <c r="Q38" i="3" s="1"/>
  <c r="P39" i="3"/>
  <c r="Q39" i="3" s="1"/>
  <c r="R39" i="5" s="1"/>
  <c r="P40" i="3"/>
  <c r="P41" i="3"/>
  <c r="Q41" i="3" s="1"/>
  <c r="R41" i="5" s="1"/>
  <c r="P42" i="3"/>
  <c r="Q42" i="3" s="1"/>
  <c r="R42" i="5" s="1"/>
  <c r="P43" i="3"/>
  <c r="Q43" i="3" s="1"/>
  <c r="R43" i="5" s="1"/>
  <c r="P44" i="3"/>
  <c r="Q44" i="3" s="1"/>
  <c r="R44" i="5" s="1"/>
  <c r="P45" i="3"/>
  <c r="P46" i="3"/>
  <c r="Q46" i="3" s="1"/>
  <c r="R46" i="5" s="1"/>
  <c r="P47" i="3"/>
  <c r="Q47" i="3" s="1"/>
  <c r="R47" i="5" s="1"/>
  <c r="P48" i="3"/>
  <c r="Q48" i="3" s="1"/>
  <c r="R48" i="5" s="1"/>
  <c r="P49" i="3"/>
  <c r="Q49" i="3" s="1"/>
  <c r="R49" i="5" s="1"/>
  <c r="P50" i="3"/>
  <c r="P51" i="3"/>
  <c r="Q51" i="3" s="1"/>
  <c r="R51" i="5" s="1"/>
  <c r="P52" i="3"/>
  <c r="Q52" i="3" s="1"/>
  <c r="R52" i="5" s="1"/>
  <c r="P53" i="3"/>
  <c r="Q53" i="3" s="1"/>
  <c r="R53" i="5" s="1"/>
  <c r="P54" i="3"/>
  <c r="Q54" i="3" s="1"/>
  <c r="R54" i="5" s="1"/>
  <c r="P55" i="3"/>
  <c r="Q55" i="3" s="1"/>
  <c r="R55" i="5" s="1"/>
  <c r="P56" i="3"/>
  <c r="P57" i="3"/>
  <c r="Q57" i="3" s="1"/>
  <c r="R57" i="5" s="1"/>
  <c r="P58" i="3"/>
  <c r="Q58" i="3" s="1"/>
  <c r="R58" i="5" s="1"/>
  <c r="P59" i="3"/>
  <c r="Q59" i="3" s="1"/>
  <c r="R59" i="5" s="1"/>
  <c r="P60" i="3"/>
  <c r="Q60" i="3" s="1"/>
  <c r="R60" i="5" s="1"/>
  <c r="P61" i="3"/>
  <c r="Q61" i="3" s="1"/>
  <c r="R61" i="5" s="1"/>
  <c r="P62" i="3"/>
  <c r="Q62" i="3" s="1"/>
  <c r="R62" i="5" s="1"/>
  <c r="P63" i="3"/>
  <c r="Q63" i="3" s="1"/>
  <c r="R63" i="5" s="1"/>
  <c r="P64" i="3"/>
  <c r="Q64" i="3" s="1"/>
  <c r="R64" i="5" s="1"/>
  <c r="P66" i="3"/>
  <c r="Q66" i="3" s="1"/>
  <c r="R66" i="5" s="1"/>
  <c r="P65" i="3"/>
  <c r="Q65" i="3" s="1"/>
  <c r="R65" i="5" s="1"/>
  <c r="P67" i="3"/>
  <c r="Q67" i="3" s="1"/>
  <c r="R67" i="5" s="1"/>
  <c r="P68" i="3"/>
  <c r="Q68" i="3" s="1"/>
  <c r="R68" i="5" s="1"/>
  <c r="P69" i="3"/>
  <c r="Q69" i="3" s="1"/>
  <c r="R69" i="5" s="1"/>
  <c r="P70" i="3"/>
  <c r="Q70" i="3" s="1"/>
  <c r="R70" i="5" s="1"/>
  <c r="P71" i="3"/>
  <c r="Q71" i="3" s="1"/>
  <c r="R71" i="5" s="1"/>
  <c r="P72" i="3"/>
  <c r="Q72" i="3" s="1"/>
  <c r="R72" i="5" s="1"/>
  <c r="P73" i="3"/>
  <c r="Q73" i="3" s="1"/>
  <c r="R73" i="5" s="1"/>
  <c r="Q40" i="3"/>
  <c r="R40" i="5" s="1"/>
  <c r="Q45" i="3"/>
  <c r="R45" i="5" s="1"/>
  <c r="Q56" i="3"/>
  <c r="R56" i="5" s="1"/>
  <c r="Q50" i="3"/>
  <c r="R50" i="5" s="1"/>
  <c r="Q38" i="5"/>
  <c r="N74" i="1"/>
  <c r="M75" i="1"/>
  <c r="N37" i="5"/>
  <c r="Q37" i="5" s="1"/>
  <c r="M36" i="5"/>
  <c r="Q108" i="3"/>
  <c r="M36" i="3"/>
  <c r="N37" i="3"/>
  <c r="Q37" i="3" s="1"/>
  <c r="L108" i="3"/>
  <c r="J5" i="3"/>
  <c r="J4" i="3"/>
  <c r="J3" i="3"/>
  <c r="J6" i="3"/>
  <c r="J9" i="3"/>
  <c r="J7" i="3"/>
  <c r="J8" i="3"/>
  <c r="J10" i="3"/>
  <c r="J12" i="3"/>
  <c r="J13" i="3"/>
  <c r="J11" i="3"/>
  <c r="J15" i="3"/>
  <c r="J14" i="3"/>
  <c r="J18" i="3"/>
  <c r="J16" i="3"/>
  <c r="E113" i="6" l="1"/>
  <c r="D114" i="6"/>
  <c r="R38" i="5"/>
  <c r="G108" i="2"/>
  <c r="F108" i="2"/>
  <c r="B18" i="2" s="1"/>
  <c r="R37" i="5"/>
  <c r="N75" i="1"/>
  <c r="M76" i="1"/>
  <c r="M35" i="5"/>
  <c r="N36" i="5"/>
  <c r="Q36" i="5" s="1"/>
  <c r="M35" i="3"/>
  <c r="N36" i="3"/>
  <c r="Q36" i="3" s="1"/>
  <c r="F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4" i="1"/>
  <c r="D3" i="1"/>
  <c r="E114" i="6" l="1"/>
  <c r="D115" i="6"/>
  <c r="R36" i="5"/>
  <c r="N76" i="1"/>
  <c r="M34" i="5"/>
  <c r="N35" i="5"/>
  <c r="Q35" i="5" s="1"/>
  <c r="M34" i="3"/>
  <c r="N35" i="3"/>
  <c r="Q35" i="3" s="1"/>
  <c r="G3" i="1"/>
  <c r="E4" i="1"/>
  <c r="H4" i="1"/>
  <c r="H3" i="1"/>
  <c r="D116" i="6" l="1"/>
  <c r="E115" i="6"/>
  <c r="R35" i="5"/>
  <c r="M77" i="1"/>
  <c r="M33" i="5"/>
  <c r="N34" i="5"/>
  <c r="Q34" i="5" s="1"/>
  <c r="M33" i="3"/>
  <c r="N34" i="3"/>
  <c r="Q34" i="3" s="1"/>
  <c r="G4" i="1"/>
  <c r="E5" i="1"/>
  <c r="D117" i="6" l="1"/>
  <c r="E116" i="6"/>
  <c r="R34" i="5"/>
  <c r="N77" i="1"/>
  <c r="N33" i="5"/>
  <c r="Q33" i="5" s="1"/>
  <c r="M32" i="5"/>
  <c r="M32" i="3"/>
  <c r="N33" i="3"/>
  <c r="Q33" i="3" s="1"/>
  <c r="F5" i="1"/>
  <c r="G5" i="1" s="1"/>
  <c r="H5" i="1"/>
  <c r="E117" i="6" l="1"/>
  <c r="D118" i="6"/>
  <c r="E118" i="6" s="1"/>
  <c r="R33" i="5"/>
  <c r="M78" i="1"/>
  <c r="N32" i="5"/>
  <c r="Q32" i="5" s="1"/>
  <c r="M31" i="5"/>
  <c r="M31" i="3"/>
  <c r="N32" i="3"/>
  <c r="Q32" i="3" s="1"/>
  <c r="E6" i="1"/>
  <c r="R32" i="5" l="1"/>
  <c r="N78" i="1"/>
  <c r="M30" i="5"/>
  <c r="N31" i="5"/>
  <c r="Q31" i="5" s="1"/>
  <c r="M30" i="3"/>
  <c r="N31" i="3"/>
  <c r="Q31" i="3" s="1"/>
  <c r="H6" i="1"/>
  <c r="F6" i="1"/>
  <c r="R31" i="5" l="1"/>
  <c r="M79" i="1"/>
  <c r="M29" i="5"/>
  <c r="N30" i="5"/>
  <c r="Q30" i="5" s="1"/>
  <c r="M29" i="3"/>
  <c r="N30" i="3"/>
  <c r="Q30" i="3" s="1"/>
  <c r="E7" i="1"/>
  <c r="G6" i="1"/>
  <c r="R30" i="5" l="1"/>
  <c r="N79" i="1"/>
  <c r="M28" i="5"/>
  <c r="N29" i="5"/>
  <c r="Q29" i="5" s="1"/>
  <c r="M28" i="3"/>
  <c r="N29" i="3"/>
  <c r="Q29" i="3" s="1"/>
  <c r="H7" i="1"/>
  <c r="F7" i="1"/>
  <c r="R29" i="5" l="1"/>
  <c r="M80" i="1"/>
  <c r="M27" i="5"/>
  <c r="N28" i="5"/>
  <c r="Q28" i="5" s="1"/>
  <c r="M27" i="3"/>
  <c r="N28" i="3"/>
  <c r="Q28" i="3" s="1"/>
  <c r="E8" i="1"/>
  <c r="G7" i="1"/>
  <c r="R28" i="5" l="1"/>
  <c r="N80" i="1"/>
  <c r="M81" i="1"/>
  <c r="M26" i="5"/>
  <c r="N27" i="5"/>
  <c r="Q27" i="5" s="1"/>
  <c r="M26" i="3"/>
  <c r="N27" i="3"/>
  <c r="Q27" i="3" s="1"/>
  <c r="H8" i="1"/>
  <c r="F8" i="1"/>
  <c r="R27" i="5" l="1"/>
  <c r="N81" i="1"/>
  <c r="M25" i="5"/>
  <c r="N26" i="5"/>
  <c r="Q26" i="5" s="1"/>
  <c r="M25" i="3"/>
  <c r="N26" i="3"/>
  <c r="Q26" i="3" s="1"/>
  <c r="E9" i="1"/>
  <c r="G8" i="1"/>
  <c r="R26" i="5" l="1"/>
  <c r="M82" i="1"/>
  <c r="M24" i="5"/>
  <c r="N25" i="5"/>
  <c r="Q25" i="5" s="1"/>
  <c r="M24" i="3"/>
  <c r="N25" i="3"/>
  <c r="Q25" i="3" s="1"/>
  <c r="H9" i="1"/>
  <c r="F9" i="1"/>
  <c r="G9" i="1" s="1"/>
  <c r="R25" i="5" l="1"/>
  <c r="N82" i="1"/>
  <c r="M83" i="1"/>
  <c r="M23" i="5"/>
  <c r="N24" i="5"/>
  <c r="Q24" i="5" s="1"/>
  <c r="M23" i="3"/>
  <c r="N24" i="3"/>
  <c r="Q24" i="3" s="1"/>
  <c r="E10" i="1"/>
  <c r="H10" i="1"/>
  <c r="F10" i="1"/>
  <c r="G10" i="1" s="1"/>
  <c r="R24" i="5" l="1"/>
  <c r="N83" i="1"/>
  <c r="M22" i="5"/>
  <c r="N23" i="5"/>
  <c r="Q23" i="5" s="1"/>
  <c r="M22" i="3"/>
  <c r="N23" i="3"/>
  <c r="Q23" i="3" s="1"/>
  <c r="E11" i="1"/>
  <c r="R23" i="5" l="1"/>
  <c r="M84" i="1"/>
  <c r="N22" i="5"/>
  <c r="M21" i="5"/>
  <c r="M21" i="3"/>
  <c r="N22" i="3"/>
  <c r="H11" i="1"/>
  <c r="F11" i="1"/>
  <c r="G11" i="1" s="1"/>
  <c r="N84" i="1" l="1"/>
  <c r="N21" i="5"/>
  <c r="M20" i="5"/>
  <c r="M20" i="3"/>
  <c r="N21" i="3"/>
  <c r="E12" i="1"/>
  <c r="H12" i="1"/>
  <c r="F12" i="1"/>
  <c r="M85" i="1" l="1"/>
  <c r="N20" i="5"/>
  <c r="M19" i="5"/>
  <c r="M19" i="3"/>
  <c r="N20" i="3"/>
  <c r="E13" i="1"/>
  <c r="G12" i="1"/>
  <c r="N85" i="1" l="1"/>
  <c r="M86" i="1"/>
  <c r="N19" i="5"/>
  <c r="M18" i="5"/>
  <c r="M18" i="3"/>
  <c r="N19" i="3"/>
  <c r="H13" i="1"/>
  <c r="F13" i="1"/>
  <c r="N86" i="1" l="1"/>
  <c r="M87" i="1"/>
  <c r="N18" i="5"/>
  <c r="M17" i="5"/>
  <c r="M17" i="3"/>
  <c r="N18" i="3"/>
  <c r="E14" i="1"/>
  <c r="G13" i="1"/>
  <c r="N87" i="1" l="1"/>
  <c r="M88" i="1"/>
  <c r="N17" i="5"/>
  <c r="M16" i="5"/>
  <c r="M16" i="3"/>
  <c r="N17" i="3"/>
  <c r="H14" i="1"/>
  <c r="F14" i="1"/>
  <c r="N88" i="1" l="1"/>
  <c r="M89" i="1"/>
  <c r="M15" i="5"/>
  <c r="N16" i="5"/>
  <c r="M15" i="3"/>
  <c r="N16" i="3"/>
  <c r="E15" i="1"/>
  <c r="G14" i="1"/>
  <c r="N89" i="1" l="1"/>
  <c r="M14" i="5"/>
  <c r="N15" i="5"/>
  <c r="M14" i="3"/>
  <c r="N15" i="3"/>
  <c r="H15" i="1"/>
  <c r="F15" i="1"/>
  <c r="G15" i="1" s="1"/>
  <c r="M90" i="1" l="1"/>
  <c r="M13" i="5"/>
  <c r="N14" i="5"/>
  <c r="M13" i="3"/>
  <c r="N14" i="3"/>
  <c r="E16" i="1"/>
  <c r="N90" i="1" l="1"/>
  <c r="M91" i="1"/>
  <c r="M12" i="5"/>
  <c r="N13" i="5"/>
  <c r="M12" i="3"/>
  <c r="N13" i="3"/>
  <c r="H16" i="1"/>
  <c r="F16" i="1"/>
  <c r="G16" i="1" s="1"/>
  <c r="N91" i="1" l="1"/>
  <c r="M11" i="5"/>
  <c r="N12" i="5"/>
  <c r="M11" i="3"/>
  <c r="N12" i="3"/>
  <c r="E17" i="1"/>
  <c r="M92" i="1" l="1"/>
  <c r="M10" i="5"/>
  <c r="N11" i="5"/>
  <c r="M10" i="3"/>
  <c r="N11" i="3"/>
  <c r="H17" i="1"/>
  <c r="F17" i="1"/>
  <c r="G17" i="1" s="1"/>
  <c r="N92" i="1" l="1"/>
  <c r="M93" i="1"/>
  <c r="M9" i="5"/>
  <c r="N10" i="5"/>
  <c r="M9" i="3"/>
  <c r="N10" i="3"/>
  <c r="E18" i="1"/>
  <c r="N93" i="1" l="1"/>
  <c r="N9" i="5"/>
  <c r="M8" i="5"/>
  <c r="M8" i="3"/>
  <c r="N9" i="3"/>
  <c r="H18" i="1"/>
  <c r="F18" i="1"/>
  <c r="G18" i="1" s="1"/>
  <c r="M94" i="1" l="1"/>
  <c r="M7" i="5"/>
  <c r="N8" i="5"/>
  <c r="M7" i="3"/>
  <c r="N8" i="3"/>
  <c r="E19" i="1"/>
  <c r="N94" i="1" l="1"/>
  <c r="N7" i="5"/>
  <c r="M6" i="5"/>
  <c r="M6" i="3"/>
  <c r="N7" i="3"/>
  <c r="H19" i="1"/>
  <c r="F19" i="1"/>
  <c r="G19" i="1" s="1"/>
  <c r="M95" i="1" l="1"/>
  <c r="N6" i="5"/>
  <c r="M5" i="5"/>
  <c r="M5" i="3"/>
  <c r="N6" i="3"/>
  <c r="E20" i="1"/>
  <c r="N95" i="1" l="1"/>
  <c r="M96" i="1"/>
  <c r="N5" i="5"/>
  <c r="M4" i="5"/>
  <c r="M4" i="3"/>
  <c r="N5" i="3"/>
  <c r="H20" i="1"/>
  <c r="F20" i="1"/>
  <c r="G20" i="1" s="1"/>
  <c r="N96" i="1" l="1"/>
  <c r="M97" i="1"/>
  <c r="N4" i="5"/>
  <c r="M3" i="5"/>
  <c r="N3" i="5" s="1"/>
  <c r="N3" i="3"/>
  <c r="N4" i="3"/>
  <c r="E21" i="1"/>
  <c r="N97" i="1" l="1"/>
  <c r="M98" i="1"/>
  <c r="B14" i="5"/>
  <c r="B13" i="3"/>
  <c r="H21" i="1"/>
  <c r="F21" i="1"/>
  <c r="G21" i="1" s="1"/>
  <c r="B20" i="3" l="1"/>
  <c r="N98" i="1"/>
  <c r="B15" i="5"/>
  <c r="B21" i="5"/>
  <c r="B14" i="3"/>
  <c r="E22" i="1"/>
  <c r="B23" i="3" l="1"/>
  <c r="B21" i="3"/>
  <c r="M99" i="1"/>
  <c r="B24" i="5"/>
  <c r="B22" i="5"/>
  <c r="O3" i="5" s="1"/>
  <c r="H22" i="1"/>
  <c r="F22" i="1"/>
  <c r="O3" i="3" l="1"/>
  <c r="B22" i="3"/>
  <c r="N99" i="1"/>
  <c r="M100" i="1"/>
  <c r="B23" i="5"/>
  <c r="E23" i="1"/>
  <c r="G22" i="1"/>
  <c r="O10" i="3" l="1"/>
  <c r="O21" i="3"/>
  <c r="O11" i="3"/>
  <c r="O16" i="3"/>
  <c r="O22" i="3"/>
  <c r="P22" i="3" s="1"/>
  <c r="Q22" i="3" s="1"/>
  <c r="O18" i="3"/>
  <c r="O19" i="3"/>
  <c r="P19" i="3" s="1"/>
  <c r="Q19" i="3" s="1"/>
  <c r="O8" i="3"/>
  <c r="O5" i="3"/>
  <c r="O9" i="3"/>
  <c r="O7" i="3"/>
  <c r="O4" i="3"/>
  <c r="O6" i="3"/>
  <c r="O20" i="3"/>
  <c r="P20" i="3" s="1"/>
  <c r="Q20" i="3" s="1"/>
  <c r="O12" i="3"/>
  <c r="P12" i="3" s="1"/>
  <c r="Q12" i="3" s="1"/>
  <c r="O14" i="3"/>
  <c r="O17" i="3"/>
  <c r="O15" i="3"/>
  <c r="O13" i="3"/>
  <c r="N100" i="1"/>
  <c r="O10" i="5"/>
  <c r="O18" i="5"/>
  <c r="O19" i="5"/>
  <c r="O21" i="5"/>
  <c r="O11" i="5"/>
  <c r="O20" i="5"/>
  <c r="O4" i="5"/>
  <c r="O12" i="5"/>
  <c r="O16" i="5"/>
  <c r="O5" i="5"/>
  <c r="O13" i="5"/>
  <c r="O9" i="5"/>
  <c r="O6" i="5"/>
  <c r="O14" i="5"/>
  <c r="O22" i="5"/>
  <c r="P22" i="5" s="1"/>
  <c r="Q22" i="5" s="1"/>
  <c r="O17" i="5"/>
  <c r="O7" i="5"/>
  <c r="O15" i="5"/>
  <c r="P15" i="5" s="1"/>
  <c r="Q15" i="5" s="1"/>
  <c r="O8" i="5"/>
  <c r="P8" i="5" s="1"/>
  <c r="Q8" i="5" s="1"/>
  <c r="H23" i="1"/>
  <c r="F23" i="1"/>
  <c r="G23" i="1" s="1"/>
  <c r="P21" i="3" l="1"/>
  <c r="Q21" i="3" s="1"/>
  <c r="P15" i="3"/>
  <c r="Q15" i="3" s="1"/>
  <c r="R15" i="5" s="1"/>
  <c r="P13" i="3"/>
  <c r="Q13" i="3" s="1"/>
  <c r="R22" i="5"/>
  <c r="P14" i="3"/>
  <c r="Q14" i="3" s="1"/>
  <c r="P8" i="3"/>
  <c r="Q8" i="3" s="1"/>
  <c r="R8" i="5" s="1"/>
  <c r="P18" i="3"/>
  <c r="Q18" i="3" s="1"/>
  <c r="P6" i="3"/>
  <c r="Q6" i="3" s="1"/>
  <c r="P3" i="3"/>
  <c r="Q3" i="3" s="1"/>
  <c r="R3" i="5" s="1"/>
  <c r="P4" i="3"/>
  <c r="Q4" i="3" s="1"/>
  <c r="P16" i="3"/>
  <c r="Q16" i="3" s="1"/>
  <c r="P7" i="3"/>
  <c r="Q7" i="3" s="1"/>
  <c r="P11" i="3"/>
  <c r="Q11" i="3" s="1"/>
  <c r="P9" i="3"/>
  <c r="Q9" i="3" s="1"/>
  <c r="P17" i="3"/>
  <c r="Q17" i="3" s="1"/>
  <c r="P5" i="3"/>
  <c r="P10" i="3"/>
  <c r="Q10" i="3" s="1"/>
  <c r="P4" i="5"/>
  <c r="Q4" i="5" s="1"/>
  <c r="P3" i="5"/>
  <c r="Q3" i="5" s="1"/>
  <c r="M101" i="1"/>
  <c r="P17" i="5"/>
  <c r="Q17" i="5" s="1"/>
  <c r="P12" i="5"/>
  <c r="Q12" i="5" s="1"/>
  <c r="R12" i="5" s="1"/>
  <c r="P14" i="5"/>
  <c r="Q14" i="5" s="1"/>
  <c r="R14" i="5" s="1"/>
  <c r="P20" i="5"/>
  <c r="Q20" i="5" s="1"/>
  <c r="R20" i="5" s="1"/>
  <c r="P6" i="5"/>
  <c r="Q6" i="5" s="1"/>
  <c r="P11" i="5"/>
  <c r="Q11" i="5" s="1"/>
  <c r="P9" i="5"/>
  <c r="Q9" i="5" s="1"/>
  <c r="P21" i="5"/>
  <c r="Q21" i="5" s="1"/>
  <c r="R21" i="5" s="1"/>
  <c r="P13" i="5"/>
  <c r="Q13" i="5" s="1"/>
  <c r="R13" i="5" s="1"/>
  <c r="P19" i="5"/>
  <c r="Q19" i="5" s="1"/>
  <c r="R19" i="5" s="1"/>
  <c r="P5" i="5"/>
  <c r="Q5" i="5" s="1"/>
  <c r="P18" i="5"/>
  <c r="Q18" i="5" s="1"/>
  <c r="P7" i="5"/>
  <c r="Q7" i="5" s="1"/>
  <c r="R7" i="5" s="1"/>
  <c r="P16" i="5"/>
  <c r="Q16" i="5" s="1"/>
  <c r="P10" i="5"/>
  <c r="Q10" i="5" s="1"/>
  <c r="E24" i="1"/>
  <c r="R6" i="5" l="1"/>
  <c r="R16" i="5"/>
  <c r="R18" i="5"/>
  <c r="R11" i="5"/>
  <c r="R4" i="5"/>
  <c r="R5" i="5"/>
  <c r="R17" i="5"/>
  <c r="R10" i="5"/>
  <c r="R9" i="5"/>
  <c r="N101" i="1"/>
  <c r="M102" i="1"/>
  <c r="H24" i="1"/>
  <c r="F24" i="1"/>
  <c r="G24" i="1" s="1"/>
  <c r="N102" i="1" l="1"/>
  <c r="M103" i="1"/>
  <c r="E25" i="1"/>
  <c r="N103" i="1" l="1"/>
  <c r="M104" i="1"/>
  <c r="H25" i="1"/>
  <c r="F25" i="1"/>
  <c r="G25" i="1" s="1"/>
  <c r="N104" i="1" l="1"/>
  <c r="E26" i="1"/>
  <c r="M105" i="1" l="1"/>
  <c r="H26" i="1"/>
  <c r="F26" i="1"/>
  <c r="G26" i="1" s="1"/>
  <c r="N105" i="1" l="1"/>
  <c r="M106" i="1"/>
  <c r="E27" i="1"/>
  <c r="N106" i="1" l="1"/>
  <c r="M107" i="1"/>
  <c r="H27" i="1"/>
  <c r="F27" i="1"/>
  <c r="N107" i="1" l="1"/>
  <c r="M108" i="1"/>
  <c r="N108" i="1" s="1"/>
  <c r="E28" i="1"/>
  <c r="G27" i="1"/>
  <c r="M109" i="1" l="1"/>
  <c r="H28" i="1"/>
  <c r="F28" i="1"/>
  <c r="G28" i="1" s="1"/>
  <c r="N109" i="1" l="1"/>
  <c r="E29" i="1"/>
  <c r="H29" i="1"/>
  <c r="F29" i="1"/>
  <c r="G29" i="1" s="1"/>
  <c r="M110" i="1" l="1"/>
  <c r="E30" i="1"/>
  <c r="H30" i="1"/>
  <c r="F30" i="1"/>
  <c r="N110" i="1" l="1"/>
  <c r="E31" i="1"/>
  <c r="G30" i="1"/>
  <c r="M111" i="1" l="1"/>
  <c r="H31" i="1"/>
  <c r="F31" i="1"/>
  <c r="G31" i="1" s="1"/>
  <c r="N111" i="1" l="1"/>
  <c r="E32" i="1"/>
  <c r="M112" i="1" l="1"/>
  <c r="H32" i="1"/>
  <c r="F32" i="1"/>
  <c r="G32" i="1" s="1"/>
  <c r="N112" i="1" l="1"/>
  <c r="E33" i="1"/>
  <c r="M113" i="1" l="1"/>
  <c r="H33" i="1"/>
  <c r="F33" i="1"/>
  <c r="N113" i="1" l="1"/>
  <c r="E34" i="1"/>
  <c r="G33" i="1"/>
  <c r="H34" i="1" l="1"/>
  <c r="F34" i="1"/>
  <c r="G34" i="1" s="1"/>
  <c r="E35" i="1" l="1"/>
  <c r="H35" i="1" l="1"/>
  <c r="F35" i="1"/>
  <c r="G35" i="1" s="1"/>
  <c r="E36" i="1" l="1"/>
  <c r="H36" i="1" l="1"/>
  <c r="F36" i="1"/>
  <c r="G36" i="1" s="1"/>
  <c r="E37" i="1" l="1"/>
  <c r="H37" i="1" l="1"/>
  <c r="F37" i="1"/>
  <c r="G37" i="1" s="1"/>
  <c r="E38" i="1" l="1"/>
  <c r="H38" i="1" l="1"/>
  <c r="F38" i="1"/>
  <c r="E39" i="1" l="1"/>
  <c r="G38" i="1"/>
  <c r="G3" i="2"/>
  <c r="B17" i="2" s="1"/>
  <c r="H39" i="1" l="1"/>
  <c r="F39" i="1"/>
  <c r="E40" i="1" l="1"/>
  <c r="G39" i="1"/>
  <c r="G4" i="2"/>
  <c r="H40" i="1" l="1"/>
  <c r="F40" i="1"/>
  <c r="G40" i="1" s="1"/>
  <c r="E41" i="1" l="1"/>
  <c r="H41" i="1"/>
  <c r="F41" i="1"/>
  <c r="G5" i="2"/>
  <c r="G6" i="2" l="1"/>
  <c r="E42" i="1"/>
  <c r="G41" i="1"/>
  <c r="H42" i="1" l="1"/>
  <c r="F42" i="1"/>
  <c r="E43" i="1" l="1"/>
  <c r="G42" i="1"/>
  <c r="G7" i="2"/>
  <c r="H43" i="1" l="1"/>
  <c r="F43" i="1"/>
  <c r="G8" i="2" l="1"/>
  <c r="E44" i="1"/>
  <c r="G43" i="1"/>
  <c r="H44" i="1" l="1"/>
  <c r="F44" i="1"/>
  <c r="G9" i="2" l="1"/>
  <c r="E45" i="1"/>
  <c r="G44" i="1"/>
  <c r="H45" i="1" l="1"/>
  <c r="F45" i="1"/>
  <c r="E46" i="1" l="1"/>
  <c r="G45" i="1"/>
  <c r="G10" i="2"/>
  <c r="H46" i="1" l="1"/>
  <c r="F46" i="1"/>
  <c r="E47" i="1" l="1"/>
  <c r="G46" i="1"/>
  <c r="G11" i="2"/>
  <c r="H47" i="1" l="1"/>
  <c r="F47" i="1"/>
  <c r="G12" i="2" l="1"/>
  <c r="E48" i="1"/>
  <c r="G47" i="1"/>
  <c r="H48" i="1" l="1"/>
  <c r="F48" i="1"/>
  <c r="G13" i="2" l="1"/>
  <c r="E49" i="1"/>
  <c r="G48" i="1"/>
  <c r="H49" i="1" l="1"/>
  <c r="F49" i="1"/>
  <c r="G49" i="1" s="1"/>
  <c r="G14" i="2" l="1"/>
  <c r="E50" i="1"/>
  <c r="H50" i="1" l="1"/>
  <c r="F50" i="1"/>
  <c r="G50" i="1" s="1"/>
  <c r="E51" i="1" l="1"/>
  <c r="G15" i="2"/>
  <c r="H51" i="1" l="1"/>
  <c r="F51" i="1"/>
  <c r="G51" i="1" s="1"/>
  <c r="E52" i="1" l="1"/>
  <c r="G16" i="2"/>
  <c r="H52" i="1" l="1"/>
  <c r="F52" i="1"/>
  <c r="G52" i="1" s="1"/>
  <c r="E53" i="1" l="1"/>
  <c r="H53" i="1"/>
  <c r="F53" i="1"/>
  <c r="G53" i="1" s="1"/>
  <c r="G17" i="2"/>
  <c r="G18" i="2" l="1"/>
  <c r="E54" i="1"/>
  <c r="H54" i="1" l="1"/>
  <c r="F54" i="1"/>
  <c r="G54" i="1" s="1"/>
  <c r="E55" i="1" l="1"/>
  <c r="G19" i="2"/>
  <c r="H55" i="1" l="1"/>
  <c r="F55" i="1"/>
  <c r="G55" i="1" s="1"/>
  <c r="G20" i="2" l="1"/>
  <c r="E56" i="1"/>
  <c r="H56" i="1" l="1"/>
  <c r="F56" i="1"/>
  <c r="G56" i="1" s="1"/>
  <c r="E57" i="1" l="1"/>
  <c r="H57" i="1"/>
  <c r="F57" i="1"/>
  <c r="G57" i="1" s="1"/>
  <c r="G21" i="2"/>
  <c r="E58" i="1" l="1"/>
  <c r="G22" i="2"/>
  <c r="H58" i="1" l="1"/>
  <c r="F58" i="1"/>
  <c r="G58" i="1" s="1"/>
  <c r="E59" i="1" l="1"/>
  <c r="G23" i="2"/>
  <c r="H59" i="1" l="1"/>
  <c r="F59" i="1"/>
  <c r="G59" i="1" s="1"/>
  <c r="E60" i="1" l="1"/>
  <c r="H60" i="1"/>
  <c r="F60" i="1"/>
  <c r="G60" i="1" s="1"/>
  <c r="E61" i="1"/>
  <c r="G24" i="2"/>
  <c r="H61" i="1" l="1"/>
  <c r="F61" i="1"/>
  <c r="G61" i="1" s="1"/>
  <c r="G25" i="2"/>
  <c r="E62" i="1" l="1"/>
  <c r="G26" i="2"/>
  <c r="H62" i="1" l="1"/>
  <c r="F62" i="1"/>
  <c r="G62" i="1" s="1"/>
  <c r="E63" i="1" l="1"/>
  <c r="H63" i="1"/>
  <c r="F63" i="1"/>
  <c r="G63" i="1" s="1"/>
  <c r="G27" i="2"/>
  <c r="E64" i="1" l="1"/>
  <c r="G28" i="2"/>
  <c r="H64" i="1" l="1"/>
  <c r="F64" i="1"/>
  <c r="G64" i="1" s="1"/>
  <c r="E65" i="1" l="1"/>
  <c r="H65" i="1"/>
  <c r="F65" i="1"/>
  <c r="G65" i="1" s="1"/>
  <c r="G29" i="2"/>
  <c r="E66" i="1" l="1"/>
  <c r="H66" i="1"/>
  <c r="F66" i="1"/>
  <c r="G66" i="1" s="1"/>
  <c r="G30" i="2"/>
  <c r="E67" i="1" l="1"/>
  <c r="H67" i="1"/>
  <c r="F67" i="1"/>
  <c r="G67" i="1" s="1"/>
  <c r="G31" i="2"/>
  <c r="E68" i="1" l="1"/>
  <c r="H68" i="1"/>
  <c r="F68" i="1"/>
  <c r="G68" i="1" s="1"/>
  <c r="G32" i="2"/>
  <c r="E69" i="1" l="1"/>
  <c r="H69" i="1"/>
  <c r="F69" i="1"/>
  <c r="G69" i="1" s="1"/>
  <c r="G33" i="2"/>
  <c r="E70" i="1" l="1"/>
  <c r="G34" i="2"/>
  <c r="H70" i="1" l="1"/>
  <c r="F70" i="1"/>
  <c r="G70" i="1" s="1"/>
  <c r="E71" i="1" l="1"/>
  <c r="G35" i="2"/>
  <c r="H71" i="1" l="1"/>
  <c r="F71" i="1"/>
  <c r="G71" i="1" s="1"/>
  <c r="E72" i="1" l="1"/>
  <c r="G36" i="2"/>
  <c r="H72" i="1" l="1"/>
  <c r="F72" i="1"/>
  <c r="G72" i="1" s="1"/>
  <c r="E73" i="1" l="1"/>
  <c r="G37" i="2"/>
  <c r="H73" i="1" l="1"/>
  <c r="F73" i="1"/>
  <c r="G73" i="1" s="1"/>
  <c r="E74" i="1" l="1"/>
  <c r="H74" i="1"/>
  <c r="F74" i="1"/>
  <c r="G74" i="1" s="1"/>
  <c r="G38" i="2"/>
  <c r="G39" i="2" l="1"/>
  <c r="E75" i="1"/>
  <c r="H75" i="1" l="1"/>
  <c r="F75" i="1"/>
  <c r="G75" i="1" s="1"/>
  <c r="E76" i="1" l="1"/>
  <c r="G40" i="2"/>
  <c r="H76" i="1" l="1"/>
  <c r="F76" i="1"/>
  <c r="G76" i="1" s="1"/>
  <c r="E77" i="1" l="1"/>
  <c r="H77" i="1"/>
  <c r="F77" i="1"/>
  <c r="G77" i="1" s="1"/>
  <c r="G41" i="2"/>
  <c r="E78" i="1" l="1"/>
  <c r="H78" i="1"/>
  <c r="F78" i="1"/>
  <c r="G78" i="1" s="1"/>
  <c r="G42" i="2"/>
  <c r="E79" i="1" l="1"/>
  <c r="G43" i="2"/>
  <c r="H79" i="1" l="1"/>
  <c r="F79" i="1"/>
  <c r="G79" i="1" s="1"/>
  <c r="E80" i="1" l="1"/>
  <c r="H80" i="1"/>
  <c r="F80" i="1"/>
  <c r="G80" i="1" s="1"/>
  <c r="G44" i="2"/>
  <c r="E81" i="1" l="1"/>
  <c r="G45" i="2"/>
  <c r="H81" i="1" l="1"/>
  <c r="F81" i="1"/>
  <c r="G81" i="1" s="1"/>
  <c r="G46" i="2" l="1"/>
  <c r="E82" i="1"/>
  <c r="H82" i="1" l="1"/>
  <c r="F82" i="1"/>
  <c r="G82" i="1" s="1"/>
  <c r="E83" i="1" l="1"/>
  <c r="G47" i="2"/>
  <c r="H83" i="1" l="1"/>
  <c r="F83" i="1"/>
  <c r="G83" i="1" s="1"/>
  <c r="E84" i="1" l="1"/>
  <c r="G48" i="2"/>
  <c r="H84" i="1" l="1"/>
  <c r="F84" i="1"/>
  <c r="G84" i="1" s="1"/>
  <c r="E85" i="1" l="1"/>
  <c r="H85" i="1"/>
  <c r="F85" i="1"/>
  <c r="G85" i="1" s="1"/>
  <c r="G49" i="2"/>
  <c r="G50" i="2" l="1"/>
  <c r="E86" i="1"/>
  <c r="H86" i="1" l="1"/>
  <c r="F86" i="1"/>
  <c r="G86" i="1" s="1"/>
  <c r="E87" i="1" l="1"/>
  <c r="G51" i="2"/>
  <c r="H87" i="1" l="1"/>
  <c r="F87" i="1"/>
  <c r="G87" i="1" s="1"/>
  <c r="E88" i="1" l="1"/>
  <c r="G52" i="2"/>
  <c r="H88" i="1" l="1"/>
  <c r="F88" i="1"/>
  <c r="G88" i="1" s="1"/>
  <c r="E89" i="1" l="1"/>
  <c r="H89" i="1"/>
  <c r="F89" i="1"/>
  <c r="G89" i="1" s="1"/>
  <c r="G53" i="2"/>
  <c r="E90" i="1" l="1"/>
  <c r="H90" i="1"/>
  <c r="F90" i="1"/>
  <c r="G90" i="1" s="1"/>
  <c r="E91" i="1"/>
  <c r="G54" i="2"/>
  <c r="H91" i="1" l="1"/>
  <c r="F91" i="1"/>
  <c r="G91" i="1" s="1"/>
  <c r="G55" i="2"/>
  <c r="E92" i="1" l="1"/>
  <c r="H92" i="1"/>
  <c r="F92" i="1"/>
  <c r="G92" i="1" s="1"/>
  <c r="G56" i="2"/>
  <c r="E93" i="1" l="1"/>
  <c r="G57" i="2"/>
  <c r="H93" i="1"/>
  <c r="F93" i="1"/>
  <c r="G93" i="1" s="1"/>
  <c r="G58" i="2" l="1"/>
  <c r="E94" i="1"/>
  <c r="H94" i="1" l="1"/>
  <c r="F94" i="1"/>
  <c r="G59" i="2" l="1"/>
  <c r="E95" i="1"/>
  <c r="G94" i="1"/>
  <c r="H95" i="1" l="1"/>
  <c r="F95" i="1"/>
  <c r="G95" i="1" s="1"/>
  <c r="G60" i="2" l="1"/>
  <c r="E96" i="1"/>
  <c r="H96" i="1" l="1"/>
  <c r="F96" i="1"/>
  <c r="G96" i="1" s="1"/>
  <c r="E97" i="1" l="1"/>
  <c r="H97" i="1"/>
  <c r="F97" i="1"/>
  <c r="G97" i="1" s="1"/>
  <c r="G61" i="2"/>
  <c r="E98" i="1" l="1"/>
  <c r="G62" i="2"/>
  <c r="H98" i="1"/>
  <c r="F98" i="1"/>
  <c r="G98" i="1" s="1"/>
  <c r="E99" i="1" l="1"/>
  <c r="G63" i="2"/>
  <c r="H99" i="1" l="1"/>
  <c r="F99" i="1"/>
  <c r="G99" i="1" s="1"/>
  <c r="E100" i="1" l="1"/>
  <c r="H100" i="1"/>
  <c r="F100" i="1"/>
  <c r="G100" i="1" s="1"/>
  <c r="G64" i="2"/>
  <c r="E101" i="1" l="1"/>
  <c r="H101" i="1"/>
  <c r="F101" i="1"/>
  <c r="G101" i="1" s="1"/>
  <c r="G65" i="2"/>
  <c r="G66" i="2" l="1"/>
  <c r="E102" i="1"/>
  <c r="H102" i="1" l="1"/>
  <c r="F102" i="1"/>
  <c r="E103" i="1" l="1"/>
  <c r="G102" i="1"/>
  <c r="G67" i="2"/>
  <c r="H103" i="1" l="1"/>
  <c r="F103" i="1"/>
  <c r="G103" i="1" s="1"/>
  <c r="G68" i="2" l="1"/>
  <c r="E104" i="1"/>
  <c r="H104" i="1" l="1"/>
  <c r="F104" i="1"/>
  <c r="E105" i="1" l="1"/>
  <c r="G104" i="1"/>
  <c r="G69" i="2"/>
  <c r="H105" i="1" l="1"/>
  <c r="F105" i="1"/>
  <c r="G105" i="1" s="1"/>
  <c r="E106" i="1" l="1"/>
  <c r="G70" i="2"/>
  <c r="H106" i="1"/>
  <c r="F106" i="1"/>
  <c r="G106" i="1" s="1"/>
  <c r="E107" i="1"/>
  <c r="H107" i="1" l="1"/>
  <c r="F107" i="1"/>
  <c r="G107" i="1" s="1"/>
  <c r="G71" i="2"/>
  <c r="E108" i="1" l="1"/>
  <c r="G72" i="2"/>
  <c r="H108" i="1" l="1"/>
  <c r="F108" i="1"/>
  <c r="G108" i="1" s="1"/>
  <c r="E109" i="1" l="1"/>
  <c r="H109" i="1"/>
  <c r="F109" i="1"/>
  <c r="G109" i="1" s="1"/>
  <c r="G73" i="2"/>
  <c r="E110" i="1" l="1"/>
  <c r="J73" i="2"/>
  <c r="M73" i="2" s="1"/>
  <c r="J3" i="2"/>
  <c r="J5" i="2"/>
  <c r="J4" i="2"/>
  <c r="J6" i="2"/>
  <c r="J7" i="2"/>
  <c r="J8" i="2"/>
  <c r="J9" i="2"/>
  <c r="J10" i="2"/>
  <c r="J12" i="2"/>
  <c r="J11" i="2"/>
  <c r="J13" i="2"/>
  <c r="J14" i="2"/>
  <c r="J15" i="2"/>
  <c r="J18" i="2"/>
  <c r="J16" i="2"/>
  <c r="J17" i="2"/>
  <c r="J19" i="2"/>
  <c r="J20" i="2"/>
  <c r="J22" i="2"/>
  <c r="J21" i="2"/>
  <c r="J23" i="2"/>
  <c r="M23" i="2" s="1"/>
  <c r="J25" i="2"/>
  <c r="M25" i="2" s="1"/>
  <c r="J24" i="2"/>
  <c r="M24" i="2" s="1"/>
  <c r="J26" i="2"/>
  <c r="M26" i="2" s="1"/>
  <c r="J28" i="2"/>
  <c r="M28" i="2" s="1"/>
  <c r="J27" i="2"/>
  <c r="M27" i="2" s="1"/>
  <c r="J30" i="2"/>
  <c r="M30" i="2" s="1"/>
  <c r="J29" i="2"/>
  <c r="M29" i="2" s="1"/>
  <c r="J31" i="2"/>
  <c r="M31" i="2" s="1"/>
  <c r="J32" i="2"/>
  <c r="M32" i="2" s="1"/>
  <c r="J33" i="2"/>
  <c r="M33" i="2" s="1"/>
  <c r="J34" i="2"/>
  <c r="M34" i="2" s="1"/>
  <c r="J36" i="2"/>
  <c r="M36" i="2" s="1"/>
  <c r="J35" i="2"/>
  <c r="M35" i="2" s="1"/>
  <c r="J39" i="2"/>
  <c r="M39" i="2" s="1"/>
  <c r="J37" i="2"/>
  <c r="M37" i="2" s="1"/>
  <c r="J40" i="2"/>
  <c r="M40" i="2" s="1"/>
  <c r="J38" i="2"/>
  <c r="M38" i="2" s="1"/>
  <c r="J42" i="2"/>
  <c r="M42" i="2" s="1"/>
  <c r="J43" i="2"/>
  <c r="M43" i="2" s="1"/>
  <c r="J41" i="2"/>
  <c r="M41" i="2" s="1"/>
  <c r="J45" i="2"/>
  <c r="M45" i="2" s="1"/>
  <c r="J44" i="2"/>
  <c r="M44" i="2" s="1"/>
  <c r="J46" i="2"/>
  <c r="M46" i="2" s="1"/>
  <c r="J47" i="2"/>
  <c r="M47" i="2" s="1"/>
  <c r="J50" i="2"/>
  <c r="M50" i="2" s="1"/>
  <c r="J49" i="2"/>
  <c r="M49" i="2" s="1"/>
  <c r="J48" i="2"/>
  <c r="M48" i="2" s="1"/>
  <c r="J51" i="2"/>
  <c r="M51" i="2" s="1"/>
  <c r="J53" i="2"/>
  <c r="M53" i="2" s="1"/>
  <c r="J54" i="2"/>
  <c r="M54" i="2" s="1"/>
  <c r="J52" i="2"/>
  <c r="M52" i="2" s="1"/>
  <c r="J55" i="2"/>
  <c r="M55" i="2" s="1"/>
  <c r="J56" i="2"/>
  <c r="M56" i="2" s="1"/>
  <c r="J57" i="2"/>
  <c r="M57" i="2" s="1"/>
  <c r="J58" i="2"/>
  <c r="M58" i="2" s="1"/>
  <c r="J59" i="2"/>
  <c r="M59" i="2" s="1"/>
  <c r="J60" i="2"/>
  <c r="M60" i="2" s="1"/>
  <c r="J61" i="2"/>
  <c r="M61" i="2" s="1"/>
  <c r="J62" i="2"/>
  <c r="M62" i="2" s="1"/>
  <c r="J63" i="2"/>
  <c r="M63" i="2" s="1"/>
  <c r="J64" i="2"/>
  <c r="M64" i="2" s="1"/>
  <c r="J65" i="2"/>
  <c r="M65" i="2" s="1"/>
  <c r="J69" i="2"/>
  <c r="M69" i="2" s="1"/>
  <c r="J68" i="2"/>
  <c r="M68" i="2" s="1"/>
  <c r="J71" i="2"/>
  <c r="M71" i="2" s="1"/>
  <c r="J66" i="2"/>
  <c r="M66" i="2" s="1"/>
  <c r="J70" i="2"/>
  <c r="M70" i="2" s="1"/>
  <c r="J67" i="2"/>
  <c r="M67" i="2" s="1"/>
  <c r="J72" i="2"/>
  <c r="M72" i="2" s="1"/>
  <c r="B13" i="2" l="1"/>
  <c r="H110" i="1"/>
  <c r="F110" i="1"/>
  <c r="B20" i="2" l="1"/>
  <c r="B14" i="2"/>
  <c r="E111" i="1"/>
  <c r="G110" i="1"/>
  <c r="B21" i="2" l="1"/>
  <c r="B23" i="2"/>
  <c r="H111" i="1"/>
  <c r="F111" i="1"/>
  <c r="G111" i="1" s="1"/>
  <c r="K3" i="2" l="1"/>
  <c r="B22" i="2"/>
  <c r="E112" i="1"/>
  <c r="K12" i="2" l="1"/>
  <c r="K13" i="2"/>
  <c r="K4" i="2"/>
  <c r="K17" i="2"/>
  <c r="K18" i="2"/>
  <c r="K20" i="2"/>
  <c r="K6" i="2"/>
  <c r="K11" i="2"/>
  <c r="K9" i="2"/>
  <c r="K8" i="2"/>
  <c r="K15" i="2"/>
  <c r="K22" i="2"/>
  <c r="L22" i="2" s="1"/>
  <c r="M22" i="2" s="1"/>
  <c r="K21" i="2"/>
  <c r="L21" i="2" s="1"/>
  <c r="M21" i="2" s="1"/>
  <c r="K5" i="2"/>
  <c r="K19" i="2"/>
  <c r="L19" i="2" s="1"/>
  <c r="M19" i="2" s="1"/>
  <c r="K10" i="2"/>
  <c r="L10" i="2" s="1"/>
  <c r="M10" i="2" s="1"/>
  <c r="K14" i="2"/>
  <c r="L14" i="2" s="1"/>
  <c r="M14" i="2" s="1"/>
  <c r="K7" i="2"/>
  <c r="L7" i="2" s="1"/>
  <c r="M7" i="2" s="1"/>
  <c r="K16" i="2"/>
  <c r="L16" i="2" s="1"/>
  <c r="M16" i="2" s="1"/>
  <c r="L3" i="2"/>
  <c r="M3" i="2" s="1"/>
  <c r="H112" i="1"/>
  <c r="F112" i="1"/>
  <c r="L11" i="2" l="1"/>
  <c r="M11" i="2" s="1"/>
  <c r="L6" i="2"/>
  <c r="M6" i="2" s="1"/>
  <c r="L5" i="2"/>
  <c r="M5" i="2" s="1"/>
  <c r="L20" i="2"/>
  <c r="M20" i="2" s="1"/>
  <c r="L18" i="2"/>
  <c r="M18" i="2" s="1"/>
  <c r="L17" i="2"/>
  <c r="M17" i="2" s="1"/>
  <c r="L15" i="2"/>
  <c r="M15" i="2" s="1"/>
  <c r="L4" i="2"/>
  <c r="M4" i="2" s="1"/>
  <c r="L8" i="2"/>
  <c r="M8" i="2" s="1"/>
  <c r="L13" i="2"/>
  <c r="M13" i="2" s="1"/>
  <c r="L9" i="2"/>
  <c r="M9" i="2" s="1"/>
  <c r="L12" i="2"/>
  <c r="M12" i="2" s="1"/>
  <c r="E113" i="1"/>
  <c r="G112" i="1"/>
  <c r="F113" i="1" l="1"/>
  <c r="G113" i="1" s="1"/>
  <c r="H113" i="1"/>
  <c r="I113" i="1" l="1"/>
  <c r="I4" i="1"/>
  <c r="I3" i="1"/>
  <c r="I5" i="1"/>
  <c r="I7" i="1"/>
  <c r="I6" i="1"/>
  <c r="I9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2" i="1"/>
  <c r="I24" i="1"/>
  <c r="I25" i="1"/>
  <c r="I26" i="1"/>
  <c r="I29" i="1"/>
  <c r="I27" i="1"/>
  <c r="I28" i="1"/>
  <c r="I30" i="1"/>
  <c r="I31" i="1"/>
  <c r="I32" i="1"/>
  <c r="I34" i="1"/>
  <c r="I33" i="1"/>
  <c r="I35" i="1"/>
  <c r="I36" i="1"/>
  <c r="I37" i="1"/>
  <c r="I39" i="1"/>
  <c r="I38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4" i="1"/>
  <c r="I53" i="1"/>
  <c r="I55" i="1"/>
  <c r="I57" i="1"/>
  <c r="I56" i="1"/>
  <c r="I58" i="1"/>
  <c r="I59" i="1"/>
  <c r="I61" i="1"/>
  <c r="I60" i="1"/>
  <c r="I64" i="1"/>
  <c r="I63" i="1"/>
  <c r="I62" i="1"/>
  <c r="I65" i="1"/>
  <c r="I66" i="1"/>
  <c r="I68" i="1"/>
  <c r="I67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9" i="1"/>
  <c r="I88" i="1"/>
  <c r="I91" i="1"/>
  <c r="I90" i="1"/>
  <c r="I92" i="1"/>
  <c r="I93" i="1"/>
  <c r="I94" i="1"/>
  <c r="I96" i="1"/>
  <c r="I95" i="1"/>
  <c r="I97" i="1"/>
  <c r="I98" i="1"/>
  <c r="I99" i="1"/>
  <c r="I100" i="1"/>
  <c r="I103" i="1"/>
  <c r="I101" i="1"/>
  <c r="I102" i="1"/>
  <c r="I105" i="1"/>
  <c r="I106" i="1"/>
  <c r="I104" i="1"/>
  <c r="I107" i="1"/>
  <c r="I109" i="1"/>
  <c r="J113" i="1"/>
  <c r="J5" i="1"/>
  <c r="J4" i="1"/>
  <c r="J3" i="1"/>
  <c r="J6" i="1"/>
  <c r="J8" i="1"/>
  <c r="J7" i="1"/>
  <c r="J10" i="1"/>
  <c r="J9" i="1"/>
  <c r="J12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9" i="1"/>
  <c r="J28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7" i="1"/>
  <c r="J56" i="1"/>
  <c r="J59" i="1"/>
  <c r="J60" i="1"/>
  <c r="J61" i="1"/>
  <c r="J62" i="1"/>
  <c r="J63" i="1"/>
  <c r="J64" i="1"/>
  <c r="J65" i="1"/>
  <c r="J67" i="1"/>
  <c r="J66" i="1"/>
  <c r="J69" i="1"/>
  <c r="J68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4" i="1"/>
  <c r="J83" i="1"/>
  <c r="J85" i="1"/>
  <c r="J86" i="1"/>
  <c r="J88" i="1"/>
  <c r="J87" i="1"/>
  <c r="J92" i="1"/>
  <c r="J89" i="1"/>
  <c r="J90" i="1"/>
  <c r="J91" i="1"/>
  <c r="J93" i="1"/>
  <c r="J95" i="1"/>
  <c r="J94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10" i="1"/>
  <c r="J112" i="1"/>
  <c r="J108" i="1"/>
  <c r="J111" i="1"/>
  <c r="J109" i="1"/>
  <c r="I108" i="1"/>
  <c r="I110" i="1"/>
  <c r="I111" i="1"/>
  <c r="I112" i="1"/>
</calcChain>
</file>

<file path=xl/sharedStrings.xml><?xml version="1.0" encoding="utf-8"?>
<sst xmlns="http://schemas.openxmlformats.org/spreadsheetml/2006/main" count="144" uniqueCount="78">
  <si>
    <t>2021 T.S.O.</t>
  </si>
  <si>
    <t>x</t>
    <phoneticPr fontId="2" type="noConversion"/>
  </si>
  <si>
    <r>
      <t>q</t>
    </r>
    <r>
      <rPr>
        <vertAlign val="subscript"/>
        <sz val="10"/>
        <rFont val="Trebuchet MS"/>
        <family val="2"/>
      </rPr>
      <t>x</t>
    </r>
    <r>
      <rPr>
        <sz val="10"/>
        <rFont val="Trebuchet MS"/>
        <family val="2"/>
      </rPr>
      <t xml:space="preserve">  (female)</t>
    </r>
  </si>
  <si>
    <r>
      <t>q</t>
    </r>
    <r>
      <rPr>
        <vertAlign val="subscript"/>
        <sz val="10"/>
        <rFont val="Trebuchet MS"/>
        <family val="2"/>
      </rPr>
      <t xml:space="preserve">x </t>
    </r>
    <r>
      <rPr>
        <sz val="10"/>
        <rFont val="Trebuchet MS"/>
        <family val="2"/>
      </rPr>
      <t xml:space="preserve"> (man)</t>
    </r>
    <phoneticPr fontId="3" type="noConversion"/>
  </si>
  <si>
    <t>死亡率 x</t>
  </si>
  <si>
    <t>利率 =</t>
  </si>
  <si>
    <r>
      <t>q</t>
    </r>
    <r>
      <rPr>
        <vertAlign val="subscript"/>
        <sz val="10"/>
        <rFont val="Trebuchet MS"/>
        <family val="2"/>
      </rPr>
      <t>x</t>
    </r>
    <phoneticPr fontId="2" type="noConversion"/>
  </si>
  <si>
    <r>
      <t>L</t>
    </r>
    <r>
      <rPr>
        <vertAlign val="subscript"/>
        <sz val="10"/>
        <rFont val="Trebuchet MS"/>
        <family val="2"/>
      </rPr>
      <t>x</t>
    </r>
  </si>
  <si>
    <r>
      <t>d</t>
    </r>
    <r>
      <rPr>
        <vertAlign val="subscript"/>
        <sz val="10"/>
        <rFont val="Trebuchet MS"/>
        <family val="2"/>
      </rPr>
      <t>x</t>
    </r>
  </si>
  <si>
    <r>
      <t>C</t>
    </r>
    <r>
      <rPr>
        <vertAlign val="subscript"/>
        <sz val="10"/>
        <rFont val="Trebuchet MS"/>
        <family val="2"/>
      </rPr>
      <t>x</t>
    </r>
  </si>
  <si>
    <r>
      <t>D</t>
    </r>
    <r>
      <rPr>
        <vertAlign val="subscript"/>
        <sz val="10"/>
        <rFont val="Trebuchet MS"/>
        <family val="2"/>
      </rPr>
      <t>x</t>
    </r>
  </si>
  <si>
    <r>
      <t>M</t>
    </r>
    <r>
      <rPr>
        <vertAlign val="subscript"/>
        <sz val="10"/>
        <rFont val="Trebuchet MS"/>
        <family val="2"/>
      </rPr>
      <t>x</t>
    </r>
  </si>
  <si>
    <r>
      <t>N</t>
    </r>
    <r>
      <rPr>
        <vertAlign val="subscript"/>
        <sz val="10"/>
        <rFont val="Trebuchet MS"/>
        <family val="2"/>
      </rPr>
      <t>x</t>
    </r>
  </si>
  <si>
    <t>性別</t>
  </si>
  <si>
    <t>年齡</t>
  </si>
  <si>
    <t>年期</t>
  </si>
  <si>
    <t>保障</t>
  </si>
  <si>
    <t>保額</t>
  </si>
  <si>
    <t>t</t>
    <phoneticPr fontId="2" type="noConversion"/>
  </si>
  <si>
    <r>
      <t>VL</t>
    </r>
    <r>
      <rPr>
        <vertAlign val="subscript"/>
        <sz val="10"/>
        <color theme="1"/>
        <rFont val="Trebuchet MS"/>
        <family val="2"/>
      </rPr>
      <t>t</t>
    </r>
  </si>
  <si>
    <t>身故
保險金</t>
    <phoneticPr fontId="2" type="noConversion"/>
  </si>
  <si>
    <t>身故
現值</t>
    <phoneticPr fontId="2" type="noConversion"/>
  </si>
  <si>
    <t>修正後
純保費</t>
    <phoneticPr fontId="2" type="noConversion"/>
  </si>
  <si>
    <t>純保費
現值</t>
    <phoneticPr fontId="2" type="noConversion"/>
  </si>
  <si>
    <r>
      <t>a</t>
    </r>
    <r>
      <rPr>
        <vertAlign val="subscript"/>
        <sz val="10"/>
        <rFont val="Trebuchet MS"/>
        <family val="2"/>
      </rPr>
      <t>x</t>
    </r>
    <phoneticPr fontId="2" type="noConversion"/>
  </si>
  <si>
    <r>
      <t>A</t>
    </r>
    <r>
      <rPr>
        <vertAlign val="subscript"/>
        <sz val="10"/>
        <rFont val="Trebuchet MS"/>
        <family val="2"/>
      </rPr>
      <t>x</t>
    </r>
    <phoneticPr fontId="2" type="noConversion"/>
  </si>
  <si>
    <t>Pre-Period</t>
    <phoneticPr fontId="2" type="noConversion"/>
  </si>
  <si>
    <t>GP</t>
    <phoneticPr fontId="2" type="noConversion"/>
  </si>
  <si>
    <t>倍數</t>
    <phoneticPr fontId="2" type="noConversion"/>
  </si>
  <si>
    <t>滿期金</t>
    <phoneticPr fontId="2" type="noConversion"/>
  </si>
  <si>
    <t>NP</t>
    <phoneticPr fontId="2" type="noConversion"/>
  </si>
  <si>
    <t>EL</t>
    <phoneticPr fontId="2" type="noConversion"/>
  </si>
  <si>
    <t>Age</t>
  </si>
  <si>
    <t>GP   (male)</t>
  </si>
  <si>
    <t>GP   (female)</t>
    <phoneticPr fontId="2" type="noConversion"/>
  </si>
  <si>
    <t>PF</t>
    <phoneticPr fontId="2" type="noConversion"/>
  </si>
  <si>
    <t>P1</t>
    <phoneticPr fontId="2" type="noConversion"/>
  </si>
  <si>
    <t>P2</t>
    <phoneticPr fontId="2" type="noConversion"/>
  </si>
  <si>
    <t>P3</t>
    <phoneticPr fontId="2" type="noConversion"/>
  </si>
  <si>
    <t>Modify</t>
    <phoneticPr fontId="2" type="noConversion"/>
  </si>
  <si>
    <t>h</t>
    <phoneticPr fontId="2" type="noConversion"/>
  </si>
  <si>
    <t>P20</t>
    <phoneticPr fontId="2" type="noConversion"/>
  </si>
  <si>
    <r>
      <t>P</t>
    </r>
    <r>
      <rPr>
        <vertAlign val="subscript"/>
        <sz val="10"/>
        <rFont val="Trebuchet MS"/>
        <family val="2"/>
      </rPr>
      <t>x</t>
    </r>
    <phoneticPr fontId="2" type="noConversion"/>
  </si>
  <si>
    <r>
      <t>v</t>
    </r>
    <r>
      <rPr>
        <vertAlign val="superscript"/>
        <sz val="11"/>
        <rFont val="新細明體"/>
        <family val="1"/>
        <charset val="136"/>
        <scheme val="minor"/>
      </rPr>
      <t>t</t>
    </r>
    <phoneticPr fontId="2" type="noConversion"/>
  </si>
  <si>
    <r>
      <t>P</t>
    </r>
    <r>
      <rPr>
        <vertAlign val="subscript"/>
        <sz val="10"/>
        <rFont val="Trebuchet MS"/>
        <family val="2"/>
      </rPr>
      <t>x</t>
    </r>
    <r>
      <rPr>
        <sz val="11"/>
        <rFont val="Trebuchet MS"/>
        <family val="2"/>
      </rPr>
      <t xml:space="preserve"> * v</t>
    </r>
    <r>
      <rPr>
        <vertAlign val="superscript"/>
        <sz val="10"/>
        <rFont val="Trebuchet MS"/>
        <family val="2"/>
      </rPr>
      <t>t</t>
    </r>
    <phoneticPr fontId="2" type="noConversion"/>
  </si>
  <si>
    <t># 保價金用</t>
    <phoneticPr fontId="2" type="noConversion"/>
  </si>
  <si>
    <t># 準備金用</t>
    <phoneticPr fontId="2" type="noConversion"/>
  </si>
  <si>
    <r>
      <t>VD</t>
    </r>
    <r>
      <rPr>
        <vertAlign val="subscript"/>
        <sz val="10"/>
        <rFont val="Trebuchet MS"/>
        <family val="2"/>
      </rPr>
      <t>t</t>
    </r>
    <phoneticPr fontId="2" type="noConversion"/>
  </si>
  <si>
    <t>gender</t>
    <phoneticPr fontId="2" type="noConversion"/>
  </si>
  <si>
    <t>age</t>
    <phoneticPr fontId="2" type="noConversion"/>
  </si>
  <si>
    <t>insurance period</t>
    <phoneticPr fontId="2" type="noConversion"/>
  </si>
  <si>
    <t>premium payment period</t>
    <phoneticPr fontId="2" type="noConversion"/>
  </si>
  <si>
    <t>sum assured</t>
    <phoneticPr fontId="2" type="noConversion"/>
  </si>
  <si>
    <t>multiple</t>
    <phoneticPr fontId="2" type="noConversion"/>
  </si>
  <si>
    <t>maturity money</t>
    <phoneticPr fontId="2" type="noConversion"/>
  </si>
  <si>
    <t>interest rate</t>
    <phoneticPr fontId="2" type="noConversion"/>
  </si>
  <si>
    <t>Benefit</t>
    <phoneticPr fontId="2" type="noConversion"/>
  </si>
  <si>
    <t>Alternated NP</t>
    <phoneticPr fontId="2" type="noConversion"/>
  </si>
  <si>
    <t>PV of NP</t>
    <phoneticPr fontId="2" type="noConversion"/>
  </si>
  <si>
    <t>PV of Benefit</t>
    <phoneticPr fontId="2" type="noConversion"/>
  </si>
  <si>
    <t>gender</t>
    <phoneticPr fontId="2" type="noConversion"/>
  </si>
  <si>
    <t>age</t>
    <phoneticPr fontId="2" type="noConversion"/>
  </si>
  <si>
    <t>premium payment period</t>
    <phoneticPr fontId="2" type="noConversion"/>
  </si>
  <si>
    <t>insurance period</t>
    <phoneticPr fontId="2" type="noConversion"/>
  </si>
  <si>
    <t>sum assured</t>
    <phoneticPr fontId="2" type="noConversion"/>
  </si>
  <si>
    <t>maturiy money</t>
    <phoneticPr fontId="2" type="noConversion"/>
  </si>
  <si>
    <t>insterest rate</t>
    <phoneticPr fontId="2" type="noConversion"/>
  </si>
  <si>
    <t>payment discount</t>
    <phoneticPr fontId="2" type="noConversion"/>
  </si>
  <si>
    <r>
      <t>Actuarial VX</t>
    </r>
    <r>
      <rPr>
        <vertAlign val="subscript"/>
        <sz val="10"/>
        <color theme="1"/>
        <rFont val="Trebuchet MS"/>
        <family val="2"/>
      </rPr>
      <t>t</t>
    </r>
    <phoneticPr fontId="2" type="noConversion"/>
  </si>
  <si>
    <r>
      <t>VX</t>
    </r>
    <r>
      <rPr>
        <vertAlign val="subscript"/>
        <sz val="10"/>
        <color theme="1"/>
        <rFont val="新細明體"/>
        <family val="1"/>
        <charset val="136"/>
        <scheme val="major"/>
      </rPr>
      <t>t</t>
    </r>
    <r>
      <rPr>
        <sz val="10"/>
        <color theme="1"/>
        <rFont val="新細明體"/>
        <family val="1"/>
        <charset val="136"/>
        <scheme val="major"/>
      </rPr>
      <t xml:space="preserve"> in Law</t>
    </r>
    <phoneticPr fontId="2" type="noConversion"/>
  </si>
  <si>
    <t>Premium insufficient</t>
    <phoneticPr fontId="2" type="noConversion"/>
  </si>
  <si>
    <r>
      <rPr>
        <sz val="10"/>
        <color theme="1"/>
        <rFont val="標楷體"/>
        <family val="4"/>
        <charset val="136"/>
      </rPr>
      <t>契變後
躉繳保費</t>
    </r>
  </si>
  <si>
    <r>
      <rPr>
        <sz val="10"/>
        <color theme="1"/>
        <rFont val="標楷體"/>
        <family val="4"/>
        <charset val="136"/>
      </rPr>
      <t>繳清
保額</t>
    </r>
  </si>
  <si>
    <t>SC</t>
    <phoneticPr fontId="2" type="noConversion"/>
  </si>
  <si>
    <r>
      <rPr>
        <sz val="10"/>
        <color theme="1"/>
        <rFont val="Trebuchet MS"/>
        <family val="2"/>
      </rPr>
      <t>CV</t>
    </r>
    <r>
      <rPr>
        <vertAlign val="subscript"/>
        <sz val="10"/>
        <color theme="1"/>
        <rFont val="Trebuchet MS"/>
        <family val="2"/>
      </rPr>
      <t>t</t>
    </r>
    <phoneticPr fontId="2" type="noConversion"/>
  </si>
  <si>
    <r>
      <rPr>
        <sz val="10"/>
        <color theme="1"/>
        <rFont val="Trebuchet MS"/>
        <family val="2"/>
      </rPr>
      <t>PV</t>
    </r>
    <r>
      <rPr>
        <vertAlign val="subscript"/>
        <sz val="10"/>
        <color theme="1"/>
        <rFont val="Trebuchet MS"/>
        <family val="2"/>
      </rPr>
      <t>t</t>
    </r>
    <r>
      <rPr>
        <sz val="10"/>
        <color theme="1"/>
        <rFont val="Trebuchet MS"/>
        <family val="2"/>
      </rPr>
      <t/>
    </r>
    <phoneticPr fontId="2" type="noConversion"/>
  </si>
  <si>
    <t>契變費用</t>
    <phoneticPr fontId="2" type="noConversion"/>
  </si>
  <si>
    <t>PPP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</si>
</sst>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);[Red]\(0\)"/>
    <numFmt numFmtId="177" formatCode="0.000000000"/>
    <numFmt numFmtId="178" formatCode="0.000000"/>
    <numFmt numFmtId="179" formatCode="0.000"/>
    <numFmt numFmtId="180" formatCode="0.00_);[Red]\(0.00\)"/>
    <numFmt numFmtId="181" formatCode="0.00000_ "/>
  </numFmts>
  <fonts count="16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name val="新細明體"/>
      <family val="2"/>
      <scheme val="minor"/>
    </font>
    <font>
      <vertAlign val="subscript"/>
      <sz val="10"/>
      <name val="Trebuchet MS"/>
      <family val="2"/>
    </font>
    <font>
      <sz val="10"/>
      <name val="Trebuchet MS"/>
      <family val="2"/>
    </font>
    <font>
      <vertAlign val="subscript"/>
      <sz val="10"/>
      <color theme="1"/>
      <name val="Trebuchet MS"/>
      <family val="2"/>
    </font>
    <font>
      <vertAlign val="superscript"/>
      <sz val="11"/>
      <name val="新細明體"/>
      <family val="1"/>
      <charset val="136"/>
      <scheme val="minor"/>
    </font>
    <font>
      <vertAlign val="superscript"/>
      <sz val="10"/>
      <name val="Trebuchet MS"/>
      <family val="2"/>
    </font>
    <font>
      <sz val="11"/>
      <name val="Trebuchet MS"/>
      <family val="2"/>
    </font>
    <font>
      <sz val="11"/>
      <color theme="1"/>
      <name val="新細明體"/>
      <family val="1"/>
      <charset val="136"/>
      <scheme val="major"/>
    </font>
    <font>
      <vertAlign val="subscript"/>
      <sz val="10"/>
      <color theme="1"/>
      <name val="新細明體"/>
      <family val="1"/>
      <charset val="136"/>
      <scheme val="major"/>
    </font>
    <font>
      <sz val="10"/>
      <color theme="1"/>
      <name val="新細明體"/>
      <family val="1"/>
      <charset val="136"/>
      <scheme val="major"/>
    </font>
    <font>
      <sz val="10"/>
      <color theme="1"/>
      <name val="Trebuchet MS"/>
      <family val="2"/>
    </font>
    <font>
      <sz val="10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3"/>
  <sheetViews>
    <sheetView workbookViewId="0">
      <selection activeCell="I21" sqref="I21"/>
    </sheetView>
  </sheetViews>
  <sheetFormatPr defaultRowHeight="15" x14ac:dyDescent="0.3"/>
  <cols>
    <col min="1" max="1" width="9" style="2"/>
    <col min="2" max="3" width="11.5" style="2" customWidth="1"/>
    <col min="4" max="10" width="12.5" style="2" customWidth="1"/>
    <col min="11" max="11" width="1.875" style="2" customWidth="1"/>
    <col min="12" max="18" width="14.5" style="2" customWidth="1"/>
    <col min="19" max="16384" width="9" style="2"/>
  </cols>
  <sheetData>
    <row r="1" spans="1:18" x14ac:dyDescent="0.3">
      <c r="B1" s="2" t="s">
        <v>0</v>
      </c>
      <c r="C1" s="2">
        <v>0</v>
      </c>
      <c r="D1" s="2" t="s">
        <v>45</v>
      </c>
      <c r="E1" s="2" t="s">
        <v>4</v>
      </c>
      <c r="F1" s="3">
        <f>100%</f>
        <v>1</v>
      </c>
      <c r="G1" s="2" t="s">
        <v>5</v>
      </c>
      <c r="H1" s="2">
        <f>0.02</f>
        <v>0.02</v>
      </c>
      <c r="L1" s="2" t="s">
        <v>46</v>
      </c>
      <c r="M1" s="2" t="s">
        <v>4</v>
      </c>
      <c r="N1" s="3">
        <f>100%</f>
        <v>1</v>
      </c>
      <c r="O1" s="2" t="s">
        <v>5</v>
      </c>
      <c r="P1" s="2">
        <f>0.01</f>
        <v>0.01</v>
      </c>
    </row>
    <row r="2" spans="1:18" ht="15.6" x14ac:dyDescent="0.3">
      <c r="A2" s="2" t="s">
        <v>1</v>
      </c>
      <c r="B2" s="2" t="s">
        <v>3</v>
      </c>
      <c r="C2" s="2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12</v>
      </c>
    </row>
    <row r="3" spans="1:18" x14ac:dyDescent="0.3">
      <c r="A3" s="2">
        <v>0</v>
      </c>
      <c r="B3" s="2">
        <v>3.2000000000000003E-4</v>
      </c>
      <c r="C3" s="2">
        <v>2.5000000000000001E-4</v>
      </c>
      <c r="D3" s="2">
        <f>IF($C$1=0, B3, C3)</f>
        <v>3.2000000000000003E-4</v>
      </c>
      <c r="E3" s="2">
        <v>100000</v>
      </c>
      <c r="F3" s="2">
        <f>E3*D3</f>
        <v>32</v>
      </c>
      <c r="G3" s="2">
        <f>F3*POWER(1+$H$1, -(A3+0.5))</f>
        <v>31.684721375253577</v>
      </c>
      <c r="H3" s="2">
        <f>E3*POWER(1+$H$1, -A3)</f>
        <v>100000</v>
      </c>
      <c r="I3" s="2">
        <f>SUM(G3:$G$113)</f>
        <v>21095.029314895659</v>
      </c>
      <c r="J3" s="2">
        <f>SUM(H3:$H$113)</f>
        <v>4034753.2362965881</v>
      </c>
      <c r="L3" s="2">
        <f>IF($C$1=0, B3, C3)</f>
        <v>3.2000000000000003E-4</v>
      </c>
      <c r="M3" s="2">
        <v>100000</v>
      </c>
      <c r="N3" s="2">
        <f>M3*L3</f>
        <v>32</v>
      </c>
      <c r="O3" s="2">
        <f>N3*POWER(1+$P$1, -(A3+0.5))</f>
        <v>31.841190086719656</v>
      </c>
      <c r="P3" s="2">
        <f>M3*POWER(1+$P$1, -A3)</f>
        <v>100000</v>
      </c>
      <c r="Q3" s="2">
        <f>SUM($O3:O$113)</f>
        <v>45145.132619820433</v>
      </c>
      <c r="R3" s="2">
        <f>SUM($P3:P$113)</f>
        <v>5562970.3227179581</v>
      </c>
    </row>
    <row r="4" spans="1:18" x14ac:dyDescent="0.3">
      <c r="A4" s="2">
        <v>1</v>
      </c>
      <c r="B4" s="2">
        <v>1.8900000000000001E-4</v>
      </c>
      <c r="C4" s="2">
        <v>1.45E-4</v>
      </c>
      <c r="D4" s="2">
        <f>IF($C$1=0, B4, C4)</f>
        <v>1.8900000000000001E-4</v>
      </c>
      <c r="E4" s="2">
        <f>E3-F3</f>
        <v>99968</v>
      </c>
      <c r="F4" s="2">
        <f>E4*D4</f>
        <v>18.893952000000002</v>
      </c>
      <c r="G4" s="2">
        <f t="shared" ref="G4:G67" si="0">F4*POWER(1+$H$1, -(A4+0.5))</f>
        <v>18.340980539136492</v>
      </c>
      <c r="H4" s="2">
        <f t="shared" ref="H4:H67" si="1">E4*POWER(1+$H$1, -A4)</f>
        <v>98007.843137254895</v>
      </c>
      <c r="I4" s="2">
        <f>SUM(G4:$G$113)</f>
        <v>21063.344593520407</v>
      </c>
      <c r="J4" s="2">
        <f>SUM(H4:$H$113)</f>
        <v>3934753.2362965876</v>
      </c>
      <c r="L4" s="2">
        <f t="shared" ref="L4:L67" si="2">IF($C$1=0, B4, C4)</f>
        <v>1.8900000000000001E-4</v>
      </c>
      <c r="M4" s="2">
        <f>M3-N3</f>
        <v>99968</v>
      </c>
      <c r="N4" s="2">
        <f>M4*L4</f>
        <v>18.893952000000002</v>
      </c>
      <c r="O4" s="2">
        <f t="shared" ref="O4:O67" si="3">N4*POWER(1+$P$1, -(A4+0.5))</f>
        <v>18.614044465388524</v>
      </c>
      <c r="P4" s="2">
        <f t="shared" ref="P4:P67" si="4">M4*POWER(1+$P$1, -A4)</f>
        <v>98978.217821782178</v>
      </c>
      <c r="Q4" s="2">
        <f>SUM($O4:O$113)</f>
        <v>45113.291429733719</v>
      </c>
      <c r="R4" s="2">
        <f>SUM($P4:P$113)</f>
        <v>5462970.3227179581</v>
      </c>
    </row>
    <row r="5" spans="1:18" x14ac:dyDescent="0.3">
      <c r="A5" s="2">
        <v>2</v>
      </c>
      <c r="B5" s="2">
        <v>1.63E-4</v>
      </c>
      <c r="C5" s="2">
        <v>1.2400000000000001E-4</v>
      </c>
      <c r="D5" s="2">
        <f t="shared" ref="D5:D68" si="5">IF($C$1=0, B5, C5)</f>
        <v>1.63E-4</v>
      </c>
      <c r="E5" s="2">
        <f t="shared" ref="E5:E68" si="6">E4-F4</f>
        <v>99949.106048000001</v>
      </c>
      <c r="F5" s="2">
        <f t="shared" ref="F5:F68" si="7">E5*D5</f>
        <v>16.291704285824</v>
      </c>
      <c r="G5" s="2">
        <f t="shared" si="0"/>
        <v>15.504797164082264</v>
      </c>
      <c r="H5" s="2">
        <f t="shared" si="1"/>
        <v>96067.960445982317</v>
      </c>
      <c r="I5" s="2">
        <f>SUM(G5:$G$113)</f>
        <v>21045.003612981269</v>
      </c>
      <c r="J5" s="2">
        <f>SUM(H5:$H$113)</f>
        <v>3836745.3931593327</v>
      </c>
      <c r="L5" s="2">
        <f t="shared" si="2"/>
        <v>1.63E-4</v>
      </c>
      <c r="M5" s="2">
        <f t="shared" ref="M5:M68" si="8">M4-N4</f>
        <v>99949.106048000001</v>
      </c>
      <c r="N5" s="2">
        <f t="shared" ref="N5:N68" si="9">M5*L5</f>
        <v>16.291704285824</v>
      </c>
      <c r="O5" s="2">
        <f t="shared" si="3"/>
        <v>15.891433836190913</v>
      </c>
      <c r="P5" s="2">
        <f t="shared" si="4"/>
        <v>97979.713800607773</v>
      </c>
      <c r="Q5" s="2">
        <f>SUM($O5:O$113)</f>
        <v>45094.677385268325</v>
      </c>
      <c r="R5" s="2">
        <f>SUM($P5:P$113)</f>
        <v>5363992.1048961757</v>
      </c>
    </row>
    <row r="6" spans="1:18" x14ac:dyDescent="0.3">
      <c r="A6" s="2">
        <v>3</v>
      </c>
      <c r="B6" s="2">
        <v>1.3999999999999999E-4</v>
      </c>
      <c r="C6" s="2">
        <v>1.05E-4</v>
      </c>
      <c r="D6" s="2">
        <f t="shared" si="5"/>
        <v>1.3999999999999999E-4</v>
      </c>
      <c r="E6" s="2">
        <f t="shared" si="6"/>
        <v>99932.814343714184</v>
      </c>
      <c r="F6" s="2">
        <f t="shared" si="7"/>
        <v>13.990594008119984</v>
      </c>
      <c r="G6" s="2">
        <f t="shared" si="0"/>
        <v>13.053757870204695</v>
      </c>
      <c r="H6" s="2">
        <f t="shared" si="1"/>
        <v>94168.922910225141</v>
      </c>
      <c r="I6" s="2">
        <f>SUM(G6:$G$113)</f>
        <v>21029.498815817187</v>
      </c>
      <c r="J6" s="2">
        <f>SUM(H6:$H$113)</f>
        <v>3740677.4327133507</v>
      </c>
      <c r="L6" s="2">
        <f t="shared" si="2"/>
        <v>1.3999999999999999E-4</v>
      </c>
      <c r="M6" s="2">
        <f t="shared" si="8"/>
        <v>99932.814343714184</v>
      </c>
      <c r="N6" s="2">
        <f t="shared" si="9"/>
        <v>13.990594008119984</v>
      </c>
      <c r="O6" s="2">
        <f t="shared" si="3"/>
        <v>13.511742055193988</v>
      </c>
      <c r="P6" s="2">
        <f t="shared" si="4"/>
        <v>96993.805056691388</v>
      </c>
      <c r="Q6" s="2">
        <f>SUM($O6:O$113)</f>
        <v>45078.785951432139</v>
      </c>
      <c r="R6" s="2">
        <f>SUM($P6:P$113)</f>
        <v>5266012.3910955684</v>
      </c>
    </row>
    <row r="7" spans="1:18" x14ac:dyDescent="0.3">
      <c r="A7" s="2">
        <v>4</v>
      </c>
      <c r="B7" s="2">
        <v>1.25E-4</v>
      </c>
      <c r="C7" s="2">
        <v>9.2999999999999997E-5</v>
      </c>
      <c r="D7" s="2">
        <f t="shared" si="5"/>
        <v>1.25E-4</v>
      </c>
      <c r="E7" s="2">
        <f t="shared" si="6"/>
        <v>99918.823749706062</v>
      </c>
      <c r="F7" s="2">
        <f t="shared" si="7"/>
        <v>12.489852968713258</v>
      </c>
      <c r="G7" s="2">
        <f t="shared" si="0"/>
        <v>11.425009054711895</v>
      </c>
      <c r="H7" s="2">
        <f t="shared" si="1"/>
        <v>92309.548295115383</v>
      </c>
      <c r="I7" s="2">
        <f>SUM(G7:$G$113)</f>
        <v>21016.445057946985</v>
      </c>
      <c r="J7" s="2">
        <f>SUM(H7:$H$113)</f>
        <v>3646508.5098031252</v>
      </c>
      <c r="L7" s="2">
        <f t="shared" si="2"/>
        <v>1.25E-4</v>
      </c>
      <c r="M7" s="2">
        <f t="shared" si="8"/>
        <v>99918.823749706062</v>
      </c>
      <c r="N7" s="2">
        <f t="shared" si="9"/>
        <v>12.489852968713258</v>
      </c>
      <c r="O7" s="2">
        <f t="shared" si="3"/>
        <v>11.942937067986438</v>
      </c>
      <c r="P7" s="2">
        <f t="shared" si="4"/>
        <v>96020.025667310329</v>
      </c>
      <c r="Q7" s="2">
        <f>SUM($O7:O$113)</f>
        <v>45065.274209376941</v>
      </c>
      <c r="R7" s="2">
        <f>SUM($P7:P$113)</f>
        <v>5169018.5860388773</v>
      </c>
    </row>
    <row r="8" spans="1:18" x14ac:dyDescent="0.3">
      <c r="A8" s="2">
        <v>5</v>
      </c>
      <c r="B8" s="2">
        <v>1.1400000000000001E-4</v>
      </c>
      <c r="C8" s="2">
        <v>8.2999999999999998E-5</v>
      </c>
      <c r="D8" s="2">
        <f t="shared" si="5"/>
        <v>1.1400000000000001E-4</v>
      </c>
      <c r="E8" s="2">
        <f t="shared" si="6"/>
        <v>99906.333896737342</v>
      </c>
      <c r="F8" s="2">
        <f t="shared" si="7"/>
        <v>11.389322064228057</v>
      </c>
      <c r="G8" s="2">
        <f t="shared" si="0"/>
        <v>10.214025300848048</v>
      </c>
      <c r="H8" s="2">
        <f t="shared" si="1"/>
        <v>90488.244707429898</v>
      </c>
      <c r="I8" s="2">
        <f>SUM(G8:$G$113)</f>
        <v>21005.020048892271</v>
      </c>
      <c r="J8" s="2">
        <f>SUM(H8:$H$113)</f>
        <v>3554198.96150801</v>
      </c>
      <c r="L8" s="2">
        <f t="shared" si="2"/>
        <v>1.1400000000000001E-4</v>
      </c>
      <c r="M8" s="2">
        <f t="shared" si="8"/>
        <v>99906.333896737342</v>
      </c>
      <c r="N8" s="2">
        <f t="shared" si="9"/>
        <v>11.389322064228057</v>
      </c>
      <c r="O8" s="2">
        <f t="shared" si="3"/>
        <v>10.782769417007804</v>
      </c>
      <c r="P8" s="2">
        <f t="shared" si="4"/>
        <v>95057.448677328633</v>
      </c>
      <c r="Q8" s="2">
        <f>SUM($O8:O$113)</f>
        <v>45053.331272308955</v>
      </c>
      <c r="R8" s="2">
        <f>SUM($P8:P$113)</f>
        <v>5072998.5603715656</v>
      </c>
    </row>
    <row r="9" spans="1:18" x14ac:dyDescent="0.3">
      <c r="A9" s="2">
        <v>6</v>
      </c>
      <c r="B9" s="2">
        <v>1.11E-4</v>
      </c>
      <c r="C9" s="2">
        <v>8.0000000000000007E-5</v>
      </c>
      <c r="D9" s="2">
        <f t="shared" si="5"/>
        <v>1.11E-4</v>
      </c>
      <c r="E9" s="2">
        <f t="shared" si="6"/>
        <v>99894.944574673107</v>
      </c>
      <c r="F9" s="2">
        <f t="shared" si="7"/>
        <v>11.088338847788714</v>
      </c>
      <c r="G9" s="2">
        <f t="shared" si="0"/>
        <v>9.7491190240624022</v>
      </c>
      <c r="H9" s="2">
        <f t="shared" si="1"/>
        <v>88703.852007385518</v>
      </c>
      <c r="I9" s="2">
        <f>SUM(G9:$G$113)</f>
        <v>20994.806023591424</v>
      </c>
      <c r="J9" s="2">
        <f>SUM(H9:$H$113)</f>
        <v>3463710.7168005803</v>
      </c>
      <c r="L9" s="2">
        <f t="shared" si="2"/>
        <v>1.11E-4</v>
      </c>
      <c r="M9" s="2">
        <f t="shared" si="8"/>
        <v>99894.944574673107</v>
      </c>
      <c r="N9" s="2">
        <f t="shared" si="9"/>
        <v>11.088338847788714</v>
      </c>
      <c r="O9" s="2">
        <f t="shared" si="3"/>
        <v>10.393876672951738</v>
      </c>
      <c r="P9" s="2">
        <f t="shared" si="4"/>
        <v>94105.556562553858</v>
      </c>
      <c r="Q9" s="2">
        <f>SUM($O9:O$113)</f>
        <v>45042.54850289195</v>
      </c>
      <c r="R9" s="2">
        <f>SUM($P9:P$113)</f>
        <v>4977941.1116942381</v>
      </c>
    </row>
    <row r="10" spans="1:18" x14ac:dyDescent="0.3">
      <c r="A10" s="2">
        <v>7</v>
      </c>
      <c r="B10" s="2">
        <v>1.12E-4</v>
      </c>
      <c r="C10" s="2">
        <v>7.7999999999999999E-5</v>
      </c>
      <c r="D10" s="2">
        <f t="shared" si="5"/>
        <v>1.12E-4</v>
      </c>
      <c r="E10" s="2">
        <f t="shared" si="6"/>
        <v>99883.856235825311</v>
      </c>
      <c r="F10" s="2">
        <f t="shared" si="7"/>
        <v>11.186991898412435</v>
      </c>
      <c r="G10" s="2">
        <f t="shared" si="0"/>
        <v>9.642997082205282</v>
      </c>
      <c r="H10" s="2">
        <f t="shared" si="1"/>
        <v>86954.907725306577</v>
      </c>
      <c r="I10" s="2">
        <f>SUM(G10:$G$113)</f>
        <v>20985.056904567358</v>
      </c>
      <c r="J10" s="2">
        <f>SUM(H10:$H$113)</f>
        <v>3375006.8647931949</v>
      </c>
      <c r="L10" s="2">
        <f t="shared" si="2"/>
        <v>1.12E-4</v>
      </c>
      <c r="M10" s="2">
        <f t="shared" si="8"/>
        <v>99883.856235825311</v>
      </c>
      <c r="N10" s="2">
        <f t="shared" si="9"/>
        <v>11.186991898412435</v>
      </c>
      <c r="O10" s="2">
        <f t="shared" si="3"/>
        <v>10.382525829058928</v>
      </c>
      <c r="P10" s="2">
        <f t="shared" si="4"/>
        <v>93163.47608492618</v>
      </c>
      <c r="Q10" s="2">
        <f>SUM($O10:O$113)</f>
        <v>45032.154626218995</v>
      </c>
      <c r="R10" s="2">
        <f>SUM($P10:P$113)</f>
        <v>4883835.5551316841</v>
      </c>
    </row>
    <row r="11" spans="1:18" x14ac:dyDescent="0.3">
      <c r="A11" s="2">
        <v>8</v>
      </c>
      <c r="B11" s="2">
        <v>1.1400000000000001E-4</v>
      </c>
      <c r="C11" s="2">
        <v>7.6000000000000004E-5</v>
      </c>
      <c r="D11" s="2">
        <f t="shared" si="5"/>
        <v>1.1400000000000001E-4</v>
      </c>
      <c r="E11" s="2">
        <f t="shared" si="6"/>
        <v>99872.669243926895</v>
      </c>
      <c r="F11" s="2">
        <f t="shared" si="7"/>
        <v>11.385484293807666</v>
      </c>
      <c r="G11" s="2">
        <f t="shared" si="0"/>
        <v>9.621660938241039</v>
      </c>
      <c r="H11" s="2">
        <f t="shared" si="1"/>
        <v>85240.361544746411</v>
      </c>
      <c r="I11" s="2">
        <f>SUM(G11:$G$113)</f>
        <v>20975.413907485156</v>
      </c>
      <c r="J11" s="2">
        <f>SUM(H11:$H$113)</f>
        <v>3288051.9570678878</v>
      </c>
      <c r="L11" s="2">
        <f t="shared" si="2"/>
        <v>1.1400000000000001E-4</v>
      </c>
      <c r="M11" s="2">
        <f t="shared" si="8"/>
        <v>99872.669243926895</v>
      </c>
      <c r="N11" s="2">
        <f t="shared" si="9"/>
        <v>11.385484293807666</v>
      </c>
      <c r="O11" s="2">
        <f t="shared" si="3"/>
        <v>10.462123235704848</v>
      </c>
      <c r="P11" s="2">
        <f t="shared" si="4"/>
        <v>92230.734431291712</v>
      </c>
      <c r="Q11" s="2">
        <f>SUM($O11:O$113)</f>
        <v>45021.772100389935</v>
      </c>
      <c r="R11" s="2">
        <f>SUM($P11:P$113)</f>
        <v>4790672.0790467588</v>
      </c>
    </row>
    <row r="12" spans="1:18" x14ac:dyDescent="0.3">
      <c r="A12" s="2">
        <v>9</v>
      </c>
      <c r="B12" s="2">
        <v>1.1900000000000001E-4</v>
      </c>
      <c r="C12" s="2">
        <v>7.4999999999999993E-5</v>
      </c>
      <c r="D12" s="2">
        <f t="shared" si="5"/>
        <v>1.1900000000000001E-4</v>
      </c>
      <c r="E12" s="2">
        <f t="shared" si="6"/>
        <v>99861.283759633094</v>
      </c>
      <c r="F12" s="2">
        <f t="shared" si="7"/>
        <v>11.883492767396339</v>
      </c>
      <c r="G12" s="2">
        <f t="shared" si="0"/>
        <v>9.845606503254178</v>
      </c>
      <c r="H12" s="2">
        <f t="shared" si="1"/>
        <v>83559.455042676782</v>
      </c>
      <c r="I12" s="2">
        <f>SUM(G12:$G$113)</f>
        <v>20965.792246546913</v>
      </c>
      <c r="J12" s="2">
        <f>SUM(H12:$H$113)</f>
        <v>3202811.5955231418</v>
      </c>
      <c r="L12" s="2">
        <f t="shared" si="2"/>
        <v>1.1900000000000001E-4</v>
      </c>
      <c r="M12" s="2">
        <f t="shared" si="8"/>
        <v>99861.283759633094</v>
      </c>
      <c r="N12" s="2">
        <f t="shared" si="9"/>
        <v>11.883492767396339</v>
      </c>
      <c r="O12" s="2">
        <f t="shared" si="3"/>
        <v>10.811627026967702</v>
      </c>
      <c r="P12" s="2">
        <f t="shared" si="4"/>
        <v>91307.148641154985</v>
      </c>
      <c r="Q12" s="2">
        <f>SUM($O12:O$113)</f>
        <v>45011.309977154233</v>
      </c>
      <c r="R12" s="2">
        <f>SUM($P12:P$113)</f>
        <v>4698441.3446154678</v>
      </c>
    </row>
    <row r="13" spans="1:18" x14ac:dyDescent="0.3">
      <c r="A13" s="2">
        <v>10</v>
      </c>
      <c r="B13" s="2">
        <v>1.22E-4</v>
      </c>
      <c r="C13" s="2">
        <v>6.9999999999999994E-5</v>
      </c>
      <c r="D13" s="2">
        <f t="shared" si="5"/>
        <v>1.22E-4</v>
      </c>
      <c r="E13" s="2">
        <f t="shared" si="6"/>
        <v>99849.40026686569</v>
      </c>
      <c r="F13" s="2">
        <f t="shared" si="7"/>
        <v>12.181626832557614</v>
      </c>
      <c r="G13" s="2">
        <f t="shared" si="0"/>
        <v>9.8947195162448107</v>
      </c>
      <c r="H13" s="2">
        <f t="shared" si="1"/>
        <v>81911.285752477153</v>
      </c>
      <c r="I13" s="2">
        <f>SUM(G13:$G$113)</f>
        <v>20955.946640043658</v>
      </c>
      <c r="J13" s="2">
        <f>SUM(H13:$H$113)</f>
        <v>3119252.1404804643</v>
      </c>
      <c r="L13" s="2">
        <f t="shared" si="2"/>
        <v>1.22E-4</v>
      </c>
      <c r="M13" s="2">
        <f t="shared" si="8"/>
        <v>99849.40026686569</v>
      </c>
      <c r="N13" s="2">
        <f t="shared" si="9"/>
        <v>12.181626832557614</v>
      </c>
      <c r="O13" s="2">
        <f t="shared" si="3"/>
        <v>10.973138647881539</v>
      </c>
      <c r="P13" s="2">
        <f t="shared" si="4"/>
        <v>90392.359495511584</v>
      </c>
      <c r="Q13" s="2">
        <f>SUM($O13:O$113)</f>
        <v>45000.498350127265</v>
      </c>
      <c r="R13" s="2">
        <f>SUM($P13:P$113)</f>
        <v>4607134.1959743127</v>
      </c>
    </row>
    <row r="14" spans="1:18" x14ac:dyDescent="0.3">
      <c r="A14" s="2">
        <v>11</v>
      </c>
      <c r="B14" s="2">
        <v>1.37E-4</v>
      </c>
      <c r="C14" s="2">
        <v>7.2000000000000002E-5</v>
      </c>
      <c r="D14" s="2">
        <f t="shared" si="5"/>
        <v>1.37E-4</v>
      </c>
      <c r="E14" s="2">
        <f t="shared" si="6"/>
        <v>99837.218640033127</v>
      </c>
      <c r="F14" s="2">
        <f t="shared" si="7"/>
        <v>13.677698953684539</v>
      </c>
      <c r="G14" s="2">
        <f t="shared" si="0"/>
        <v>10.89208609276394</v>
      </c>
      <c r="H14" s="2">
        <f t="shared" si="1"/>
        <v>80295.384878054276</v>
      </c>
      <c r="I14" s="2">
        <f>SUM(G14:$G$113)</f>
        <v>20946.051920527414</v>
      </c>
      <c r="J14" s="2">
        <f>SUM(H14:$H$113)</f>
        <v>3037340.8547279872</v>
      </c>
      <c r="L14" s="2">
        <f t="shared" si="2"/>
        <v>1.37E-4</v>
      </c>
      <c r="M14" s="2">
        <f t="shared" si="8"/>
        <v>99837.218640033127</v>
      </c>
      <c r="N14" s="2">
        <f t="shared" si="9"/>
        <v>13.677698953684539</v>
      </c>
      <c r="O14" s="2">
        <f t="shared" si="3"/>
        <v>12.198803682197777</v>
      </c>
      <c r="P14" s="2">
        <f t="shared" si="4"/>
        <v>89486.466958072415</v>
      </c>
      <c r="Q14" s="2">
        <f>SUM($O14:O$113)</f>
        <v>44989.525211479384</v>
      </c>
      <c r="R14" s="2">
        <f>SUM($P14:P$113)</f>
        <v>4516741.8364788005</v>
      </c>
    </row>
    <row r="15" spans="1:18" x14ac:dyDescent="0.3">
      <c r="A15" s="2">
        <v>12</v>
      </c>
      <c r="B15" s="2">
        <v>1.55E-4</v>
      </c>
      <c r="C15" s="2">
        <v>7.7000000000000001E-5</v>
      </c>
      <c r="D15" s="2">
        <f t="shared" si="5"/>
        <v>1.55E-4</v>
      </c>
      <c r="E15" s="2">
        <f t="shared" si="6"/>
        <v>99823.540941079438</v>
      </c>
      <c r="F15" s="2">
        <f t="shared" si="7"/>
        <v>15.472648845867313</v>
      </c>
      <c r="G15" s="2">
        <f t="shared" si="0"/>
        <v>12.079877278733582</v>
      </c>
      <c r="H15" s="2">
        <f t="shared" si="1"/>
        <v>78710.180794437212</v>
      </c>
      <c r="I15" s="2">
        <f>SUM(G15:$G$113)</f>
        <v>20935.159834434649</v>
      </c>
      <c r="J15" s="2">
        <f>SUM(H15:$H$113)</f>
        <v>2957045.4698499329</v>
      </c>
      <c r="L15" s="2">
        <f t="shared" si="2"/>
        <v>1.55E-4</v>
      </c>
      <c r="M15" s="2">
        <f t="shared" si="8"/>
        <v>99823.540941079438</v>
      </c>
      <c r="N15" s="2">
        <f t="shared" si="9"/>
        <v>15.472648845867313</v>
      </c>
      <c r="O15" s="2">
        <f t="shared" si="3"/>
        <v>13.663044945757491</v>
      </c>
      <c r="P15" s="2">
        <f t="shared" si="4"/>
        <v>88588.324071385301</v>
      </c>
      <c r="Q15" s="2">
        <f>SUM($O15:O$113)</f>
        <v>44977.326407797183</v>
      </c>
      <c r="R15" s="2">
        <f>SUM($P15:P$113)</f>
        <v>4427255.3695207285</v>
      </c>
    </row>
    <row r="16" spans="1:18" x14ac:dyDescent="0.3">
      <c r="A16" s="2">
        <v>13</v>
      </c>
      <c r="B16" s="2">
        <v>1.8100000000000001E-4</v>
      </c>
      <c r="C16" s="2">
        <v>8.5000000000000006E-5</v>
      </c>
      <c r="D16" s="2">
        <f t="shared" si="5"/>
        <v>1.8100000000000001E-4</v>
      </c>
      <c r="E16" s="2">
        <f t="shared" si="6"/>
        <v>99808.068292233569</v>
      </c>
      <c r="F16" s="2">
        <f t="shared" si="7"/>
        <v>18.065260360894278</v>
      </c>
      <c r="G16" s="2">
        <f t="shared" si="0"/>
        <v>13.827443937341704</v>
      </c>
      <c r="H16" s="2">
        <f t="shared" si="1"/>
        <v>77154.883055307931</v>
      </c>
      <c r="I16" s="2">
        <f>SUM(G16:$G$113)</f>
        <v>20923.079957155918</v>
      </c>
      <c r="J16" s="2">
        <f>SUM(H16:$H$113)</f>
        <v>2878335.2890554951</v>
      </c>
      <c r="L16" s="2">
        <f t="shared" si="2"/>
        <v>1.8100000000000001E-4</v>
      </c>
      <c r="M16" s="2">
        <f t="shared" si="8"/>
        <v>99808.068292233569</v>
      </c>
      <c r="N16" s="2">
        <f t="shared" si="9"/>
        <v>18.065260360894278</v>
      </c>
      <c r="O16" s="2">
        <f t="shared" si="3"/>
        <v>15.794492612303754</v>
      </c>
      <c r="P16" s="2">
        <f t="shared" si="4"/>
        <v>87697.616714014075</v>
      </c>
      <c r="Q16" s="2">
        <f>SUM($O16:O$113)</f>
        <v>44963.663362851425</v>
      </c>
      <c r="R16" s="2">
        <f>SUM($P16:P$113)</f>
        <v>4338667.0454493435</v>
      </c>
    </row>
    <row r="17" spans="1:18" x14ac:dyDescent="0.3">
      <c r="A17" s="2">
        <v>14</v>
      </c>
      <c r="B17" s="2">
        <v>2.2699999999999999E-4</v>
      </c>
      <c r="C17" s="2">
        <v>9.7E-5</v>
      </c>
      <c r="D17" s="2">
        <f t="shared" si="5"/>
        <v>2.2699999999999999E-4</v>
      </c>
      <c r="E17" s="2">
        <f t="shared" si="6"/>
        <v>99790.003031872679</v>
      </c>
      <c r="F17" s="2">
        <f t="shared" si="7"/>
        <v>22.652330688235097</v>
      </c>
      <c r="G17" s="2">
        <f t="shared" si="0"/>
        <v>16.998492284625243</v>
      </c>
      <c r="H17" s="2">
        <f t="shared" si="1"/>
        <v>75628.35100144599</v>
      </c>
      <c r="I17" s="2">
        <f>SUM(G17:$G$113)</f>
        <v>20909.252513218576</v>
      </c>
      <c r="J17" s="2">
        <f>SUM(H17:$H$113)</f>
        <v>2801180.4060001876</v>
      </c>
      <c r="L17" s="2">
        <f t="shared" si="2"/>
        <v>2.2699999999999999E-4</v>
      </c>
      <c r="M17" s="2">
        <f t="shared" si="8"/>
        <v>99790.003031872679</v>
      </c>
      <c r="N17" s="2">
        <f t="shared" si="9"/>
        <v>22.652330688235097</v>
      </c>
      <c r="O17" s="2">
        <f t="shared" si="3"/>
        <v>19.608888324900114</v>
      </c>
      <c r="P17" s="2">
        <f t="shared" si="4"/>
        <v>86813.607371672129</v>
      </c>
      <c r="Q17" s="2">
        <f>SUM($O17:O$113)</f>
        <v>44947.868870239123</v>
      </c>
      <c r="R17" s="2">
        <f>SUM($P17:P$113)</f>
        <v>4250969.4287353288</v>
      </c>
    </row>
    <row r="18" spans="1:18" x14ac:dyDescent="0.3">
      <c r="A18" s="2">
        <v>15</v>
      </c>
      <c r="B18" s="2">
        <v>2.9599999999999998E-4</v>
      </c>
      <c r="C18" s="2">
        <v>1.2999999999999999E-4</v>
      </c>
      <c r="D18" s="2">
        <f t="shared" si="5"/>
        <v>2.9599999999999998E-4</v>
      </c>
      <c r="E18" s="2">
        <f t="shared" si="6"/>
        <v>99767.350701184449</v>
      </c>
      <c r="F18" s="2">
        <f t="shared" si="7"/>
        <v>29.531135807550594</v>
      </c>
      <c r="G18" s="2">
        <f t="shared" si="0"/>
        <v>21.725885607478119</v>
      </c>
      <c r="H18" s="2">
        <f t="shared" si="1"/>
        <v>74128.611142910464</v>
      </c>
      <c r="I18" s="2">
        <f>SUM(G18:$G$113)</f>
        <v>20892.25402093395</v>
      </c>
      <c r="J18" s="2">
        <f>SUM(H18:$H$113)</f>
        <v>2725552.0549987415</v>
      </c>
      <c r="L18" s="2">
        <f t="shared" si="2"/>
        <v>2.9599999999999998E-4</v>
      </c>
      <c r="M18" s="2">
        <f t="shared" si="8"/>
        <v>99767.350701184449</v>
      </c>
      <c r="N18" s="2">
        <f t="shared" si="9"/>
        <v>29.531135807550594</v>
      </c>
      <c r="O18" s="2">
        <f t="shared" si="3"/>
        <v>25.310391170873242</v>
      </c>
      <c r="P18" s="2">
        <f t="shared" si="4"/>
        <v>85934.555131483939</v>
      </c>
      <c r="Q18" s="2">
        <f>SUM($O18:O$113)</f>
        <v>44928.259981914227</v>
      </c>
      <c r="R18" s="2">
        <f>SUM($P18:P$113)</f>
        <v>4164155.8213636577</v>
      </c>
    </row>
    <row r="19" spans="1:18" x14ac:dyDescent="0.3">
      <c r="A19" s="2">
        <v>16</v>
      </c>
      <c r="B19" s="2">
        <v>3.39E-4</v>
      </c>
      <c r="C19" s="2">
        <v>1.44E-4</v>
      </c>
      <c r="D19" s="2">
        <f t="shared" si="5"/>
        <v>3.39E-4</v>
      </c>
      <c r="E19" s="2">
        <f t="shared" si="6"/>
        <v>99737.819565376893</v>
      </c>
      <c r="F19" s="2">
        <f t="shared" si="7"/>
        <v>33.811120832662766</v>
      </c>
      <c r="G19" s="2">
        <f t="shared" si="0"/>
        <v>24.386907653251473</v>
      </c>
      <c r="H19" s="2">
        <f t="shared" si="1"/>
        <v>72653.597131384464</v>
      </c>
      <c r="I19" s="2">
        <f>SUM(G19:$G$113)</f>
        <v>20870.528135326473</v>
      </c>
      <c r="J19" s="2">
        <f>SUM(H19:$H$113)</f>
        <v>2651423.4438558314</v>
      </c>
      <c r="L19" s="2">
        <f t="shared" si="2"/>
        <v>3.39E-4</v>
      </c>
      <c r="M19" s="2">
        <f t="shared" si="8"/>
        <v>99737.819565376893</v>
      </c>
      <c r="N19" s="2">
        <f t="shared" si="9"/>
        <v>33.811120832662766</v>
      </c>
      <c r="O19" s="2">
        <f t="shared" si="3"/>
        <v>28.691740905252804</v>
      </c>
      <c r="P19" s="2">
        <f t="shared" si="4"/>
        <v>85058.533171450486</v>
      </c>
      <c r="Q19" s="2">
        <f>SUM($O19:O$113)</f>
        <v>44902.949590743352</v>
      </c>
      <c r="R19" s="2">
        <f>SUM($P19:P$113)</f>
        <v>4078221.2662321734</v>
      </c>
    </row>
    <row r="20" spans="1:18" x14ac:dyDescent="0.3">
      <c r="A20" s="2">
        <v>17</v>
      </c>
      <c r="B20" s="2">
        <v>3.7800000000000003E-4</v>
      </c>
      <c r="C20" s="2">
        <v>1.5699999999999999E-4</v>
      </c>
      <c r="D20" s="2">
        <f t="shared" si="5"/>
        <v>3.7800000000000003E-4</v>
      </c>
      <c r="E20" s="2">
        <f t="shared" si="6"/>
        <v>99704.008444544233</v>
      </c>
      <c r="F20" s="2">
        <f t="shared" si="7"/>
        <v>37.688115192037721</v>
      </c>
      <c r="G20" s="2">
        <f t="shared" si="0"/>
        <v>26.650257695090971</v>
      </c>
      <c r="H20" s="2">
        <f t="shared" si="1"/>
        <v>71204.870158781298</v>
      </c>
      <c r="I20" s="2">
        <f>SUM(G20:$G$113)</f>
        <v>20846.141227673219</v>
      </c>
      <c r="J20" s="2">
        <f>SUM(H20:$H$113)</f>
        <v>2578769.8467244469</v>
      </c>
      <c r="L20" s="2">
        <f t="shared" si="2"/>
        <v>3.7800000000000003E-4</v>
      </c>
      <c r="M20" s="2">
        <f t="shared" si="8"/>
        <v>99704.008444544233</v>
      </c>
      <c r="N20" s="2">
        <f t="shared" si="9"/>
        <v>37.688115192037721</v>
      </c>
      <c r="O20" s="2">
        <f t="shared" si="3"/>
        <v>31.665064532032122</v>
      </c>
      <c r="P20" s="2">
        <f t="shared" si="4"/>
        <v>84187.820127431041</v>
      </c>
      <c r="Q20" s="2">
        <f>SUM($O20:O$113)</f>
        <v>44874.257849838097</v>
      </c>
      <c r="R20" s="2">
        <f>SUM($P20:P$113)</f>
        <v>3993162.7330607227</v>
      </c>
    </row>
    <row r="21" spans="1:18" x14ac:dyDescent="0.3">
      <c r="A21" s="2">
        <v>18</v>
      </c>
      <c r="B21" s="2">
        <v>4.0999999999999999E-4</v>
      </c>
      <c r="C21" s="2">
        <v>1.6899999999999999E-4</v>
      </c>
      <c r="D21" s="2">
        <f t="shared" si="5"/>
        <v>4.0999999999999999E-4</v>
      </c>
      <c r="E21" s="2">
        <f t="shared" si="6"/>
        <v>99666.320329352195</v>
      </c>
      <c r="F21" s="2">
        <f t="shared" si="7"/>
        <v>40.863191335034401</v>
      </c>
      <c r="G21" s="2">
        <f t="shared" si="0"/>
        <v>28.328860353900076</v>
      </c>
      <c r="H21" s="2">
        <f t="shared" si="1"/>
        <v>69782.308546922824</v>
      </c>
      <c r="I21" s="2">
        <f>SUM(G21:$G$113)</f>
        <v>20819.490969978131</v>
      </c>
      <c r="J21" s="2">
        <f>SUM(H21:$H$113)</f>
        <v>2507564.9765656651</v>
      </c>
      <c r="L21" s="2">
        <f t="shared" si="2"/>
        <v>4.0999999999999999E-4</v>
      </c>
      <c r="M21" s="2">
        <f t="shared" si="8"/>
        <v>99666.320329352195</v>
      </c>
      <c r="N21" s="2">
        <f t="shared" si="9"/>
        <v>40.863191335034401</v>
      </c>
      <c r="O21" s="2">
        <f t="shared" si="3"/>
        <v>33.992794296275335</v>
      </c>
      <c r="P21" s="2">
        <f t="shared" si="4"/>
        <v>83322.769437052353</v>
      </c>
      <c r="Q21" s="2">
        <f>SUM($O21:O$113)</f>
        <v>44842.592785306064</v>
      </c>
      <c r="R21" s="2">
        <f>SUM($P21:P$113)</f>
        <v>3908974.9129332919</v>
      </c>
    </row>
    <row r="22" spans="1:18" x14ac:dyDescent="0.3">
      <c r="A22" s="2">
        <v>19</v>
      </c>
      <c r="B22" s="2">
        <v>4.35E-4</v>
      </c>
      <c r="C22" s="2">
        <v>1.8100000000000001E-4</v>
      </c>
      <c r="D22" s="2">
        <f t="shared" si="5"/>
        <v>4.35E-4</v>
      </c>
      <c r="E22" s="2">
        <f t="shared" si="6"/>
        <v>99625.457138017155</v>
      </c>
      <c r="F22" s="2">
        <f t="shared" si="7"/>
        <v>43.33707385503746</v>
      </c>
      <c r="G22" s="2">
        <f t="shared" si="0"/>
        <v>29.454810621000508</v>
      </c>
      <c r="H22" s="2">
        <f t="shared" si="1"/>
        <v>68385.978235704504</v>
      </c>
      <c r="I22" s="2">
        <f>SUM(G22:$G$113)</f>
        <v>20791.162109624231</v>
      </c>
      <c r="J22" s="2">
        <f>SUM(H22:$H$113)</f>
        <v>2437782.6680187425</v>
      </c>
      <c r="L22" s="2">
        <f t="shared" si="2"/>
        <v>4.35E-4</v>
      </c>
      <c r="M22" s="2">
        <f t="shared" si="8"/>
        <v>99625.457138017155</v>
      </c>
      <c r="N22" s="2">
        <f t="shared" si="9"/>
        <v>43.33707385503746</v>
      </c>
      <c r="O22" s="2">
        <f t="shared" si="3"/>
        <v>35.693800782460826</v>
      </c>
      <c r="P22" s="2">
        <f t="shared" si="4"/>
        <v>82463.967427310083</v>
      </c>
      <c r="Q22" s="2">
        <f>SUM($O22:O$113)</f>
        <v>44808.599991009789</v>
      </c>
      <c r="R22" s="2">
        <f>SUM($P22:P$113)</f>
        <v>3825652.1434962391</v>
      </c>
    </row>
    <row r="23" spans="1:18" x14ac:dyDescent="0.3">
      <c r="A23" s="2">
        <v>20</v>
      </c>
      <c r="B23" s="2">
        <v>4.3199999999999998E-4</v>
      </c>
      <c r="C23" s="2">
        <v>1.7799999999999999E-4</v>
      </c>
      <c r="D23" s="2">
        <f t="shared" si="5"/>
        <v>4.3199999999999998E-4</v>
      </c>
      <c r="E23" s="2">
        <f t="shared" si="6"/>
        <v>99582.120064162111</v>
      </c>
      <c r="F23" s="2">
        <f t="shared" si="7"/>
        <v>43.019475867718029</v>
      </c>
      <c r="G23" s="2">
        <f t="shared" si="0"/>
        <v>28.665636782195897</v>
      </c>
      <c r="H23" s="2">
        <f t="shared" si="1"/>
        <v>67015.912093305844</v>
      </c>
      <c r="I23" s="2">
        <f>SUM(G23:$G$113)</f>
        <v>20761.707299003228</v>
      </c>
      <c r="J23" s="2">
        <f>SUM(H23:$H$113)</f>
        <v>2369396.6897830376</v>
      </c>
      <c r="L23" s="2">
        <f t="shared" si="2"/>
        <v>4.3199999999999998E-4</v>
      </c>
      <c r="M23" s="2">
        <f t="shared" si="8"/>
        <v>99582.120064162111</v>
      </c>
      <c r="N23" s="2">
        <f t="shared" si="9"/>
        <v>43.019475867718029</v>
      </c>
      <c r="O23" s="2">
        <f t="shared" si="3"/>
        <v>35.081402888312354</v>
      </c>
      <c r="P23" s="2">
        <f t="shared" si="4"/>
        <v>81611.975843048698</v>
      </c>
      <c r="Q23" s="2">
        <f>SUM($O23:O$113)</f>
        <v>44772.906190227332</v>
      </c>
      <c r="R23" s="2">
        <f>SUM($P23:P$113)</f>
        <v>3743188.1760689295</v>
      </c>
    </row>
    <row r="24" spans="1:18" x14ac:dyDescent="0.3">
      <c r="A24" s="2">
        <v>21</v>
      </c>
      <c r="B24" s="2">
        <v>4.4700000000000002E-4</v>
      </c>
      <c r="C24" s="2">
        <v>1.8699999999999999E-4</v>
      </c>
      <c r="D24" s="2">
        <f t="shared" si="5"/>
        <v>4.4700000000000002E-4</v>
      </c>
      <c r="E24" s="2">
        <f t="shared" si="6"/>
        <v>99539.100588294386</v>
      </c>
      <c r="F24" s="2">
        <f t="shared" si="7"/>
        <v>44.493977962967591</v>
      </c>
      <c r="G24" s="2">
        <f t="shared" si="0"/>
        <v>29.066821424556043</v>
      </c>
      <c r="H24" s="2">
        <f t="shared" si="1"/>
        <v>65673.49139145248</v>
      </c>
      <c r="I24" s="2">
        <f>SUM(G24:$G$113)</f>
        <v>20733.041662221036</v>
      </c>
      <c r="J24" s="2">
        <f>SUM(H24:$H$113)</f>
        <v>2302380.7776897321</v>
      </c>
      <c r="L24" s="2">
        <f t="shared" si="2"/>
        <v>4.4700000000000002E-4</v>
      </c>
      <c r="M24" s="2">
        <f t="shared" si="8"/>
        <v>99539.100588294386</v>
      </c>
      <c r="N24" s="2">
        <f t="shared" si="9"/>
        <v>44.493977962967591</v>
      </c>
      <c r="O24" s="2">
        <f t="shared" si="3"/>
        <v>35.924579968491656</v>
      </c>
      <c r="P24" s="2">
        <f t="shared" si="4"/>
        <v>80769.029177707431</v>
      </c>
      <c r="Q24" s="2">
        <f>SUM($O24:O$113)</f>
        <v>44737.824787339021</v>
      </c>
      <c r="R24" s="2">
        <f>SUM($P24:P$113)</f>
        <v>3661576.2002258804</v>
      </c>
    </row>
    <row r="25" spans="1:18" x14ac:dyDescent="0.3">
      <c r="A25" s="2">
        <v>22</v>
      </c>
      <c r="B25" s="2">
        <v>4.5899999999999999E-4</v>
      </c>
      <c r="C25" s="2">
        <v>1.9599999999999999E-4</v>
      </c>
      <c r="D25" s="2">
        <f t="shared" si="5"/>
        <v>4.5899999999999999E-4</v>
      </c>
      <c r="E25" s="2">
        <f t="shared" si="6"/>
        <v>99494.606610331422</v>
      </c>
      <c r="F25" s="2">
        <f t="shared" si="7"/>
        <v>45.668024434142119</v>
      </c>
      <c r="G25" s="2">
        <f t="shared" si="0"/>
        <v>29.248820693334832</v>
      </c>
      <c r="H25" s="2">
        <f t="shared" si="1"/>
        <v>64356.995432157353</v>
      </c>
      <c r="I25" s="2">
        <f>SUM(G25:$G$113)</f>
        <v>20703.974840796476</v>
      </c>
      <c r="J25" s="2">
        <f>SUM(H25:$H$113)</f>
        <v>2236707.2862982792</v>
      </c>
      <c r="L25" s="2">
        <f t="shared" si="2"/>
        <v>4.5899999999999999E-4</v>
      </c>
      <c r="M25" s="2">
        <f t="shared" si="8"/>
        <v>99494.606610331422</v>
      </c>
      <c r="N25" s="2">
        <f t="shared" si="9"/>
        <v>45.668024434142119</v>
      </c>
      <c r="O25" s="2">
        <f t="shared" si="3"/>
        <v>36.507434495518623</v>
      </c>
      <c r="P25" s="2">
        <f t="shared" si="4"/>
        <v>79933.58952640096</v>
      </c>
      <c r="Q25" s="2">
        <f>SUM($O25:O$113)</f>
        <v>44701.900207370527</v>
      </c>
      <c r="R25" s="2">
        <f>SUM($P25:P$113)</f>
        <v>3580807.1710481732</v>
      </c>
    </row>
    <row r="26" spans="1:18" x14ac:dyDescent="0.3">
      <c r="A26" s="2">
        <v>23</v>
      </c>
      <c r="B26" s="2">
        <v>4.66E-4</v>
      </c>
      <c r="C26" s="2">
        <v>2.03E-4</v>
      </c>
      <c r="D26" s="2">
        <f t="shared" si="5"/>
        <v>4.66E-4</v>
      </c>
      <c r="E26" s="2">
        <f t="shared" si="6"/>
        <v>99448.938585897282</v>
      </c>
      <c r="F26" s="2">
        <f t="shared" si="7"/>
        <v>46.343205381028135</v>
      </c>
      <c r="G26" s="2">
        <f t="shared" si="0"/>
        <v>29.099265871760121</v>
      </c>
      <c r="H26" s="2">
        <f t="shared" si="1"/>
        <v>63066.132912994122</v>
      </c>
      <c r="I26" s="2">
        <f>SUM(G26:$G$113)</f>
        <v>20674.726020103142</v>
      </c>
      <c r="J26" s="2">
        <f>SUM(H26:$H$113)</f>
        <v>2172350.2908661221</v>
      </c>
      <c r="L26" s="2">
        <f t="shared" si="2"/>
        <v>4.66E-4</v>
      </c>
      <c r="M26" s="2">
        <f t="shared" si="8"/>
        <v>99448.938585897282</v>
      </c>
      <c r="N26" s="2">
        <f t="shared" si="9"/>
        <v>46.343205381028135</v>
      </c>
      <c r="O26" s="2">
        <f t="shared" si="3"/>
        <v>36.68037652606332</v>
      </c>
      <c r="P26" s="2">
        <f t="shared" si="4"/>
        <v>79105.841592879558</v>
      </c>
      <c r="Q26" s="2">
        <f>SUM($O26:O$113)</f>
        <v>44665.392772875006</v>
      </c>
      <c r="R26" s="2">
        <f>SUM($P26:P$113)</f>
        <v>3500873.5815217718</v>
      </c>
    </row>
    <row r="27" spans="1:18" x14ac:dyDescent="0.3">
      <c r="A27" s="2">
        <v>24</v>
      </c>
      <c r="B27" s="2">
        <v>4.7199999999999998E-4</v>
      </c>
      <c r="C27" s="2">
        <v>2.0900000000000001E-4</v>
      </c>
      <c r="D27" s="2">
        <f t="shared" si="5"/>
        <v>4.7199999999999998E-4</v>
      </c>
      <c r="E27" s="2">
        <f t="shared" si="6"/>
        <v>99402.595380516257</v>
      </c>
      <c r="F27" s="2">
        <f t="shared" si="7"/>
        <v>46.918025019603668</v>
      </c>
      <c r="G27" s="2">
        <f t="shared" si="0"/>
        <v>28.882548703491857</v>
      </c>
      <c r="H27" s="2">
        <f t="shared" si="1"/>
        <v>61800.729504957511</v>
      </c>
      <c r="I27" s="2">
        <f>SUM(G27:$G$113)</f>
        <v>20645.626754231384</v>
      </c>
      <c r="J27" s="2">
        <f>SUM(H27:$H$113)</f>
        <v>2109284.1579531291</v>
      </c>
      <c r="L27" s="2">
        <f t="shared" si="2"/>
        <v>4.7199999999999998E-4</v>
      </c>
      <c r="M27" s="2">
        <f t="shared" si="8"/>
        <v>99402.595380516257</v>
      </c>
      <c r="N27" s="2">
        <f t="shared" si="9"/>
        <v>46.918025019603668</v>
      </c>
      <c r="O27" s="2">
        <f t="shared" si="3"/>
        <v>36.767666251910569</v>
      </c>
      <c r="P27" s="2">
        <f t="shared" si="4"/>
        <v>78286.117099700263</v>
      </c>
      <c r="Q27" s="2">
        <f>SUM($O27:O$113)</f>
        <v>44628.712396348943</v>
      </c>
      <c r="R27" s="2">
        <f>SUM($P27:P$113)</f>
        <v>3421767.7399288923</v>
      </c>
    </row>
    <row r="28" spans="1:18" x14ac:dyDescent="0.3">
      <c r="A28" s="2">
        <v>25</v>
      </c>
      <c r="B28" s="2">
        <v>4.9600000000000002E-4</v>
      </c>
      <c r="C28" s="2">
        <v>2.4000000000000001E-4</v>
      </c>
      <c r="D28" s="2">
        <f t="shared" si="5"/>
        <v>4.9600000000000002E-4</v>
      </c>
      <c r="E28" s="2">
        <f t="shared" si="6"/>
        <v>99355.677355496649</v>
      </c>
      <c r="F28" s="2">
        <f t="shared" si="7"/>
        <v>49.280415968326338</v>
      </c>
      <c r="G28" s="2">
        <f t="shared" si="0"/>
        <v>29.741987383038158</v>
      </c>
      <c r="H28" s="2">
        <f t="shared" si="1"/>
        <v>60560.352510422723</v>
      </c>
      <c r="I28" s="2">
        <f>SUM(G28:$G$113)</f>
        <v>20616.744205527892</v>
      </c>
      <c r="J28" s="2">
        <f>SUM(H28:$H$113)</f>
        <v>2047483.4284481723</v>
      </c>
      <c r="L28" s="2">
        <f t="shared" si="2"/>
        <v>4.9600000000000002E-4</v>
      </c>
      <c r="M28" s="2">
        <f t="shared" si="8"/>
        <v>99355.677355496649</v>
      </c>
      <c r="N28" s="2">
        <f t="shared" si="9"/>
        <v>49.280415968326338</v>
      </c>
      <c r="O28" s="2">
        <f t="shared" si="3"/>
        <v>38.236605783407605</v>
      </c>
      <c r="P28" s="2">
        <f t="shared" si="4"/>
        <v>77474.421834088309</v>
      </c>
      <c r="Q28" s="2">
        <f>SUM($O28:O$113)</f>
        <v>44591.944730097035</v>
      </c>
      <c r="R28" s="2">
        <f>SUM($P28:P$113)</f>
        <v>3343481.6228291919</v>
      </c>
    </row>
    <row r="29" spans="1:18" x14ac:dyDescent="0.3">
      <c r="A29" s="2">
        <v>26</v>
      </c>
      <c r="B29" s="2">
        <v>5.04E-4</v>
      </c>
      <c r="C29" s="2">
        <v>2.4899999999999998E-4</v>
      </c>
      <c r="D29" s="2">
        <f t="shared" si="5"/>
        <v>5.04E-4</v>
      </c>
      <c r="E29" s="2">
        <f t="shared" si="6"/>
        <v>99306.39693952832</v>
      </c>
      <c r="F29" s="2">
        <f t="shared" si="7"/>
        <v>50.050424057522271</v>
      </c>
      <c r="G29" s="2">
        <f t="shared" si="0"/>
        <v>29.61441852482066</v>
      </c>
      <c r="H29" s="2">
        <f t="shared" si="1"/>
        <v>59343.445662330931</v>
      </c>
      <c r="I29" s="2">
        <f>SUM(G29:$G$113)</f>
        <v>20587.002218144851</v>
      </c>
      <c r="J29" s="2">
        <f>SUM(H29:$H$113)</f>
        <v>1986923.0759377494</v>
      </c>
      <c r="L29" s="2">
        <f t="shared" si="2"/>
        <v>5.04E-4</v>
      </c>
      <c r="M29" s="2">
        <f t="shared" si="8"/>
        <v>99306.39693952832</v>
      </c>
      <c r="N29" s="2">
        <f t="shared" si="9"/>
        <v>50.050424057522271</v>
      </c>
      <c r="O29" s="2">
        <f t="shared" si="3"/>
        <v>38.449558398229946</v>
      </c>
      <c r="P29" s="2">
        <f t="shared" si="4"/>
        <v>76669.301505800599</v>
      </c>
      <c r="Q29" s="2">
        <f>SUM($O29:O$113)</f>
        <v>44553.708124313627</v>
      </c>
      <c r="R29" s="2">
        <f>SUM($P29:P$113)</f>
        <v>3266007.2009951039</v>
      </c>
    </row>
    <row r="30" spans="1:18" x14ac:dyDescent="0.3">
      <c r="A30" s="2">
        <v>27</v>
      </c>
      <c r="B30" s="2">
        <v>5.1800000000000001E-4</v>
      </c>
      <c r="C30" s="2">
        <v>2.5999999999999998E-4</v>
      </c>
      <c r="D30" s="2">
        <f t="shared" si="5"/>
        <v>5.1800000000000001E-4</v>
      </c>
      <c r="E30" s="2">
        <f t="shared" si="6"/>
        <v>99256.346515470796</v>
      </c>
      <c r="F30" s="2">
        <f t="shared" si="7"/>
        <v>51.414787495013876</v>
      </c>
      <c r="G30" s="2">
        <f t="shared" si="0"/>
        <v>29.825197051789591</v>
      </c>
      <c r="H30" s="2">
        <f t="shared" si="1"/>
        <v>58150.526044820705</v>
      </c>
      <c r="I30" s="2">
        <f>SUM(G30:$G$113)</f>
        <v>20557.387799620032</v>
      </c>
      <c r="J30" s="2">
        <f>SUM(H30:$H$113)</f>
        <v>1927579.6302754185</v>
      </c>
      <c r="L30" s="2">
        <f t="shared" si="2"/>
        <v>5.1800000000000001E-4</v>
      </c>
      <c r="M30" s="2">
        <f t="shared" si="8"/>
        <v>99256.346515470796</v>
      </c>
      <c r="N30" s="2">
        <f t="shared" si="9"/>
        <v>51.414787495013876</v>
      </c>
      <c r="O30" s="2">
        <f t="shared" si="3"/>
        <v>39.106618629524142</v>
      </c>
      <c r="P30" s="2">
        <f t="shared" si="4"/>
        <v>75871.940770140296</v>
      </c>
      <c r="Q30" s="2">
        <f>SUM($O30:O$113)</f>
        <v>44515.258565915399</v>
      </c>
      <c r="R30" s="2">
        <f>SUM($P30:P$113)</f>
        <v>3189337.8994893031</v>
      </c>
    </row>
    <row r="31" spans="1:18" x14ac:dyDescent="0.3">
      <c r="A31" s="2">
        <v>28</v>
      </c>
      <c r="B31" s="2">
        <v>5.3799999999999996E-4</v>
      </c>
      <c r="C31" s="2">
        <v>2.7500000000000002E-4</v>
      </c>
      <c r="D31" s="2">
        <f t="shared" si="5"/>
        <v>5.3799999999999996E-4</v>
      </c>
      <c r="E31" s="2">
        <f t="shared" si="6"/>
        <v>99204.931727975782</v>
      </c>
      <c r="F31" s="2">
        <f t="shared" si="7"/>
        <v>53.372253269650969</v>
      </c>
      <c r="G31" s="2">
        <f t="shared" si="0"/>
        <v>30.35363049558562</v>
      </c>
      <c r="H31" s="2">
        <f t="shared" si="1"/>
        <v>56980.788306205366</v>
      </c>
      <c r="I31" s="2">
        <f>SUM(G31:$G$113)</f>
        <v>20527.562602568243</v>
      </c>
      <c r="J31" s="2">
        <f>SUM(H31:$H$113)</f>
        <v>1869429.1042305978</v>
      </c>
      <c r="L31" s="2">
        <f t="shared" si="2"/>
        <v>5.3799999999999996E-4</v>
      </c>
      <c r="M31" s="2">
        <f t="shared" si="8"/>
        <v>99204.931727975782</v>
      </c>
      <c r="N31" s="2">
        <f t="shared" si="9"/>
        <v>53.372253269650969</v>
      </c>
      <c r="O31" s="2">
        <f t="shared" si="3"/>
        <v>40.193551805837075</v>
      </c>
      <c r="P31" s="2">
        <f t="shared" si="4"/>
        <v>75081.820895862722</v>
      </c>
      <c r="Q31" s="2">
        <f>SUM($O31:O$113)</f>
        <v>44476.151947285871</v>
      </c>
      <c r="R31" s="2">
        <f>SUM($P31:P$113)</f>
        <v>3113465.9587191632</v>
      </c>
    </row>
    <row r="32" spans="1:18" x14ac:dyDescent="0.3">
      <c r="A32" s="2">
        <v>29</v>
      </c>
      <c r="B32" s="2">
        <v>5.6499999999999996E-4</v>
      </c>
      <c r="C32" s="2">
        <v>2.9300000000000002E-4</v>
      </c>
      <c r="D32" s="2">
        <f t="shared" si="5"/>
        <v>5.6499999999999996E-4</v>
      </c>
      <c r="E32" s="2">
        <f t="shared" si="6"/>
        <v>99151.559474706126</v>
      </c>
      <c r="F32" s="2">
        <f t="shared" si="7"/>
        <v>56.020631103208956</v>
      </c>
      <c r="G32" s="2">
        <f t="shared" si="0"/>
        <v>31.23510211557717</v>
      </c>
      <c r="H32" s="2">
        <f t="shared" si="1"/>
        <v>55833.463374604544</v>
      </c>
      <c r="I32" s="2">
        <f>SUM(G32:$G$113)</f>
        <v>20497.208972072658</v>
      </c>
      <c r="J32" s="2">
        <f>SUM(H32:$H$113)</f>
        <v>1812448.3159243925</v>
      </c>
      <c r="L32" s="2">
        <f t="shared" si="2"/>
        <v>5.6499999999999996E-4</v>
      </c>
      <c r="M32" s="2">
        <f t="shared" si="8"/>
        <v>99151.559474706126</v>
      </c>
      <c r="N32" s="2">
        <f t="shared" si="9"/>
        <v>56.020631103208956</v>
      </c>
      <c r="O32" s="2">
        <f t="shared" si="3"/>
        <v>41.770288078978837</v>
      </c>
      <c r="P32" s="2">
        <f t="shared" si="4"/>
        <v>74298.442451703711</v>
      </c>
      <c r="Q32" s="2">
        <f>SUM($O32:O$113)</f>
        <v>44435.958395480033</v>
      </c>
      <c r="R32" s="2">
        <f>SUM($P32:P$113)</f>
        <v>3038384.1378233004</v>
      </c>
    </row>
    <row r="33" spans="1:18" x14ac:dyDescent="0.3">
      <c r="A33" s="2">
        <v>30</v>
      </c>
      <c r="B33" s="2">
        <v>6.5700000000000003E-4</v>
      </c>
      <c r="C33" s="2">
        <v>3.1300000000000002E-4</v>
      </c>
      <c r="D33" s="2">
        <f t="shared" si="5"/>
        <v>6.5700000000000003E-4</v>
      </c>
      <c r="E33" s="2">
        <f t="shared" si="6"/>
        <v>99095.538843602917</v>
      </c>
      <c r="F33" s="2">
        <f t="shared" si="7"/>
        <v>65.105769020247124</v>
      </c>
      <c r="G33" s="2">
        <f t="shared" si="0"/>
        <v>35.58887292009959</v>
      </c>
      <c r="H33" s="2">
        <f t="shared" si="1"/>
        <v>54707.762223331258</v>
      </c>
      <c r="I33" s="2">
        <f>SUM(G33:$G$113)</f>
        <v>20465.973869957081</v>
      </c>
      <c r="J33" s="2">
        <f>SUM(H33:$H$113)</f>
        <v>1756614.8525497878</v>
      </c>
      <c r="L33" s="2">
        <f t="shared" si="2"/>
        <v>6.5700000000000003E-4</v>
      </c>
      <c r="M33" s="2">
        <f t="shared" si="8"/>
        <v>99095.538843602917</v>
      </c>
      <c r="N33" s="2">
        <f t="shared" si="9"/>
        <v>65.105769020247124</v>
      </c>
      <c r="O33" s="2">
        <f t="shared" si="3"/>
        <v>48.063741221594228</v>
      </c>
      <c r="P33" s="2">
        <f t="shared" si="4"/>
        <v>73521.251318533148</v>
      </c>
      <c r="Q33" s="2">
        <f>SUM($O33:O$113)</f>
        <v>44394.18810740106</v>
      </c>
      <c r="R33" s="2">
        <f>SUM($P33:P$113)</f>
        <v>2964085.6953715971</v>
      </c>
    </row>
    <row r="34" spans="1:18" x14ac:dyDescent="0.3">
      <c r="A34" s="2">
        <v>31</v>
      </c>
      <c r="B34" s="2">
        <v>6.9800000000000005E-4</v>
      </c>
      <c r="C34" s="2">
        <v>3.3500000000000001E-4</v>
      </c>
      <c r="D34" s="2">
        <f t="shared" si="5"/>
        <v>6.9800000000000005E-4</v>
      </c>
      <c r="E34" s="2">
        <f t="shared" si="6"/>
        <v>99030.433074582674</v>
      </c>
      <c r="F34" s="2">
        <f t="shared" si="7"/>
        <v>69.123242286058712</v>
      </c>
      <c r="G34" s="2">
        <f t="shared" si="0"/>
        <v>37.04406950689792</v>
      </c>
      <c r="H34" s="2">
        <f t="shared" si="1"/>
        <v>53599.822768186816</v>
      </c>
      <c r="I34" s="2">
        <f>SUM(G34:$G$113)</f>
        <v>20430.384997036981</v>
      </c>
      <c r="J34" s="2">
        <f>SUM(H34:$H$113)</f>
        <v>1701907.0903264568</v>
      </c>
      <c r="L34" s="2">
        <f t="shared" si="2"/>
        <v>6.9800000000000005E-4</v>
      </c>
      <c r="M34" s="2">
        <f t="shared" si="8"/>
        <v>99030.433074582674</v>
      </c>
      <c r="N34" s="2">
        <f t="shared" si="9"/>
        <v>69.123242286058712</v>
      </c>
      <c r="O34" s="2">
        <f t="shared" si="3"/>
        <v>50.524360676101871</v>
      </c>
      <c r="P34" s="2">
        <f t="shared" si="4"/>
        <v>72745.49292714546</v>
      </c>
      <c r="Q34" s="2">
        <f>SUM($O34:O$113)</f>
        <v>44346.124366179465</v>
      </c>
      <c r="R34" s="2">
        <f>SUM($P34:P$113)</f>
        <v>2890564.4440530636</v>
      </c>
    </row>
    <row r="35" spans="1:18" x14ac:dyDescent="0.3">
      <c r="A35" s="2">
        <v>32</v>
      </c>
      <c r="B35" s="2">
        <v>7.4899999999999999E-4</v>
      </c>
      <c r="C35" s="2">
        <v>3.5799999999999997E-4</v>
      </c>
      <c r="D35" s="2">
        <f t="shared" si="5"/>
        <v>7.4899999999999999E-4</v>
      </c>
      <c r="E35" s="2">
        <f t="shared" si="6"/>
        <v>98961.309832296611</v>
      </c>
      <c r="F35" s="2">
        <f t="shared" si="7"/>
        <v>74.122021064390154</v>
      </c>
      <c r="G35" s="2">
        <f t="shared" si="0"/>
        <v>38.944099875049432</v>
      </c>
      <c r="H35" s="2">
        <f t="shared" si="1"/>
        <v>52512.166756759412</v>
      </c>
      <c r="I35" s="2">
        <f>SUM(G35:$G$113)</f>
        <v>20393.340927530084</v>
      </c>
      <c r="J35" s="2">
        <f>SUM(H35:$H$113)</f>
        <v>1648307.2675582699</v>
      </c>
      <c r="L35" s="2">
        <f t="shared" si="2"/>
        <v>7.4899999999999999E-4</v>
      </c>
      <c r="M35" s="2">
        <f t="shared" si="8"/>
        <v>98961.309832296611</v>
      </c>
      <c r="N35" s="2">
        <f t="shared" si="9"/>
        <v>74.122021064390154</v>
      </c>
      <c r="O35" s="2">
        <f t="shared" si="3"/>
        <v>53.641708856407426</v>
      </c>
      <c r="P35" s="2">
        <f t="shared" si="4"/>
        <v>71974.966904041867</v>
      </c>
      <c r="Q35" s="2">
        <f>SUM($O35:O$113)</f>
        <v>44295.600005503358</v>
      </c>
      <c r="R35" s="2">
        <f>SUM($P35:P$113)</f>
        <v>2817818.951125918</v>
      </c>
    </row>
    <row r="36" spans="1:18" x14ac:dyDescent="0.3">
      <c r="A36" s="2">
        <v>33</v>
      </c>
      <c r="B36" s="2">
        <v>8.0800000000000002E-4</v>
      </c>
      <c r="C36" s="2">
        <v>3.8299999999999999E-4</v>
      </c>
      <c r="D36" s="2">
        <f t="shared" si="5"/>
        <v>8.0800000000000002E-4</v>
      </c>
      <c r="E36" s="2">
        <f t="shared" si="6"/>
        <v>98887.187811232216</v>
      </c>
      <c r="F36" s="2">
        <f t="shared" si="7"/>
        <v>79.900847751475638</v>
      </c>
      <c r="G36" s="2">
        <f t="shared" si="0"/>
        <v>41.157182179308826</v>
      </c>
      <c r="H36" s="2">
        <f t="shared" si="1"/>
        <v>51443.956023390776</v>
      </c>
      <c r="I36" s="2">
        <f>SUM(G36:$G$113)</f>
        <v>20354.396827655033</v>
      </c>
      <c r="J36" s="2">
        <f>SUM(H36:$H$113)</f>
        <v>1595795.1008015105</v>
      </c>
      <c r="L36" s="2">
        <f t="shared" si="2"/>
        <v>8.0800000000000002E-4</v>
      </c>
      <c r="M36" s="2">
        <f t="shared" si="8"/>
        <v>98887.187811232216</v>
      </c>
      <c r="N36" s="2">
        <f t="shared" si="9"/>
        <v>79.900847751475638</v>
      </c>
      <c r="O36" s="2">
        <f t="shared" si="3"/>
        <v>57.251301699838699</v>
      </c>
      <c r="P36" s="2">
        <f t="shared" si="4"/>
        <v>71208.967974089828</v>
      </c>
      <c r="Q36" s="2">
        <f>SUM($O36:O$113)</f>
        <v>44241.958296646946</v>
      </c>
      <c r="R36" s="2">
        <f>SUM($P36:P$113)</f>
        <v>2745843.9842218757</v>
      </c>
    </row>
    <row r="37" spans="1:18" x14ac:dyDescent="0.3">
      <c r="A37" s="2">
        <v>34</v>
      </c>
      <c r="B37" s="2">
        <v>8.7699999999999996E-4</v>
      </c>
      <c r="C37" s="2">
        <v>4.0900000000000002E-4</v>
      </c>
      <c r="D37" s="2">
        <f t="shared" si="5"/>
        <v>8.7699999999999996E-4</v>
      </c>
      <c r="E37" s="2">
        <f t="shared" si="6"/>
        <v>98807.286963480743</v>
      </c>
      <c r="F37" s="2">
        <f t="shared" si="7"/>
        <v>86.653990666972604</v>
      </c>
      <c r="G37" s="2">
        <f t="shared" si="0"/>
        <v>43.760536950891414</v>
      </c>
      <c r="H37" s="2">
        <f t="shared" si="1"/>
        <v>50394.499320513612</v>
      </c>
      <c r="I37" s="2">
        <f>SUM(G37:$G$113)</f>
        <v>20313.239645475722</v>
      </c>
      <c r="J37" s="2">
        <f>SUM(H37:$H$113)</f>
        <v>1544351.1447781196</v>
      </c>
      <c r="L37" s="2">
        <f t="shared" si="2"/>
        <v>8.7699999999999996E-4</v>
      </c>
      <c r="M37" s="2">
        <f t="shared" si="8"/>
        <v>98807.286963480743</v>
      </c>
      <c r="N37" s="2">
        <f t="shared" si="9"/>
        <v>86.653990666972604</v>
      </c>
      <c r="O37" s="2">
        <f t="shared" si="3"/>
        <v>61.475373005530344</v>
      </c>
      <c r="P37" s="2">
        <f t="shared" si="4"/>
        <v>70446.961512838388</v>
      </c>
      <c r="Q37" s="2">
        <f>SUM($O37:O$113)</f>
        <v>44184.706994947104</v>
      </c>
      <c r="R37" s="2">
        <f>SUM($P37:P$113)</f>
        <v>2674635.0162477861</v>
      </c>
    </row>
    <row r="38" spans="1:18" x14ac:dyDescent="0.3">
      <c r="A38" s="2">
        <v>35</v>
      </c>
      <c r="B38" s="2">
        <v>9.77E-4</v>
      </c>
      <c r="C38" s="2">
        <v>4.4200000000000001E-4</v>
      </c>
      <c r="D38" s="2">
        <f t="shared" si="5"/>
        <v>9.77E-4</v>
      </c>
      <c r="E38" s="2">
        <f t="shared" si="6"/>
        <v>98720.632972813764</v>
      </c>
      <c r="F38" s="2">
        <f t="shared" si="7"/>
        <v>96.450058414439042</v>
      </c>
      <c r="G38" s="2">
        <f t="shared" si="0"/>
        <v>47.752531249475503</v>
      </c>
      <c r="H38" s="2">
        <f t="shared" si="1"/>
        <v>49363.042494715221</v>
      </c>
      <c r="I38" s="2">
        <f>SUM(G38:$G$113)</f>
        <v>20269.479108524833</v>
      </c>
      <c r="J38" s="2">
        <f>SUM(H38:$H$113)</f>
        <v>1493956.6454576063</v>
      </c>
      <c r="L38" s="2">
        <f t="shared" si="2"/>
        <v>9.77E-4</v>
      </c>
      <c r="M38" s="2">
        <f t="shared" si="8"/>
        <v>98720.632972813764</v>
      </c>
      <c r="N38" s="2">
        <f t="shared" si="9"/>
        <v>96.450058414439042</v>
      </c>
      <c r="O38" s="2">
        <f t="shared" si="3"/>
        <v>67.747570525109438</v>
      </c>
      <c r="P38" s="2">
        <f t="shared" si="4"/>
        <v>69688.296561971918</v>
      </c>
      <c r="Q38" s="2">
        <f>SUM($O38:O$113)</f>
        <v>44123.231621941573</v>
      </c>
      <c r="R38" s="2">
        <f>SUM($P38:P$113)</f>
        <v>2604188.0547349476</v>
      </c>
    </row>
    <row r="39" spans="1:18" x14ac:dyDescent="0.3">
      <c r="A39" s="2">
        <v>36</v>
      </c>
      <c r="B39" s="2">
        <v>1.0629999999999999E-3</v>
      </c>
      <c r="C39" s="2">
        <v>4.7399999999999997E-4</v>
      </c>
      <c r="D39" s="2">
        <f t="shared" si="5"/>
        <v>1.0629999999999999E-3</v>
      </c>
      <c r="E39" s="2">
        <f t="shared" si="6"/>
        <v>98624.182914399324</v>
      </c>
      <c r="F39" s="2">
        <f t="shared" si="7"/>
        <v>104.83750643800647</v>
      </c>
      <c r="G39" s="2">
        <f t="shared" si="0"/>
        <v>50.887417744506777</v>
      </c>
      <c r="H39" s="2">
        <f t="shared" si="1"/>
        <v>48347.857649213613</v>
      </c>
      <c r="I39" s="2">
        <f>SUM(G39:$G$113)</f>
        <v>20221.726577275356</v>
      </c>
      <c r="J39" s="2">
        <f>SUM(H39:$H$113)</f>
        <v>1444593.6029628909</v>
      </c>
      <c r="L39" s="2">
        <f t="shared" si="2"/>
        <v>1.0629999999999999E-3</v>
      </c>
      <c r="M39" s="2">
        <f t="shared" si="8"/>
        <v>98624.182914399324</v>
      </c>
      <c r="N39" s="2">
        <f t="shared" si="9"/>
        <v>104.83750643800647</v>
      </c>
      <c r="O39" s="2">
        <f t="shared" si="3"/>
        <v>72.909906220370402</v>
      </c>
      <c r="P39" s="2">
        <f t="shared" si="4"/>
        <v>68930.9020754761</v>
      </c>
      <c r="Q39" s="2">
        <f>SUM($O39:O$113)</f>
        <v>44055.484051416468</v>
      </c>
      <c r="R39" s="2">
        <f>SUM($P39:P$113)</f>
        <v>2534499.7581729759</v>
      </c>
    </row>
    <row r="40" spans="1:18" x14ac:dyDescent="0.3">
      <c r="A40" s="2">
        <v>37</v>
      </c>
      <c r="B40" s="2">
        <v>1.16E-3</v>
      </c>
      <c r="C40" s="2">
        <v>5.1000000000000004E-4</v>
      </c>
      <c r="D40" s="2">
        <f t="shared" si="5"/>
        <v>1.16E-3</v>
      </c>
      <c r="E40" s="2">
        <f t="shared" si="6"/>
        <v>98519.345407961315</v>
      </c>
      <c r="F40" s="2">
        <f t="shared" si="7"/>
        <v>114.28244067323513</v>
      </c>
      <c r="G40" s="2">
        <f t="shared" si="0"/>
        <v>54.384240243627424</v>
      </c>
      <c r="H40" s="2">
        <f t="shared" si="1"/>
        <v>47349.47438875735</v>
      </c>
      <c r="I40" s="2">
        <f>SUM(G40:$G$113)</f>
        <v>20170.839159530849</v>
      </c>
      <c r="J40" s="2">
        <f>SUM(H40:$H$113)</f>
        <v>1396245.7453136772</v>
      </c>
      <c r="L40" s="2">
        <f t="shared" si="2"/>
        <v>1.16E-3</v>
      </c>
      <c r="M40" s="2">
        <f t="shared" si="8"/>
        <v>98519.345407961315</v>
      </c>
      <c r="N40" s="2">
        <f t="shared" si="9"/>
        <v>114.28244067323513</v>
      </c>
      <c r="O40" s="2">
        <f t="shared" si="3"/>
        <v>78.691530106710374</v>
      </c>
      <c r="P40" s="2">
        <f t="shared" si="4"/>
        <v>68175.869828287003</v>
      </c>
      <c r="Q40" s="2">
        <f>SUM($O40:O$113)</f>
        <v>43982.574145196093</v>
      </c>
      <c r="R40" s="2">
        <f>SUM($P40:P$113)</f>
        <v>2465568.8560974998</v>
      </c>
    </row>
    <row r="41" spans="1:18" x14ac:dyDescent="0.3">
      <c r="A41" s="2">
        <v>38</v>
      </c>
      <c r="B41" s="2">
        <v>1.268E-3</v>
      </c>
      <c r="C41" s="2">
        <v>5.5000000000000003E-4</v>
      </c>
      <c r="D41" s="2">
        <f t="shared" si="5"/>
        <v>1.268E-3</v>
      </c>
      <c r="E41" s="2">
        <f t="shared" si="6"/>
        <v>98405.062967288075</v>
      </c>
      <c r="F41" s="2">
        <f t="shared" si="7"/>
        <v>124.77761984252128</v>
      </c>
      <c r="G41" s="2">
        <f t="shared" si="0"/>
        <v>58.214354240728539</v>
      </c>
      <c r="H41" s="2">
        <f t="shared" si="1"/>
        <v>46367.204900457233</v>
      </c>
      <c r="I41" s="2">
        <f>SUM(G41:$G$113)</f>
        <v>20116.454919287222</v>
      </c>
      <c r="J41" s="2">
        <f>SUM(H41:$H$113)</f>
        <v>1348896.27092492</v>
      </c>
      <c r="L41" s="2">
        <f t="shared" si="2"/>
        <v>1.268E-3</v>
      </c>
      <c r="M41" s="2">
        <f t="shared" si="8"/>
        <v>98405.062967288075</v>
      </c>
      <c r="N41" s="2">
        <f t="shared" si="9"/>
        <v>124.77761984252128</v>
      </c>
      <c r="O41" s="2">
        <f t="shared" si="3"/>
        <v>85.067526781756044</v>
      </c>
      <c r="P41" s="2">
        <f t="shared" si="4"/>
        <v>67422.560217115024</v>
      </c>
      <c r="Q41" s="2">
        <f>SUM($O41:O$113)</f>
        <v>43903.882615089387</v>
      </c>
      <c r="R41" s="2">
        <f>SUM($P41:P$113)</f>
        <v>2397392.9862692123</v>
      </c>
    </row>
    <row r="42" spans="1:18" x14ac:dyDescent="0.3">
      <c r="A42" s="2">
        <v>39</v>
      </c>
      <c r="B42" s="2">
        <v>1.3860000000000001E-3</v>
      </c>
      <c r="C42" s="2">
        <v>5.9400000000000002E-4</v>
      </c>
      <c r="D42" s="2">
        <f t="shared" si="5"/>
        <v>1.3860000000000001E-3</v>
      </c>
      <c r="E42" s="2">
        <f t="shared" si="6"/>
        <v>98280.285347445548</v>
      </c>
      <c r="F42" s="2">
        <f t="shared" si="7"/>
        <v>136.21647549155955</v>
      </c>
      <c r="G42" s="2">
        <f t="shared" si="0"/>
        <v>62.304993410356055</v>
      </c>
      <c r="H42" s="2">
        <f t="shared" si="1"/>
        <v>45400.403220238695</v>
      </c>
      <c r="I42" s="2">
        <f>SUM(G42:$G$113)</f>
        <v>20058.240565046493</v>
      </c>
      <c r="J42" s="2">
        <f>SUM(H42:$H$113)</f>
        <v>1302529.0660244629</v>
      </c>
      <c r="L42" s="2">
        <f t="shared" si="2"/>
        <v>1.3860000000000001E-3</v>
      </c>
      <c r="M42" s="2">
        <f t="shared" si="8"/>
        <v>98280.285347445548</v>
      </c>
      <c r="N42" s="2">
        <f t="shared" si="9"/>
        <v>136.21647549155955</v>
      </c>
      <c r="O42" s="2">
        <f t="shared" si="3"/>
        <v>91.946536499911261</v>
      </c>
      <c r="P42" s="2">
        <f t="shared" si="4"/>
        <v>66670.364763128455</v>
      </c>
      <c r="Q42" s="2">
        <f>SUM($O42:O$113)</f>
        <v>43818.815088307631</v>
      </c>
      <c r="R42" s="2">
        <f>SUM($P42:P$113)</f>
        <v>2329970.4260520972</v>
      </c>
    </row>
    <row r="43" spans="1:18" x14ac:dyDescent="0.3">
      <c r="A43" s="2">
        <v>40</v>
      </c>
      <c r="B43" s="2">
        <v>1.5280000000000001E-3</v>
      </c>
      <c r="C43" s="2">
        <v>6.5399999999999996E-4</v>
      </c>
      <c r="D43" s="2">
        <f t="shared" si="5"/>
        <v>1.5280000000000001E-3</v>
      </c>
      <c r="E43" s="2">
        <f t="shared" si="6"/>
        <v>98144.06887195399</v>
      </c>
      <c r="F43" s="2">
        <f t="shared" si="7"/>
        <v>149.96413723634569</v>
      </c>
      <c r="G43" s="2">
        <f t="shared" si="0"/>
        <v>67.248167895721679</v>
      </c>
      <c r="H43" s="2">
        <f t="shared" si="1"/>
        <v>44448.508099387684</v>
      </c>
      <c r="I43" s="2">
        <f>SUM(G43:$G$113)</f>
        <v>19995.935571636139</v>
      </c>
      <c r="J43" s="2">
        <f>SUM(H43:$H$113)</f>
        <v>1257128.6628042241</v>
      </c>
      <c r="L43" s="2">
        <f t="shared" si="2"/>
        <v>1.5280000000000001E-3</v>
      </c>
      <c r="M43" s="2">
        <f t="shared" si="8"/>
        <v>98144.06887195399</v>
      </c>
      <c r="N43" s="2">
        <f t="shared" si="9"/>
        <v>149.96413723634569</v>
      </c>
      <c r="O43" s="2">
        <f t="shared" si="3"/>
        <v>100.2240100162106</v>
      </c>
      <c r="P43" s="2">
        <f t="shared" si="4"/>
        <v>65918.771918382918</v>
      </c>
      <c r="Q43" s="2">
        <f>SUM($O43:O$113)</f>
        <v>43726.868551807718</v>
      </c>
      <c r="R43" s="2">
        <f>SUM($P43:P$113)</f>
        <v>2263300.0612889687</v>
      </c>
    </row>
    <row r="44" spans="1:18" x14ac:dyDescent="0.3">
      <c r="A44" s="2">
        <v>41</v>
      </c>
      <c r="B44" s="2">
        <v>1.6659999999999999E-3</v>
      </c>
      <c r="C44" s="2">
        <v>7.0600000000000003E-4</v>
      </c>
      <c r="D44" s="2">
        <f t="shared" si="5"/>
        <v>1.6659999999999999E-3</v>
      </c>
      <c r="E44" s="2">
        <f t="shared" si="6"/>
        <v>97994.10473471765</v>
      </c>
      <c r="F44" s="2">
        <f t="shared" si="7"/>
        <v>163.25817848803959</v>
      </c>
      <c r="G44" s="2">
        <f t="shared" si="0"/>
        <v>71.774110428963212</v>
      </c>
      <c r="H44" s="2">
        <f t="shared" si="1"/>
        <v>43510.383116678255</v>
      </c>
      <c r="I44" s="2">
        <f>SUM(G44:$G$113)</f>
        <v>19928.687403740416</v>
      </c>
      <c r="J44" s="2">
        <f>SUM(H44:$H$113)</f>
        <v>1212680.1547048367</v>
      </c>
      <c r="L44" s="2">
        <f t="shared" si="2"/>
        <v>1.6659999999999999E-3</v>
      </c>
      <c r="M44" s="2">
        <f t="shared" si="8"/>
        <v>97994.10473471765</v>
      </c>
      <c r="N44" s="2">
        <f t="shared" si="9"/>
        <v>163.25817848803959</v>
      </c>
      <c r="O44" s="2">
        <f t="shared" si="3"/>
        <v>108.02839772196693</v>
      </c>
      <c r="P44" s="2">
        <f t="shared" si="4"/>
        <v>65166.384192961996</v>
      </c>
      <c r="Q44" s="2">
        <f>SUM($O44:O$113)</f>
        <v>43626.644541791509</v>
      </c>
      <c r="R44" s="2">
        <f>SUM($P44:P$113)</f>
        <v>2197381.2893705857</v>
      </c>
    </row>
    <row r="45" spans="1:18" x14ac:dyDescent="0.3">
      <c r="A45" s="2">
        <v>42</v>
      </c>
      <c r="B45" s="2">
        <v>1.8129999999999999E-3</v>
      </c>
      <c r="C45" s="2">
        <v>7.6300000000000001E-4</v>
      </c>
      <c r="D45" s="2">
        <f t="shared" si="5"/>
        <v>1.8129999999999999E-3</v>
      </c>
      <c r="E45" s="2">
        <f t="shared" si="6"/>
        <v>97830.846556229604</v>
      </c>
      <c r="F45" s="2">
        <f t="shared" si="7"/>
        <v>177.36732480644426</v>
      </c>
      <c r="G45" s="2">
        <f t="shared" si="0"/>
        <v>76.448033049497582</v>
      </c>
      <c r="H45" s="2">
        <f t="shared" si="1"/>
        <v>42586.171390593991</v>
      </c>
      <c r="I45" s="2">
        <f>SUM(G45:$G$113)</f>
        <v>19856.913293311452</v>
      </c>
      <c r="J45" s="2">
        <f>SUM(H45:$H$113)</f>
        <v>1169169.7715881583</v>
      </c>
      <c r="L45" s="2">
        <f t="shared" si="2"/>
        <v>1.8129999999999999E-3</v>
      </c>
      <c r="M45" s="2">
        <f t="shared" si="8"/>
        <v>97830.846556229604</v>
      </c>
      <c r="N45" s="2">
        <f t="shared" si="9"/>
        <v>177.36732480644426</v>
      </c>
      <c r="O45" s="2">
        <f t="shared" si="3"/>
        <v>116.20243532965632</v>
      </c>
      <c r="P45" s="2">
        <f t="shared" si="4"/>
        <v>64413.680194947046</v>
      </c>
      <c r="Q45" s="2">
        <f>SUM($O45:O$113)</f>
        <v>43518.616144069543</v>
      </c>
      <c r="R45" s="2">
        <f>SUM($P45:P$113)</f>
        <v>2132214.905177624</v>
      </c>
    </row>
    <row r="46" spans="1:18" x14ac:dyDescent="0.3">
      <c r="A46" s="2">
        <v>43</v>
      </c>
      <c r="B46" s="2">
        <v>1.9719999999999998E-3</v>
      </c>
      <c r="C46" s="2">
        <v>8.2299999999999995E-4</v>
      </c>
      <c r="D46" s="2">
        <f t="shared" si="5"/>
        <v>1.9719999999999998E-3</v>
      </c>
      <c r="E46" s="2">
        <f t="shared" si="6"/>
        <v>97653.47923142316</v>
      </c>
      <c r="F46" s="2">
        <f t="shared" si="7"/>
        <v>192.57266104436644</v>
      </c>
      <c r="G46" s="2">
        <f t="shared" si="0"/>
        <v>81.374280205985897</v>
      </c>
      <c r="H46" s="2">
        <f t="shared" si="1"/>
        <v>41675.45359006161</v>
      </c>
      <c r="I46" s="2">
        <f>SUM(G46:$G$113)</f>
        <v>19780.465260261954</v>
      </c>
      <c r="J46" s="2">
        <f>SUM(H46:$H$113)</f>
        <v>1126583.6001975646</v>
      </c>
      <c r="L46" s="2">
        <f t="shared" si="2"/>
        <v>1.9719999999999998E-3</v>
      </c>
      <c r="M46" s="2">
        <f t="shared" si="8"/>
        <v>97653.47923142316</v>
      </c>
      <c r="N46" s="2">
        <f t="shared" si="9"/>
        <v>192.57266104436644</v>
      </c>
      <c r="O46" s="2">
        <f t="shared" si="3"/>
        <v>124.91508049128353</v>
      </c>
      <c r="P46" s="2">
        <f t="shared" si="4"/>
        <v>63660.295240350126</v>
      </c>
      <c r="Q46" s="2">
        <f>SUM($O46:O$113)</f>
        <v>43402.413708739885</v>
      </c>
      <c r="R46" s="2">
        <f>SUM($P46:P$113)</f>
        <v>2067801.2249826768</v>
      </c>
    </row>
    <row r="47" spans="1:18" x14ac:dyDescent="0.3">
      <c r="A47" s="2">
        <v>44</v>
      </c>
      <c r="B47" s="2">
        <v>2.1410000000000001E-3</v>
      </c>
      <c r="C47" s="2">
        <v>8.8800000000000001E-4</v>
      </c>
      <c r="D47" s="2">
        <f t="shared" si="5"/>
        <v>2.1410000000000001E-3</v>
      </c>
      <c r="E47" s="2">
        <f t="shared" si="6"/>
        <v>97460.906570378793</v>
      </c>
      <c r="F47" s="2">
        <f t="shared" si="7"/>
        <v>208.663800967181</v>
      </c>
      <c r="G47" s="2">
        <f t="shared" si="0"/>
        <v>86.444918803704596</v>
      </c>
      <c r="H47" s="2">
        <f t="shared" si="1"/>
        <v>40777.715289786283</v>
      </c>
      <c r="I47" s="2">
        <f>SUM(G47:$G$113)</f>
        <v>19699.090980055968</v>
      </c>
      <c r="J47" s="2">
        <f>SUM(H47:$H$113)</f>
        <v>1084908.1466075028</v>
      </c>
      <c r="L47" s="2">
        <f t="shared" si="2"/>
        <v>2.1410000000000001E-3</v>
      </c>
      <c r="M47" s="2">
        <f t="shared" si="8"/>
        <v>97460.906570378793</v>
      </c>
      <c r="N47" s="2">
        <f t="shared" si="9"/>
        <v>208.663800967181</v>
      </c>
      <c r="O47" s="2">
        <f t="shared" si="3"/>
        <v>134.01270729139623</v>
      </c>
      <c r="P47" s="2">
        <f t="shared" si="4"/>
        <v>62905.700136768457</v>
      </c>
      <c r="Q47" s="2">
        <f>SUM($O47:O$113)</f>
        <v>43277.498628248599</v>
      </c>
      <c r="R47" s="2">
        <f>SUM($P47:P$113)</f>
        <v>2004140.9297423267</v>
      </c>
    </row>
    <row r="48" spans="1:18" x14ac:dyDescent="0.3">
      <c r="A48" s="2">
        <v>45</v>
      </c>
      <c r="B48" s="2">
        <v>2.4169999999999999E-3</v>
      </c>
      <c r="C48" s="2">
        <v>1.0169999999999999E-3</v>
      </c>
      <c r="D48" s="2">
        <f t="shared" si="5"/>
        <v>2.4169999999999999E-3</v>
      </c>
      <c r="E48" s="2">
        <f t="shared" si="6"/>
        <v>97252.242769411605</v>
      </c>
      <c r="F48" s="2">
        <f t="shared" si="7"/>
        <v>235.05867077366784</v>
      </c>
      <c r="G48" s="2">
        <f t="shared" si="0"/>
        <v>95.470338142366728</v>
      </c>
      <c r="H48" s="2">
        <f t="shared" si="1"/>
        <v>39892.559020932204</v>
      </c>
      <c r="I48" s="2">
        <f>SUM(G48:$G$113)</f>
        <v>19612.646061252261</v>
      </c>
      <c r="J48" s="2">
        <f>SUM(H48:$H$113)</f>
        <v>1044130.4313177161</v>
      </c>
      <c r="L48" s="2">
        <f t="shared" si="2"/>
        <v>2.4169999999999999E-3</v>
      </c>
      <c r="M48" s="2">
        <f t="shared" si="8"/>
        <v>97252.242769411605</v>
      </c>
      <c r="N48" s="2">
        <f t="shared" si="9"/>
        <v>235.05867077366784</v>
      </c>
      <c r="O48" s="2">
        <f t="shared" si="3"/>
        <v>149.4699085592701</v>
      </c>
      <c r="P48" s="2">
        <f t="shared" si="4"/>
        <v>62149.523794827357</v>
      </c>
      <c r="Q48" s="2">
        <f>SUM($O48:O$113)</f>
        <v>43143.48592095721</v>
      </c>
      <c r="R48" s="2">
        <f>SUM($P48:P$113)</f>
        <v>1941235.2296055586</v>
      </c>
    </row>
    <row r="49" spans="1:18" x14ac:dyDescent="0.3">
      <c r="A49" s="2">
        <v>46</v>
      </c>
      <c r="B49" s="2">
        <v>2.6069999999999999E-3</v>
      </c>
      <c r="C49" s="2">
        <v>1.0920000000000001E-3</v>
      </c>
      <c r="D49" s="2">
        <f t="shared" si="5"/>
        <v>2.6069999999999999E-3</v>
      </c>
      <c r="E49" s="2">
        <f t="shared" si="6"/>
        <v>97017.184098637939</v>
      </c>
      <c r="F49" s="2">
        <f t="shared" si="7"/>
        <v>252.92379894514912</v>
      </c>
      <c r="G49" s="2">
        <f t="shared" si="0"/>
        <v>100.71211336997931</v>
      </c>
      <c r="H49" s="2">
        <f t="shared" si="1"/>
        <v>39015.822260567264</v>
      </c>
      <c r="I49" s="2">
        <f>SUM(G49:$G$113)</f>
        <v>19517.175723109896</v>
      </c>
      <c r="J49" s="2">
        <f>SUM(H49:$H$113)</f>
        <v>1004237.872296784</v>
      </c>
      <c r="L49" s="2">
        <f t="shared" si="2"/>
        <v>2.6069999999999999E-3</v>
      </c>
      <c r="M49" s="2">
        <f t="shared" si="8"/>
        <v>97017.184098637939</v>
      </c>
      <c r="N49" s="2">
        <f t="shared" si="9"/>
        <v>252.92379894514912</v>
      </c>
      <c r="O49" s="2">
        <f t="shared" si="3"/>
        <v>159.23767043395836</v>
      </c>
      <c r="P49" s="2">
        <f t="shared" si="4"/>
        <v>61385.453857242821</v>
      </c>
      <c r="Q49" s="2">
        <f>SUM($O49:O$113)</f>
        <v>42994.016012397937</v>
      </c>
      <c r="R49" s="2">
        <f>SUM($P49:P$113)</f>
        <v>1879085.705810731</v>
      </c>
    </row>
    <row r="50" spans="1:18" x14ac:dyDescent="0.3">
      <c r="A50" s="2">
        <v>47</v>
      </c>
      <c r="B50" s="2">
        <v>2.8089999999999999E-3</v>
      </c>
      <c r="C50" s="2">
        <v>1.1720000000000001E-3</v>
      </c>
      <c r="D50" s="2">
        <f t="shared" si="5"/>
        <v>2.8089999999999999E-3</v>
      </c>
      <c r="E50" s="2">
        <f t="shared" si="6"/>
        <v>96764.260299692789</v>
      </c>
      <c r="F50" s="2">
        <f t="shared" si="7"/>
        <v>271.81080718183705</v>
      </c>
      <c r="G50" s="2">
        <f t="shared" si="0"/>
        <v>106.11054901404229</v>
      </c>
      <c r="H50" s="2">
        <f t="shared" si="1"/>
        <v>38151.086286209778</v>
      </c>
      <c r="I50" s="2">
        <f>SUM(G50:$G$113)</f>
        <v>19416.463609739916</v>
      </c>
      <c r="J50" s="2">
        <f>SUM(H50:$H$113)</f>
        <v>965222.05003621662</v>
      </c>
      <c r="L50" s="2">
        <f t="shared" si="2"/>
        <v>2.8089999999999999E-3</v>
      </c>
      <c r="M50" s="2">
        <f t="shared" si="8"/>
        <v>96764.260299692789</v>
      </c>
      <c r="N50" s="2">
        <f t="shared" si="9"/>
        <v>271.81080718183705</v>
      </c>
      <c r="O50" s="2">
        <f t="shared" si="3"/>
        <v>169.43435182369927</v>
      </c>
      <c r="P50" s="2">
        <f t="shared" si="4"/>
        <v>60619.229682214871</v>
      </c>
      <c r="Q50" s="2">
        <f>SUM($O50:O$113)</f>
        <v>42834.778341963982</v>
      </c>
      <c r="R50" s="2">
        <f>SUM($P50:P$113)</f>
        <v>1817700.251953488</v>
      </c>
    </row>
    <row r="51" spans="1:18" x14ac:dyDescent="0.3">
      <c r="A51" s="2">
        <v>48</v>
      </c>
      <c r="B51" s="2">
        <v>3.0230000000000001E-3</v>
      </c>
      <c r="C51" s="2">
        <v>1.2589999999999999E-3</v>
      </c>
      <c r="D51" s="2">
        <f t="shared" si="5"/>
        <v>3.0230000000000001E-3</v>
      </c>
      <c r="E51" s="2">
        <f t="shared" si="6"/>
        <v>96492.449492510947</v>
      </c>
      <c r="F51" s="2">
        <f t="shared" si="7"/>
        <v>291.6966748158606</v>
      </c>
      <c r="G51" s="2">
        <f t="shared" si="0"/>
        <v>111.6408534851801</v>
      </c>
      <c r="H51" s="2">
        <f t="shared" si="1"/>
        <v>37297.960671403736</v>
      </c>
      <c r="I51" s="2">
        <f>SUM(G51:$G$113)</f>
        <v>19310.353060725873</v>
      </c>
      <c r="J51" s="2">
        <f>SUM(H51:$H$113)</f>
        <v>927070.96375000686</v>
      </c>
      <c r="L51" s="2">
        <f t="shared" si="2"/>
        <v>3.0230000000000001E-3</v>
      </c>
      <c r="M51" s="2">
        <f t="shared" si="8"/>
        <v>96492.449492510947</v>
      </c>
      <c r="N51" s="2">
        <f t="shared" si="9"/>
        <v>291.6966748158606</v>
      </c>
      <c r="O51" s="2">
        <f t="shared" si="3"/>
        <v>180.02998693557706</v>
      </c>
      <c r="P51" s="2">
        <f t="shared" si="4"/>
        <v>59850.44580795792</v>
      </c>
      <c r="Q51" s="2">
        <f>SUM($O51:O$113)</f>
        <v>42665.343990140282</v>
      </c>
      <c r="R51" s="2">
        <f>SUM($P51:P$113)</f>
        <v>1757081.022271273</v>
      </c>
    </row>
    <row r="52" spans="1:18" x14ac:dyDescent="0.3">
      <c r="A52" s="2">
        <v>49</v>
      </c>
      <c r="B52" s="2">
        <v>3.2499999999999999E-3</v>
      </c>
      <c r="C52" s="2">
        <v>1.3519999999999999E-3</v>
      </c>
      <c r="D52" s="2">
        <f t="shared" si="5"/>
        <v>3.2499999999999999E-3</v>
      </c>
      <c r="E52" s="2">
        <f t="shared" si="6"/>
        <v>96200.752817695087</v>
      </c>
      <c r="F52" s="2">
        <f t="shared" si="7"/>
        <v>312.65244665750902</v>
      </c>
      <c r="G52" s="2">
        <f t="shared" si="0"/>
        <v>117.31494177046459</v>
      </c>
      <c r="H52" s="2">
        <f t="shared" si="1"/>
        <v>36456.087192445171</v>
      </c>
      <c r="I52" s="2">
        <f>SUM(G52:$G$113)</f>
        <v>19198.712207240693</v>
      </c>
      <c r="J52" s="2">
        <f>SUM(H52:$H$113)</f>
        <v>889773.00307860307</v>
      </c>
      <c r="L52" s="2">
        <f t="shared" si="2"/>
        <v>3.2499999999999999E-3</v>
      </c>
      <c r="M52" s="2">
        <f t="shared" si="8"/>
        <v>96200.752817695087</v>
      </c>
      <c r="N52" s="2">
        <f t="shared" si="9"/>
        <v>312.65244665750902</v>
      </c>
      <c r="O52" s="2">
        <f t="shared" si="3"/>
        <v>191.05298583024538</v>
      </c>
      <c r="P52" s="2">
        <f t="shared" si="4"/>
        <v>59078.730604238073</v>
      </c>
      <c r="Q52" s="2">
        <f>SUM($O52:O$113)</f>
        <v>42485.314003204709</v>
      </c>
      <c r="R52" s="2">
        <f>SUM($P52:P$113)</f>
        <v>1697230.5764633154</v>
      </c>
    </row>
    <row r="53" spans="1:18" x14ac:dyDescent="0.3">
      <c r="A53" s="2">
        <v>50</v>
      </c>
      <c r="B53" s="2">
        <v>3.4619999999999998E-3</v>
      </c>
      <c r="C53" s="2">
        <v>1.4239999999999999E-3</v>
      </c>
      <c r="D53" s="2">
        <f t="shared" si="5"/>
        <v>3.4619999999999998E-3</v>
      </c>
      <c r="E53" s="2">
        <f t="shared" si="6"/>
        <v>95888.100371037581</v>
      </c>
      <c r="F53" s="2">
        <f t="shared" si="7"/>
        <v>331.96460348453206</v>
      </c>
      <c r="G53" s="2">
        <f t="shared" si="0"/>
        <v>122.11896209412308</v>
      </c>
      <c r="H53" s="2">
        <f t="shared" si="1"/>
        <v>35625.102852029144</v>
      </c>
      <c r="I53" s="2">
        <f>SUM(G53:$G$113)</f>
        <v>19081.397265470227</v>
      </c>
      <c r="J53" s="2">
        <f>SUM(H53:$H$113)</f>
        <v>853316.91588615801</v>
      </c>
      <c r="L53" s="2">
        <f t="shared" si="2"/>
        <v>3.4619999999999998E-3</v>
      </c>
      <c r="M53" s="2">
        <f t="shared" si="8"/>
        <v>95888.100371037581</v>
      </c>
      <c r="N53" s="2">
        <f t="shared" si="9"/>
        <v>331.96460348453206</v>
      </c>
      <c r="O53" s="2">
        <f t="shared" si="3"/>
        <v>200.84563725033979</v>
      </c>
      <c r="P53" s="2">
        <f t="shared" si="4"/>
        <v>58303.687851261682</v>
      </c>
      <c r="Q53" s="2">
        <f>SUM($O53:O$113)</f>
        <v>42294.261017374462</v>
      </c>
      <c r="R53" s="2">
        <f>SUM($P53:P$113)</f>
        <v>1638151.8458590775</v>
      </c>
    </row>
    <row r="54" spans="1:18" x14ac:dyDescent="0.3">
      <c r="A54" s="2">
        <v>51</v>
      </c>
      <c r="B54" s="2">
        <v>3.7160000000000001E-3</v>
      </c>
      <c r="C54" s="2">
        <v>1.5280000000000001E-3</v>
      </c>
      <c r="D54" s="2">
        <f t="shared" si="5"/>
        <v>3.7160000000000001E-3</v>
      </c>
      <c r="E54" s="2">
        <f t="shared" si="6"/>
        <v>95556.135767553045</v>
      </c>
      <c r="F54" s="2">
        <f t="shared" si="7"/>
        <v>355.08660051222711</v>
      </c>
      <c r="G54" s="2">
        <f t="shared" si="0"/>
        <v>128.06352105638945</v>
      </c>
      <c r="H54" s="2">
        <f t="shared" si="1"/>
        <v>34805.655633289629</v>
      </c>
      <c r="I54" s="2">
        <f>SUM(G54:$G$113)</f>
        <v>18959.278303376104</v>
      </c>
      <c r="J54" s="2">
        <f>SUM(H54:$H$113)</f>
        <v>817691.81303412886</v>
      </c>
      <c r="L54" s="2">
        <f t="shared" si="2"/>
        <v>3.7160000000000001E-3</v>
      </c>
      <c r="M54" s="2">
        <f t="shared" si="8"/>
        <v>95556.135767553045</v>
      </c>
      <c r="N54" s="2">
        <f t="shared" si="9"/>
        <v>355.08660051222711</v>
      </c>
      <c r="O54" s="2">
        <f t="shared" si="3"/>
        <v>212.70785806719908</v>
      </c>
      <c r="P54" s="2">
        <f t="shared" si="4"/>
        <v>57526.574736555078</v>
      </c>
      <c r="Q54" s="2">
        <f>SUM($O54:O$113)</f>
        <v>42093.415380124126</v>
      </c>
      <c r="R54" s="2">
        <f>SUM($P54:P$113)</f>
        <v>1579848.1580078157</v>
      </c>
    </row>
    <row r="55" spans="1:18" x14ac:dyDescent="0.3">
      <c r="A55" s="2">
        <v>52</v>
      </c>
      <c r="B55" s="2">
        <v>3.9870000000000001E-3</v>
      </c>
      <c r="C55" s="2">
        <v>1.6379999999999999E-3</v>
      </c>
      <c r="D55" s="2">
        <f t="shared" si="5"/>
        <v>3.9870000000000001E-3</v>
      </c>
      <c r="E55" s="2">
        <f t="shared" si="6"/>
        <v>95201.049167040823</v>
      </c>
      <c r="F55" s="2">
        <f t="shared" si="7"/>
        <v>379.56658302899177</v>
      </c>
      <c r="G55" s="2">
        <f t="shared" si="0"/>
        <v>134.20816943356175</v>
      </c>
      <c r="H55" s="2">
        <f t="shared" si="1"/>
        <v>33996.390016623845</v>
      </c>
      <c r="I55" s="2">
        <f>SUM(G55:$G$113)</f>
        <v>18831.214782319716</v>
      </c>
      <c r="J55" s="2">
        <f>SUM(H55:$H$113)</f>
        <v>782886.15740083926</v>
      </c>
      <c r="L55" s="2">
        <f t="shared" si="2"/>
        <v>3.9870000000000001E-3</v>
      </c>
      <c r="M55" s="2">
        <f t="shared" si="8"/>
        <v>95201.049167040823</v>
      </c>
      <c r="N55" s="2">
        <f t="shared" si="9"/>
        <v>379.56658302899177</v>
      </c>
      <c r="O55" s="2">
        <f t="shared" si="3"/>
        <v>225.12091570911434</v>
      </c>
      <c r="P55" s="2">
        <f t="shared" si="4"/>
        <v>56745.352460231719</v>
      </c>
      <c r="Q55" s="2">
        <f>SUM($O55:O$113)</f>
        <v>41880.707522056924</v>
      </c>
      <c r="R55" s="2">
        <f>SUM($P55:P$113)</f>
        <v>1522321.5832712606</v>
      </c>
    </row>
    <row r="56" spans="1:18" x14ac:dyDescent="0.3">
      <c r="A56" s="2">
        <v>53</v>
      </c>
      <c r="B56" s="2">
        <v>4.2760000000000003E-3</v>
      </c>
      <c r="C56" s="2">
        <v>1.753E-3</v>
      </c>
      <c r="D56" s="2">
        <f t="shared" si="5"/>
        <v>4.2760000000000003E-3</v>
      </c>
      <c r="E56" s="2">
        <f t="shared" si="6"/>
        <v>94821.482584011828</v>
      </c>
      <c r="F56" s="2">
        <f t="shared" si="7"/>
        <v>405.45665952923463</v>
      </c>
      <c r="G56" s="2">
        <f t="shared" si="0"/>
        <v>140.55142358047007</v>
      </c>
      <c r="H56" s="2">
        <f t="shared" si="1"/>
        <v>33196.908244732913</v>
      </c>
      <c r="I56" s="2">
        <f>SUM(G56:$G$113)</f>
        <v>18697.006612886154</v>
      </c>
      <c r="J56" s="2">
        <f>SUM(H56:$H$113)</f>
        <v>748889.76738421526</v>
      </c>
      <c r="L56" s="2">
        <f t="shared" si="2"/>
        <v>4.2760000000000003E-3</v>
      </c>
      <c r="M56" s="2">
        <f t="shared" si="8"/>
        <v>94821.482584011828</v>
      </c>
      <c r="N56" s="2">
        <f t="shared" si="9"/>
        <v>405.45665952923463</v>
      </c>
      <c r="O56" s="2">
        <f t="shared" si="3"/>
        <v>238.09536475012771</v>
      </c>
      <c r="P56" s="2">
        <f t="shared" si="4"/>
        <v>55959.513603933447</v>
      </c>
      <c r="Q56" s="2">
        <f>SUM($O56:O$113)</f>
        <v>41655.58660634781</v>
      </c>
      <c r="R56" s="2">
        <f>SUM($P56:P$113)</f>
        <v>1465576.230811029</v>
      </c>
    </row>
    <row r="57" spans="1:18" x14ac:dyDescent="0.3">
      <c r="A57" s="2">
        <v>54</v>
      </c>
      <c r="B57" s="2">
        <v>4.5849999999999997E-3</v>
      </c>
      <c r="C57" s="2">
        <v>1.8760000000000001E-3</v>
      </c>
      <c r="D57" s="2">
        <f t="shared" si="5"/>
        <v>4.5849999999999997E-3</v>
      </c>
      <c r="E57" s="2">
        <f t="shared" si="6"/>
        <v>94416.025924482587</v>
      </c>
      <c r="F57" s="2">
        <f t="shared" si="7"/>
        <v>432.89747886375261</v>
      </c>
      <c r="G57" s="2">
        <f t="shared" si="0"/>
        <v>147.12134801709158</v>
      </c>
      <c r="H57" s="2">
        <f t="shared" si="1"/>
        <v>32406.821828508262</v>
      </c>
      <c r="I57" s="2">
        <f>SUM(G57:$G$113)</f>
        <v>18556.455189305685</v>
      </c>
      <c r="J57" s="2">
        <f>SUM(H57:$H$113)</f>
        <v>715692.85913948226</v>
      </c>
      <c r="L57" s="2">
        <f t="shared" si="2"/>
        <v>4.5849999999999997E-3</v>
      </c>
      <c r="M57" s="2">
        <f t="shared" si="8"/>
        <v>94416.025924482587</v>
      </c>
      <c r="N57" s="2">
        <f t="shared" si="9"/>
        <v>432.89747886375261</v>
      </c>
      <c r="O57" s="2">
        <f t="shared" si="3"/>
        <v>251.69244834849377</v>
      </c>
      <c r="P57" s="2">
        <f t="shared" si="4"/>
        <v>55168.545271052484</v>
      </c>
      <c r="Q57" s="2">
        <f>SUM($O57:O$113)</f>
        <v>41417.49124159768</v>
      </c>
      <c r="R57" s="2">
        <f>SUM($P57:P$113)</f>
        <v>1409616.7172070958</v>
      </c>
    </row>
    <row r="58" spans="1:18" x14ac:dyDescent="0.3">
      <c r="A58" s="2">
        <v>55</v>
      </c>
      <c r="B58" s="2">
        <v>5.0600000000000003E-3</v>
      </c>
      <c r="C58" s="2">
        <v>2.1549999999999998E-3</v>
      </c>
      <c r="D58" s="2">
        <f t="shared" si="5"/>
        <v>5.0600000000000003E-3</v>
      </c>
      <c r="E58" s="2">
        <f t="shared" si="6"/>
        <v>93983.12844561883</v>
      </c>
      <c r="F58" s="2">
        <f t="shared" si="7"/>
        <v>475.55462993483133</v>
      </c>
      <c r="G58" s="2">
        <f t="shared" si="0"/>
        <v>158.44950306420168</v>
      </c>
      <c r="H58" s="2">
        <f t="shared" si="1"/>
        <v>31625.722108259371</v>
      </c>
      <c r="I58" s="2">
        <f>SUM(G58:$G$113)</f>
        <v>18409.333841288593</v>
      </c>
      <c r="J58" s="2">
        <f>SUM(H58:$H$113)</f>
        <v>683286.03731097409</v>
      </c>
      <c r="L58" s="2">
        <f t="shared" si="2"/>
        <v>5.0600000000000003E-3</v>
      </c>
      <c r="M58" s="2">
        <f t="shared" si="8"/>
        <v>93983.12844561883</v>
      </c>
      <c r="N58" s="2">
        <f t="shared" si="9"/>
        <v>475.55462993483133</v>
      </c>
      <c r="O58" s="2">
        <f t="shared" si="3"/>
        <v>273.75632954478095</v>
      </c>
      <c r="P58" s="2">
        <f t="shared" si="4"/>
        <v>54371.878703945265</v>
      </c>
      <c r="Q58" s="2">
        <f>SUM($O58:O$113)</f>
        <v>41165.798793249189</v>
      </c>
      <c r="R58" s="2">
        <f>SUM($P58:P$113)</f>
        <v>1354448.1719360433</v>
      </c>
    </row>
    <row r="59" spans="1:18" x14ac:dyDescent="0.3">
      <c r="A59" s="2">
        <v>56</v>
      </c>
      <c r="B59" s="2">
        <v>5.4159999999999998E-3</v>
      </c>
      <c r="C59" s="2">
        <v>2.3050000000000002E-3</v>
      </c>
      <c r="D59" s="2">
        <f t="shared" si="5"/>
        <v>5.4159999999999998E-3</v>
      </c>
      <c r="E59" s="2">
        <f t="shared" si="6"/>
        <v>93507.573815683994</v>
      </c>
      <c r="F59" s="2">
        <f t="shared" si="7"/>
        <v>506.4370197857445</v>
      </c>
      <c r="G59" s="2">
        <f t="shared" si="0"/>
        <v>165.43056000585557</v>
      </c>
      <c r="H59" s="2">
        <f t="shared" si="1"/>
        <v>30848.721523913311</v>
      </c>
      <c r="I59" s="2">
        <f>SUM(G59:$G$113)</f>
        <v>18250.884338224394</v>
      </c>
      <c r="J59" s="2">
        <f>SUM(H59:$H$113)</f>
        <v>651660.31520271464</v>
      </c>
      <c r="L59" s="2">
        <f t="shared" si="2"/>
        <v>5.4159999999999998E-3</v>
      </c>
      <c r="M59" s="2">
        <f t="shared" si="8"/>
        <v>93507.573815683994</v>
      </c>
      <c r="N59" s="2">
        <f t="shared" si="9"/>
        <v>506.4370197857445</v>
      </c>
      <c r="O59" s="2">
        <f t="shared" si="3"/>
        <v>288.64751683826012</v>
      </c>
      <c r="P59" s="2">
        <f t="shared" si="4"/>
        <v>53561.145542280479</v>
      </c>
      <c r="Q59" s="2">
        <f>SUM($O59:O$113)</f>
        <v>40892.042463704413</v>
      </c>
      <c r="R59" s="2">
        <f>SUM($P59:P$113)</f>
        <v>1300076.293232098</v>
      </c>
    </row>
    <row r="60" spans="1:18" x14ac:dyDescent="0.3">
      <c r="A60" s="2">
        <v>57</v>
      </c>
      <c r="B60" s="2">
        <v>5.8019999999999999E-3</v>
      </c>
      <c r="C60" s="2">
        <v>2.4750000000000002E-3</v>
      </c>
      <c r="D60" s="2">
        <f t="shared" si="5"/>
        <v>5.8019999999999999E-3</v>
      </c>
      <c r="E60" s="2">
        <f t="shared" si="6"/>
        <v>93001.136795898245</v>
      </c>
      <c r="F60" s="2">
        <f t="shared" si="7"/>
        <v>539.59259568980156</v>
      </c>
      <c r="G60" s="2">
        <f t="shared" si="0"/>
        <v>172.80492080741089</v>
      </c>
      <c r="H60" s="2">
        <f t="shared" si="1"/>
        <v>30080.043968764501</v>
      </c>
      <c r="I60" s="2">
        <f>SUM(G60:$G$113)</f>
        <v>18085.45377821854</v>
      </c>
      <c r="J60" s="2">
        <f>SUM(H60:$H$113)</f>
        <v>620811.59367880132</v>
      </c>
      <c r="L60" s="2">
        <f t="shared" si="2"/>
        <v>5.8019999999999999E-3</v>
      </c>
      <c r="M60" s="2">
        <f t="shared" si="8"/>
        <v>93001.136795898245</v>
      </c>
      <c r="N60" s="2">
        <f t="shared" si="9"/>
        <v>539.59259568980156</v>
      </c>
      <c r="O60" s="2">
        <f t="shared" si="3"/>
        <v>304.49978416513329</v>
      </c>
      <c r="P60" s="2">
        <f t="shared" si="4"/>
        <v>52743.622156458892</v>
      </c>
      <c r="Q60" s="2">
        <f>SUM($O60:O$113)</f>
        <v>40603.394946866152</v>
      </c>
      <c r="R60" s="2">
        <f>SUM($P60:P$113)</f>
        <v>1246515.1476898175</v>
      </c>
    </row>
    <row r="61" spans="1:18" x14ac:dyDescent="0.3">
      <c r="A61" s="2">
        <v>58</v>
      </c>
      <c r="B61" s="2">
        <v>6.2220000000000001E-3</v>
      </c>
      <c r="C61" s="2">
        <v>2.6679999999999998E-3</v>
      </c>
      <c r="D61" s="2">
        <f t="shared" si="5"/>
        <v>6.2220000000000001E-3</v>
      </c>
      <c r="E61" s="2">
        <f t="shared" si="6"/>
        <v>92461.544200208446</v>
      </c>
      <c r="F61" s="2">
        <f t="shared" si="7"/>
        <v>575.29572801369693</v>
      </c>
      <c r="G61" s="2">
        <f t="shared" si="0"/>
        <v>180.62634791571983</v>
      </c>
      <c r="H61" s="2">
        <f t="shared" si="1"/>
        <v>29319.136817311501</v>
      </c>
      <c r="I61" s="2">
        <f>SUM(G61:$G$113)</f>
        <v>17912.648857411128</v>
      </c>
      <c r="J61" s="2">
        <f>SUM(H61:$H$113)</f>
        <v>590731.54971003672</v>
      </c>
      <c r="L61" s="2">
        <f t="shared" si="2"/>
        <v>6.2220000000000001E-3</v>
      </c>
      <c r="M61" s="2">
        <f t="shared" si="8"/>
        <v>92461.544200208446</v>
      </c>
      <c r="N61" s="2">
        <f t="shared" si="9"/>
        <v>575.29572801369693</v>
      </c>
      <c r="O61" s="2">
        <f t="shared" si="3"/>
        <v>321.43323767992388</v>
      </c>
      <c r="P61" s="2">
        <f t="shared" si="4"/>
        <v>51918.41946604666</v>
      </c>
      <c r="Q61" s="2">
        <f>SUM($O61:O$113)</f>
        <v>40298.89516270101</v>
      </c>
      <c r="R61" s="2">
        <f>SUM($P61:P$113)</f>
        <v>1193771.5255333586</v>
      </c>
    </row>
    <row r="62" spans="1:18" x14ac:dyDescent="0.3">
      <c r="A62" s="2">
        <v>59</v>
      </c>
      <c r="B62" s="2">
        <v>6.6779999999999999E-3</v>
      </c>
      <c r="C62" s="2">
        <v>2.8869999999999998E-3</v>
      </c>
      <c r="D62" s="2">
        <f t="shared" si="5"/>
        <v>6.6779999999999999E-3</v>
      </c>
      <c r="E62" s="2">
        <f t="shared" si="6"/>
        <v>91886.248472194755</v>
      </c>
      <c r="F62" s="2">
        <f t="shared" si="7"/>
        <v>613.61636729731651</v>
      </c>
      <c r="G62" s="2">
        <f t="shared" si="0"/>
        <v>188.88032242045668</v>
      </c>
      <c r="H62" s="2">
        <f t="shared" si="1"/>
        <v>28565.405047092347</v>
      </c>
      <c r="I62" s="2">
        <f>SUM(G62:$G$113)</f>
        <v>17732.022509495408</v>
      </c>
      <c r="J62" s="2">
        <f>SUM(H62:$H$113)</f>
        <v>561412.4128927252</v>
      </c>
      <c r="L62" s="2">
        <f t="shared" si="2"/>
        <v>6.6779999999999999E-3</v>
      </c>
      <c r="M62" s="2">
        <f t="shared" si="8"/>
        <v>91886.248472194755</v>
      </c>
      <c r="N62" s="2">
        <f t="shared" si="9"/>
        <v>613.61636729731651</v>
      </c>
      <c r="O62" s="2">
        <f t="shared" si="3"/>
        <v>339.44951709860254</v>
      </c>
      <c r="P62" s="2">
        <f t="shared" si="4"/>
        <v>51084.537683295974</v>
      </c>
      <c r="Q62" s="2">
        <f>SUM($O62:O$113)</f>
        <v>39977.461925021082</v>
      </c>
      <c r="R62" s="2">
        <f>SUM($P62:P$113)</f>
        <v>1141853.1060673117</v>
      </c>
    </row>
    <row r="63" spans="1:18" x14ac:dyDescent="0.3">
      <c r="A63" s="2">
        <v>60</v>
      </c>
      <c r="B63" s="2">
        <v>7.4609999999999998E-3</v>
      </c>
      <c r="C63" s="2">
        <v>3.323E-3</v>
      </c>
      <c r="D63" s="2">
        <f t="shared" si="5"/>
        <v>7.4609999999999998E-3</v>
      </c>
      <c r="E63" s="2">
        <f t="shared" si="6"/>
        <v>91272.632104897435</v>
      </c>
      <c r="F63" s="2">
        <f t="shared" si="7"/>
        <v>680.98510813463975</v>
      </c>
      <c r="G63" s="2">
        <f t="shared" si="0"/>
        <v>205.50728570247205</v>
      </c>
      <c r="H63" s="2">
        <f t="shared" si="1"/>
        <v>27818.279678615545</v>
      </c>
      <c r="I63" s="2">
        <f>SUM(G63:$G$113)</f>
        <v>17543.142187074951</v>
      </c>
      <c r="J63" s="2">
        <f>SUM(H63:$H$113)</f>
        <v>532847.0078456332</v>
      </c>
      <c r="L63" s="2">
        <f t="shared" si="2"/>
        <v>7.4609999999999998E-3</v>
      </c>
      <c r="M63" s="2">
        <f t="shared" si="8"/>
        <v>91272.632104897435</v>
      </c>
      <c r="N63" s="2">
        <f t="shared" si="9"/>
        <v>680.98510813463975</v>
      </c>
      <c r="O63" s="2">
        <f t="shared" si="3"/>
        <v>372.98769195139391</v>
      </c>
      <c r="P63" s="2">
        <f t="shared" si="4"/>
        <v>50240.985287769225</v>
      </c>
      <c r="Q63" s="2">
        <f>SUM($O63:O$113)</f>
        <v>39638.012407922477</v>
      </c>
      <c r="R63" s="2">
        <f>SUM($P63:P$113)</f>
        <v>1090768.5683840155</v>
      </c>
    </row>
    <row r="64" spans="1:18" x14ac:dyDescent="0.3">
      <c r="A64" s="2">
        <v>61</v>
      </c>
      <c r="B64" s="2">
        <v>8.005E-3</v>
      </c>
      <c r="C64" s="2">
        <v>3.5999999999999999E-3</v>
      </c>
      <c r="D64" s="2">
        <f t="shared" si="5"/>
        <v>8.005E-3</v>
      </c>
      <c r="E64" s="2">
        <f t="shared" si="6"/>
        <v>90591.646996762793</v>
      </c>
      <c r="F64" s="2">
        <f t="shared" si="7"/>
        <v>725.18613420908616</v>
      </c>
      <c r="G64" s="2">
        <f t="shared" si="0"/>
        <v>214.55514252281623</v>
      </c>
      <c r="H64" s="2">
        <f t="shared" si="1"/>
        <v>27069.340680326863</v>
      </c>
      <c r="I64" s="2">
        <f>SUM(G64:$G$113)</f>
        <v>17337.634901372479</v>
      </c>
      <c r="J64" s="2">
        <f>SUM(H64:$H$113)</f>
        <v>505028.72816701775</v>
      </c>
      <c r="L64" s="2">
        <f t="shared" si="2"/>
        <v>8.005E-3</v>
      </c>
      <c r="M64" s="2">
        <f t="shared" si="8"/>
        <v>90591.646996762793</v>
      </c>
      <c r="N64" s="2">
        <f t="shared" si="9"/>
        <v>725.18613420908616</v>
      </c>
      <c r="O64" s="2">
        <f t="shared" si="3"/>
        <v>393.26473509216447</v>
      </c>
      <c r="P64" s="2">
        <f t="shared" si="4"/>
        <v>49372.41316488829</v>
      </c>
      <c r="Q64" s="2">
        <f>SUM($O64:O$113)</f>
        <v>39265.024715971085</v>
      </c>
      <c r="R64" s="2">
        <f>SUM($P64:P$113)</f>
        <v>1040527.5830962461</v>
      </c>
    </row>
    <row r="65" spans="1:18" x14ac:dyDescent="0.3">
      <c r="A65" s="2">
        <v>62</v>
      </c>
      <c r="B65" s="2">
        <v>8.6099999999999996E-3</v>
      </c>
      <c r="C65" s="2">
        <v>3.9179999999999996E-3</v>
      </c>
      <c r="D65" s="2">
        <f t="shared" si="5"/>
        <v>8.6099999999999996E-3</v>
      </c>
      <c r="E65" s="2">
        <f t="shared" si="6"/>
        <v>89866.460862553708</v>
      </c>
      <c r="F65" s="2">
        <f t="shared" si="7"/>
        <v>773.75022802658737</v>
      </c>
      <c r="G65" s="2">
        <f t="shared" si="0"/>
        <v>224.43472612773763</v>
      </c>
      <c r="H65" s="2">
        <f t="shared" si="1"/>
        <v>26326.128047236121</v>
      </c>
      <c r="I65" s="2">
        <f>SUM(G65:$G$113)</f>
        <v>17123.079758849664</v>
      </c>
      <c r="J65" s="2">
        <f>SUM(H65:$H$113)</f>
        <v>477959.38748669095</v>
      </c>
      <c r="L65" s="2">
        <f t="shared" si="2"/>
        <v>8.6099999999999996E-3</v>
      </c>
      <c r="M65" s="2">
        <f t="shared" si="8"/>
        <v>89866.460862553708</v>
      </c>
      <c r="N65" s="2">
        <f t="shared" si="9"/>
        <v>773.75022802658737</v>
      </c>
      <c r="O65" s="2">
        <f t="shared" si="3"/>
        <v>415.44633170401437</v>
      </c>
      <c r="P65" s="2">
        <f t="shared" si="4"/>
        <v>48492.264353963714</v>
      </c>
      <c r="Q65" s="2">
        <f>SUM($O65:O$113)</f>
        <v>38871.759980878924</v>
      </c>
      <c r="R65" s="2">
        <f>SUM($P65:P$113)</f>
        <v>991155.16993135784</v>
      </c>
    </row>
    <row r="66" spans="1:18" x14ac:dyDescent="0.3">
      <c r="A66" s="2">
        <v>63</v>
      </c>
      <c r="B66" s="2">
        <v>9.2829999999999996E-3</v>
      </c>
      <c r="C66" s="2">
        <v>4.28E-3</v>
      </c>
      <c r="D66" s="2">
        <f t="shared" si="5"/>
        <v>9.2829999999999996E-3</v>
      </c>
      <c r="E66" s="2">
        <f t="shared" si="6"/>
        <v>89092.710634527117</v>
      </c>
      <c r="F66" s="2">
        <f t="shared" si="7"/>
        <v>827.04763282031524</v>
      </c>
      <c r="G66" s="2">
        <f t="shared" si="0"/>
        <v>235.19041371517676</v>
      </c>
      <c r="H66" s="2">
        <f t="shared" si="1"/>
        <v>25587.705965440611</v>
      </c>
      <c r="I66" s="2">
        <f>SUM(G66:$G$113)</f>
        <v>16898.645032721925</v>
      </c>
      <c r="J66" s="2">
        <f>SUM(H66:$H$113)</f>
        <v>451633.25943945482</v>
      </c>
      <c r="L66" s="2">
        <f t="shared" si="2"/>
        <v>9.2829999999999996E-3</v>
      </c>
      <c r="M66" s="2">
        <f t="shared" si="8"/>
        <v>89092.710634527117</v>
      </c>
      <c r="N66" s="2">
        <f t="shared" si="9"/>
        <v>827.04763282031524</v>
      </c>
      <c r="O66" s="2">
        <f t="shared" si="3"/>
        <v>439.6664104563427</v>
      </c>
      <c r="P66" s="2">
        <f t="shared" si="4"/>
        <v>47598.758374134755</v>
      </c>
      <c r="Q66" s="2">
        <f>SUM($O66:O$113)</f>
        <v>38456.31364917491</v>
      </c>
      <c r="R66" s="2">
        <f>SUM($P66:P$113)</f>
        <v>942662.9055773943</v>
      </c>
    </row>
    <row r="67" spans="1:18" x14ac:dyDescent="0.3">
      <c r="A67" s="2">
        <v>64</v>
      </c>
      <c r="B67" s="2">
        <v>1.004E-2</v>
      </c>
      <c r="C67" s="2">
        <v>4.6969999999999998E-3</v>
      </c>
      <c r="D67" s="2">
        <f t="shared" si="5"/>
        <v>1.004E-2</v>
      </c>
      <c r="E67" s="2">
        <f t="shared" si="6"/>
        <v>88265.663001706795</v>
      </c>
      <c r="F67" s="2">
        <f t="shared" si="7"/>
        <v>886.18725653713625</v>
      </c>
      <c r="G67" s="2">
        <f t="shared" si="0"/>
        <v>247.0668179753813</v>
      </c>
      <c r="H67" s="2">
        <f t="shared" si="1"/>
        <v>24853.11303035629</v>
      </c>
      <c r="I67" s="2">
        <f>SUM(G67:$G$113)</f>
        <v>16663.454619006749</v>
      </c>
      <c r="J67" s="2">
        <f>SUM(H67:$H$113)</f>
        <v>426045.55347401416</v>
      </c>
      <c r="L67" s="2">
        <f t="shared" si="2"/>
        <v>1.004E-2</v>
      </c>
      <c r="M67" s="2">
        <f t="shared" si="8"/>
        <v>88265.663001706795</v>
      </c>
      <c r="N67" s="2">
        <f t="shared" si="9"/>
        <v>886.18725653713625</v>
      </c>
      <c r="O67" s="2">
        <f t="shared" si="3"/>
        <v>466.44118666480591</v>
      </c>
      <c r="P67" s="2">
        <f t="shared" si="4"/>
        <v>46689.999109057069</v>
      </c>
      <c r="Q67" s="2">
        <f>SUM($O67:O$113)</f>
        <v>38016.647238718557</v>
      </c>
      <c r="R67" s="2">
        <f>SUM($P67:P$113)</f>
        <v>895064.14720325952</v>
      </c>
    </row>
    <row r="68" spans="1:18" x14ac:dyDescent="0.3">
      <c r="A68" s="2">
        <v>65</v>
      </c>
      <c r="B68" s="2">
        <v>1.1263E-2</v>
      </c>
      <c r="C68" s="2">
        <v>5.5989999999999998E-3</v>
      </c>
      <c r="D68" s="2">
        <f t="shared" si="5"/>
        <v>1.1263E-2</v>
      </c>
      <c r="E68" s="2">
        <f t="shared" si="6"/>
        <v>87379.475745169664</v>
      </c>
      <c r="F68" s="2">
        <f t="shared" si="7"/>
        <v>984.155035317846</v>
      </c>
      <c r="G68" s="2">
        <f t="shared" ref="G68:G113" si="10">F68*POWER(1+$H$1, -(A68+0.5))</f>
        <v>268.99999283311053</v>
      </c>
      <c r="H68" s="2">
        <f t="shared" ref="H68:H113" si="11">E68*POWER(1+$H$1, -A68)</f>
        <v>24121.16448581521</v>
      </c>
      <c r="I68" s="2">
        <f>SUM(G68:$G$113)</f>
        <v>16416.387801031364</v>
      </c>
      <c r="J68" s="2">
        <f>SUM(H68:$H$113)</f>
        <v>401192.44044365792</v>
      </c>
      <c r="L68" s="2">
        <f t="shared" ref="L68:L113" si="12">IF($C$1=0, B68, C68)</f>
        <v>1.1263E-2</v>
      </c>
      <c r="M68" s="2">
        <f t="shared" si="8"/>
        <v>87379.475745169664</v>
      </c>
      <c r="N68" s="2">
        <f t="shared" si="9"/>
        <v>984.155035317846</v>
      </c>
      <c r="O68" s="2">
        <f t="shared" ref="O68:O113" si="13">N68*POWER(1+$P$1, -(A68+0.5))</f>
        <v>512.87736908487193</v>
      </c>
      <c r="P68" s="2">
        <f t="shared" ref="P68:P113" si="14">M68*POWER(1+$P$1, -A68)</f>
        <v>45763.595562378359</v>
      </c>
      <c r="Q68" s="2">
        <f>SUM($O68:O$113)</f>
        <v>37550.206052053749</v>
      </c>
      <c r="R68" s="2">
        <f>SUM($P68:P$113)</f>
        <v>848374.14809420251</v>
      </c>
    </row>
    <row r="69" spans="1:18" x14ac:dyDescent="0.3">
      <c r="A69" s="2">
        <v>66</v>
      </c>
      <c r="B69" s="2">
        <v>1.2233000000000001E-2</v>
      </c>
      <c r="C69" s="2">
        <v>6.1479999999999998E-3</v>
      </c>
      <c r="D69" s="2">
        <f t="shared" ref="D69:D113" si="15">IF($C$1=0, B69, C69)</f>
        <v>1.2233000000000001E-2</v>
      </c>
      <c r="E69" s="2">
        <f t="shared" ref="E69:E113" si="16">E68-F68</f>
        <v>86395.320709851818</v>
      </c>
      <c r="F69" s="2">
        <f t="shared" ref="F69:F113" si="17">E69*D69</f>
        <v>1056.8739582436174</v>
      </c>
      <c r="G69" s="2">
        <f t="shared" si="10"/>
        <v>283.21208070359631</v>
      </c>
      <c r="H69" s="2">
        <f t="shared" si="11"/>
        <v>23381.850794324975</v>
      </c>
      <c r="I69" s="2">
        <f>SUM(G69:$G$113)</f>
        <v>16147.387808198249</v>
      </c>
      <c r="J69" s="2">
        <f>SUM(H69:$H$113)</f>
        <v>377071.27595784271</v>
      </c>
      <c r="L69" s="2">
        <f t="shared" si="12"/>
        <v>1.2233000000000001E-2</v>
      </c>
      <c r="M69" s="2">
        <f t="shared" ref="M69:M113" si="18">M68-N68</f>
        <v>86395.320709851818</v>
      </c>
      <c r="N69" s="2">
        <f t="shared" ref="N69:N113" si="19">M69*L69</f>
        <v>1056.8739582436174</v>
      </c>
      <c r="O69" s="2">
        <f t="shared" si="13"/>
        <v>545.32052018305274</v>
      </c>
      <c r="P69" s="2">
        <f t="shared" si="14"/>
        <v>44800.158599563663</v>
      </c>
      <c r="Q69" s="2">
        <f>SUM($O69:O$113)</f>
        <v>37037.32868296888</v>
      </c>
      <c r="R69" s="2">
        <f>SUM($P69:P$113)</f>
        <v>802610.5525318241</v>
      </c>
    </row>
    <row r="70" spans="1:18" x14ac:dyDescent="0.3">
      <c r="A70" s="2">
        <v>67</v>
      </c>
      <c r="B70" s="2">
        <v>1.3346999999999999E-2</v>
      </c>
      <c r="C70" s="2">
        <v>6.7860000000000004E-3</v>
      </c>
      <c r="D70" s="2">
        <f t="shared" si="15"/>
        <v>1.3346999999999999E-2</v>
      </c>
      <c r="E70" s="2">
        <f t="shared" si="16"/>
        <v>85338.446751608193</v>
      </c>
      <c r="F70" s="2">
        <f t="shared" si="17"/>
        <v>1139.0122487937144</v>
      </c>
      <c r="G70" s="2">
        <f t="shared" si="10"/>
        <v>299.23803935070356</v>
      </c>
      <c r="H70" s="2">
        <f t="shared" si="11"/>
        <v>22642.961385841172</v>
      </c>
      <c r="I70" s="2">
        <f>SUM(G70:$G$113)</f>
        <v>15864.175727494654</v>
      </c>
      <c r="J70" s="2">
        <f>SUM(H70:$H$113)</f>
        <v>353689.42516351782</v>
      </c>
      <c r="L70" s="2">
        <f t="shared" si="12"/>
        <v>1.3346999999999999E-2</v>
      </c>
      <c r="M70" s="2">
        <f t="shared" si="18"/>
        <v>85338.446751608193</v>
      </c>
      <c r="N70" s="2">
        <f t="shared" si="19"/>
        <v>1139.0122487937144</v>
      </c>
      <c r="O70" s="2">
        <f t="shared" si="13"/>
        <v>581.88299313119046</v>
      </c>
      <c r="P70" s="2">
        <f t="shared" si="14"/>
        <v>43813.978474668511</v>
      </c>
      <c r="Q70" s="2">
        <f>SUM($O70:O$113)</f>
        <v>36492.008162785824</v>
      </c>
      <c r="R70" s="2">
        <f>SUM($P70:P$113)</f>
        <v>757810.39393226046</v>
      </c>
    </row>
    <row r="71" spans="1:18" x14ac:dyDescent="0.3">
      <c r="A71" s="2">
        <v>68</v>
      </c>
      <c r="B71" s="2">
        <v>1.4612999999999999E-2</v>
      </c>
      <c r="C71" s="2">
        <v>7.5199999999999998E-3</v>
      </c>
      <c r="D71" s="2">
        <f t="shared" si="15"/>
        <v>1.4612999999999999E-2</v>
      </c>
      <c r="E71" s="2">
        <f t="shared" si="16"/>
        <v>84199.434502814474</v>
      </c>
      <c r="F71" s="2">
        <f t="shared" si="17"/>
        <v>1230.4063363896278</v>
      </c>
      <c r="G71" s="2">
        <f t="shared" si="10"/>
        <v>316.91062016702466</v>
      </c>
      <c r="H71" s="2">
        <f t="shared" si="11"/>
        <v>21902.691941396421</v>
      </c>
      <c r="I71" s="2">
        <f>SUM(G71:$G$113)</f>
        <v>15564.937688143949</v>
      </c>
      <c r="J71" s="2">
        <f>SUM(H71:$H$113)</f>
        <v>331046.46377767669</v>
      </c>
      <c r="L71" s="2">
        <f t="shared" si="12"/>
        <v>1.4612999999999999E-2</v>
      </c>
      <c r="M71" s="2">
        <f t="shared" si="18"/>
        <v>84199.434502814474</v>
      </c>
      <c r="N71" s="2">
        <f t="shared" si="19"/>
        <v>1230.4063363896278</v>
      </c>
      <c r="O71" s="2">
        <f t="shared" si="13"/>
        <v>622.3496575275168</v>
      </c>
      <c r="P71" s="2">
        <f t="shared" si="14"/>
        <v>42801.181489076342</v>
      </c>
      <c r="Q71" s="2">
        <f>SUM($O71:O$113)</f>
        <v>35910.125169654639</v>
      </c>
      <c r="R71" s="2">
        <f>SUM($P71:P$113)</f>
        <v>713996.415457592</v>
      </c>
    </row>
    <row r="72" spans="1:18" x14ac:dyDescent="0.3">
      <c r="A72" s="2">
        <v>69</v>
      </c>
      <c r="B72" s="2">
        <v>1.6034E-2</v>
      </c>
      <c r="C72" s="2">
        <v>8.3599999999999994E-3</v>
      </c>
      <c r="D72" s="2">
        <f t="shared" si="15"/>
        <v>1.6034E-2</v>
      </c>
      <c r="E72" s="2">
        <f t="shared" si="16"/>
        <v>82969.028166424847</v>
      </c>
      <c r="F72" s="2">
        <f t="shared" si="17"/>
        <v>1330.325397620456</v>
      </c>
      <c r="G72" s="2">
        <f t="shared" si="10"/>
        <v>335.92779937899218</v>
      </c>
      <c r="H72" s="2">
        <f t="shared" si="11"/>
        <v>21159.439121624309</v>
      </c>
      <c r="I72" s="2">
        <f>SUM(G72:$G$113)</f>
        <v>15248.027067976924</v>
      </c>
      <c r="J72" s="2">
        <f>SUM(H72:$H$113)</f>
        <v>309143.77183628024</v>
      </c>
      <c r="L72" s="2">
        <f t="shared" si="12"/>
        <v>1.6034E-2</v>
      </c>
      <c r="M72" s="2">
        <f t="shared" si="18"/>
        <v>82969.028166424847</v>
      </c>
      <c r="N72" s="2">
        <f t="shared" si="19"/>
        <v>1330.325397620456</v>
      </c>
      <c r="O72" s="2">
        <f t="shared" si="13"/>
        <v>666.22726885801978</v>
      </c>
      <c r="P72" s="2">
        <f t="shared" si="14"/>
        <v>41758.146360372739</v>
      </c>
      <c r="Q72" s="2">
        <f>SUM($O72:O$113)</f>
        <v>35287.775512127118</v>
      </c>
      <c r="R72" s="2">
        <f>SUM($P72:P$113)</f>
        <v>671195.23396851576</v>
      </c>
    </row>
    <row r="73" spans="1:18" x14ac:dyDescent="0.3">
      <c r="A73" s="2">
        <v>70</v>
      </c>
      <c r="B73" s="2">
        <v>1.8508E-2</v>
      </c>
      <c r="C73" s="2">
        <v>9.7140000000000004E-3</v>
      </c>
      <c r="D73" s="2">
        <f t="shared" si="15"/>
        <v>1.8508E-2</v>
      </c>
      <c r="E73" s="2">
        <f t="shared" si="16"/>
        <v>81638.702768804389</v>
      </c>
      <c r="F73" s="2">
        <f t="shared" si="17"/>
        <v>1510.9691108450315</v>
      </c>
      <c r="G73" s="2">
        <f t="shared" si="10"/>
        <v>374.06190115451437</v>
      </c>
      <c r="H73" s="2">
        <f t="shared" si="11"/>
        <v>20411.930073282532</v>
      </c>
      <c r="I73" s="2">
        <f>SUM(G73:$G$113)</f>
        <v>14912.099268597933</v>
      </c>
      <c r="J73" s="2">
        <f>SUM(H73:$H$113)</f>
        <v>287984.33271465584</v>
      </c>
      <c r="L73" s="2">
        <f t="shared" si="12"/>
        <v>1.8508E-2</v>
      </c>
      <c r="M73" s="2">
        <f t="shared" si="18"/>
        <v>81638.702768804389</v>
      </c>
      <c r="N73" s="2">
        <f t="shared" si="19"/>
        <v>1510.9691108450315</v>
      </c>
      <c r="O73" s="2">
        <f t="shared" si="13"/>
        <v>749.20166584040544</v>
      </c>
      <c r="P73" s="2">
        <f t="shared" si="14"/>
        <v>40681.778457059911</v>
      </c>
      <c r="Q73" s="2">
        <f>SUM($O73:O$113)</f>
        <v>34621.548243269099</v>
      </c>
      <c r="R73" s="2">
        <f>SUM($P73:P$113)</f>
        <v>629437.08760814287</v>
      </c>
    </row>
    <row r="74" spans="1:18" x14ac:dyDescent="0.3">
      <c r="A74" s="2">
        <v>71</v>
      </c>
      <c r="B74" s="2">
        <v>2.0226000000000001E-2</v>
      </c>
      <c r="C74" s="2">
        <v>1.0801E-2</v>
      </c>
      <c r="D74" s="2">
        <f t="shared" si="15"/>
        <v>2.0226000000000001E-2</v>
      </c>
      <c r="E74" s="2">
        <f t="shared" si="16"/>
        <v>80127.733657959354</v>
      </c>
      <c r="F74" s="2">
        <f t="shared" si="17"/>
        <v>1620.6635409658859</v>
      </c>
      <c r="G74" s="2">
        <f t="shared" si="10"/>
        <v>393.35129219729083</v>
      </c>
      <c r="H74" s="2">
        <f t="shared" si="11"/>
        <v>19641.31967792767</v>
      </c>
      <c r="I74" s="2">
        <f>SUM(G74:$G$113)</f>
        <v>14538.037367443419</v>
      </c>
      <c r="J74" s="2">
        <f>SUM(H74:$H$113)</f>
        <v>267572.40264137316</v>
      </c>
      <c r="L74" s="2">
        <f t="shared" si="12"/>
        <v>2.0226000000000001E-2</v>
      </c>
      <c r="M74" s="2">
        <f t="shared" si="18"/>
        <v>80127.733657959354</v>
      </c>
      <c r="N74" s="2">
        <f t="shared" si="19"/>
        <v>1620.6635409658859</v>
      </c>
      <c r="O74" s="2">
        <f t="shared" si="13"/>
        <v>795.63638725876456</v>
      </c>
      <c r="P74" s="2">
        <f t="shared" si="14"/>
        <v>39533.505050867985</v>
      </c>
      <c r="Q74" s="2">
        <f>SUM($O74:O$113)</f>
        <v>33872.346577428696</v>
      </c>
      <c r="R74" s="2">
        <f>SUM($P74:P$113)</f>
        <v>588755.30915108323</v>
      </c>
    </row>
    <row r="75" spans="1:18" x14ac:dyDescent="0.3">
      <c r="A75" s="2">
        <v>72</v>
      </c>
      <c r="B75" s="2">
        <v>2.2110000000000001E-2</v>
      </c>
      <c r="C75" s="2">
        <v>1.2043E-2</v>
      </c>
      <c r="D75" s="2">
        <f t="shared" si="15"/>
        <v>2.2110000000000001E-2</v>
      </c>
      <c r="E75" s="2">
        <f t="shared" si="16"/>
        <v>78507.070116993462</v>
      </c>
      <c r="F75" s="2">
        <f t="shared" si="17"/>
        <v>1735.7913202867255</v>
      </c>
      <c r="G75" s="2">
        <f t="shared" si="10"/>
        <v>413.03329279797742</v>
      </c>
      <c r="H75" s="2">
        <f t="shared" si="11"/>
        <v>18866.719947178335</v>
      </c>
      <c r="I75" s="2">
        <f>SUM(G75:$G$113)</f>
        <v>14144.686075246129</v>
      </c>
      <c r="J75" s="2">
        <f>SUM(H75:$H$113)</f>
        <v>247931.08296344549</v>
      </c>
      <c r="L75" s="2">
        <f t="shared" si="12"/>
        <v>2.2110000000000001E-2</v>
      </c>
      <c r="M75" s="2">
        <f t="shared" si="18"/>
        <v>78507.070116993462</v>
      </c>
      <c r="N75" s="2">
        <f t="shared" si="19"/>
        <v>1735.7913202867255</v>
      </c>
      <c r="O75" s="2">
        <f t="shared" si="13"/>
        <v>843.71916297361702</v>
      </c>
      <c r="P75" s="2">
        <f t="shared" si="14"/>
        <v>38350.396413573384</v>
      </c>
      <c r="Q75" s="2">
        <f>SUM($O75:O$113)</f>
        <v>33076.710190169928</v>
      </c>
      <c r="R75" s="2">
        <f>SUM($P75:P$113)</f>
        <v>549221.80410021532</v>
      </c>
    </row>
    <row r="76" spans="1:18" x14ac:dyDescent="0.3">
      <c r="A76" s="2">
        <v>73</v>
      </c>
      <c r="B76" s="2">
        <v>2.4167000000000001E-2</v>
      </c>
      <c r="C76" s="2">
        <v>1.3452E-2</v>
      </c>
      <c r="D76" s="2">
        <f t="shared" si="15"/>
        <v>2.4167000000000001E-2</v>
      </c>
      <c r="E76" s="2">
        <f t="shared" si="16"/>
        <v>76771.278796706742</v>
      </c>
      <c r="F76" s="2">
        <f t="shared" si="17"/>
        <v>1855.3314946800119</v>
      </c>
      <c r="G76" s="2">
        <f t="shared" si="10"/>
        <v>432.82156635800823</v>
      </c>
      <c r="H76" s="2">
        <f t="shared" si="11"/>
        <v>18087.820361908063</v>
      </c>
      <c r="I76" s="2">
        <f>SUM(G76:$G$113)</f>
        <v>13731.652782448151</v>
      </c>
      <c r="J76" s="2">
        <f>SUM(H76:$H$113)</f>
        <v>229064.36301626713</v>
      </c>
      <c r="L76" s="2">
        <f t="shared" si="12"/>
        <v>2.4167000000000001E-2</v>
      </c>
      <c r="M76" s="2">
        <f t="shared" si="18"/>
        <v>76771.278796706742</v>
      </c>
      <c r="N76" s="2">
        <f t="shared" si="19"/>
        <v>1855.3314946800119</v>
      </c>
      <c r="O76" s="2">
        <f t="shared" si="13"/>
        <v>892.89531423070491</v>
      </c>
      <c r="P76" s="2">
        <f t="shared" si="14"/>
        <v>37131.157573137898</v>
      </c>
      <c r="Q76" s="2">
        <f>SUM($O76:O$113)</f>
        <v>32232.991027196305</v>
      </c>
      <c r="R76" s="2">
        <f>SUM($P76:P$113)</f>
        <v>510871.40768664196</v>
      </c>
    </row>
    <row r="77" spans="1:18" x14ac:dyDescent="0.3">
      <c r="A77" s="2">
        <v>74</v>
      </c>
      <c r="B77" s="2">
        <v>2.6421E-2</v>
      </c>
      <c r="C77" s="2">
        <v>1.5043000000000001E-2</v>
      </c>
      <c r="D77" s="2">
        <f t="shared" si="15"/>
        <v>2.6421E-2</v>
      </c>
      <c r="E77" s="2">
        <f t="shared" si="16"/>
        <v>74915.947302026732</v>
      </c>
      <c r="F77" s="2">
        <f t="shared" si="17"/>
        <v>1979.3542436668483</v>
      </c>
      <c r="G77" s="2">
        <f t="shared" si="10"/>
        <v>452.70024578176469</v>
      </c>
      <c r="H77" s="2">
        <f t="shared" si="11"/>
        <v>17304.600007080222</v>
      </c>
      <c r="I77" s="2">
        <f>SUM(G77:$G$113)</f>
        <v>13298.831216090144</v>
      </c>
      <c r="J77" s="2">
        <f>SUM(H77:$H$113)</f>
        <v>210976.54265435907</v>
      </c>
      <c r="L77" s="2">
        <f t="shared" si="12"/>
        <v>2.6421E-2</v>
      </c>
      <c r="M77" s="2">
        <f t="shared" si="18"/>
        <v>74915.947302026732</v>
      </c>
      <c r="N77" s="2">
        <f t="shared" si="19"/>
        <v>1979.3542436668483</v>
      </c>
      <c r="O77" s="2">
        <f t="shared" si="13"/>
        <v>943.15089182283418</v>
      </c>
      <c r="P77" s="2">
        <f t="shared" si="14"/>
        <v>35875.058305017694</v>
      </c>
      <c r="Q77" s="2">
        <f>SUM($O77:O$113)</f>
        <v>31340.095712965598</v>
      </c>
      <c r="R77" s="2">
        <f>SUM($P77:P$113)</f>
        <v>473740.25011350407</v>
      </c>
    </row>
    <row r="78" spans="1:18" x14ac:dyDescent="0.3">
      <c r="A78" s="2">
        <v>75</v>
      </c>
      <c r="B78" s="2">
        <v>2.8684000000000001E-2</v>
      </c>
      <c r="C78" s="2">
        <v>1.6330000000000001E-2</v>
      </c>
      <c r="D78" s="2">
        <f t="shared" si="15"/>
        <v>2.8684000000000001E-2</v>
      </c>
      <c r="E78" s="2">
        <f t="shared" si="16"/>
        <v>72936.593058359882</v>
      </c>
      <c r="F78" s="2">
        <f t="shared" si="17"/>
        <v>2092.113235285995</v>
      </c>
      <c r="G78" s="2">
        <f t="shared" si="10"/>
        <v>469.10732988068685</v>
      </c>
      <c r="H78" s="2">
        <f t="shared" si="11"/>
        <v>16517.054088522709</v>
      </c>
      <c r="I78" s="2">
        <f>SUM(G78:$G$113)</f>
        <v>12846.130970308379</v>
      </c>
      <c r="J78" s="2">
        <f>SUM(H78:$H$113)</f>
        <v>193671.94264727886</v>
      </c>
      <c r="L78" s="2">
        <f t="shared" si="12"/>
        <v>2.8684000000000001E-2</v>
      </c>
      <c r="M78" s="2">
        <f t="shared" si="18"/>
        <v>72936.593058359882</v>
      </c>
      <c r="N78" s="2">
        <f t="shared" si="19"/>
        <v>2092.113235285995</v>
      </c>
      <c r="O78" s="2">
        <f t="shared" si="13"/>
        <v>987.00980356245122</v>
      </c>
      <c r="P78" s="2">
        <f t="shared" si="14"/>
        <v>34581.389494594878</v>
      </c>
      <c r="Q78" s="2">
        <f>SUM($O78:O$113)</f>
        <v>30396.944821142766</v>
      </c>
      <c r="R78" s="2">
        <f>SUM($P78:P$113)</f>
        <v>437865.19180848642</v>
      </c>
    </row>
    <row r="79" spans="1:18" x14ac:dyDescent="0.3">
      <c r="A79" s="2">
        <v>76</v>
      </c>
      <c r="B79" s="2">
        <v>3.1399000000000003E-2</v>
      </c>
      <c r="C79" s="2">
        <v>1.8315999999999999E-2</v>
      </c>
      <c r="D79" s="2">
        <f t="shared" si="15"/>
        <v>3.1399000000000003E-2</v>
      </c>
      <c r="E79" s="2">
        <f t="shared" si="16"/>
        <v>70844.479823073882</v>
      </c>
      <c r="F79" s="2">
        <f t="shared" si="17"/>
        <v>2224.4458219646972</v>
      </c>
      <c r="G79" s="2">
        <f t="shared" si="10"/>
        <v>488.99981279373452</v>
      </c>
      <c r="H79" s="2">
        <f t="shared" si="11"/>
        <v>15728.704812791682</v>
      </c>
      <c r="I79" s="2">
        <f>SUM(G79:$G$113)</f>
        <v>12377.023640427693</v>
      </c>
      <c r="J79" s="2">
        <f>SUM(H79:$H$113)</f>
        <v>177154.88855875612</v>
      </c>
      <c r="L79" s="2">
        <f t="shared" si="12"/>
        <v>3.1399000000000003E-2</v>
      </c>
      <c r="M79" s="2">
        <f t="shared" si="18"/>
        <v>70844.479823073882</v>
      </c>
      <c r="N79" s="2">
        <f t="shared" si="19"/>
        <v>2224.4458219646972</v>
      </c>
      <c r="O79" s="2">
        <f t="shared" si="13"/>
        <v>1039.0506976117194</v>
      </c>
      <c r="P79" s="2">
        <f t="shared" si="14"/>
        <v>33256.888037952391</v>
      </c>
      <c r="Q79" s="2">
        <f>SUM($O79:O$113)</f>
        <v>29409.935017580316</v>
      </c>
      <c r="R79" s="2">
        <f>SUM($P79:P$113)</f>
        <v>403283.80231389153</v>
      </c>
    </row>
    <row r="80" spans="1:18" x14ac:dyDescent="0.3">
      <c r="A80" s="2">
        <v>77</v>
      </c>
      <c r="B80" s="2">
        <v>3.4393E-2</v>
      </c>
      <c r="C80" s="2">
        <v>2.0538000000000001E-2</v>
      </c>
      <c r="D80" s="2">
        <f t="shared" si="15"/>
        <v>3.4393E-2</v>
      </c>
      <c r="E80" s="2">
        <f t="shared" si="16"/>
        <v>68620.03400110919</v>
      </c>
      <c r="F80" s="2">
        <f t="shared" si="17"/>
        <v>2360.0488294001484</v>
      </c>
      <c r="G80" s="2">
        <f t="shared" si="10"/>
        <v>508.6366814466129</v>
      </c>
      <c r="H80" s="2">
        <f t="shared" si="11"/>
        <v>14936.116872916509</v>
      </c>
      <c r="I80" s="2">
        <f>SUM(G80:$G$113)</f>
        <v>11888.023827633959</v>
      </c>
      <c r="J80" s="2">
        <f>SUM(H80:$H$113)</f>
        <v>161426.18374596443</v>
      </c>
      <c r="L80" s="2">
        <f t="shared" si="12"/>
        <v>3.4393E-2</v>
      </c>
      <c r="M80" s="2">
        <f t="shared" si="18"/>
        <v>68620.03400110919</v>
      </c>
      <c r="N80" s="2">
        <f t="shared" si="19"/>
        <v>2360.0488294001484</v>
      </c>
      <c r="O80" s="2">
        <f t="shared" si="13"/>
        <v>1091.476828922204</v>
      </c>
      <c r="P80" s="2">
        <f t="shared" si="14"/>
        <v>31893.717832127455</v>
      </c>
      <c r="Q80" s="2">
        <f>SUM($O80:O$113)</f>
        <v>28370.884319968598</v>
      </c>
      <c r="R80" s="2">
        <f>SUM($P80:P$113)</f>
        <v>370026.91427593905</v>
      </c>
    </row>
    <row r="81" spans="1:18" x14ac:dyDescent="0.3">
      <c r="A81" s="2">
        <v>78</v>
      </c>
      <c r="B81" s="2">
        <v>3.7685999999999997E-2</v>
      </c>
      <c r="C81" s="2">
        <v>2.3012999999999999E-2</v>
      </c>
      <c r="D81" s="2">
        <f t="shared" si="15"/>
        <v>3.7685999999999997E-2</v>
      </c>
      <c r="E81" s="2">
        <f t="shared" si="16"/>
        <v>66259.985171709035</v>
      </c>
      <c r="F81" s="2">
        <f t="shared" si="17"/>
        <v>2497.0738011810267</v>
      </c>
      <c r="G81" s="2">
        <f t="shared" si="10"/>
        <v>527.61592436337628</v>
      </c>
      <c r="H81" s="2">
        <f t="shared" si="11"/>
        <v>14139.626475790479</v>
      </c>
      <c r="I81" s="2">
        <f>SUM(G81:$G$113)</f>
        <v>11379.387146187346</v>
      </c>
      <c r="J81" s="2">
        <f>SUM(H81:$H$113)</f>
        <v>146490.06687304797</v>
      </c>
      <c r="L81" s="2">
        <f t="shared" si="12"/>
        <v>3.7685999999999997E-2</v>
      </c>
      <c r="M81" s="2">
        <f t="shared" si="18"/>
        <v>66259.985171709035</v>
      </c>
      <c r="N81" s="2">
        <f t="shared" si="19"/>
        <v>2497.0738011810267</v>
      </c>
      <c r="O81" s="2">
        <f t="shared" si="13"/>
        <v>1143.414081033666</v>
      </c>
      <c r="P81" s="2">
        <f t="shared" si="14"/>
        <v>30491.878410620877</v>
      </c>
      <c r="Q81" s="2">
        <f>SUM($O81:O$113)</f>
        <v>27279.407491046393</v>
      </c>
      <c r="R81" s="2">
        <f>SUM($P81:P$113)</f>
        <v>338133.19644381158</v>
      </c>
    </row>
    <row r="82" spans="1:18" x14ac:dyDescent="0.3">
      <c r="A82" s="2">
        <v>79</v>
      </c>
      <c r="B82" s="2">
        <v>4.1283E-2</v>
      </c>
      <c r="C82" s="2">
        <v>2.5760000000000002E-2</v>
      </c>
      <c r="D82" s="2">
        <f t="shared" si="15"/>
        <v>4.1283E-2</v>
      </c>
      <c r="E82" s="2">
        <f t="shared" si="16"/>
        <v>63762.911370528011</v>
      </c>
      <c r="F82" s="2">
        <f t="shared" si="17"/>
        <v>2632.3242701095078</v>
      </c>
      <c r="G82" s="2">
        <f t="shared" si="10"/>
        <v>545.28773950749496</v>
      </c>
      <c r="H82" s="2">
        <f t="shared" si="11"/>
        <v>13339.961286690042</v>
      </c>
      <c r="I82" s="2">
        <f>SUM(G82:$G$113)</f>
        <v>10851.771221823969</v>
      </c>
      <c r="J82" s="2">
        <f>SUM(H82:$H$113)</f>
        <v>132350.44039725754</v>
      </c>
      <c r="L82" s="2">
        <f t="shared" si="12"/>
        <v>4.1283E-2</v>
      </c>
      <c r="M82" s="2">
        <f t="shared" si="18"/>
        <v>63762.911370528011</v>
      </c>
      <c r="N82" s="2">
        <f t="shared" si="19"/>
        <v>2632.3242701095078</v>
      </c>
      <c r="O82" s="2">
        <f t="shared" si="13"/>
        <v>1193.411373001825</v>
      </c>
      <c r="P82" s="2">
        <f t="shared" si="14"/>
        <v>29052.239089938841</v>
      </c>
      <c r="Q82" s="2">
        <f>SUM($O82:O$113)</f>
        <v>26135.993410012728</v>
      </c>
      <c r="R82" s="2">
        <f>SUM($P82:P$113)</f>
        <v>307641.31803319074</v>
      </c>
    </row>
    <row r="83" spans="1:18" x14ac:dyDescent="0.3">
      <c r="A83" s="2">
        <v>80</v>
      </c>
      <c r="B83" s="2">
        <v>4.5178999999999997E-2</v>
      </c>
      <c r="C83" s="2">
        <v>2.8787E-2</v>
      </c>
      <c r="D83" s="2">
        <f t="shared" si="15"/>
        <v>4.5178999999999997E-2</v>
      </c>
      <c r="E83" s="2">
        <f t="shared" si="16"/>
        <v>61130.587100418503</v>
      </c>
      <c r="F83" s="2">
        <f t="shared" si="17"/>
        <v>2761.8187946098074</v>
      </c>
      <c r="G83" s="2">
        <f t="shared" si="10"/>
        <v>560.8947227267239</v>
      </c>
      <c r="H83" s="2">
        <f t="shared" si="11"/>
        <v>12538.478102834917</v>
      </c>
      <c r="I83" s="2">
        <f>SUM(G83:$G$113)</f>
        <v>10306.483482316475</v>
      </c>
      <c r="J83" s="2">
        <f>SUM(H83:$H$113)</f>
        <v>119010.47911056751</v>
      </c>
      <c r="L83" s="2">
        <f t="shared" si="12"/>
        <v>4.5178999999999997E-2</v>
      </c>
      <c r="M83" s="2">
        <f t="shared" si="18"/>
        <v>61130.587100418503</v>
      </c>
      <c r="N83" s="2">
        <f t="shared" si="19"/>
        <v>2761.8187946098074</v>
      </c>
      <c r="O83" s="2">
        <f t="shared" si="13"/>
        <v>1239.7228078472001</v>
      </c>
      <c r="P83" s="2">
        <f t="shared" si="14"/>
        <v>27577.1044589989</v>
      </c>
      <c r="Q83" s="2">
        <f>SUM($O83:O$113)</f>
        <v>24942.582037010903</v>
      </c>
      <c r="R83" s="2">
        <f>SUM($P83:P$113)</f>
        <v>278589.07894325192</v>
      </c>
    </row>
    <row r="84" spans="1:18" x14ac:dyDescent="0.3">
      <c r="A84" s="2">
        <v>81</v>
      </c>
      <c r="B84" s="2">
        <v>4.9378999999999999E-2</v>
      </c>
      <c r="C84" s="2">
        <v>3.2113999999999997E-2</v>
      </c>
      <c r="D84" s="2">
        <f t="shared" si="15"/>
        <v>4.9378999999999999E-2</v>
      </c>
      <c r="E84" s="2">
        <f t="shared" si="16"/>
        <v>58368.768305808699</v>
      </c>
      <c r="F84" s="2">
        <f t="shared" si="17"/>
        <v>2882.1914101725279</v>
      </c>
      <c r="G84" s="2">
        <f t="shared" si="10"/>
        <v>573.8637882501904</v>
      </c>
      <c r="H84" s="2">
        <f t="shared" si="11"/>
        <v>11737.257059438176</v>
      </c>
      <c r="I84" s="2">
        <f>SUM(G84:$G$113)</f>
        <v>9745.5887595897493</v>
      </c>
      <c r="J84" s="2">
        <f>SUM(H84:$H$113)</f>
        <v>106472.00100773259</v>
      </c>
      <c r="L84" s="2">
        <f t="shared" si="12"/>
        <v>4.9378999999999999E-2</v>
      </c>
      <c r="M84" s="2">
        <f t="shared" si="18"/>
        <v>58368.768305808699</v>
      </c>
      <c r="N84" s="2">
        <f t="shared" si="19"/>
        <v>2882.1914101725279</v>
      </c>
      <c r="O84" s="2">
        <f t="shared" si="13"/>
        <v>1280.9461013520333</v>
      </c>
      <c r="P84" s="2">
        <f t="shared" si="14"/>
        <v>26070.493521431472</v>
      </c>
      <c r="Q84" s="2">
        <f>SUM($O84:O$113)</f>
        <v>23702.859229163703</v>
      </c>
      <c r="R84" s="2">
        <f>SUM($P84:P$113)</f>
        <v>251011.97448425303</v>
      </c>
    </row>
    <row r="85" spans="1:18" x14ac:dyDescent="0.3">
      <c r="A85" s="2">
        <v>82</v>
      </c>
      <c r="B85" s="2">
        <v>5.3919000000000002E-2</v>
      </c>
      <c r="C85" s="2">
        <v>3.5786999999999999E-2</v>
      </c>
      <c r="D85" s="2">
        <f t="shared" si="15"/>
        <v>5.3919000000000002E-2</v>
      </c>
      <c r="E85" s="2">
        <f t="shared" si="16"/>
        <v>55486.576895636172</v>
      </c>
      <c r="F85" s="2">
        <f t="shared" si="17"/>
        <v>2991.7807396358066</v>
      </c>
      <c r="G85" s="2">
        <f t="shared" si="10"/>
        <v>584.00369056389525</v>
      </c>
      <c r="H85" s="2">
        <f t="shared" si="11"/>
        <v>10938.904944215863</v>
      </c>
      <c r="I85" s="2">
        <f>SUM(G85:$G$113)</f>
        <v>9171.7249713395595</v>
      </c>
      <c r="J85" s="2">
        <f>SUM(H85:$H$113)</f>
        <v>94734.743948294403</v>
      </c>
      <c r="L85" s="2">
        <f t="shared" si="12"/>
        <v>5.3919000000000002E-2</v>
      </c>
      <c r="M85" s="2">
        <f t="shared" si="18"/>
        <v>55486.576895636172</v>
      </c>
      <c r="N85" s="2">
        <f t="shared" si="19"/>
        <v>2991.7807396358066</v>
      </c>
      <c r="O85" s="2">
        <f t="shared" si="13"/>
        <v>1316.4865452795634</v>
      </c>
      <c r="P85" s="2">
        <f t="shared" si="14"/>
        <v>24537.780813699705</v>
      </c>
      <c r="Q85" s="2">
        <f>SUM($O85:O$113)</f>
        <v>22421.913127811673</v>
      </c>
      <c r="R85" s="2">
        <f>SUM($P85:P$113)</f>
        <v>224941.48096282152</v>
      </c>
    </row>
    <row r="86" spans="1:18" x14ac:dyDescent="0.3">
      <c r="A86" s="2">
        <v>83</v>
      </c>
      <c r="B86" s="2">
        <v>5.8846999999999997E-2</v>
      </c>
      <c r="C86" s="2">
        <v>3.9861000000000001E-2</v>
      </c>
      <c r="D86" s="2">
        <f t="shared" si="15"/>
        <v>5.8846999999999997E-2</v>
      </c>
      <c r="E86" s="2">
        <f t="shared" si="16"/>
        <v>52494.796156000368</v>
      </c>
      <c r="F86" s="2">
        <f t="shared" si="17"/>
        <v>3089.1612693921534</v>
      </c>
      <c r="G86" s="2">
        <f t="shared" si="10"/>
        <v>591.18885617911042</v>
      </c>
      <c r="H86" s="2">
        <f t="shared" si="11"/>
        <v>10146.166792675185</v>
      </c>
      <c r="I86" s="2">
        <f>SUM(G86:$G$113)</f>
        <v>8587.7212807756641</v>
      </c>
      <c r="J86" s="2">
        <f>SUM(H86:$H$113)</f>
        <v>83795.839004078531</v>
      </c>
      <c r="L86" s="2">
        <f t="shared" si="12"/>
        <v>5.8846999999999997E-2</v>
      </c>
      <c r="M86" s="2">
        <f t="shared" si="18"/>
        <v>52494.796156000368</v>
      </c>
      <c r="N86" s="2">
        <f t="shared" si="19"/>
        <v>3089.1612693921534</v>
      </c>
      <c r="O86" s="2">
        <f t="shared" si="13"/>
        <v>1345.8785461401676</v>
      </c>
      <c r="P86" s="2">
        <f t="shared" si="14"/>
        <v>22984.879415847365</v>
      </c>
      <c r="Q86" s="2">
        <f>SUM($O86:O$113)</f>
        <v>21105.426582532113</v>
      </c>
      <c r="R86" s="2">
        <f>SUM($P86:P$113)</f>
        <v>200403.70014912184</v>
      </c>
    </row>
    <row r="87" spans="1:18" x14ac:dyDescent="0.3">
      <c r="A87" s="2">
        <v>84</v>
      </c>
      <c r="B87" s="2">
        <v>6.4233999999999999E-2</v>
      </c>
      <c r="C87" s="2">
        <v>4.4416999999999998E-2</v>
      </c>
      <c r="D87" s="2">
        <f t="shared" si="15"/>
        <v>6.4233999999999999E-2</v>
      </c>
      <c r="E87" s="2">
        <f t="shared" si="16"/>
        <v>49405.634886608212</v>
      </c>
      <c r="F87" s="2">
        <f t="shared" si="17"/>
        <v>3173.5215513063918</v>
      </c>
      <c r="G87" s="2">
        <f t="shared" si="10"/>
        <v>595.42482550381362</v>
      </c>
      <c r="H87" s="2">
        <f t="shared" si="11"/>
        <v>9361.8581523790454</v>
      </c>
      <c r="I87" s="2">
        <f>SUM(G87:$G$113)</f>
        <v>7996.5324245965585</v>
      </c>
      <c r="J87" s="2">
        <f>SUM(H87:$H$113)</f>
        <v>73649.672211403347</v>
      </c>
      <c r="L87" s="2">
        <f t="shared" si="12"/>
        <v>6.4233999999999999E-2</v>
      </c>
      <c r="M87" s="2">
        <f t="shared" si="18"/>
        <v>49405.634886608212</v>
      </c>
      <c r="N87" s="2">
        <f t="shared" si="19"/>
        <v>3173.5215513063918</v>
      </c>
      <c r="O87" s="2">
        <f t="shared" si="13"/>
        <v>1368.9430061073256</v>
      </c>
      <c r="P87" s="2">
        <f t="shared" si="14"/>
        <v>21418.107145408903</v>
      </c>
      <c r="Q87" s="2">
        <f>SUM($O87:O$113)</f>
        <v>19759.548036391941</v>
      </c>
      <c r="R87" s="2">
        <f>SUM($P87:P$113)</f>
        <v>177418.82073327448</v>
      </c>
    </row>
    <row r="88" spans="1:18" x14ac:dyDescent="0.3">
      <c r="A88" s="2">
        <v>85</v>
      </c>
      <c r="B88" s="2">
        <v>7.0154999999999995E-2</v>
      </c>
      <c r="C88" s="2">
        <v>4.9537999999999999E-2</v>
      </c>
      <c r="D88" s="2">
        <f t="shared" si="15"/>
        <v>7.0154999999999995E-2</v>
      </c>
      <c r="E88" s="2">
        <f t="shared" si="16"/>
        <v>46232.113335301823</v>
      </c>
      <c r="F88" s="2">
        <f t="shared" si="17"/>
        <v>3243.4139110380993</v>
      </c>
      <c r="G88" s="2">
        <f t="shared" si="10"/>
        <v>596.60609990912201</v>
      </c>
      <c r="H88" s="2">
        <f t="shared" si="11"/>
        <v>8588.7338782540482</v>
      </c>
      <c r="I88" s="2">
        <f>SUM(G88:$G$113)</f>
        <v>7401.1075990927447</v>
      </c>
      <c r="J88" s="2">
        <f>SUM(H88:$H$113)</f>
        <v>64287.814059024306</v>
      </c>
      <c r="L88" s="2">
        <f t="shared" si="12"/>
        <v>7.0154999999999995E-2</v>
      </c>
      <c r="M88" s="2">
        <f t="shared" si="18"/>
        <v>46232.113335301823</v>
      </c>
      <c r="N88" s="2">
        <f t="shared" si="19"/>
        <v>3243.4139110380993</v>
      </c>
      <c r="O88" s="2">
        <f t="shared" si="13"/>
        <v>1385.2396586101368</v>
      </c>
      <c r="P88" s="2">
        <f t="shared" si="14"/>
        <v>19843.897476268034</v>
      </c>
      <c r="Q88" s="2">
        <f>SUM($O88:O$113)</f>
        <v>18390.605030284616</v>
      </c>
      <c r="R88" s="2">
        <f>SUM($P88:P$113)</f>
        <v>156000.71358786552</v>
      </c>
    </row>
    <row r="89" spans="1:18" x14ac:dyDescent="0.3">
      <c r="A89" s="2">
        <v>86</v>
      </c>
      <c r="B89" s="2">
        <v>7.6678999999999997E-2</v>
      </c>
      <c r="C89" s="2">
        <v>5.5310999999999999E-2</v>
      </c>
      <c r="D89" s="2">
        <f t="shared" si="15"/>
        <v>7.6678999999999997E-2</v>
      </c>
      <c r="E89" s="2">
        <f t="shared" si="16"/>
        <v>42988.699424263723</v>
      </c>
      <c r="F89" s="2">
        <f t="shared" si="17"/>
        <v>3296.3304831531177</v>
      </c>
      <c r="G89" s="2">
        <f t="shared" si="10"/>
        <v>594.45076358679785</v>
      </c>
      <c r="H89" s="2">
        <f t="shared" si="11"/>
        <v>7829.5992676717024</v>
      </c>
      <c r="I89" s="2">
        <f>SUM(G89:$G$113)</f>
        <v>6804.5014991836233</v>
      </c>
      <c r="J89" s="2">
        <f>SUM(H89:$H$113)</f>
        <v>55699.080180770252</v>
      </c>
      <c r="L89" s="2">
        <f t="shared" si="12"/>
        <v>7.6678999999999997E-2</v>
      </c>
      <c r="M89" s="2">
        <f t="shared" si="18"/>
        <v>42988.699424263723</v>
      </c>
      <c r="N89" s="2">
        <f t="shared" si="19"/>
        <v>3296.3304831531177</v>
      </c>
      <c r="O89" s="2">
        <f t="shared" si="13"/>
        <v>1393.9009512184928</v>
      </c>
      <c r="P89" s="2">
        <f t="shared" si="14"/>
        <v>18269.058266158856</v>
      </c>
      <c r="Q89" s="2">
        <f>SUM($O89:O$113)</f>
        <v>17005.365371674474</v>
      </c>
      <c r="R89" s="2">
        <f>SUM($P89:P$113)</f>
        <v>136156.81611159752</v>
      </c>
    </row>
    <row r="90" spans="1:18" x14ac:dyDescent="0.3">
      <c r="A90" s="2">
        <v>87</v>
      </c>
      <c r="B90" s="2">
        <v>8.3862000000000006E-2</v>
      </c>
      <c r="C90" s="2">
        <v>6.1815000000000002E-2</v>
      </c>
      <c r="D90" s="2">
        <f t="shared" si="15"/>
        <v>8.3862000000000006E-2</v>
      </c>
      <c r="E90" s="2">
        <f t="shared" si="16"/>
        <v>39692.368941110602</v>
      </c>
      <c r="F90" s="2">
        <f t="shared" si="17"/>
        <v>3328.6814441394176</v>
      </c>
      <c r="G90" s="2">
        <f t="shared" si="10"/>
        <v>588.51455185674661</v>
      </c>
      <c r="H90" s="2">
        <f t="shared" si="11"/>
        <v>7087.4837504175539</v>
      </c>
      <c r="I90" s="2">
        <f>SUM(G90:$G$113)</f>
        <v>6210.0507355968257</v>
      </c>
      <c r="J90" s="2">
        <f>SUM(H90:$H$113)</f>
        <v>47869.480913098552</v>
      </c>
      <c r="L90" s="2">
        <f t="shared" si="12"/>
        <v>8.3862000000000006E-2</v>
      </c>
      <c r="M90" s="2">
        <f t="shared" si="18"/>
        <v>39692.368941110602</v>
      </c>
      <c r="N90" s="2">
        <f t="shared" si="19"/>
        <v>3328.6814441394176</v>
      </c>
      <c r="O90" s="2">
        <f t="shared" si="13"/>
        <v>1393.6445765268325</v>
      </c>
      <c r="P90" s="2">
        <f t="shared" si="14"/>
        <v>16701.193215215902</v>
      </c>
      <c r="Q90" s="2">
        <f>SUM($O90:O$113)</f>
        <v>15611.464420455983</v>
      </c>
      <c r="R90" s="2">
        <f>SUM($P90:P$113)</f>
        <v>117887.75784543864</v>
      </c>
    </row>
    <row r="91" spans="1:18" x14ac:dyDescent="0.3">
      <c r="A91" s="2">
        <v>88</v>
      </c>
      <c r="B91" s="2">
        <v>9.1503000000000001E-2</v>
      </c>
      <c r="C91" s="2">
        <v>6.9116999999999998E-2</v>
      </c>
      <c r="D91" s="2">
        <f t="shared" si="15"/>
        <v>9.1503000000000001E-2</v>
      </c>
      <c r="E91" s="2">
        <f t="shared" si="16"/>
        <v>36363.687496971186</v>
      </c>
      <c r="F91" s="2">
        <f t="shared" si="17"/>
        <v>3327.3864970353543</v>
      </c>
      <c r="G91" s="2">
        <f t="shared" si="10"/>
        <v>576.75059194120934</v>
      </c>
      <c r="H91" s="2">
        <f t="shared" si="11"/>
        <v>6365.7972432745455</v>
      </c>
      <c r="I91" s="2">
        <f>SUM(G91:$G$113)</f>
        <v>5621.5361837400787</v>
      </c>
      <c r="J91" s="2">
        <f>SUM(H91:$H$113)</f>
        <v>40781.997162680993</v>
      </c>
      <c r="L91" s="2">
        <f t="shared" si="12"/>
        <v>9.1503000000000001E-2</v>
      </c>
      <c r="M91" s="2">
        <f t="shared" si="18"/>
        <v>36363.687496971186</v>
      </c>
      <c r="N91" s="2">
        <f t="shared" si="19"/>
        <v>3327.3864970353543</v>
      </c>
      <c r="O91" s="2">
        <f t="shared" si="13"/>
        <v>1379.3093179170696</v>
      </c>
      <c r="P91" s="2">
        <f t="shared" si="14"/>
        <v>15149.106682971746</v>
      </c>
      <c r="Q91" s="2">
        <f>SUM($O91:O$113)</f>
        <v>14217.81984392915</v>
      </c>
      <c r="R91" s="2">
        <f>SUM($P91:P$113)</f>
        <v>101186.56463022273</v>
      </c>
    </row>
    <row r="92" spans="1:18" x14ac:dyDescent="0.3">
      <c r="A92" s="2">
        <v>89</v>
      </c>
      <c r="B92" s="2">
        <v>9.9553000000000003E-2</v>
      </c>
      <c r="C92" s="2">
        <v>7.7285000000000006E-2</v>
      </c>
      <c r="D92" s="2">
        <f t="shared" si="15"/>
        <v>9.9553000000000003E-2</v>
      </c>
      <c r="E92" s="2">
        <f t="shared" si="16"/>
        <v>33036.300999935833</v>
      </c>
      <c r="F92" s="2">
        <f t="shared" si="17"/>
        <v>3288.862873446612</v>
      </c>
      <c r="G92" s="2">
        <f t="shared" si="10"/>
        <v>558.89521782626446</v>
      </c>
      <c r="H92" s="2">
        <f t="shared" si="11"/>
        <v>5669.9095079639164</v>
      </c>
      <c r="I92" s="2">
        <f>SUM(G92:$G$113)</f>
        <v>5044.7855917988691</v>
      </c>
      <c r="J92" s="2">
        <f>SUM(H92:$H$113)</f>
        <v>34416.199919406456</v>
      </c>
      <c r="L92" s="2">
        <f t="shared" si="12"/>
        <v>9.9553000000000003E-2</v>
      </c>
      <c r="M92" s="2">
        <f t="shared" si="18"/>
        <v>33036.300999935833</v>
      </c>
      <c r="N92" s="2">
        <f t="shared" si="19"/>
        <v>3288.862873446612</v>
      </c>
      <c r="O92" s="2">
        <f t="shared" si="13"/>
        <v>1349.8416138633634</v>
      </c>
      <c r="P92" s="2">
        <f t="shared" si="14"/>
        <v>13626.651459564138</v>
      </c>
      <c r="Q92" s="2">
        <f>SUM($O92:O$113)</f>
        <v>12838.510526012082</v>
      </c>
      <c r="R92" s="2">
        <f>SUM($P92:P$113)</f>
        <v>86037.457947250979</v>
      </c>
    </row>
    <row r="93" spans="1:18" x14ac:dyDescent="0.3">
      <c r="A93" s="2">
        <v>90</v>
      </c>
      <c r="B93" s="2">
        <v>0.10881399999999999</v>
      </c>
      <c r="C93" s="2">
        <v>8.6386000000000004E-2</v>
      </c>
      <c r="D93" s="2">
        <f t="shared" si="15"/>
        <v>0.10881399999999999</v>
      </c>
      <c r="E93" s="2">
        <f t="shared" si="16"/>
        <v>29747.438126489222</v>
      </c>
      <c r="F93" s="2">
        <f t="shared" si="17"/>
        <v>3236.937732295798</v>
      </c>
      <c r="G93" s="2">
        <f t="shared" si="10"/>
        <v>539.28557114344619</v>
      </c>
      <c r="H93" s="2">
        <f t="shared" si="11"/>
        <v>5005.3460850172396</v>
      </c>
      <c r="I93" s="2">
        <f>SUM(G93:$G$113)</f>
        <v>4485.8903739726056</v>
      </c>
      <c r="J93" s="2">
        <f>SUM(H93:$H$113)</f>
        <v>28746.290411442536</v>
      </c>
      <c r="L93" s="2">
        <f t="shared" si="12"/>
        <v>0.10881399999999999</v>
      </c>
      <c r="M93" s="2">
        <f t="shared" si="18"/>
        <v>29747.438126489222</v>
      </c>
      <c r="N93" s="2">
        <f t="shared" si="19"/>
        <v>3236.937732295798</v>
      </c>
      <c r="O93" s="2">
        <f t="shared" si="13"/>
        <v>1315.3763156781708</v>
      </c>
      <c r="P93" s="2">
        <f t="shared" si="14"/>
        <v>12148.591511693219</v>
      </c>
      <c r="Q93" s="2">
        <f>SUM($O93:O$113)</f>
        <v>11488.66891214872</v>
      </c>
      <c r="R93" s="2">
        <f>SUM($P93:P$113)</f>
        <v>72410.806487686845</v>
      </c>
    </row>
    <row r="94" spans="1:18" x14ac:dyDescent="0.3">
      <c r="A94" s="2">
        <v>91</v>
      </c>
      <c r="B94" s="2">
        <v>0.119522</v>
      </c>
      <c r="C94" s="2">
        <v>9.6499000000000001E-2</v>
      </c>
      <c r="D94" s="2">
        <f t="shared" si="15"/>
        <v>0.119522</v>
      </c>
      <c r="E94" s="2">
        <f t="shared" si="16"/>
        <v>26510.500394193423</v>
      </c>
      <c r="F94" s="2">
        <f t="shared" si="17"/>
        <v>3168.5880281147865</v>
      </c>
      <c r="G94" s="2">
        <f t="shared" si="10"/>
        <v>517.54731610393958</v>
      </c>
      <c r="H94" s="2">
        <f t="shared" si="11"/>
        <v>4373.2297609040925</v>
      </c>
      <c r="I94" s="2">
        <f>SUM(G94:$G$113)</f>
        <v>3946.6048028291598</v>
      </c>
      <c r="J94" s="2">
        <f>SUM(H94:$H$113)</f>
        <v>23740.944326425295</v>
      </c>
      <c r="L94" s="2">
        <f t="shared" si="12"/>
        <v>0.119522</v>
      </c>
      <c r="M94" s="2">
        <f t="shared" si="18"/>
        <v>26510.500394193423</v>
      </c>
      <c r="N94" s="2">
        <f t="shared" si="19"/>
        <v>3168.5880281147865</v>
      </c>
      <c r="O94" s="2">
        <f t="shared" si="13"/>
        <v>1274.8528989708827</v>
      </c>
      <c r="P94" s="2">
        <f t="shared" si="14"/>
        <v>10719.460074197857</v>
      </c>
      <c r="Q94" s="2">
        <f>SUM($O94:O$113)</f>
        <v>10173.292596470548</v>
      </c>
      <c r="R94" s="2">
        <f>SUM($P94:P$113)</f>
        <v>60262.214975993651</v>
      </c>
    </row>
    <row r="95" spans="1:18" x14ac:dyDescent="0.3">
      <c r="A95" s="2">
        <v>92</v>
      </c>
      <c r="B95" s="2">
        <v>0.13014000000000001</v>
      </c>
      <c r="C95" s="2">
        <v>0.107714</v>
      </c>
      <c r="D95" s="2">
        <f t="shared" si="15"/>
        <v>0.13014000000000001</v>
      </c>
      <c r="E95" s="2">
        <f t="shared" si="16"/>
        <v>23341.912366078635</v>
      </c>
      <c r="F95" s="2">
        <f t="shared" si="17"/>
        <v>3037.7164753214738</v>
      </c>
      <c r="G95" s="2">
        <f t="shared" si="10"/>
        <v>486.44231725756447</v>
      </c>
      <c r="H95" s="2">
        <f t="shared" si="11"/>
        <v>3775.03195433462</v>
      </c>
      <c r="I95" s="2">
        <f>SUM(G95:$G$113)</f>
        <v>3429.0574867252203</v>
      </c>
      <c r="J95" s="2">
        <f>SUM(H95:$H$113)</f>
        <v>19367.714565521204</v>
      </c>
      <c r="L95" s="2">
        <f t="shared" si="12"/>
        <v>0.13014000000000001</v>
      </c>
      <c r="M95" s="2">
        <f t="shared" si="18"/>
        <v>23341.912366078635</v>
      </c>
      <c r="N95" s="2">
        <f t="shared" si="19"/>
        <v>3037.7164753214738</v>
      </c>
      <c r="O95" s="2">
        <f t="shared" si="13"/>
        <v>1210.0969372200605</v>
      </c>
      <c r="P95" s="2">
        <f t="shared" si="14"/>
        <v>9344.8007596134466</v>
      </c>
      <c r="Q95" s="2">
        <f>SUM($O95:O$113)</f>
        <v>8898.4396974996653</v>
      </c>
      <c r="R95" s="2">
        <f>SUM($P95:P$113)</f>
        <v>49542.754901795786</v>
      </c>
    </row>
    <row r="96" spans="1:18" x14ac:dyDescent="0.3">
      <c r="A96" s="2">
        <v>93</v>
      </c>
      <c r="B96" s="2">
        <v>0.14171500000000001</v>
      </c>
      <c r="C96" s="2">
        <v>0.120129</v>
      </c>
      <c r="D96" s="2">
        <f t="shared" si="15"/>
        <v>0.14171500000000001</v>
      </c>
      <c r="E96" s="2">
        <f t="shared" si="16"/>
        <v>20304.195890757161</v>
      </c>
      <c r="F96" s="2">
        <f t="shared" si="17"/>
        <v>2877.4091206586513</v>
      </c>
      <c r="G96" s="2">
        <f t="shared" si="10"/>
        <v>451.73688845810761</v>
      </c>
      <c r="H96" s="2">
        <f t="shared" si="11"/>
        <v>3219.3620547034443</v>
      </c>
      <c r="I96" s="2">
        <f>SUM(G96:$G$113)</f>
        <v>2942.6151694676555</v>
      </c>
      <c r="J96" s="2">
        <f>SUM(H96:$H$113)</f>
        <v>15592.682611186588</v>
      </c>
      <c r="L96" s="2">
        <f t="shared" si="12"/>
        <v>0.14171500000000001</v>
      </c>
      <c r="M96" s="2">
        <f t="shared" si="18"/>
        <v>20304.195890757161</v>
      </c>
      <c r="N96" s="2">
        <f t="shared" si="19"/>
        <v>2877.4091206586513</v>
      </c>
      <c r="O96" s="2">
        <f t="shared" si="13"/>
        <v>1134.8884266626678</v>
      </c>
      <c r="P96" s="2">
        <f t="shared" si="14"/>
        <v>8048.1865235221312</v>
      </c>
      <c r="Q96" s="2">
        <f>SUM($O96:O$113)</f>
        <v>7688.3427602796019</v>
      </c>
      <c r="R96" s="2">
        <f>SUM($P96:P$113)</f>
        <v>40197.954142182331</v>
      </c>
    </row>
    <row r="97" spans="1:18" x14ac:dyDescent="0.3">
      <c r="A97" s="2">
        <v>94</v>
      </c>
      <c r="B97" s="2">
        <v>0.154333</v>
      </c>
      <c r="C97" s="2">
        <v>0.13384099999999999</v>
      </c>
      <c r="D97" s="2">
        <f t="shared" si="15"/>
        <v>0.154333</v>
      </c>
      <c r="E97" s="2">
        <f t="shared" si="16"/>
        <v>17426.786770098508</v>
      </c>
      <c r="F97" s="2">
        <f t="shared" si="17"/>
        <v>2689.5282825896129</v>
      </c>
      <c r="G97" s="2">
        <f t="shared" si="10"/>
        <v>413.96143532496802</v>
      </c>
      <c r="H97" s="2">
        <f t="shared" si="11"/>
        <v>2708.9511383540635</v>
      </c>
      <c r="I97" s="2">
        <f>SUM(G97:$G$113)</f>
        <v>2490.8782810095477</v>
      </c>
      <c r="J97" s="2">
        <f>SUM(H97:$H$113)</f>
        <v>12373.320556483146</v>
      </c>
      <c r="L97" s="2">
        <f t="shared" si="12"/>
        <v>0.154333</v>
      </c>
      <c r="M97" s="2">
        <f t="shared" si="18"/>
        <v>17426.786770098508</v>
      </c>
      <c r="N97" s="2">
        <f t="shared" si="19"/>
        <v>2689.5282825896129</v>
      </c>
      <c r="O97" s="2">
        <f t="shared" si="13"/>
        <v>1050.2828963538902</v>
      </c>
      <c r="P97" s="2">
        <f t="shared" si="14"/>
        <v>6839.2453171694942</v>
      </c>
      <c r="Q97" s="2">
        <f>SUM($O97:O$113)</f>
        <v>6553.4543336169336</v>
      </c>
      <c r="R97" s="2">
        <f>SUM($P97:P$113)</f>
        <v>32149.767618660193</v>
      </c>
    </row>
    <row r="98" spans="1:18" x14ac:dyDescent="0.3">
      <c r="A98" s="2">
        <v>95</v>
      </c>
      <c r="B98" s="2">
        <v>0.16808799999999999</v>
      </c>
      <c r="C98" s="2">
        <v>0.14897199999999999</v>
      </c>
      <c r="D98" s="2">
        <f t="shared" si="15"/>
        <v>0.16808799999999999</v>
      </c>
      <c r="E98" s="2">
        <f t="shared" si="16"/>
        <v>14737.258487508894</v>
      </c>
      <c r="F98" s="2">
        <f t="shared" si="17"/>
        <v>2477.1563046483948</v>
      </c>
      <c r="G98" s="2">
        <f t="shared" si="10"/>
        <v>373.79802936647428</v>
      </c>
      <c r="H98" s="2">
        <f t="shared" si="11"/>
        <v>2245.9515512926141</v>
      </c>
      <c r="I98" s="2">
        <f>SUM(G98:$G$113)</f>
        <v>2076.9168456845796</v>
      </c>
      <c r="J98" s="2">
        <f>SUM(H98:$H$113)</f>
        <v>9664.3694181290793</v>
      </c>
      <c r="L98" s="2">
        <f t="shared" si="12"/>
        <v>0.16808799999999999</v>
      </c>
      <c r="M98" s="2">
        <f t="shared" si="18"/>
        <v>14737.258487508894</v>
      </c>
      <c r="N98" s="2">
        <f t="shared" si="19"/>
        <v>2477.1563046483948</v>
      </c>
      <c r="O98" s="2">
        <f t="shared" si="13"/>
        <v>957.77217201745657</v>
      </c>
      <c r="P98" s="2">
        <f t="shared" si="14"/>
        <v>5726.4594748859172</v>
      </c>
      <c r="Q98" s="2">
        <f>SUM($O98:O$113)</f>
        <v>5503.1714372630431</v>
      </c>
      <c r="R98" s="2">
        <f>SUM($P98:P$113)</f>
        <v>25310.522301490699</v>
      </c>
    </row>
    <row r="99" spans="1:18" x14ac:dyDescent="0.3">
      <c r="A99" s="2">
        <v>96</v>
      </c>
      <c r="B99" s="2">
        <v>0.183083</v>
      </c>
      <c r="C99" s="2">
        <v>0.16564200000000001</v>
      </c>
      <c r="D99" s="2">
        <f t="shared" si="15"/>
        <v>0.183083</v>
      </c>
      <c r="E99" s="2">
        <f t="shared" si="16"/>
        <v>12260.102182860499</v>
      </c>
      <c r="F99" s="2">
        <f t="shared" si="17"/>
        <v>2244.6162879446488</v>
      </c>
      <c r="G99" s="2">
        <f t="shared" si="10"/>
        <v>332.06685959929092</v>
      </c>
      <c r="H99" s="2">
        <f t="shared" si="11"/>
        <v>1831.7980852342557</v>
      </c>
      <c r="I99" s="2">
        <f>SUM(G99:$G$113)</f>
        <v>1703.118816318105</v>
      </c>
      <c r="J99" s="2">
        <f>SUM(H99:$H$113)</f>
        <v>7418.417866836463</v>
      </c>
      <c r="L99" s="2">
        <f t="shared" si="12"/>
        <v>0.183083</v>
      </c>
      <c r="M99" s="2">
        <f t="shared" si="18"/>
        <v>12260.102182860499</v>
      </c>
      <c r="N99" s="2">
        <f t="shared" si="19"/>
        <v>2244.6162879446488</v>
      </c>
      <c r="O99" s="2">
        <f t="shared" si="13"/>
        <v>859.26978359740951</v>
      </c>
      <c r="P99" s="2">
        <f t="shared" si="14"/>
        <v>4716.7429254171211</v>
      </c>
      <c r="Q99" s="2">
        <f>SUM($O99:O$113)</f>
        <v>4545.3992652455872</v>
      </c>
      <c r="R99" s="2">
        <f>SUM($P99:P$113)</f>
        <v>19584.062826604779</v>
      </c>
    </row>
    <row r="100" spans="1:18" x14ac:dyDescent="0.3">
      <c r="A100" s="2">
        <v>97</v>
      </c>
      <c r="B100" s="2">
        <v>0.199429</v>
      </c>
      <c r="C100" s="2">
        <v>0.18396699999999999</v>
      </c>
      <c r="D100" s="2">
        <f t="shared" si="15"/>
        <v>0.199429</v>
      </c>
      <c r="E100" s="2">
        <f t="shared" si="16"/>
        <v>10015.48589491585</v>
      </c>
      <c r="F100" s="2">
        <f t="shared" si="17"/>
        <v>1997.378336537173</v>
      </c>
      <c r="G100" s="2">
        <f t="shared" si="10"/>
        <v>289.69672692021487</v>
      </c>
      <c r="H100" s="2">
        <f t="shared" si="11"/>
        <v>1467.0852905836396</v>
      </c>
      <c r="I100" s="2">
        <f>SUM(G100:$G$113)</f>
        <v>1371.0519567188142</v>
      </c>
      <c r="J100" s="2">
        <f>SUM(H100:$H$113)</f>
        <v>5586.6197816022077</v>
      </c>
      <c r="L100" s="2">
        <f t="shared" si="12"/>
        <v>0.199429</v>
      </c>
      <c r="M100" s="2">
        <f t="shared" si="18"/>
        <v>10015.48589491585</v>
      </c>
      <c r="N100" s="2">
        <f t="shared" si="19"/>
        <v>1997.378336537173</v>
      </c>
      <c r="O100" s="2">
        <f t="shared" si="13"/>
        <v>757.05318588579985</v>
      </c>
      <c r="P100" s="2">
        <f t="shared" si="14"/>
        <v>3815.0371093098784</v>
      </c>
      <c r="Q100" s="2">
        <f>SUM($O100:O$113)</f>
        <v>3686.1294816481791</v>
      </c>
      <c r="R100" s="2">
        <f>SUM($P100:P$113)</f>
        <v>14867.31990118766</v>
      </c>
    </row>
    <row r="101" spans="1:18" x14ac:dyDescent="0.3">
      <c r="A101" s="2">
        <v>98</v>
      </c>
      <c r="B101" s="2">
        <v>0.217248</v>
      </c>
      <c r="C101" s="2">
        <v>0.20405599999999999</v>
      </c>
      <c r="D101" s="2">
        <f t="shared" si="15"/>
        <v>0.217248</v>
      </c>
      <c r="E101" s="2">
        <f t="shared" si="16"/>
        <v>8018.1075583786769</v>
      </c>
      <c r="F101" s="2">
        <f t="shared" si="17"/>
        <v>1741.9178308426508</v>
      </c>
      <c r="G101" s="2">
        <f t="shared" si="10"/>
        <v>247.69129639477018</v>
      </c>
      <c r="H101" s="2">
        <f t="shared" si="11"/>
        <v>1151.4764099684658</v>
      </c>
      <c r="I101" s="2">
        <f>SUM(G101:$G$113)</f>
        <v>1081.3552297985991</v>
      </c>
      <c r="J101" s="2">
        <f>SUM(H101:$H$113)</f>
        <v>4119.5344910185695</v>
      </c>
      <c r="L101" s="2">
        <f t="shared" si="12"/>
        <v>0.217248</v>
      </c>
      <c r="M101" s="2">
        <f t="shared" si="18"/>
        <v>8018.1075583786769</v>
      </c>
      <c r="N101" s="2">
        <f t="shared" si="19"/>
        <v>1741.9178308426508</v>
      </c>
      <c r="O101" s="2">
        <f t="shared" si="13"/>
        <v>653.69076145934105</v>
      </c>
      <c r="P101" s="2">
        <f t="shared" si="14"/>
        <v>3023.96838973992</v>
      </c>
      <c r="Q101" s="2">
        <f>SUM($O101:O$113)</f>
        <v>2929.0762957623792</v>
      </c>
      <c r="R101" s="2">
        <f>SUM($P101:P$113)</f>
        <v>11052.282791877782</v>
      </c>
    </row>
    <row r="102" spans="1:18" x14ac:dyDescent="0.3">
      <c r="A102" s="2">
        <v>99</v>
      </c>
      <c r="B102" s="2">
        <v>0.23667299999999999</v>
      </c>
      <c r="C102" s="2">
        <v>0.22602900000000001</v>
      </c>
      <c r="D102" s="2">
        <f t="shared" si="15"/>
        <v>0.23667299999999999</v>
      </c>
      <c r="E102" s="2">
        <f t="shared" si="16"/>
        <v>6276.1897275360261</v>
      </c>
      <c r="F102" s="2">
        <f t="shared" si="17"/>
        <v>1485.4046513851338</v>
      </c>
      <c r="G102" s="2">
        <f t="shared" si="10"/>
        <v>207.07500914826068</v>
      </c>
      <c r="H102" s="2">
        <f t="shared" si="11"/>
        <v>883.64751260356513</v>
      </c>
      <c r="I102" s="2">
        <f>SUM(G102:$G$113)</f>
        <v>833.66393340382911</v>
      </c>
      <c r="J102" s="2">
        <f>SUM(H102:$H$113)</f>
        <v>2968.0580810501042</v>
      </c>
      <c r="L102" s="2">
        <f t="shared" si="12"/>
        <v>0.23667299999999999</v>
      </c>
      <c r="M102" s="2">
        <f t="shared" si="18"/>
        <v>6276.1897275360261</v>
      </c>
      <c r="N102" s="2">
        <f t="shared" si="19"/>
        <v>1485.4046513851338</v>
      </c>
      <c r="O102" s="2">
        <f t="shared" si="13"/>
        <v>551.90977771093662</v>
      </c>
      <c r="P102" s="2">
        <f t="shared" si="14"/>
        <v>2343.581490104656</v>
      </c>
      <c r="Q102" s="2">
        <f>SUM($O102:O$113)</f>
        <v>2275.3855343030382</v>
      </c>
      <c r="R102" s="2">
        <f>SUM($P102:P$113)</f>
        <v>8028.3144021378639</v>
      </c>
    </row>
    <row r="103" spans="1:18" x14ac:dyDescent="0.3">
      <c r="A103" s="2">
        <v>100</v>
      </c>
      <c r="B103" s="2">
        <v>0.25784899999999999</v>
      </c>
      <c r="C103" s="2">
        <v>0.24997800000000001</v>
      </c>
      <c r="D103" s="2">
        <f t="shared" si="15"/>
        <v>0.25784899999999999</v>
      </c>
      <c r="E103" s="2">
        <f t="shared" si="16"/>
        <v>4790.7850761508926</v>
      </c>
      <c r="F103" s="2">
        <f t="shared" si="17"/>
        <v>1235.2991411004314</v>
      </c>
      <c r="G103" s="2">
        <f t="shared" si="10"/>
        <v>168.83204361358756</v>
      </c>
      <c r="H103" s="2">
        <f t="shared" si="11"/>
        <v>661.28627926778597</v>
      </c>
      <c r="I103" s="2">
        <f>SUM(G103:$G$113)</f>
        <v>626.58892425556837</v>
      </c>
      <c r="J103" s="2">
        <f>SUM(H103:$H$113)</f>
        <v>2084.4105684465389</v>
      </c>
      <c r="L103" s="2">
        <f t="shared" si="12"/>
        <v>0.25784899999999999</v>
      </c>
      <c r="M103" s="2">
        <f t="shared" si="18"/>
        <v>4790.7850761508926</v>
      </c>
      <c r="N103" s="2">
        <f t="shared" si="19"/>
        <v>1235.2991411004314</v>
      </c>
      <c r="O103" s="2">
        <f t="shared" si="13"/>
        <v>454.43740824567772</v>
      </c>
      <c r="P103" s="2">
        <f t="shared" si="14"/>
        <v>1771.2069585119964</v>
      </c>
      <c r="Q103" s="2">
        <f>SUM($O103:O$113)</f>
        <v>1723.4757565921022</v>
      </c>
      <c r="R103" s="2">
        <f>SUM($P103:P$113)</f>
        <v>5684.7329120332079</v>
      </c>
    </row>
    <row r="104" spans="1:18" x14ac:dyDescent="0.3">
      <c r="A104" s="2">
        <v>101</v>
      </c>
      <c r="B104" s="2">
        <v>0.28026600000000002</v>
      </c>
      <c r="C104" s="2">
        <v>0.27599099999999999</v>
      </c>
      <c r="D104" s="2">
        <f t="shared" si="15"/>
        <v>0.28026600000000002</v>
      </c>
      <c r="E104" s="2">
        <f t="shared" si="16"/>
        <v>3555.4859350504612</v>
      </c>
      <c r="F104" s="2">
        <f t="shared" si="17"/>
        <v>996.48182107285265</v>
      </c>
      <c r="G104" s="2">
        <f t="shared" si="10"/>
        <v>133.52172866709307</v>
      </c>
      <c r="H104" s="2">
        <f t="shared" si="11"/>
        <v>481.15124847535941</v>
      </c>
      <c r="I104" s="2">
        <f>SUM(G104:$G$113)</f>
        <v>457.75688064198073</v>
      </c>
      <c r="J104" s="2">
        <f>SUM(H104:$H$113)</f>
        <v>1423.1242891787522</v>
      </c>
      <c r="L104" s="2">
        <f t="shared" si="12"/>
        <v>0.28026600000000002</v>
      </c>
      <c r="M104" s="2">
        <f t="shared" si="18"/>
        <v>3555.4859350504612</v>
      </c>
      <c r="N104" s="2">
        <f t="shared" si="19"/>
        <v>996.48182107285265</v>
      </c>
      <c r="O104" s="2">
        <f t="shared" si="13"/>
        <v>362.95262463964872</v>
      </c>
      <c r="P104" s="2">
        <f t="shared" si="14"/>
        <v>1301.4881341253829</v>
      </c>
      <c r="Q104" s="2">
        <f>SUM($O104:O$113)</f>
        <v>1269.0383483464243</v>
      </c>
      <c r="R104" s="2">
        <f>SUM($P104:P$113)</f>
        <v>3913.5259535212112</v>
      </c>
    </row>
    <row r="105" spans="1:18" x14ac:dyDescent="0.3">
      <c r="A105" s="2">
        <v>102</v>
      </c>
      <c r="B105" s="2">
        <v>0.30337999999999998</v>
      </c>
      <c r="C105" s="2">
        <v>0.304114</v>
      </c>
      <c r="D105" s="2">
        <f t="shared" si="15"/>
        <v>0.30337999999999998</v>
      </c>
      <c r="E105" s="2">
        <f t="shared" si="16"/>
        <v>2559.0041139776085</v>
      </c>
      <c r="F105" s="2">
        <f t="shared" si="17"/>
        <v>776.35066809852685</v>
      </c>
      <c r="G105" s="2">
        <f t="shared" si="10"/>
        <v>101.98594525086634</v>
      </c>
      <c r="H105" s="2">
        <f t="shared" si="11"/>
        <v>339.5106986962395</v>
      </c>
      <c r="I105" s="2">
        <f>SUM(G105:$G$113)</f>
        <v>324.23515197488763</v>
      </c>
      <c r="J105" s="2">
        <f>SUM(H105:$H$113)</f>
        <v>941.97304070339283</v>
      </c>
      <c r="L105" s="2">
        <f t="shared" si="12"/>
        <v>0.30337999999999998</v>
      </c>
      <c r="M105" s="2">
        <f t="shared" si="18"/>
        <v>2559.0041139776085</v>
      </c>
      <c r="N105" s="2">
        <f t="shared" si="19"/>
        <v>776.35066809852685</v>
      </c>
      <c r="O105" s="2">
        <f t="shared" si="13"/>
        <v>279.97362366641067</v>
      </c>
      <c r="P105" s="2">
        <f t="shared" si="14"/>
        <v>927.45075319465172</v>
      </c>
      <c r="Q105" s="2">
        <f>SUM($O105:O$113)</f>
        <v>906.08572370677564</v>
      </c>
      <c r="R105" s="2">
        <f>SUM($P105:P$113)</f>
        <v>2612.0378193958281</v>
      </c>
    </row>
    <row r="106" spans="1:18" x14ac:dyDescent="0.3">
      <c r="A106" s="2">
        <v>103</v>
      </c>
      <c r="B106" s="2">
        <v>0.32794099999999998</v>
      </c>
      <c r="C106" s="2">
        <v>0.334395</v>
      </c>
      <c r="D106" s="2">
        <f t="shared" si="15"/>
        <v>0.32794099999999998</v>
      </c>
      <c r="E106" s="2">
        <f t="shared" si="16"/>
        <v>1782.6534458790816</v>
      </c>
      <c r="F106" s="2">
        <f t="shared" si="17"/>
        <v>584.60515369503185</v>
      </c>
      <c r="G106" s="2">
        <f t="shared" si="10"/>
        <v>75.291311516891156</v>
      </c>
      <c r="H106" s="2">
        <f t="shared" si="11"/>
        <v>231.8724930644847</v>
      </c>
      <c r="I106" s="2">
        <f>SUM(G106:$G$113)</f>
        <v>222.24920672402132</v>
      </c>
      <c r="J106" s="2">
        <f>SUM(H106:$H$113)</f>
        <v>602.46234200715332</v>
      </c>
      <c r="L106" s="2">
        <f t="shared" si="12"/>
        <v>0.32794099999999998</v>
      </c>
      <c r="M106" s="2">
        <f t="shared" si="18"/>
        <v>1782.6534458790816</v>
      </c>
      <c r="N106" s="2">
        <f t="shared" si="19"/>
        <v>584.60515369503185</v>
      </c>
      <c r="O106" s="2">
        <f t="shared" si="13"/>
        <v>208.73748818541779</v>
      </c>
      <c r="P106" s="2">
        <f t="shared" si="14"/>
        <v>639.68390464401818</v>
      </c>
      <c r="Q106" s="2">
        <f>SUM($O106:O$113)</f>
        <v>626.11210004036491</v>
      </c>
      <c r="R106" s="2">
        <f>SUM($P106:P$113)</f>
        <v>1684.5870662011764</v>
      </c>
    </row>
    <row r="107" spans="1:18" x14ac:dyDescent="0.3">
      <c r="A107" s="2">
        <v>104</v>
      </c>
      <c r="B107" s="2">
        <v>0.35393599999999997</v>
      </c>
      <c r="C107" s="2">
        <v>0.36680299999999999</v>
      </c>
      <c r="D107" s="2">
        <f t="shared" si="15"/>
        <v>0.35393599999999997</v>
      </c>
      <c r="E107" s="2">
        <f t="shared" si="16"/>
        <v>1198.0482921840498</v>
      </c>
      <c r="F107" s="2">
        <f t="shared" si="17"/>
        <v>424.0324203424538</v>
      </c>
      <c r="G107" s="2">
        <f t="shared" si="10"/>
        <v>53.540338632878296</v>
      </c>
      <c r="H107" s="2">
        <f t="shared" si="11"/>
        <v>152.77646648669071</v>
      </c>
      <c r="I107" s="2">
        <f>SUM(G107:$G$113)</f>
        <v>146.95789520713015</v>
      </c>
      <c r="J107" s="2">
        <f>SUM(H107:$H$113)</f>
        <v>370.58984894266865</v>
      </c>
      <c r="L107" s="2">
        <f t="shared" si="12"/>
        <v>0.35393599999999997</v>
      </c>
      <c r="M107" s="2">
        <f t="shared" si="18"/>
        <v>1198.0482921840498</v>
      </c>
      <c r="N107" s="2">
        <f t="shared" si="19"/>
        <v>424.0324203424538</v>
      </c>
      <c r="O107" s="2">
        <f t="shared" si="13"/>
        <v>149.90478730023389</v>
      </c>
      <c r="P107" s="2">
        <f t="shared" si="14"/>
        <v>425.64883690213287</v>
      </c>
      <c r="Q107" s="2">
        <f>SUM($O107:O$113)</f>
        <v>417.37461185494703</v>
      </c>
      <c r="R107" s="2">
        <f>SUM($P107:P$113)</f>
        <v>1044.9031615571585</v>
      </c>
    </row>
    <row r="108" spans="1:18" x14ac:dyDescent="0.3">
      <c r="A108" s="2">
        <v>105</v>
      </c>
      <c r="B108" s="2">
        <v>0.381357</v>
      </c>
      <c r="C108" s="2">
        <v>0.40127000000000002</v>
      </c>
      <c r="D108" s="2">
        <f t="shared" si="15"/>
        <v>0.381357</v>
      </c>
      <c r="E108" s="2">
        <f t="shared" si="16"/>
        <v>774.01587184159598</v>
      </c>
      <c r="F108" s="2">
        <f t="shared" si="17"/>
        <v>295.17637083789555</v>
      </c>
      <c r="G108" s="2">
        <f t="shared" si="10"/>
        <v>36.539573004776315</v>
      </c>
      <c r="H108" s="2">
        <f t="shared" si="11"/>
        <v>96.768014749271913</v>
      </c>
      <c r="I108" s="2">
        <f>SUM(G108:$G$113)</f>
        <v>93.417556574251876</v>
      </c>
      <c r="J108" s="2">
        <f>SUM(H108:$H$113)</f>
        <v>217.81338245597794</v>
      </c>
      <c r="L108" s="2">
        <f t="shared" si="12"/>
        <v>0.381357</v>
      </c>
      <c r="M108" s="2">
        <f t="shared" si="18"/>
        <v>774.01587184159598</v>
      </c>
      <c r="N108" s="2">
        <f t="shared" si="19"/>
        <v>295.17637083789555</v>
      </c>
      <c r="O108" s="2">
        <f t="shared" si="13"/>
        <v>103.31815799632244</v>
      </c>
      <c r="P108" s="2">
        <f t="shared" si="14"/>
        <v>272.27365362805898</v>
      </c>
      <c r="Q108" s="2">
        <f>SUM($O108:O$113)</f>
        <v>267.46982455471317</v>
      </c>
      <c r="R108" s="2">
        <f>SUM($P108:P$113)</f>
        <v>619.25432465502547</v>
      </c>
    </row>
    <row r="109" spans="1:18" x14ac:dyDescent="0.3">
      <c r="A109" s="2">
        <v>106</v>
      </c>
      <c r="B109" s="2">
        <v>0.42302400000000001</v>
      </c>
      <c r="C109" s="2">
        <v>0.44883899999999999</v>
      </c>
      <c r="D109" s="2">
        <f t="shared" si="15"/>
        <v>0.42302400000000001</v>
      </c>
      <c r="E109" s="2">
        <f t="shared" si="16"/>
        <v>478.83950100370043</v>
      </c>
      <c r="F109" s="2">
        <f t="shared" si="17"/>
        <v>202.56060107258938</v>
      </c>
      <c r="G109" s="2">
        <f t="shared" si="10"/>
        <v>24.583102072537162</v>
      </c>
      <c r="H109" s="2">
        <f t="shared" si="11"/>
        <v>58.691034263268456</v>
      </c>
      <c r="I109" s="2">
        <f>SUM(G109:$G$113)</f>
        <v>56.87798356947556</v>
      </c>
      <c r="J109" s="2">
        <f>SUM(H109:$H$113)</f>
        <v>121.04536770670603</v>
      </c>
      <c r="L109" s="2">
        <f t="shared" si="12"/>
        <v>0.42302400000000001</v>
      </c>
      <c r="M109" s="2">
        <f t="shared" si="18"/>
        <v>478.83950100370043</v>
      </c>
      <c r="N109" s="2">
        <f t="shared" si="19"/>
        <v>202.56060107258938</v>
      </c>
      <c r="O109" s="2">
        <f t="shared" si="13"/>
        <v>70.198635285793273</v>
      </c>
      <c r="P109" s="2">
        <f t="shared" si="14"/>
        <v>166.77246524893391</v>
      </c>
      <c r="Q109" s="2">
        <f>SUM($O109:O$113)</f>
        <v>164.15166655839076</v>
      </c>
      <c r="R109" s="2">
        <f>SUM($P109:P$113)</f>
        <v>346.98067102696643</v>
      </c>
    </row>
    <row r="110" spans="1:18" x14ac:dyDescent="0.3">
      <c r="A110" s="2">
        <v>107</v>
      </c>
      <c r="B110" s="2">
        <v>0.468308</v>
      </c>
      <c r="C110" s="2">
        <v>0.49872899999999998</v>
      </c>
      <c r="D110" s="2">
        <f t="shared" si="15"/>
        <v>0.468308</v>
      </c>
      <c r="E110" s="2">
        <f t="shared" si="16"/>
        <v>276.27889993111103</v>
      </c>
      <c r="F110" s="2">
        <f t="shared" si="17"/>
        <v>129.38361906893874</v>
      </c>
      <c r="G110" s="2">
        <f t="shared" si="10"/>
        <v>15.394331362061502</v>
      </c>
      <c r="H110" s="2">
        <f t="shared" si="11"/>
        <v>33.199331554003507</v>
      </c>
      <c r="I110" s="2">
        <f>SUM(G110:$G$113)</f>
        <v>32.294881496938395</v>
      </c>
      <c r="J110" s="2">
        <f>SUM(H110:$H$113)</f>
        <v>62.354333443437575</v>
      </c>
      <c r="L110" s="2">
        <f t="shared" si="12"/>
        <v>0.468308</v>
      </c>
      <c r="M110" s="2">
        <f t="shared" si="18"/>
        <v>276.27889993111103</v>
      </c>
      <c r="N110" s="2">
        <f t="shared" si="19"/>
        <v>129.38361906893874</v>
      </c>
      <c r="O110" s="2">
        <f t="shared" si="13"/>
        <v>44.39474985367746</v>
      </c>
      <c r="P110" s="2">
        <f t="shared" si="14"/>
        <v>95.270999910365248</v>
      </c>
      <c r="Q110" s="2">
        <f>SUM($O110:O$113)</f>
        <v>93.953031272597457</v>
      </c>
      <c r="R110" s="2">
        <f>SUM($P110:P$113)</f>
        <v>180.20820577803255</v>
      </c>
    </row>
    <row r="111" spans="1:18" x14ac:dyDescent="0.3">
      <c r="A111" s="2">
        <v>108</v>
      </c>
      <c r="B111" s="2">
        <v>0.51254900000000003</v>
      </c>
      <c r="C111" s="2">
        <v>0.55652199999999996</v>
      </c>
      <c r="D111" s="2">
        <f t="shared" si="15"/>
        <v>0.51254900000000003</v>
      </c>
      <c r="E111" s="2">
        <f t="shared" si="16"/>
        <v>146.89528086217229</v>
      </c>
      <c r="F111" s="2">
        <f t="shared" si="17"/>
        <v>75.291029310625547</v>
      </c>
      <c r="G111" s="2">
        <f t="shared" si="10"/>
        <v>8.7826302301118062</v>
      </c>
      <c r="H111" s="2">
        <f t="shared" si="11"/>
        <v>17.305704894716893</v>
      </c>
      <c r="I111" s="2">
        <f>SUM(G111:$G$113)</f>
        <v>16.900550134876895</v>
      </c>
      <c r="J111" s="2">
        <f>SUM(H111:$H$113)</f>
        <v>29.155001889434068</v>
      </c>
      <c r="L111" s="2">
        <f t="shared" si="12"/>
        <v>0.51254900000000003</v>
      </c>
      <c r="M111" s="2">
        <f t="shared" si="18"/>
        <v>146.89528086217229</v>
      </c>
      <c r="N111" s="2">
        <f t="shared" si="19"/>
        <v>75.291029310625547</v>
      </c>
      <c r="O111" s="2">
        <f t="shared" si="13"/>
        <v>25.578447375105636</v>
      </c>
      <c r="P111" s="2">
        <f t="shared" si="14"/>
        <v>50.153295529051405</v>
      </c>
      <c r="Q111" s="2">
        <f>SUM($O111:O$113)</f>
        <v>49.558281418920004</v>
      </c>
      <c r="R111" s="2">
        <f>SUM($P111:P$113)</f>
        <v>84.937205867667302</v>
      </c>
    </row>
    <row r="112" spans="1:18" x14ac:dyDescent="0.3">
      <c r="A112" s="2">
        <v>109</v>
      </c>
      <c r="B112" s="2">
        <v>0.55858799999999997</v>
      </c>
      <c r="C112" s="2">
        <v>0.61946100000000004</v>
      </c>
      <c r="D112" s="2">
        <f t="shared" si="15"/>
        <v>0.55858799999999997</v>
      </c>
      <c r="E112" s="2">
        <f t="shared" si="16"/>
        <v>71.604251551546739</v>
      </c>
      <c r="F112" s="2">
        <f t="shared" si="17"/>
        <v>39.997275665675389</v>
      </c>
      <c r="G112" s="2">
        <f t="shared" si="10"/>
        <v>4.5741626493190237</v>
      </c>
      <c r="H112" s="2">
        <f t="shared" si="11"/>
        <v>8.270277604543768</v>
      </c>
      <c r="I112" s="2">
        <f>SUM(G112:$G$113)</f>
        <v>8.1179199047650883</v>
      </c>
      <c r="J112" s="2">
        <f>SUM(H112:$H$113)</f>
        <v>11.849296994717173</v>
      </c>
      <c r="L112" s="2">
        <f t="shared" si="12"/>
        <v>0.55858799999999997</v>
      </c>
      <c r="M112" s="2">
        <f t="shared" si="18"/>
        <v>71.604251551546739</v>
      </c>
      <c r="N112" s="2">
        <f t="shared" si="19"/>
        <v>39.997275665675389</v>
      </c>
      <c r="O112" s="2">
        <f t="shared" si="13"/>
        <v>13.453645564568628</v>
      </c>
      <c r="P112" s="2">
        <f t="shared" si="14"/>
        <v>24.205221840526367</v>
      </c>
      <c r="Q112" s="2">
        <f>SUM($O112:O$113)</f>
        <v>23.979834043814368</v>
      </c>
      <c r="R112" s="2">
        <f>SUM($P112:P$113)</f>
        <v>34.783910338615897</v>
      </c>
    </row>
    <row r="113" spans="1:18" x14ac:dyDescent="0.3">
      <c r="A113" s="2">
        <v>110</v>
      </c>
      <c r="B113" s="2">
        <v>1</v>
      </c>
      <c r="C113" s="2">
        <v>1</v>
      </c>
      <c r="D113" s="2">
        <f t="shared" si="15"/>
        <v>1</v>
      </c>
      <c r="E113" s="2">
        <f t="shared" si="16"/>
        <v>31.60697588587135</v>
      </c>
      <c r="F113" s="2">
        <f t="shared" si="17"/>
        <v>31.60697588587135</v>
      </c>
      <c r="G113" s="2">
        <f t="shared" si="10"/>
        <v>3.543757255446065</v>
      </c>
      <c r="H113" s="2">
        <f t="shared" si="11"/>
        <v>3.5790193901734058</v>
      </c>
      <c r="I113" s="2">
        <f>SUM(G113:$G$113)</f>
        <v>3.543757255446065</v>
      </c>
      <c r="J113" s="2">
        <f>SUM(H113:$H$113)</f>
        <v>3.5790193901734058</v>
      </c>
      <c r="L113" s="2">
        <f t="shared" si="12"/>
        <v>1</v>
      </c>
      <c r="M113" s="2">
        <f t="shared" si="18"/>
        <v>31.60697588587135</v>
      </c>
      <c r="N113" s="2">
        <f t="shared" si="19"/>
        <v>31.60697588587135</v>
      </c>
      <c r="O113" s="2">
        <f t="shared" si="13"/>
        <v>10.526188479245739</v>
      </c>
      <c r="P113" s="2">
        <f t="shared" si="14"/>
        <v>10.578688498089528</v>
      </c>
      <c r="Q113" s="2">
        <f>SUM($O113:O$113)</f>
        <v>10.526188479245739</v>
      </c>
      <c r="R113" s="2">
        <f>SUM($P113:P$113)</f>
        <v>10.578688498089528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93B04-7B8E-47FC-9EE2-EC4B1ADEDCDF}">
  <dimension ref="A2:M108"/>
  <sheetViews>
    <sheetView workbookViewId="0">
      <selection activeCell="J3" sqref="J3"/>
    </sheetView>
  </sheetViews>
  <sheetFormatPr defaultRowHeight="15" x14ac:dyDescent="0.3"/>
  <cols>
    <col min="1" max="1" width="9.125" style="1" customWidth="1"/>
    <col min="2" max="2" width="12.625" style="1" customWidth="1"/>
    <col min="3" max="3" width="9" style="1"/>
    <col min="4" max="5" width="6.625" style="1" customWidth="1"/>
    <col min="6" max="7" width="15.625" style="1" customWidth="1"/>
    <col min="8" max="8" width="10.625" style="1" customWidth="1"/>
    <col min="9" max="13" width="15.625" style="1" customWidth="1"/>
    <col min="14" max="16384" width="9" style="1"/>
  </cols>
  <sheetData>
    <row r="2" spans="1:13" ht="30" x14ac:dyDescent="0.3">
      <c r="D2" s="1" t="s">
        <v>18</v>
      </c>
      <c r="E2" s="1" t="s">
        <v>1</v>
      </c>
      <c r="F2" s="2" t="s">
        <v>9</v>
      </c>
      <c r="G2" s="2" t="s">
        <v>10</v>
      </c>
      <c r="H2" s="1" t="s">
        <v>29</v>
      </c>
      <c r="I2" s="4" t="s">
        <v>20</v>
      </c>
      <c r="J2" s="4" t="s">
        <v>21</v>
      </c>
      <c r="K2" s="4" t="s">
        <v>22</v>
      </c>
      <c r="L2" s="4" t="s">
        <v>23</v>
      </c>
      <c r="M2" s="1" t="s">
        <v>19</v>
      </c>
    </row>
    <row r="3" spans="1:13" x14ac:dyDescent="0.3">
      <c r="A3" s="1" t="s">
        <v>13</v>
      </c>
      <c r="B3" s="1">
        <v>0</v>
      </c>
      <c r="D3" s="1">
        <v>0</v>
      </c>
      <c r="E3" s="1">
        <f>IFERROR($B$4+D3,"")</f>
        <v>35</v>
      </c>
      <c r="F3" s="1">
        <f>IFERROR(IF(D3=$B$6,0,VLOOKUP(E3,Life!A3:G113,7)),"")</f>
        <v>47.752531249475503</v>
      </c>
      <c r="G3" s="1">
        <f>IFERROR(VLOOKUP(E3,Life!A3:H113,8),"")</f>
        <v>49363.042494715221</v>
      </c>
      <c r="H3" s="1">
        <f>IF(D3="","",(IF(E3=105,$B$11,0)))</f>
        <v>0</v>
      </c>
      <c r="I3" s="1">
        <f t="shared" ref="I3:I66" si="0">IF(D3="","",IF(D3=$B$6,0,IF(D3&lt;$B$9,$B$8*(D3+1)*$B$10,$B$7)))</f>
        <v>280.84999999999997</v>
      </c>
      <c r="J3" s="1">
        <f>IF(D3="","",(SUMPRODUCT(F3:F108,I3:I108)+SUMPRODUCT(G3:G108,H3:H108))/G3)</f>
        <v>4077.663365233976</v>
      </c>
      <c r="K3" s="1">
        <f t="shared" ref="K3:K34" si="1">IF(D3&lt;$B$5,IF(D3=0,$B$21,IF(D3&lt;$B$20,$B$22,$B$23)),0)</f>
        <v>0.32125486084936378</v>
      </c>
      <c r="L3" s="1">
        <f>IF(D3="","",IF(D3&lt;$B$5,SUMPRODUCT(G3:G108,K3:K108)/G3,0))</f>
        <v>4077.6633652339747</v>
      </c>
      <c r="M3" s="8">
        <f>IFERROR(J3-L3,"")</f>
        <v>1.3642420526593924E-12</v>
      </c>
    </row>
    <row r="4" spans="1:13" x14ac:dyDescent="0.3">
      <c r="A4" s="1" t="s">
        <v>14</v>
      </c>
      <c r="B4" s="1">
        <v>35</v>
      </c>
      <c r="D4" s="1">
        <f>IFERROR(IF(D3+1&lt;=$B$6,D3+1,""),"")</f>
        <v>1</v>
      </c>
      <c r="E4" s="1">
        <f t="shared" ref="E4:E67" si="2">IFERROR($B$4+D4,"")</f>
        <v>36</v>
      </c>
      <c r="F4" s="1">
        <f>IFERROR(IF(D4=$B$6,0,VLOOKUP(E4,Life!A4:G114,7)),"")</f>
        <v>50.887417744506777</v>
      </c>
      <c r="G4" s="1">
        <f>IFERROR(VLOOKUP(E4,Life!A4:H114,8),"")</f>
        <v>48347.857649213613</v>
      </c>
      <c r="H4" s="1">
        <f t="shared" ref="H4:H67" si="3">IF(D4="","",(IF(E4=105,$B$11,0)))</f>
        <v>0</v>
      </c>
      <c r="I4" s="1">
        <f t="shared" si="0"/>
        <v>561.69999999999993</v>
      </c>
      <c r="J4" s="1">
        <f t="shared" ref="J4:J67" si="4">IF(D4="","",(SUMPRODUCT(F4:F109,I4:I109)+SUMPRODUCT(G4:G109,H4:H109))/G4)</f>
        <v>4163.0067693818601</v>
      </c>
      <c r="K4" s="1">
        <f t="shared" si="1"/>
        <v>264.37411230438852</v>
      </c>
      <c r="L4" s="1">
        <f t="shared" ref="L4:L67" si="5">IF(D4="","",IF(D4&lt;$B$5,SUMPRODUCT(G4:G109,K4:K109)/G4,0))</f>
        <v>4162.9561607496398</v>
      </c>
      <c r="M4" s="1">
        <f t="shared" ref="M4:M67" si="6">IFERROR(J4-L4,"")</f>
        <v>5.0608632220246363E-2</v>
      </c>
    </row>
    <row r="5" spans="1:13" x14ac:dyDescent="0.3">
      <c r="A5" s="1" t="s">
        <v>15</v>
      </c>
      <c r="B5" s="1">
        <v>20</v>
      </c>
      <c r="D5" s="1">
        <f t="shared" ref="D5:D68" si="7">IFERROR(IF(D4+1&lt;=$B$6,D4+1,""),"")</f>
        <v>2</v>
      </c>
      <c r="E5" s="1">
        <f t="shared" si="2"/>
        <v>37</v>
      </c>
      <c r="F5" s="1">
        <f>IFERROR(IF(D5=$B$6,0,VLOOKUP(E5,Life!A5:G115,7)),"")</f>
        <v>54.384240243627424</v>
      </c>
      <c r="G5" s="1">
        <f>IFERROR(VLOOKUP(E5,Life!A5:H115,8),"")</f>
        <v>47349.47438875735</v>
      </c>
      <c r="H5" s="1">
        <f t="shared" si="3"/>
        <v>0</v>
      </c>
      <c r="I5" s="1">
        <f t="shared" si="0"/>
        <v>842.55</v>
      </c>
      <c r="J5" s="1">
        <f t="shared" si="4"/>
        <v>4250.1818196322583</v>
      </c>
      <c r="K5" s="1">
        <f t="shared" si="1"/>
        <v>264.37411230438852</v>
      </c>
      <c r="L5" s="1">
        <f t="shared" si="5"/>
        <v>3980.7852641499485</v>
      </c>
      <c r="M5" s="1">
        <f t="shared" si="6"/>
        <v>269.39655548230985</v>
      </c>
    </row>
    <row r="6" spans="1:13" x14ac:dyDescent="0.3">
      <c r="A6" s="1" t="s">
        <v>16</v>
      </c>
      <c r="B6" s="1">
        <f>105-B4</f>
        <v>70</v>
      </c>
      <c r="D6" s="1">
        <f t="shared" si="7"/>
        <v>3</v>
      </c>
      <c r="E6" s="1">
        <f t="shared" si="2"/>
        <v>38</v>
      </c>
      <c r="F6" s="1">
        <f>IFERROR(IF(D6=$B$6,0,VLOOKUP(E6,Life!A6:G116,7)),"")</f>
        <v>58.214354240728539</v>
      </c>
      <c r="G6" s="1">
        <f>IFERROR(VLOOKUP(E6,Life!A6:H116,8),"")</f>
        <v>46367.204900457233</v>
      </c>
      <c r="H6" s="1">
        <f t="shared" si="3"/>
        <v>0</v>
      </c>
      <c r="I6" s="1">
        <f t="shared" si="0"/>
        <v>10000</v>
      </c>
      <c r="J6" s="1">
        <f t="shared" si="4"/>
        <v>4339.2318818130525</v>
      </c>
      <c r="K6" s="1">
        <f t="shared" si="1"/>
        <v>264.37411230438852</v>
      </c>
      <c r="L6" s="1">
        <f t="shared" si="5"/>
        <v>3795.1417393000602</v>
      </c>
      <c r="M6" s="1">
        <f t="shared" si="6"/>
        <v>544.09014251299232</v>
      </c>
    </row>
    <row r="7" spans="1:13" x14ac:dyDescent="0.3">
      <c r="A7" s="1" t="s">
        <v>17</v>
      </c>
      <c r="B7" s="1">
        <v>10000</v>
      </c>
      <c r="D7" s="1">
        <f t="shared" si="7"/>
        <v>4</v>
      </c>
      <c r="E7" s="1">
        <f t="shared" si="2"/>
        <v>39</v>
      </c>
      <c r="F7" s="1">
        <f>IFERROR(IF(D7=$B$6,0,VLOOKUP(E7,Life!A7:G117,7)),"")</f>
        <v>62.304993410356055</v>
      </c>
      <c r="G7" s="1">
        <f>IFERROR(VLOOKUP(E7,Life!A7:H117,8),"")</f>
        <v>45400.403220238695</v>
      </c>
      <c r="H7" s="1">
        <f t="shared" si="3"/>
        <v>0</v>
      </c>
      <c r="I7" s="1">
        <f t="shared" si="0"/>
        <v>10000</v>
      </c>
      <c r="J7" s="1">
        <f t="shared" si="4"/>
        <v>4418.8134025819436</v>
      </c>
      <c r="K7" s="1">
        <f t="shared" si="1"/>
        <v>264.37411230438852</v>
      </c>
      <c r="L7" s="1">
        <f t="shared" si="5"/>
        <v>3605.9553308951595</v>
      </c>
      <c r="M7" s="1">
        <f t="shared" si="6"/>
        <v>812.85807168678411</v>
      </c>
    </row>
    <row r="8" spans="1:13" x14ac:dyDescent="0.3">
      <c r="A8" s="1" t="s">
        <v>27</v>
      </c>
      <c r="B8" s="1">
        <f>IF($B$3=0,VLOOKUP($B$4,GP!A2:C65,2), VLOOKUP($B$4,GP!A2:C65,3))</f>
        <v>274</v>
      </c>
      <c r="D8" s="1">
        <f t="shared" si="7"/>
        <v>5</v>
      </c>
      <c r="E8" s="1">
        <f t="shared" si="2"/>
        <v>40</v>
      </c>
      <c r="F8" s="1">
        <f>IFERROR(IF(D8=$B$6,0,VLOOKUP(E8,Life!A8:G118,7)),"")</f>
        <v>67.248167895721679</v>
      </c>
      <c r="G8" s="1">
        <f>IFERROR(VLOOKUP(E8,Life!A8:H118,8),"")</f>
        <v>44448.508099387684</v>
      </c>
      <c r="H8" s="1">
        <f t="shared" si="3"/>
        <v>0</v>
      </c>
      <c r="I8" s="1">
        <f t="shared" si="0"/>
        <v>10000</v>
      </c>
      <c r="J8" s="1">
        <f t="shared" si="4"/>
        <v>4499.4279639470442</v>
      </c>
      <c r="K8" s="1">
        <f t="shared" si="1"/>
        <v>264.37411230438852</v>
      </c>
      <c r="L8" s="1">
        <f t="shared" si="5"/>
        <v>3413.1434597978664</v>
      </c>
      <c r="M8" s="1">
        <f t="shared" si="6"/>
        <v>1086.2845041491778</v>
      </c>
    </row>
    <row r="9" spans="1:13" x14ac:dyDescent="0.3">
      <c r="A9" s="1" t="s">
        <v>26</v>
      </c>
      <c r="B9" s="1">
        <v>3</v>
      </c>
      <c r="D9" s="1">
        <f t="shared" si="7"/>
        <v>6</v>
      </c>
      <c r="E9" s="1">
        <f t="shared" si="2"/>
        <v>41</v>
      </c>
      <c r="F9" s="1">
        <f>IFERROR(IF(D9=$B$6,0,VLOOKUP(E9,Life!A9:G119,7)),"")</f>
        <v>71.774110428963212</v>
      </c>
      <c r="G9" s="1">
        <f>IFERROR(VLOOKUP(E9,Life!A9:H119,8),"")</f>
        <v>43510.383116678255</v>
      </c>
      <c r="H9" s="1">
        <f t="shared" si="3"/>
        <v>0</v>
      </c>
      <c r="I9" s="1">
        <f t="shared" si="0"/>
        <v>10000</v>
      </c>
      <c r="J9" s="1">
        <f t="shared" si="4"/>
        <v>4580.9842235737879</v>
      </c>
      <c r="K9" s="1">
        <f t="shared" si="1"/>
        <v>264.37411230438852</v>
      </c>
      <c r="L9" s="1">
        <f t="shared" si="5"/>
        <v>3216.6597906033894</v>
      </c>
      <c r="M9" s="1">
        <f t="shared" si="6"/>
        <v>1364.3244329703984</v>
      </c>
    </row>
    <row r="10" spans="1:13" x14ac:dyDescent="0.3">
      <c r="A10" s="1" t="s">
        <v>28</v>
      </c>
      <c r="B10" s="1">
        <v>1.0249999999999999</v>
      </c>
      <c r="D10" s="1">
        <f t="shared" si="7"/>
        <v>7</v>
      </c>
      <c r="E10" s="1">
        <f t="shared" si="2"/>
        <v>42</v>
      </c>
      <c r="F10" s="1">
        <f>IFERROR(IF(D10=$B$6,0,VLOOKUP(E10,Life!A10:G120,7)),"")</f>
        <v>76.448033049497582</v>
      </c>
      <c r="G10" s="1">
        <f>IFERROR(VLOOKUP(E10,Life!A10:H120,8),"")</f>
        <v>42586.171390593991</v>
      </c>
      <c r="H10" s="1">
        <f t="shared" si="3"/>
        <v>0</v>
      </c>
      <c r="I10" s="1">
        <f t="shared" si="0"/>
        <v>10000</v>
      </c>
      <c r="J10" s="1">
        <f t="shared" si="4"/>
        <v>4663.547603124759</v>
      </c>
      <c r="K10" s="1">
        <f t="shared" si="1"/>
        <v>264.37411230438852</v>
      </c>
      <c r="L10" s="1">
        <f t="shared" si="5"/>
        <v>3016.3566420306038</v>
      </c>
      <c r="M10" s="1">
        <f t="shared" si="6"/>
        <v>1647.1909610941552</v>
      </c>
    </row>
    <row r="11" spans="1:13" x14ac:dyDescent="0.3">
      <c r="A11" s="1" t="s">
        <v>29</v>
      </c>
      <c r="B11" s="1">
        <v>10000</v>
      </c>
      <c r="D11" s="1">
        <f t="shared" si="7"/>
        <v>8</v>
      </c>
      <c r="E11" s="1">
        <f t="shared" si="2"/>
        <v>43</v>
      </c>
      <c r="F11" s="1">
        <f>IFERROR(IF(D11=$B$6,0,VLOOKUP(E11,Life!A11:G121,7)),"")</f>
        <v>81.374280205985897</v>
      </c>
      <c r="G11" s="1">
        <f>IFERROR(VLOOKUP(E11,Life!A11:H121,8),"")</f>
        <v>41675.45359006161</v>
      </c>
      <c r="H11" s="1">
        <f t="shared" si="3"/>
        <v>0</v>
      </c>
      <c r="I11" s="1">
        <f t="shared" si="0"/>
        <v>10000</v>
      </c>
      <c r="J11" s="1">
        <f t="shared" si="4"/>
        <v>4747.1146716336743</v>
      </c>
      <c r="K11" s="1">
        <f t="shared" si="1"/>
        <v>264.37411230438852</v>
      </c>
      <c r="L11" s="1">
        <f t="shared" si="5"/>
        <v>2812.1205548867497</v>
      </c>
      <c r="M11" s="1">
        <f t="shared" si="6"/>
        <v>1934.9941167469246</v>
      </c>
    </row>
    <row r="12" spans="1:13" x14ac:dyDescent="0.3">
      <c r="D12" s="1">
        <f t="shared" si="7"/>
        <v>9</v>
      </c>
      <c r="E12" s="1">
        <f t="shared" si="2"/>
        <v>44</v>
      </c>
      <c r="F12" s="1">
        <f>IFERROR(IF(D12=$B$6,0,VLOOKUP(E12,Life!A12:G122,7)),"")</f>
        <v>86.444918803704596</v>
      </c>
      <c r="G12" s="1">
        <f>IFERROR(VLOOKUP(E12,Life!A12:H122,8),"")</f>
        <v>40777.715289786283</v>
      </c>
      <c r="H12" s="1">
        <f t="shared" si="3"/>
        <v>0</v>
      </c>
      <c r="I12" s="1">
        <f t="shared" si="0"/>
        <v>10000</v>
      </c>
      <c r="J12" s="1">
        <f t="shared" si="4"/>
        <v>4831.6687921860894</v>
      </c>
      <c r="K12" s="1">
        <f t="shared" si="1"/>
        <v>264.37411230438852</v>
      </c>
      <c r="L12" s="1">
        <f t="shared" si="5"/>
        <v>2603.8361362947817</v>
      </c>
      <c r="M12" s="1">
        <f t="shared" si="6"/>
        <v>2227.8326558913077</v>
      </c>
    </row>
    <row r="13" spans="1:13" x14ac:dyDescent="0.3">
      <c r="A13" s="1" t="s">
        <v>30</v>
      </c>
      <c r="B13" s="1">
        <f>$J$3/((SUMIF(D3:D108,"&lt;"&amp;$B$5,G3:G108)/$G$3))</f>
        <v>248.29550739155474</v>
      </c>
      <c r="D13" s="1">
        <f t="shared" si="7"/>
        <v>10</v>
      </c>
      <c r="E13" s="1">
        <f t="shared" si="2"/>
        <v>45</v>
      </c>
      <c r="F13" s="1">
        <f>IFERROR(IF(D13=$B$6,0,VLOOKUP(E13,Life!A13:G123,7)),"")</f>
        <v>95.470338142366728</v>
      </c>
      <c r="G13" s="1">
        <f>IFERROR(VLOOKUP(E13,Life!A13:H123,8),"")</f>
        <v>39892.559020932204</v>
      </c>
      <c r="H13" s="1">
        <f t="shared" si="3"/>
        <v>0</v>
      </c>
      <c r="I13" s="1">
        <f t="shared" si="0"/>
        <v>10000</v>
      </c>
      <c r="J13" s="1">
        <f t="shared" si="4"/>
        <v>4917.2068678608684</v>
      </c>
      <c r="K13" s="1">
        <f t="shared" si="1"/>
        <v>264.37411230438852</v>
      </c>
      <c r="L13" s="1">
        <f t="shared" si="5"/>
        <v>2391.3711901883948</v>
      </c>
      <c r="M13" s="1">
        <f t="shared" si="6"/>
        <v>2525.8356776724736</v>
      </c>
    </row>
    <row r="14" spans="1:13" x14ac:dyDescent="0.3">
      <c r="A14" s="1" t="s">
        <v>31</v>
      </c>
      <c r="B14" s="7">
        <f>1-B13/B8</f>
        <v>9.3812016819143307E-2</v>
      </c>
      <c r="D14" s="1">
        <f t="shared" si="7"/>
        <v>11</v>
      </c>
      <c r="E14" s="1">
        <f t="shared" si="2"/>
        <v>46</v>
      </c>
      <c r="F14" s="1">
        <f>IFERROR(IF(D14=$B$6,0,VLOOKUP(E14,Life!A14:G124,7)),"")</f>
        <v>100.71211336997931</v>
      </c>
      <c r="G14" s="1">
        <f>IFERROR(VLOOKUP(E14,Life!A14:H124,8),"")</f>
        <v>39015.822260567264</v>
      </c>
      <c r="H14" s="1">
        <f t="shared" si="3"/>
        <v>0</v>
      </c>
      <c r="I14" s="1">
        <f t="shared" si="0"/>
        <v>10000</v>
      </c>
      <c r="J14" s="1">
        <f t="shared" si="4"/>
        <v>5003.233316708549</v>
      </c>
      <c r="K14" s="1">
        <f t="shared" si="1"/>
        <v>264.37411230438852</v>
      </c>
      <c r="L14" s="1">
        <f t="shared" si="5"/>
        <v>2174.7934953198746</v>
      </c>
      <c r="M14" s="1">
        <f t="shared" si="6"/>
        <v>2828.4398213886743</v>
      </c>
    </row>
    <row r="15" spans="1:13" x14ac:dyDescent="0.3">
      <c r="A15" s="2" t="s">
        <v>5</v>
      </c>
      <c r="B15" s="2">
        <f>0.02</f>
        <v>0.02</v>
      </c>
      <c r="D15" s="1">
        <f t="shared" si="7"/>
        <v>12</v>
      </c>
      <c r="E15" s="1">
        <f t="shared" si="2"/>
        <v>47</v>
      </c>
      <c r="F15" s="1">
        <f>IFERROR(IF(D15=$B$6,0,VLOOKUP(E15,Life!A15:G125,7)),"")</f>
        <v>106.11054901404229</v>
      </c>
      <c r="G15" s="1">
        <f>IFERROR(VLOOKUP(E15,Life!A15:H125,8),"")</f>
        <v>38151.086286209778</v>
      </c>
      <c r="H15" s="1">
        <f t="shared" si="3"/>
        <v>0</v>
      </c>
      <c r="I15" s="1">
        <f t="shared" si="0"/>
        <v>10000</v>
      </c>
      <c r="J15" s="1">
        <f t="shared" si="4"/>
        <v>5090.2388262885434</v>
      </c>
      <c r="K15" s="1">
        <f t="shared" si="1"/>
        <v>264.37411230438852</v>
      </c>
      <c r="L15" s="1">
        <f t="shared" si="5"/>
        <v>1953.7211216399101</v>
      </c>
      <c r="M15" s="1">
        <f t="shared" si="6"/>
        <v>3136.5177046486333</v>
      </c>
    </row>
    <row r="16" spans="1:13" x14ac:dyDescent="0.3">
      <c r="D16" s="1">
        <f t="shared" si="7"/>
        <v>13</v>
      </c>
      <c r="E16" s="1">
        <f t="shared" si="2"/>
        <v>48</v>
      </c>
      <c r="F16" s="1">
        <f>IFERROR(IF(D16=$B$6,0,VLOOKUP(E16,Life!A16:G126,7)),"")</f>
        <v>111.6408534851801</v>
      </c>
      <c r="G16" s="1">
        <f>IFERROR(VLOOKUP(E16,Life!A16:H126,8),"")</f>
        <v>37297.960671403736</v>
      </c>
      <c r="H16" s="1">
        <f t="shared" si="3"/>
        <v>0</v>
      </c>
      <c r="I16" s="1">
        <f t="shared" si="0"/>
        <v>10000</v>
      </c>
      <c r="J16" s="1">
        <f t="shared" si="4"/>
        <v>5178.2197126151914</v>
      </c>
      <c r="K16" s="1">
        <f t="shared" si="1"/>
        <v>264.37411230438852</v>
      </c>
      <c r="L16" s="1">
        <f t="shared" si="5"/>
        <v>1727.9878674418765</v>
      </c>
      <c r="M16" s="1">
        <f t="shared" si="6"/>
        <v>3450.2318451733149</v>
      </c>
    </row>
    <row r="17" spans="1:13" x14ac:dyDescent="0.3">
      <c r="A17" s="1" t="s">
        <v>35</v>
      </c>
      <c r="B17" s="1">
        <f>I3*F3/G3</f>
        <v>0.27168702988376375</v>
      </c>
      <c r="D17" s="1">
        <f t="shared" si="7"/>
        <v>14</v>
      </c>
      <c r="E17" s="1">
        <f t="shared" si="2"/>
        <v>49</v>
      </c>
      <c r="F17" s="1">
        <f>IFERROR(IF(D17=$B$6,0,VLOOKUP(E17,Life!A17:G127,7)),"")</f>
        <v>117.31494177046459</v>
      </c>
      <c r="G17" s="1">
        <f>IFERROR(VLOOKUP(E17,Life!A17:H127,8),"")</f>
        <v>36456.087192445171</v>
      </c>
      <c r="H17" s="1">
        <f t="shared" si="3"/>
        <v>0</v>
      </c>
      <c r="I17" s="1">
        <f t="shared" si="0"/>
        <v>10000</v>
      </c>
      <c r="J17" s="1">
        <f t="shared" si="4"/>
        <v>5267.1759764155331</v>
      </c>
      <c r="K17" s="1">
        <f t="shared" si="1"/>
        <v>264.37411230438852</v>
      </c>
      <c r="L17" s="1">
        <f t="shared" si="5"/>
        <v>1497.412708859119</v>
      </c>
      <c r="M17" s="1">
        <f t="shared" si="6"/>
        <v>3769.7632675564141</v>
      </c>
    </row>
    <row r="18" spans="1:13" x14ac:dyDescent="0.3">
      <c r="A18" s="1" t="s">
        <v>40</v>
      </c>
      <c r="B18" s="11">
        <f>SUMPRODUCT(F3:F108, I3:I108)/(SUM(F3:F108)*$B$7)</f>
        <v>0.99285080645647206</v>
      </c>
      <c r="D18" s="1">
        <f t="shared" si="7"/>
        <v>15</v>
      </c>
      <c r="E18" s="1">
        <f t="shared" si="2"/>
        <v>50</v>
      </c>
      <c r="F18" s="1">
        <f>IFERROR(IF(D18=$B$6,0,VLOOKUP(E18,Life!A18:G128,7)),"")</f>
        <v>122.11896209412308</v>
      </c>
      <c r="G18" s="1">
        <f>IFERROR(VLOOKUP(E18,Life!A18:H128,8),"")</f>
        <v>35625.102852029144</v>
      </c>
      <c r="H18" s="1">
        <f t="shared" si="3"/>
        <v>0</v>
      </c>
      <c r="I18" s="1">
        <f t="shared" si="0"/>
        <v>10000</v>
      </c>
      <c r="J18" s="1">
        <f t="shared" si="4"/>
        <v>5357.1067016746092</v>
      </c>
      <c r="K18" s="1">
        <f t="shared" si="1"/>
        <v>264.37411230438852</v>
      </c>
      <c r="L18" s="1">
        <f t="shared" si="5"/>
        <v>1261.8002191982196</v>
      </c>
      <c r="M18" s="1">
        <f t="shared" si="6"/>
        <v>4095.3064824763896</v>
      </c>
    </row>
    <row r="19" spans="1:13" x14ac:dyDescent="0.3">
      <c r="A19" s="1" t="s">
        <v>41</v>
      </c>
      <c r="B19" s="12">
        <f>(VLOOKUP(B4,Life!A3:J113,9)/(VLOOKUP(B4,Life!A3:J113,10) - VLOOKUP(B4 + 20,Life!A3:J113,10)))*B7</f>
        <v>250.03347728203974</v>
      </c>
      <c r="D19" s="1">
        <f t="shared" si="7"/>
        <v>16</v>
      </c>
      <c r="E19" s="1">
        <f t="shared" si="2"/>
        <v>51</v>
      </c>
      <c r="F19" s="1">
        <f>IFERROR(IF(D19=$B$6,0,VLOOKUP(E19,Life!A19:G129,7)),"")</f>
        <v>128.06352105638945</v>
      </c>
      <c r="G19" s="1">
        <f>IFERROR(VLOOKUP(E19,Life!A19:H129,8),"")</f>
        <v>34805.655633289629</v>
      </c>
      <c r="H19" s="1">
        <f t="shared" si="3"/>
        <v>0</v>
      </c>
      <c r="I19" s="1">
        <f t="shared" si="0"/>
        <v>10000</v>
      </c>
      <c r="J19" s="1">
        <f t="shared" si="4"/>
        <v>5448.1458304766011</v>
      </c>
      <c r="K19" s="1">
        <f t="shared" si="1"/>
        <v>264.37411230438852</v>
      </c>
      <c r="L19" s="1">
        <f t="shared" si="5"/>
        <v>1020.9090160452561</v>
      </c>
      <c r="M19" s="1">
        <f t="shared" si="6"/>
        <v>4427.236814431345</v>
      </c>
    </row>
    <row r="20" spans="1:13" x14ac:dyDescent="0.3">
      <c r="A20" s="1" t="s">
        <v>39</v>
      </c>
      <c r="B20" s="1">
        <f>IF(B13&gt;B18*B19, 20, 1)</f>
        <v>20</v>
      </c>
      <c r="D20" s="1">
        <f t="shared" si="7"/>
        <v>17</v>
      </c>
      <c r="E20" s="1">
        <f t="shared" si="2"/>
        <v>52</v>
      </c>
      <c r="F20" s="1">
        <f>IFERROR(IF(D20=$B$6,0,VLOOKUP(E20,Life!A20:G130,7)),"")</f>
        <v>134.20816943356175</v>
      </c>
      <c r="G20" s="1">
        <f>IFERROR(VLOOKUP(E20,Life!A20:H130,8),"")</f>
        <v>33996.390016623845</v>
      </c>
      <c r="H20" s="1">
        <f t="shared" si="3"/>
        <v>0</v>
      </c>
      <c r="I20" s="1">
        <f t="shared" si="0"/>
        <v>10000</v>
      </c>
      <c r="J20" s="1">
        <f t="shared" si="4"/>
        <v>5540.1662444997401</v>
      </c>
      <c r="K20" s="1">
        <f t="shared" si="1"/>
        <v>264.37411230438852</v>
      </c>
      <c r="L20" s="1">
        <f t="shared" si="5"/>
        <v>774.54380660101435</v>
      </c>
      <c r="M20" s="1">
        <f t="shared" si="6"/>
        <v>4765.6224378987254</v>
      </c>
    </row>
    <row r="21" spans="1:13" x14ac:dyDescent="0.3">
      <c r="A21" s="1" t="s">
        <v>36</v>
      </c>
      <c r="B21" s="1">
        <f>IF(B20=1,B17,MAX(B13-B18*B19,0)+B17)</f>
        <v>0.32125486084936378</v>
      </c>
      <c r="D21" s="1">
        <f t="shared" si="7"/>
        <v>18</v>
      </c>
      <c r="E21" s="1">
        <f t="shared" si="2"/>
        <v>53</v>
      </c>
      <c r="F21" s="1">
        <f>IFERROR(IF(D21=$B$6,0,VLOOKUP(E21,Life!A21:G131,7)),"")</f>
        <v>140.55142358047007</v>
      </c>
      <c r="G21" s="1">
        <f>IFERROR(VLOOKUP(E21,Life!A21:H131,8),"")</f>
        <v>33196.908244732913</v>
      </c>
      <c r="H21" s="1">
        <f t="shared" si="3"/>
        <v>0</v>
      </c>
      <c r="I21" s="1">
        <f t="shared" si="0"/>
        <v>10000</v>
      </c>
      <c r="J21" s="1">
        <f t="shared" si="4"/>
        <v>5633.1622611356333</v>
      </c>
      <c r="K21" s="1">
        <f t="shared" si="1"/>
        <v>264.37411230438852</v>
      </c>
      <c r="L21" s="1">
        <f t="shared" si="5"/>
        <v>522.45612073593247</v>
      </c>
      <c r="M21" s="1">
        <f t="shared" si="6"/>
        <v>5110.7061403997013</v>
      </c>
    </row>
    <row r="22" spans="1:13" x14ac:dyDescent="0.3">
      <c r="A22" s="1" t="s">
        <v>37</v>
      </c>
      <c r="B22" s="1">
        <f>B13+(B13-B21)/(SUMIF(D4:D108,"&lt;" &amp; IF(B20=1,B5,MIN(20,B5)),G4:G108)/G3)</f>
        <v>264.37411230438852</v>
      </c>
      <c r="D22" s="1">
        <f t="shared" si="7"/>
        <v>19</v>
      </c>
      <c r="E22" s="1">
        <f t="shared" si="2"/>
        <v>54</v>
      </c>
      <c r="F22" s="1">
        <f>IFERROR(IF(D22=$B$6,0,VLOOKUP(E22,Life!A22:G132,7)),"")</f>
        <v>147.12134801709158</v>
      </c>
      <c r="G22" s="1">
        <f>IFERROR(VLOOKUP(E22,Life!A22:H132,8),"")</f>
        <v>32406.821828508262</v>
      </c>
      <c r="H22" s="1">
        <f t="shared" si="3"/>
        <v>0</v>
      </c>
      <c r="I22" s="1">
        <f t="shared" si="0"/>
        <v>10000</v>
      </c>
      <c r="J22" s="1">
        <f t="shared" si="4"/>
        <v>5727.1292278200699</v>
      </c>
      <c r="K22" s="1">
        <f t="shared" si="1"/>
        <v>264.37411230438852</v>
      </c>
      <c r="L22" s="1">
        <f t="shared" si="5"/>
        <v>264.37411230438852</v>
      </c>
      <c r="M22" s="1">
        <f t="shared" si="6"/>
        <v>5462.7551155156816</v>
      </c>
    </row>
    <row r="23" spans="1:13" x14ac:dyDescent="0.3">
      <c r="A23" s="1" t="s">
        <v>38</v>
      </c>
      <c r="B23" s="1">
        <f>IF(B5&gt;B20,B13,0)</f>
        <v>0</v>
      </c>
      <c r="D23" s="1">
        <f t="shared" si="7"/>
        <v>20</v>
      </c>
      <c r="E23" s="1">
        <f t="shared" si="2"/>
        <v>55</v>
      </c>
      <c r="F23" s="1">
        <f>IFERROR(IF(D23=$B$6,0,VLOOKUP(E23,Life!A23:G133,7)),"")</f>
        <v>158.44950306420168</v>
      </c>
      <c r="G23" s="1">
        <f>IFERROR(VLOOKUP(E23,Life!A23:H133,8),"")</f>
        <v>31625.722108259371</v>
      </c>
      <c r="H23" s="1">
        <f t="shared" si="3"/>
        <v>0</v>
      </c>
      <c r="I23" s="1">
        <f t="shared" si="0"/>
        <v>10000</v>
      </c>
      <c r="J23" s="1">
        <f t="shared" si="4"/>
        <v>5822.0597260781478</v>
      </c>
      <c r="K23" s="1">
        <f t="shared" si="1"/>
        <v>0</v>
      </c>
      <c r="L23" s="1">
        <f t="shared" si="5"/>
        <v>0</v>
      </c>
      <c r="M23" s="1">
        <f t="shared" si="6"/>
        <v>5822.0597260781478</v>
      </c>
    </row>
    <row r="24" spans="1:13" x14ac:dyDescent="0.3">
      <c r="D24" s="1">
        <f t="shared" si="7"/>
        <v>21</v>
      </c>
      <c r="E24" s="1">
        <f t="shared" si="2"/>
        <v>56</v>
      </c>
      <c r="F24" s="1">
        <f>IFERROR(IF(D24=$B$6,0,VLOOKUP(E24,Life!A24:G134,7)),"")</f>
        <v>165.43056000585557</v>
      </c>
      <c r="G24" s="1">
        <f>IFERROR(VLOOKUP(E24,Life!A24:H134,8),"")</f>
        <v>30848.721523913311</v>
      </c>
      <c r="H24" s="1">
        <f t="shared" si="3"/>
        <v>0</v>
      </c>
      <c r="I24" s="1">
        <f t="shared" si="0"/>
        <v>10000</v>
      </c>
      <c r="J24" s="1">
        <f t="shared" si="4"/>
        <v>5917.3391617701554</v>
      </c>
      <c r="K24" s="1">
        <f t="shared" si="1"/>
        <v>0</v>
      </c>
      <c r="L24" s="1">
        <f t="shared" si="5"/>
        <v>0</v>
      </c>
      <c r="M24" s="1">
        <f t="shared" si="6"/>
        <v>5917.3391617701554</v>
      </c>
    </row>
    <row r="25" spans="1:13" x14ac:dyDescent="0.3">
      <c r="D25" s="1">
        <f t="shared" si="7"/>
        <v>22</v>
      </c>
      <c r="E25" s="1">
        <f t="shared" si="2"/>
        <v>57</v>
      </c>
      <c r="F25" s="1">
        <f>IFERROR(IF(D25=$B$6,0,VLOOKUP(E25,Life!A25:G135,7)),"")</f>
        <v>172.80492080741089</v>
      </c>
      <c r="G25" s="1">
        <f>IFERROR(VLOOKUP(E25,Life!A25:H135,8),"")</f>
        <v>30080.043968764501</v>
      </c>
      <c r="H25" s="1">
        <f t="shared" si="3"/>
        <v>0</v>
      </c>
      <c r="I25" s="1">
        <f t="shared" si="0"/>
        <v>10000</v>
      </c>
      <c r="J25" s="1">
        <f t="shared" si="4"/>
        <v>6013.5564479816594</v>
      </c>
      <c r="K25" s="1">
        <f t="shared" si="1"/>
        <v>0</v>
      </c>
      <c r="L25" s="1">
        <f t="shared" si="5"/>
        <v>0</v>
      </c>
      <c r="M25" s="1">
        <f t="shared" si="6"/>
        <v>6013.5564479816594</v>
      </c>
    </row>
    <row r="26" spans="1:13" x14ac:dyDescent="0.3">
      <c r="D26" s="1">
        <f t="shared" si="7"/>
        <v>23</v>
      </c>
      <c r="E26" s="1">
        <f t="shared" si="2"/>
        <v>58</v>
      </c>
      <c r="F26" s="1">
        <f>IFERROR(IF(D26=$B$6,0,VLOOKUP(E26,Life!A26:G136,7)),"")</f>
        <v>180.62634791571983</v>
      </c>
      <c r="G26" s="1">
        <f>IFERROR(VLOOKUP(E26,Life!A26:H136,8),"")</f>
        <v>29319.136817311501</v>
      </c>
      <c r="H26" s="1">
        <f t="shared" si="3"/>
        <v>0</v>
      </c>
      <c r="I26" s="1">
        <f t="shared" si="0"/>
        <v>10000</v>
      </c>
      <c r="J26" s="1">
        <f t="shared" si="4"/>
        <v>6110.6844404121875</v>
      </c>
      <c r="K26" s="1">
        <f t="shared" si="1"/>
        <v>0</v>
      </c>
      <c r="L26" s="1">
        <f t="shared" si="5"/>
        <v>0</v>
      </c>
      <c r="M26" s="1">
        <f t="shared" si="6"/>
        <v>6110.6844404121875</v>
      </c>
    </row>
    <row r="27" spans="1:13" x14ac:dyDescent="0.3">
      <c r="D27" s="1">
        <f t="shared" si="7"/>
        <v>24</v>
      </c>
      <c r="E27" s="1">
        <f t="shared" si="2"/>
        <v>59</v>
      </c>
      <c r="F27" s="1">
        <f>IFERROR(IF(D27=$B$6,0,VLOOKUP(E27,Life!A27:G137,7)),"")</f>
        <v>188.88032242045668</v>
      </c>
      <c r="G27" s="1">
        <f>IFERROR(VLOOKUP(E27,Life!A27:H137,8),"")</f>
        <v>28565.405047092347</v>
      </c>
      <c r="H27" s="1">
        <f t="shared" si="3"/>
        <v>0</v>
      </c>
      <c r="I27" s="1">
        <f t="shared" si="0"/>
        <v>10000</v>
      </c>
      <c r="J27" s="1">
        <f t="shared" si="4"/>
        <v>6208.6894754099421</v>
      </c>
      <c r="K27" s="1">
        <f t="shared" si="1"/>
        <v>0</v>
      </c>
      <c r="L27" s="1">
        <f t="shared" si="5"/>
        <v>0</v>
      </c>
      <c r="M27" s="1">
        <f t="shared" si="6"/>
        <v>6208.6894754099421</v>
      </c>
    </row>
    <row r="28" spans="1:13" x14ac:dyDescent="0.3">
      <c r="D28" s="1">
        <f t="shared" si="7"/>
        <v>25</v>
      </c>
      <c r="E28" s="1">
        <f t="shared" si="2"/>
        <v>60</v>
      </c>
      <c r="F28" s="1">
        <f>IFERROR(IF(D28=$B$6,0,VLOOKUP(E28,Life!A28:G138,7)),"")</f>
        <v>205.50728570247205</v>
      </c>
      <c r="G28" s="1">
        <f>IFERROR(VLOOKUP(E28,Life!A28:H138,8),"")</f>
        <v>27818.279678615545</v>
      </c>
      <c r="H28" s="1">
        <f t="shared" si="3"/>
        <v>0</v>
      </c>
      <c r="I28" s="1">
        <f t="shared" si="0"/>
        <v>10000</v>
      </c>
      <c r="J28" s="1">
        <f t="shared" si="4"/>
        <v>6307.5405265762374</v>
      </c>
      <c r="K28" s="1">
        <f t="shared" si="1"/>
        <v>0</v>
      </c>
      <c r="L28" s="1">
        <f t="shared" si="5"/>
        <v>0</v>
      </c>
      <c r="M28" s="1">
        <f t="shared" si="6"/>
        <v>6307.5405265762374</v>
      </c>
    </row>
    <row r="29" spans="1:13" x14ac:dyDescent="0.3">
      <c r="D29" s="1">
        <f t="shared" si="7"/>
        <v>26</v>
      </c>
      <c r="E29" s="1">
        <f t="shared" si="2"/>
        <v>61</v>
      </c>
      <c r="F29" s="1">
        <f>IFERROR(IF(D29=$B$6,0,VLOOKUP(E29,Life!A29:G139,7)),"")</f>
        <v>214.55514252281623</v>
      </c>
      <c r="G29" s="1">
        <f>IFERROR(VLOOKUP(E29,Life!A29:H139,8),"")</f>
        <v>27069.340680326863</v>
      </c>
      <c r="H29" s="1">
        <f t="shared" si="3"/>
        <v>0</v>
      </c>
      <c r="I29" s="1">
        <f t="shared" si="0"/>
        <v>10000</v>
      </c>
      <c r="J29" s="1">
        <f t="shared" si="4"/>
        <v>6406.1351047794005</v>
      </c>
      <c r="K29" s="1">
        <f t="shared" si="1"/>
        <v>0</v>
      </c>
      <c r="L29" s="1">
        <f t="shared" si="5"/>
        <v>0</v>
      </c>
      <c r="M29" s="1">
        <f t="shared" si="6"/>
        <v>6406.1351047794005</v>
      </c>
    </row>
    <row r="30" spans="1:13" x14ac:dyDescent="0.3">
      <c r="D30" s="1">
        <f t="shared" si="7"/>
        <v>27</v>
      </c>
      <c r="E30" s="1">
        <f t="shared" si="2"/>
        <v>62</v>
      </c>
      <c r="F30" s="1">
        <f>IFERROR(IF(D30=$B$6,0,VLOOKUP(E30,Life!A30:G140,7)),"")</f>
        <v>224.43472612773763</v>
      </c>
      <c r="G30" s="1">
        <f>IFERROR(VLOOKUP(E30,Life!A30:H140,8),"")</f>
        <v>26326.128047236121</v>
      </c>
      <c r="H30" s="1">
        <f t="shared" si="3"/>
        <v>0</v>
      </c>
      <c r="I30" s="1">
        <f t="shared" si="0"/>
        <v>10000</v>
      </c>
      <c r="J30" s="1">
        <f t="shared" si="4"/>
        <v>6505.4876988728784</v>
      </c>
      <c r="K30" s="1">
        <f t="shared" si="1"/>
        <v>0</v>
      </c>
      <c r="L30" s="1">
        <f t="shared" si="5"/>
        <v>0</v>
      </c>
      <c r="M30" s="1">
        <f t="shared" si="6"/>
        <v>6505.4876988728784</v>
      </c>
    </row>
    <row r="31" spans="1:13" x14ac:dyDescent="0.3">
      <c r="D31" s="1">
        <f t="shared" si="7"/>
        <v>28</v>
      </c>
      <c r="E31" s="1">
        <f t="shared" si="2"/>
        <v>63</v>
      </c>
      <c r="F31" s="1">
        <f>IFERROR(IF(D31=$B$6,0,VLOOKUP(E31,Life!A31:G141,7)),"")</f>
        <v>235.19041371517676</v>
      </c>
      <c r="G31" s="1">
        <f>IFERROR(VLOOKUP(E31,Life!A31:H141,8),"")</f>
        <v>25587.705965440611</v>
      </c>
      <c r="H31" s="1">
        <f t="shared" si="3"/>
        <v>0</v>
      </c>
      <c r="I31" s="1">
        <f t="shared" si="0"/>
        <v>10000</v>
      </c>
      <c r="J31" s="1">
        <f t="shared" si="4"/>
        <v>6605.5141925287098</v>
      </c>
      <c r="K31" s="1">
        <f t="shared" si="1"/>
        <v>0</v>
      </c>
      <c r="L31" s="1">
        <f t="shared" si="5"/>
        <v>0</v>
      </c>
      <c r="M31" s="1">
        <f t="shared" si="6"/>
        <v>6605.5141925287098</v>
      </c>
    </row>
    <row r="32" spans="1:13" x14ac:dyDescent="0.3">
      <c r="D32" s="1">
        <f t="shared" si="7"/>
        <v>29</v>
      </c>
      <c r="E32" s="1">
        <f t="shared" si="2"/>
        <v>64</v>
      </c>
      <c r="F32" s="1">
        <f>IFERROR(IF(D32=$B$6,0,VLOOKUP(E32,Life!A32:G142,7)),"")</f>
        <v>247.0668179753813</v>
      </c>
      <c r="G32" s="1">
        <f>IFERROR(VLOOKUP(E32,Life!A32:H142,8),"")</f>
        <v>24853.11303035629</v>
      </c>
      <c r="H32" s="1">
        <f t="shared" si="3"/>
        <v>0</v>
      </c>
      <c r="I32" s="1">
        <f t="shared" si="0"/>
        <v>10000</v>
      </c>
      <c r="J32" s="1">
        <f t="shared" si="4"/>
        <v>6706.1237185154505</v>
      </c>
      <c r="K32" s="1">
        <f t="shared" si="1"/>
        <v>0</v>
      </c>
      <c r="L32" s="1">
        <f t="shared" si="5"/>
        <v>0</v>
      </c>
      <c r="M32" s="1">
        <f t="shared" si="6"/>
        <v>6706.1237185154505</v>
      </c>
    </row>
    <row r="33" spans="4:13" x14ac:dyDescent="0.3">
      <c r="D33" s="1">
        <f t="shared" si="7"/>
        <v>30</v>
      </c>
      <c r="E33" s="1">
        <f t="shared" si="2"/>
        <v>65</v>
      </c>
      <c r="F33" s="1">
        <f>IFERROR(IF(D33=$B$6,0,VLOOKUP(E33,Life!A33:G143,7)),"")</f>
        <v>268.99999283311053</v>
      </c>
      <c r="G33" s="1">
        <f>IFERROR(VLOOKUP(E33,Life!A33:H143,8),"")</f>
        <v>24121.16448581521</v>
      </c>
      <c r="H33" s="1">
        <f t="shared" si="3"/>
        <v>0</v>
      </c>
      <c r="I33" s="1">
        <f t="shared" si="0"/>
        <v>10000</v>
      </c>
      <c r="J33" s="1">
        <f t="shared" si="4"/>
        <v>6807.1913646052408</v>
      </c>
      <c r="K33" s="1">
        <f t="shared" si="1"/>
        <v>0</v>
      </c>
      <c r="L33" s="1">
        <f t="shared" si="5"/>
        <v>0</v>
      </c>
      <c r="M33" s="1">
        <f t="shared" si="6"/>
        <v>6807.1913646052408</v>
      </c>
    </row>
    <row r="34" spans="4:13" x14ac:dyDescent="0.3">
      <c r="D34" s="1">
        <f t="shared" si="7"/>
        <v>31</v>
      </c>
      <c r="E34" s="1">
        <f t="shared" si="2"/>
        <v>66</v>
      </c>
      <c r="F34" s="1">
        <f>IFERROR(IF(D34=$B$6,0,VLOOKUP(E34,Life!A34:G144,7)),"")</f>
        <v>283.21208070359631</v>
      </c>
      <c r="G34" s="1">
        <f>IFERROR(VLOOKUP(E34,Life!A34:H144,8),"")</f>
        <v>23381.850794324975</v>
      </c>
      <c r="H34" s="1">
        <f t="shared" si="3"/>
        <v>0</v>
      </c>
      <c r="I34" s="1">
        <f t="shared" si="0"/>
        <v>10000</v>
      </c>
      <c r="J34" s="1">
        <f t="shared" si="4"/>
        <v>6907.3823147880303</v>
      </c>
      <c r="K34" s="1">
        <f t="shared" si="1"/>
        <v>0</v>
      </c>
      <c r="L34" s="1">
        <f t="shared" si="5"/>
        <v>0</v>
      </c>
      <c r="M34" s="1">
        <f t="shared" si="6"/>
        <v>6907.3823147880303</v>
      </c>
    </row>
    <row r="35" spans="4:13" x14ac:dyDescent="0.3">
      <c r="D35" s="1">
        <f t="shared" si="7"/>
        <v>32</v>
      </c>
      <c r="E35" s="1">
        <f t="shared" si="2"/>
        <v>67</v>
      </c>
      <c r="F35" s="1">
        <f>IFERROR(IF(D35=$B$6,0,VLOOKUP(E35,Life!A35:G145,7)),"")</f>
        <v>299.23803935070356</v>
      </c>
      <c r="G35" s="1">
        <f>IFERROR(VLOOKUP(E35,Life!A35:H145,8),"")</f>
        <v>22642.961385841172</v>
      </c>
      <c r="H35" s="1">
        <f t="shared" si="3"/>
        <v>0</v>
      </c>
      <c r="I35" s="1">
        <f t="shared" si="0"/>
        <v>10000</v>
      </c>
      <c r="J35" s="1">
        <f t="shared" si="4"/>
        <v>7007.7080092499637</v>
      </c>
      <c r="K35" s="1">
        <f t="shared" ref="K35:K66" si="8">IF(D35&lt;$B$5,IF(D35=0,$B$21,IF(D35&lt;$B$20,$B$22,$B$23)),0)</f>
        <v>0</v>
      </c>
      <c r="L35" s="1">
        <f t="shared" si="5"/>
        <v>0</v>
      </c>
      <c r="M35" s="1">
        <f t="shared" si="6"/>
        <v>7007.7080092499637</v>
      </c>
    </row>
    <row r="36" spans="4:13" x14ac:dyDescent="0.3">
      <c r="D36" s="1">
        <f t="shared" si="7"/>
        <v>33</v>
      </c>
      <c r="E36" s="1">
        <f t="shared" si="2"/>
        <v>68</v>
      </c>
      <c r="F36" s="1">
        <f>IFERROR(IF(D36=$B$6,0,VLOOKUP(E36,Life!A36:G146,7)),"")</f>
        <v>316.91062016702466</v>
      </c>
      <c r="G36" s="1">
        <f>IFERROR(VLOOKUP(E36,Life!A36:H146,8),"")</f>
        <v>21902.691941396421</v>
      </c>
      <c r="H36" s="1">
        <f t="shared" si="3"/>
        <v>0</v>
      </c>
      <c r="I36" s="1">
        <f t="shared" si="0"/>
        <v>10000</v>
      </c>
      <c r="J36" s="1">
        <f t="shared" si="4"/>
        <v>7107.9336676852399</v>
      </c>
      <c r="K36" s="1">
        <f t="shared" si="8"/>
        <v>0</v>
      </c>
      <c r="L36" s="1">
        <f t="shared" si="5"/>
        <v>0</v>
      </c>
      <c r="M36" s="1">
        <f t="shared" si="6"/>
        <v>7107.9336676852399</v>
      </c>
    </row>
    <row r="37" spans="4:13" x14ac:dyDescent="0.3">
      <c r="D37" s="1">
        <f t="shared" si="7"/>
        <v>34</v>
      </c>
      <c r="E37" s="1">
        <f t="shared" si="2"/>
        <v>69</v>
      </c>
      <c r="F37" s="1">
        <f>IFERROR(IF(D37=$B$6,0,VLOOKUP(E37,Life!A37:G147,7)),"")</f>
        <v>335.92779937899218</v>
      </c>
      <c r="G37" s="1">
        <f>IFERROR(VLOOKUP(E37,Life!A37:H147,8),"")</f>
        <v>21159.439121624309</v>
      </c>
      <c r="H37" s="1">
        <f t="shared" si="3"/>
        <v>0</v>
      </c>
      <c r="I37" s="1">
        <f t="shared" si="0"/>
        <v>10000</v>
      </c>
      <c r="J37" s="1">
        <f t="shared" si="4"/>
        <v>7207.8363885201034</v>
      </c>
      <c r="K37" s="1">
        <f t="shared" si="8"/>
        <v>0</v>
      </c>
      <c r="L37" s="1">
        <f t="shared" si="5"/>
        <v>0</v>
      </c>
      <c r="M37" s="1">
        <f t="shared" si="6"/>
        <v>7207.8363885201034</v>
      </c>
    </row>
    <row r="38" spans="4:13" x14ac:dyDescent="0.3">
      <c r="D38" s="1">
        <f t="shared" si="7"/>
        <v>35</v>
      </c>
      <c r="E38" s="1">
        <f t="shared" si="2"/>
        <v>70</v>
      </c>
      <c r="F38" s="1">
        <f>IFERROR(IF(D38=$B$6,0,VLOOKUP(E38,Life!A38:G148,7)),"")</f>
        <v>374.06190115451437</v>
      </c>
      <c r="G38" s="1">
        <f>IFERROR(VLOOKUP(E38,Life!A38:H148,8),"")</f>
        <v>20411.930073282532</v>
      </c>
      <c r="H38" s="1">
        <f t="shared" si="3"/>
        <v>0</v>
      </c>
      <c r="I38" s="1">
        <f t="shared" si="0"/>
        <v>10000</v>
      </c>
      <c r="J38" s="1">
        <f t="shared" si="4"/>
        <v>7307.2216459804586</v>
      </c>
      <c r="K38" s="1">
        <f t="shared" si="8"/>
        <v>0</v>
      </c>
      <c r="L38" s="1">
        <f t="shared" si="5"/>
        <v>0</v>
      </c>
      <c r="M38" s="1">
        <f t="shared" si="6"/>
        <v>7307.2216459804586</v>
      </c>
    </row>
    <row r="39" spans="4:13" x14ac:dyDescent="0.3">
      <c r="D39" s="1">
        <f t="shared" si="7"/>
        <v>36</v>
      </c>
      <c r="E39" s="1">
        <f t="shared" si="2"/>
        <v>71</v>
      </c>
      <c r="F39" s="1">
        <f>IFERROR(IF(D39=$B$6,0,VLOOKUP(E39,Life!A39:G149,7)),"")</f>
        <v>393.35129219729083</v>
      </c>
      <c r="G39" s="1">
        <f>IFERROR(VLOOKUP(E39,Life!A39:H149,8),"")</f>
        <v>19641.31967792767</v>
      </c>
      <c r="H39" s="1">
        <f t="shared" si="3"/>
        <v>0</v>
      </c>
      <c r="I39" s="1">
        <f t="shared" si="0"/>
        <v>10000</v>
      </c>
      <c r="J39" s="1">
        <f t="shared" si="4"/>
        <v>7403.4678239872164</v>
      </c>
      <c r="K39" s="1">
        <f t="shared" si="8"/>
        <v>0</v>
      </c>
      <c r="L39" s="1">
        <f t="shared" si="5"/>
        <v>0</v>
      </c>
      <c r="M39" s="1">
        <f t="shared" si="6"/>
        <v>7403.4678239872164</v>
      </c>
    </row>
    <row r="40" spans="4:13" x14ac:dyDescent="0.3">
      <c r="D40" s="1">
        <f t="shared" si="7"/>
        <v>37</v>
      </c>
      <c r="E40" s="1">
        <f t="shared" si="2"/>
        <v>72</v>
      </c>
      <c r="F40" s="1">
        <f>IFERROR(IF(D40=$B$6,0,VLOOKUP(E40,Life!A40:G150,7)),"")</f>
        <v>413.03329279797742</v>
      </c>
      <c r="G40" s="1">
        <f>IFERROR(VLOOKUP(E40,Life!A40:H150,8),"")</f>
        <v>18866.719947178335</v>
      </c>
      <c r="H40" s="1">
        <f t="shared" si="3"/>
        <v>0</v>
      </c>
      <c r="I40" s="1">
        <f t="shared" si="0"/>
        <v>10000</v>
      </c>
      <c r="J40" s="1">
        <f t="shared" si="4"/>
        <v>7498.9381159161703</v>
      </c>
      <c r="K40" s="1">
        <f t="shared" si="8"/>
        <v>0</v>
      </c>
      <c r="L40" s="1">
        <f t="shared" si="5"/>
        <v>0</v>
      </c>
      <c r="M40" s="1">
        <f t="shared" si="6"/>
        <v>7498.9381159161703</v>
      </c>
    </row>
    <row r="41" spans="4:13" x14ac:dyDescent="0.3">
      <c r="D41" s="1">
        <f t="shared" si="7"/>
        <v>38</v>
      </c>
      <c r="E41" s="1">
        <f t="shared" si="2"/>
        <v>73</v>
      </c>
      <c r="F41" s="1">
        <f>IFERROR(IF(D41=$B$6,0,VLOOKUP(E41,Life!A41:G151,7)),"")</f>
        <v>432.82156635800823</v>
      </c>
      <c r="G41" s="1">
        <f>IFERROR(VLOOKUP(E41,Life!A41:H151,8),"")</f>
        <v>18087.820361908063</v>
      </c>
      <c r="H41" s="1">
        <f t="shared" si="3"/>
        <v>0</v>
      </c>
      <c r="I41" s="1">
        <f t="shared" si="0"/>
        <v>10000</v>
      </c>
      <c r="J41" s="1">
        <f t="shared" si="4"/>
        <v>7593.509315002002</v>
      </c>
      <c r="K41" s="1">
        <f t="shared" si="8"/>
        <v>0</v>
      </c>
      <c r="L41" s="1">
        <f t="shared" si="5"/>
        <v>0</v>
      </c>
      <c r="M41" s="1">
        <f t="shared" si="6"/>
        <v>7593.509315002002</v>
      </c>
    </row>
    <row r="42" spans="4:13" x14ac:dyDescent="0.3">
      <c r="D42" s="1">
        <f t="shared" si="7"/>
        <v>39</v>
      </c>
      <c r="E42" s="1">
        <f t="shared" si="2"/>
        <v>74</v>
      </c>
      <c r="F42" s="1">
        <f>IFERROR(IF(D42=$B$6,0,VLOOKUP(E42,Life!A42:G152,7)),"")</f>
        <v>452.70024578176469</v>
      </c>
      <c r="G42" s="1">
        <f>IFERROR(VLOOKUP(E42,Life!A42:H152,8),"")</f>
        <v>17304.600007080222</v>
      </c>
      <c r="H42" s="1">
        <f t="shared" si="3"/>
        <v>0</v>
      </c>
      <c r="I42" s="1">
        <f t="shared" si="0"/>
        <v>10000</v>
      </c>
      <c r="J42" s="1">
        <f t="shared" si="4"/>
        <v>7687.07838888073</v>
      </c>
      <c r="K42" s="1">
        <f t="shared" si="8"/>
        <v>0</v>
      </c>
      <c r="L42" s="1">
        <f t="shared" si="5"/>
        <v>0</v>
      </c>
      <c r="M42" s="1">
        <f t="shared" si="6"/>
        <v>7687.07838888073</v>
      </c>
    </row>
    <row r="43" spans="4:13" x14ac:dyDescent="0.3">
      <c r="D43" s="1">
        <f t="shared" si="7"/>
        <v>40</v>
      </c>
      <c r="E43" s="1">
        <f t="shared" si="2"/>
        <v>75</v>
      </c>
      <c r="F43" s="1">
        <f>IFERROR(IF(D43=$B$6,0,VLOOKUP(E43,Life!A43:G153,7)),"")</f>
        <v>469.10732988068685</v>
      </c>
      <c r="G43" s="1">
        <f>IFERROR(VLOOKUP(E43,Life!A43:H153,8),"")</f>
        <v>16517.054088522709</v>
      </c>
      <c r="H43" s="1">
        <f t="shared" si="3"/>
        <v>0</v>
      </c>
      <c r="I43" s="1">
        <f t="shared" si="0"/>
        <v>10000</v>
      </c>
      <c r="J43" s="1">
        <f t="shared" si="4"/>
        <v>7779.5237332377519</v>
      </c>
      <c r="K43" s="1">
        <f t="shared" si="8"/>
        <v>0</v>
      </c>
      <c r="L43" s="1">
        <f t="shared" si="5"/>
        <v>0</v>
      </c>
      <c r="M43" s="1">
        <f t="shared" si="6"/>
        <v>7779.5237332377519</v>
      </c>
    </row>
    <row r="44" spans="4:13" x14ac:dyDescent="0.3">
      <c r="D44" s="1">
        <f t="shared" si="7"/>
        <v>41</v>
      </c>
      <c r="E44" s="1">
        <f t="shared" si="2"/>
        <v>76</v>
      </c>
      <c r="F44" s="1">
        <f>IFERROR(IF(D44=$B$6,0,VLOOKUP(E44,Life!A44:G154,7)),"")</f>
        <v>488.99981279373452</v>
      </c>
      <c r="G44" s="1">
        <f>IFERROR(VLOOKUP(E44,Life!A44:H154,8),"")</f>
        <v>15728.704812791682</v>
      </c>
      <c r="H44" s="1">
        <f t="shared" si="3"/>
        <v>0</v>
      </c>
      <c r="I44" s="1">
        <f t="shared" si="0"/>
        <v>10000</v>
      </c>
      <c r="J44" s="1">
        <f t="shared" si="4"/>
        <v>7871.1974354901313</v>
      </c>
      <c r="K44" s="1">
        <f t="shared" si="8"/>
        <v>0</v>
      </c>
      <c r="L44" s="1">
        <f t="shared" si="5"/>
        <v>0</v>
      </c>
      <c r="M44" s="1">
        <f t="shared" si="6"/>
        <v>7871.1974354901313</v>
      </c>
    </row>
    <row r="45" spans="4:13" x14ac:dyDescent="0.3">
      <c r="D45" s="1">
        <f t="shared" si="7"/>
        <v>42</v>
      </c>
      <c r="E45" s="1">
        <f t="shared" si="2"/>
        <v>77</v>
      </c>
      <c r="F45" s="1">
        <f>IFERROR(IF(D45=$B$6,0,VLOOKUP(E45,Life!A45:G155,7)),"")</f>
        <v>508.6366814466129</v>
      </c>
      <c r="G45" s="1">
        <f>IFERROR(VLOOKUP(E45,Life!A45:H155,8),"")</f>
        <v>14936.116872916509</v>
      </c>
      <c r="H45" s="1">
        <f t="shared" si="3"/>
        <v>0</v>
      </c>
      <c r="I45" s="1">
        <f t="shared" si="0"/>
        <v>10000</v>
      </c>
      <c r="J45" s="1">
        <f t="shared" si="4"/>
        <v>7961.4898483898969</v>
      </c>
      <c r="K45" s="1">
        <f t="shared" si="8"/>
        <v>0</v>
      </c>
      <c r="L45" s="1">
        <f t="shared" si="5"/>
        <v>0</v>
      </c>
      <c r="M45" s="1">
        <f t="shared" si="6"/>
        <v>7961.4898483898969</v>
      </c>
    </row>
    <row r="46" spans="4:13" x14ac:dyDescent="0.3">
      <c r="D46" s="1">
        <f t="shared" si="7"/>
        <v>43</v>
      </c>
      <c r="E46" s="1">
        <f t="shared" si="2"/>
        <v>78</v>
      </c>
      <c r="F46" s="1">
        <f>IFERROR(IF(D46=$B$6,0,VLOOKUP(E46,Life!A46:G156,7)),"")</f>
        <v>527.61592436337628</v>
      </c>
      <c r="G46" s="1">
        <f>IFERROR(VLOOKUP(E46,Life!A46:H156,8),"")</f>
        <v>14139.626475790479</v>
      </c>
      <c r="H46" s="1">
        <f t="shared" si="3"/>
        <v>0</v>
      </c>
      <c r="I46" s="1">
        <f t="shared" si="0"/>
        <v>10000</v>
      </c>
      <c r="J46" s="1">
        <f t="shared" si="4"/>
        <v>8050.239250557016</v>
      </c>
      <c r="K46" s="1">
        <f t="shared" si="8"/>
        <v>0</v>
      </c>
      <c r="L46" s="1">
        <f t="shared" si="5"/>
        <v>0</v>
      </c>
      <c r="M46" s="1">
        <f t="shared" si="6"/>
        <v>8050.239250557016</v>
      </c>
    </row>
    <row r="47" spans="4:13" x14ac:dyDescent="0.3">
      <c r="D47" s="1">
        <f t="shared" si="7"/>
        <v>44</v>
      </c>
      <c r="E47" s="1">
        <f t="shared" si="2"/>
        <v>79</v>
      </c>
      <c r="F47" s="1">
        <f>IFERROR(IF(D47=$B$6,0,VLOOKUP(E47,Life!A47:G157,7)),"")</f>
        <v>545.28773950749496</v>
      </c>
      <c r="G47" s="1">
        <f>IFERROR(VLOOKUP(E47,Life!A47:H157,8),"")</f>
        <v>13339.961286690042</v>
      </c>
      <c r="H47" s="1">
        <f t="shared" si="3"/>
        <v>0</v>
      </c>
      <c r="I47" s="1">
        <f t="shared" si="0"/>
        <v>10000</v>
      </c>
      <c r="J47" s="1">
        <f t="shared" si="4"/>
        <v>8137.2962385053524</v>
      </c>
      <c r="K47" s="1">
        <f t="shared" si="8"/>
        <v>0</v>
      </c>
      <c r="L47" s="1">
        <f t="shared" si="5"/>
        <v>0</v>
      </c>
      <c r="M47" s="1">
        <f t="shared" si="6"/>
        <v>8137.2962385053524</v>
      </c>
    </row>
    <row r="48" spans="4:13" x14ac:dyDescent="0.3">
      <c r="D48" s="1">
        <f t="shared" si="7"/>
        <v>45</v>
      </c>
      <c r="E48" s="1">
        <f t="shared" si="2"/>
        <v>80</v>
      </c>
      <c r="F48" s="1">
        <f>IFERROR(IF(D48=$B$6,0,VLOOKUP(E48,Life!A48:G158,7)),"")</f>
        <v>560.8947227267239</v>
      </c>
      <c r="G48" s="1">
        <f>IFERROR(VLOOKUP(E48,Life!A48:H158,8),"")</f>
        <v>12538.478102834917</v>
      </c>
      <c r="H48" s="1">
        <f t="shared" si="3"/>
        <v>0</v>
      </c>
      <c r="I48" s="1">
        <f t="shared" si="0"/>
        <v>10000</v>
      </c>
      <c r="J48" s="1">
        <f t="shared" si="4"/>
        <v>8222.5560837088124</v>
      </c>
      <c r="K48" s="1">
        <f t="shared" si="8"/>
        <v>0</v>
      </c>
      <c r="L48" s="1">
        <f t="shared" si="5"/>
        <v>0</v>
      </c>
      <c r="M48" s="1">
        <f t="shared" si="6"/>
        <v>8222.5560837088124</v>
      </c>
    </row>
    <row r="49" spans="4:13" x14ac:dyDescent="0.3">
      <c r="D49" s="1">
        <f t="shared" si="7"/>
        <v>46</v>
      </c>
      <c r="E49" s="1">
        <f t="shared" si="2"/>
        <v>81</v>
      </c>
      <c r="F49" s="1">
        <f>IFERROR(IF(D49=$B$6,0,VLOOKUP(E49,Life!A49:G159,7)),"")</f>
        <v>573.8637882501904</v>
      </c>
      <c r="G49" s="1">
        <f>IFERROR(VLOOKUP(E49,Life!A49:H159,8),"")</f>
        <v>11737.257059438176</v>
      </c>
      <c r="H49" s="1">
        <f t="shared" si="3"/>
        <v>0</v>
      </c>
      <c r="I49" s="1">
        <f t="shared" si="0"/>
        <v>10000</v>
      </c>
      <c r="J49" s="1">
        <f t="shared" si="4"/>
        <v>8305.9774258973448</v>
      </c>
      <c r="K49" s="1">
        <f t="shared" si="8"/>
        <v>0</v>
      </c>
      <c r="L49" s="1">
        <f t="shared" si="5"/>
        <v>0</v>
      </c>
      <c r="M49" s="1">
        <f t="shared" si="6"/>
        <v>8305.9774258973448</v>
      </c>
    </row>
    <row r="50" spans="4:13" x14ac:dyDescent="0.3">
      <c r="D50" s="1">
        <f t="shared" si="7"/>
        <v>47</v>
      </c>
      <c r="E50" s="1">
        <f t="shared" si="2"/>
        <v>82</v>
      </c>
      <c r="F50" s="1">
        <f>IFERROR(IF(D50=$B$6,0,VLOOKUP(E50,Life!A50:G160,7)),"")</f>
        <v>584.00369056389525</v>
      </c>
      <c r="G50" s="1">
        <f>IFERROR(VLOOKUP(E50,Life!A50:H160,8),"")</f>
        <v>10938.904944215863</v>
      </c>
      <c r="H50" s="1">
        <f t="shared" si="3"/>
        <v>0</v>
      </c>
      <c r="I50" s="1">
        <f t="shared" si="0"/>
        <v>10000</v>
      </c>
      <c r="J50" s="1">
        <f t="shared" si="4"/>
        <v>8387.5629931002059</v>
      </c>
      <c r="K50" s="1">
        <f t="shared" si="8"/>
        <v>0</v>
      </c>
      <c r="L50" s="1">
        <f t="shared" si="5"/>
        <v>0</v>
      </c>
      <c r="M50" s="1">
        <f t="shared" si="6"/>
        <v>8387.5629931002059</v>
      </c>
    </row>
    <row r="51" spans="4:13" x14ac:dyDescent="0.3">
      <c r="D51" s="1">
        <f t="shared" si="7"/>
        <v>48</v>
      </c>
      <c r="E51" s="1">
        <f t="shared" si="2"/>
        <v>83</v>
      </c>
      <c r="F51" s="1">
        <f>IFERROR(IF(D51=$B$6,0,VLOOKUP(E51,Life!A51:G161,7)),"")</f>
        <v>591.18885617911042</v>
      </c>
      <c r="G51" s="1">
        <f>IFERROR(VLOOKUP(E51,Life!A51:H161,8),"")</f>
        <v>10146.166792675185</v>
      </c>
      <c r="H51" s="1">
        <f t="shared" si="3"/>
        <v>0</v>
      </c>
      <c r="I51" s="1">
        <f t="shared" si="0"/>
        <v>10000</v>
      </c>
      <c r="J51" s="1">
        <f t="shared" si="4"/>
        <v>8467.307816339895</v>
      </c>
      <c r="K51" s="1">
        <f t="shared" si="8"/>
        <v>0</v>
      </c>
      <c r="L51" s="1">
        <f t="shared" si="5"/>
        <v>0</v>
      </c>
      <c r="M51" s="1">
        <f t="shared" si="6"/>
        <v>8467.307816339895</v>
      </c>
    </row>
    <row r="52" spans="4:13" x14ac:dyDescent="0.3">
      <c r="D52" s="1">
        <f t="shared" si="7"/>
        <v>49</v>
      </c>
      <c r="E52" s="1">
        <f t="shared" si="2"/>
        <v>84</v>
      </c>
      <c r="F52" s="1">
        <f>IFERROR(IF(D52=$B$6,0,VLOOKUP(E52,Life!A52:G162,7)),"")</f>
        <v>595.42482550381362</v>
      </c>
      <c r="G52" s="1">
        <f>IFERROR(VLOOKUP(E52,Life!A52:H162,8),"")</f>
        <v>9361.8581523790454</v>
      </c>
      <c r="H52" s="1">
        <f t="shared" si="3"/>
        <v>0</v>
      </c>
      <c r="I52" s="1">
        <f t="shared" si="0"/>
        <v>10000</v>
      </c>
      <c r="J52" s="1">
        <f t="shared" si="4"/>
        <v>8545.1870265078087</v>
      </c>
      <c r="K52" s="1">
        <f t="shared" si="8"/>
        <v>0</v>
      </c>
      <c r="L52" s="1">
        <f t="shared" si="5"/>
        <v>0</v>
      </c>
      <c r="M52" s="1">
        <f t="shared" si="6"/>
        <v>8545.1870265078087</v>
      </c>
    </row>
    <row r="53" spans="4:13" x14ac:dyDescent="0.3">
      <c r="D53" s="1">
        <f t="shared" si="7"/>
        <v>50</v>
      </c>
      <c r="E53" s="1">
        <f t="shared" si="2"/>
        <v>85</v>
      </c>
      <c r="F53" s="1">
        <f>IFERROR(IF(D53=$B$6,0,VLOOKUP(E53,Life!A53:G163,7)),"")</f>
        <v>596.60609990912201</v>
      </c>
      <c r="G53" s="1">
        <f>IFERROR(VLOOKUP(E53,Life!A53:H163,8),"")</f>
        <v>8588.7338782540482</v>
      </c>
      <c r="H53" s="1">
        <f t="shared" si="3"/>
        <v>0</v>
      </c>
      <c r="I53" s="1">
        <f t="shared" si="0"/>
        <v>10000</v>
      </c>
      <c r="J53" s="1">
        <f t="shared" si="4"/>
        <v>8621.128751020251</v>
      </c>
      <c r="K53" s="1">
        <f t="shared" si="8"/>
        <v>0</v>
      </c>
      <c r="L53" s="1">
        <f t="shared" si="5"/>
        <v>0</v>
      </c>
      <c r="M53" s="1">
        <f t="shared" si="6"/>
        <v>8621.128751020251</v>
      </c>
    </row>
    <row r="54" spans="4:13" x14ac:dyDescent="0.3">
      <c r="D54" s="1">
        <f t="shared" si="7"/>
        <v>51</v>
      </c>
      <c r="E54" s="1">
        <f t="shared" si="2"/>
        <v>86</v>
      </c>
      <c r="F54" s="1">
        <f>IFERROR(IF(D54=$B$6,0,VLOOKUP(E54,Life!A54:G164,7)),"")</f>
        <v>594.45076358679785</v>
      </c>
      <c r="G54" s="1">
        <f>IFERROR(VLOOKUP(E54,Life!A54:H164,8),"")</f>
        <v>7829.5992676717024</v>
      </c>
      <c r="H54" s="1">
        <f t="shared" si="3"/>
        <v>0</v>
      </c>
      <c r="I54" s="1">
        <f t="shared" si="0"/>
        <v>10000</v>
      </c>
      <c r="J54" s="1">
        <f t="shared" si="4"/>
        <v>8695.0196614380548</v>
      </c>
      <c r="K54" s="1">
        <f t="shared" si="8"/>
        <v>0</v>
      </c>
      <c r="L54" s="1">
        <f t="shared" si="5"/>
        <v>0</v>
      </c>
      <c r="M54" s="1">
        <f t="shared" si="6"/>
        <v>8695.0196614380548</v>
      </c>
    </row>
    <row r="55" spans="4:13" x14ac:dyDescent="0.3">
      <c r="D55" s="1">
        <f t="shared" si="7"/>
        <v>52</v>
      </c>
      <c r="E55" s="1">
        <f t="shared" si="2"/>
        <v>87</v>
      </c>
      <c r="F55" s="1">
        <f>IFERROR(IF(D55=$B$6,0,VLOOKUP(E55,Life!A55:G165,7)),"")</f>
        <v>588.51455185674661</v>
      </c>
      <c r="G55" s="1">
        <f>IFERROR(VLOOKUP(E55,Life!A55:H165,8),"")</f>
        <v>7087.4837504175539</v>
      </c>
      <c r="H55" s="1">
        <f t="shared" si="3"/>
        <v>0</v>
      </c>
      <c r="I55" s="1">
        <f t="shared" si="0"/>
        <v>10000</v>
      </c>
      <c r="J55" s="1">
        <f t="shared" si="4"/>
        <v>8766.7237239249953</v>
      </c>
      <c r="K55" s="1">
        <f t="shared" si="8"/>
        <v>0</v>
      </c>
      <c r="L55" s="1">
        <f t="shared" si="5"/>
        <v>0</v>
      </c>
      <c r="M55" s="1">
        <f t="shared" si="6"/>
        <v>8766.7237239249953</v>
      </c>
    </row>
    <row r="56" spans="4:13" x14ac:dyDescent="0.3">
      <c r="D56" s="1">
        <f t="shared" si="7"/>
        <v>53</v>
      </c>
      <c r="E56" s="1">
        <f t="shared" si="2"/>
        <v>88</v>
      </c>
      <c r="F56" s="1">
        <f>IFERROR(IF(D56=$B$6,0,VLOOKUP(E56,Life!A56:G166,7)),"")</f>
        <v>576.75059194120934</v>
      </c>
      <c r="G56" s="1">
        <f>IFERROR(VLOOKUP(E56,Life!A56:H166,8),"")</f>
        <v>6365.7972432745455</v>
      </c>
      <c r="H56" s="1">
        <f t="shared" si="3"/>
        <v>0</v>
      </c>
      <c r="I56" s="1">
        <f t="shared" si="0"/>
        <v>10000</v>
      </c>
      <c r="J56" s="1">
        <f t="shared" si="4"/>
        <v>8836.1071315266672</v>
      </c>
      <c r="K56" s="1">
        <f t="shared" si="8"/>
        <v>0</v>
      </c>
      <c r="L56" s="1">
        <f t="shared" si="5"/>
        <v>0</v>
      </c>
      <c r="M56" s="1">
        <f t="shared" si="6"/>
        <v>8836.1071315266672</v>
      </c>
    </row>
    <row r="57" spans="4:13" x14ac:dyDescent="0.3">
      <c r="D57" s="1">
        <f t="shared" si="7"/>
        <v>54</v>
      </c>
      <c r="E57" s="1">
        <f t="shared" si="2"/>
        <v>89</v>
      </c>
      <c r="F57" s="1">
        <f>IFERROR(IF(D57=$B$6,0,VLOOKUP(E57,Life!A57:G167,7)),"")</f>
        <v>558.89521782626446</v>
      </c>
      <c r="G57" s="1">
        <f>IFERROR(VLOOKUP(E57,Life!A57:H167,8),"")</f>
        <v>5669.9095079639164</v>
      </c>
      <c r="H57" s="1">
        <f t="shared" si="3"/>
        <v>0</v>
      </c>
      <c r="I57" s="1">
        <f t="shared" si="0"/>
        <v>10000</v>
      </c>
      <c r="J57" s="1">
        <f t="shared" si="4"/>
        <v>8903.3802794970761</v>
      </c>
      <c r="K57" s="1">
        <f t="shared" si="8"/>
        <v>0</v>
      </c>
      <c r="L57" s="1">
        <f t="shared" si="5"/>
        <v>0</v>
      </c>
      <c r="M57" s="1">
        <f t="shared" si="6"/>
        <v>8903.3802794970761</v>
      </c>
    </row>
    <row r="58" spans="4:13" x14ac:dyDescent="0.3">
      <c r="D58" s="1">
        <f t="shared" si="7"/>
        <v>55</v>
      </c>
      <c r="E58" s="1">
        <f t="shared" si="2"/>
        <v>90</v>
      </c>
      <c r="F58" s="1">
        <f>IFERROR(IF(D58=$B$6,0,VLOOKUP(E58,Life!A58:G168,7)),"")</f>
        <v>539.28557114344619</v>
      </c>
      <c r="G58" s="1">
        <f>IFERROR(VLOOKUP(E58,Life!A58:H168,8),"")</f>
        <v>5005.3460850172396</v>
      </c>
      <c r="H58" s="1">
        <f t="shared" si="3"/>
        <v>0</v>
      </c>
      <c r="I58" s="1">
        <f t="shared" si="0"/>
        <v>10000</v>
      </c>
      <c r="J58" s="1">
        <f t="shared" si="4"/>
        <v>8968.8919724961706</v>
      </c>
      <c r="K58" s="1">
        <f t="shared" si="8"/>
        <v>0</v>
      </c>
      <c r="L58" s="1">
        <f t="shared" si="5"/>
        <v>0</v>
      </c>
      <c r="M58" s="1">
        <f t="shared" si="6"/>
        <v>8968.8919724961706</v>
      </c>
    </row>
    <row r="59" spans="4:13" x14ac:dyDescent="0.3">
      <c r="D59" s="1">
        <f t="shared" si="7"/>
        <v>56</v>
      </c>
      <c r="E59" s="1">
        <f t="shared" si="2"/>
        <v>91</v>
      </c>
      <c r="F59" s="1">
        <f>IFERROR(IF(D59=$B$6,0,VLOOKUP(E59,Life!A59:G169,7)),"")</f>
        <v>517.54731610393958</v>
      </c>
      <c r="G59" s="1">
        <f>IFERROR(VLOOKUP(E59,Life!A59:H169,8),"")</f>
        <v>4373.2297609040925</v>
      </c>
      <c r="H59" s="1">
        <f t="shared" si="3"/>
        <v>0</v>
      </c>
      <c r="I59" s="1">
        <f t="shared" si="0"/>
        <v>10000</v>
      </c>
      <c r="J59" s="1">
        <f t="shared" si="4"/>
        <v>9032.1238008487162</v>
      </c>
      <c r="K59" s="1">
        <f t="shared" si="8"/>
        <v>0</v>
      </c>
      <c r="L59" s="1">
        <f t="shared" si="5"/>
        <v>0</v>
      </c>
      <c r="M59" s="1">
        <f t="shared" si="6"/>
        <v>9032.1238008487162</v>
      </c>
    </row>
    <row r="60" spans="4:13" x14ac:dyDescent="0.3">
      <c r="D60" s="1">
        <f t="shared" si="7"/>
        <v>57</v>
      </c>
      <c r="E60" s="1">
        <f t="shared" si="2"/>
        <v>92</v>
      </c>
      <c r="F60" s="1">
        <f>IFERROR(IF(D60=$B$6,0,VLOOKUP(E60,Life!A60:G170,7)),"")</f>
        <v>486.44231725756447</v>
      </c>
      <c r="G60" s="1">
        <f>IFERROR(VLOOKUP(E60,Life!A60:H170,8),"")</f>
        <v>3775.03195433462</v>
      </c>
      <c r="H60" s="1">
        <f t="shared" si="3"/>
        <v>0</v>
      </c>
      <c r="I60" s="1">
        <f t="shared" si="0"/>
        <v>10000</v>
      </c>
      <c r="J60" s="1">
        <f t="shared" si="4"/>
        <v>9092.3944126063143</v>
      </c>
      <c r="K60" s="1">
        <f t="shared" si="8"/>
        <v>0</v>
      </c>
      <c r="L60" s="1">
        <f t="shared" si="5"/>
        <v>0</v>
      </c>
      <c r="M60" s="1">
        <f t="shared" si="6"/>
        <v>9092.3944126063143</v>
      </c>
    </row>
    <row r="61" spans="4:13" x14ac:dyDescent="0.3">
      <c r="D61" s="1">
        <f t="shared" si="7"/>
        <v>58</v>
      </c>
      <c r="E61" s="1">
        <f t="shared" si="2"/>
        <v>93</v>
      </c>
      <c r="F61" s="1">
        <f>IFERROR(IF(D61=$B$6,0,VLOOKUP(E61,Life!A61:G171,7)),"")</f>
        <v>451.73688845810761</v>
      </c>
      <c r="G61" s="1">
        <f>IFERROR(VLOOKUP(E61,Life!A61:H171,8),"")</f>
        <v>3219.3620547034443</v>
      </c>
      <c r="H61" s="1">
        <f t="shared" si="3"/>
        <v>0</v>
      </c>
      <c r="I61" s="1">
        <f t="shared" si="0"/>
        <v>10000</v>
      </c>
      <c r="J61" s="1">
        <f t="shared" si="4"/>
        <v>9150.7745248430765</v>
      </c>
      <c r="K61" s="1">
        <f t="shared" si="8"/>
        <v>0</v>
      </c>
      <c r="L61" s="1">
        <f t="shared" si="5"/>
        <v>0</v>
      </c>
      <c r="M61" s="1">
        <f t="shared" si="6"/>
        <v>9150.7745248430765</v>
      </c>
    </row>
    <row r="62" spans="4:13" x14ac:dyDescent="0.3">
      <c r="D62" s="1">
        <f t="shared" si="7"/>
        <v>59</v>
      </c>
      <c r="E62" s="1">
        <f t="shared" si="2"/>
        <v>94</v>
      </c>
      <c r="F62" s="1">
        <f>IFERROR(IF(D62=$B$6,0,VLOOKUP(E62,Life!A62:G172,7)),"")</f>
        <v>413.96143532496802</v>
      </c>
      <c r="G62" s="1">
        <f>IFERROR(VLOOKUP(E62,Life!A62:H172,8),"")</f>
        <v>2708.9511383540635</v>
      </c>
      <c r="H62" s="1">
        <f t="shared" si="3"/>
        <v>0</v>
      </c>
      <c r="I62" s="1">
        <f t="shared" si="0"/>
        <v>10000</v>
      </c>
      <c r="J62" s="1">
        <f t="shared" si="4"/>
        <v>9207.3596451061858</v>
      </c>
      <c r="K62" s="1">
        <f t="shared" si="8"/>
        <v>0</v>
      </c>
      <c r="L62" s="1">
        <f t="shared" si="5"/>
        <v>0</v>
      </c>
      <c r="M62" s="1">
        <f t="shared" si="6"/>
        <v>9207.3596451061858</v>
      </c>
    </row>
    <row r="63" spans="4:13" x14ac:dyDescent="0.3">
      <c r="D63" s="1">
        <f t="shared" si="7"/>
        <v>60</v>
      </c>
      <c r="E63" s="1">
        <f t="shared" si="2"/>
        <v>95</v>
      </c>
      <c r="F63" s="1">
        <f>IFERROR(IF(D63=$B$6,0,VLOOKUP(E63,Life!A63:G173,7)),"")</f>
        <v>373.79802936647428</v>
      </c>
      <c r="G63" s="1">
        <f>IFERROR(VLOOKUP(E63,Life!A63:H173,8),"")</f>
        <v>2245.9515512926141</v>
      </c>
      <c r="H63" s="1">
        <f t="shared" si="3"/>
        <v>0</v>
      </c>
      <c r="I63" s="1">
        <f t="shared" si="0"/>
        <v>10000</v>
      </c>
      <c r="J63" s="1">
        <f t="shared" si="4"/>
        <v>9262.2982123650054</v>
      </c>
      <c r="K63" s="1">
        <f t="shared" si="8"/>
        <v>0</v>
      </c>
      <c r="L63" s="1">
        <f t="shared" si="5"/>
        <v>0</v>
      </c>
      <c r="M63" s="1">
        <f t="shared" si="6"/>
        <v>9262.2982123650054</v>
      </c>
    </row>
    <row r="64" spans="4:13" x14ac:dyDescent="0.3">
      <c r="D64" s="1">
        <f t="shared" si="7"/>
        <v>61</v>
      </c>
      <c r="E64" s="1">
        <f t="shared" si="2"/>
        <v>96</v>
      </c>
      <c r="F64" s="1">
        <f>IFERROR(IF(D64=$B$6,0,VLOOKUP(E64,Life!A64:G174,7)),"")</f>
        <v>332.06685959929092</v>
      </c>
      <c r="G64" s="1">
        <f>IFERROR(VLOOKUP(E64,Life!A64:H174,8),"")</f>
        <v>1831.7980852342557</v>
      </c>
      <c r="H64" s="1">
        <f t="shared" si="3"/>
        <v>0</v>
      </c>
      <c r="I64" s="1">
        <f t="shared" si="0"/>
        <v>10000</v>
      </c>
      <c r="J64" s="1">
        <f t="shared" si="4"/>
        <v>9315.8153633231723</v>
      </c>
      <c r="K64" s="1">
        <f t="shared" si="8"/>
        <v>0</v>
      </c>
      <c r="L64" s="1">
        <f t="shared" si="5"/>
        <v>0</v>
      </c>
      <c r="M64" s="1">
        <f t="shared" si="6"/>
        <v>9315.8153633231723</v>
      </c>
    </row>
    <row r="65" spans="4:13" x14ac:dyDescent="0.3">
      <c r="D65" s="1">
        <f t="shared" si="7"/>
        <v>62</v>
      </c>
      <c r="E65" s="1">
        <f t="shared" si="2"/>
        <v>97</v>
      </c>
      <c r="F65" s="1">
        <f>IFERROR(IF(D65=$B$6,0,VLOOKUP(E65,Life!A65:G175,7)),"")</f>
        <v>289.69672692021487</v>
      </c>
      <c r="G65" s="1">
        <f>IFERROR(VLOOKUP(E65,Life!A65:H175,8),"")</f>
        <v>1467.0852905836396</v>
      </c>
      <c r="H65" s="1">
        <f t="shared" si="3"/>
        <v>0</v>
      </c>
      <c r="I65" s="1">
        <f t="shared" si="0"/>
        <v>10000</v>
      </c>
      <c r="J65" s="1">
        <f t="shared" si="4"/>
        <v>9368.2516191479644</v>
      </c>
      <c r="K65" s="1">
        <f t="shared" si="8"/>
        <v>0</v>
      </c>
      <c r="L65" s="1">
        <f t="shared" si="5"/>
        <v>0</v>
      </c>
      <c r="M65" s="1">
        <f t="shared" si="6"/>
        <v>9368.2516191479644</v>
      </c>
    </row>
    <row r="66" spans="4:13" x14ac:dyDescent="0.3">
      <c r="D66" s="1">
        <f t="shared" si="7"/>
        <v>63</v>
      </c>
      <c r="E66" s="1">
        <f t="shared" si="2"/>
        <v>98</v>
      </c>
      <c r="F66" s="1">
        <f>IFERROR(IF(D66=$B$6,0,VLOOKUP(E66,Life!A66:G176,7)),"")</f>
        <v>247.69129639477018</v>
      </c>
      <c r="G66" s="1">
        <f>IFERROR(VLOOKUP(E66,Life!A66:H176,8),"")</f>
        <v>1151.4764099684658</v>
      </c>
      <c r="H66" s="1">
        <f t="shared" si="3"/>
        <v>0</v>
      </c>
      <c r="I66" s="1">
        <f t="shared" si="0"/>
        <v>10000</v>
      </c>
      <c r="J66" s="1">
        <f t="shared" si="4"/>
        <v>9420.1294840536502</v>
      </c>
      <c r="K66" s="1">
        <f t="shared" si="8"/>
        <v>0</v>
      </c>
      <c r="L66" s="1">
        <f t="shared" si="5"/>
        <v>0</v>
      </c>
      <c r="M66" s="1">
        <f t="shared" si="6"/>
        <v>9420.1294840536502</v>
      </c>
    </row>
    <row r="67" spans="4:13" x14ac:dyDescent="0.3">
      <c r="D67" s="1">
        <f t="shared" si="7"/>
        <v>64</v>
      </c>
      <c r="E67" s="1">
        <f t="shared" si="2"/>
        <v>99</v>
      </c>
      <c r="F67" s="1">
        <f>IFERROR(IF(D67=$B$6,0,VLOOKUP(E67,Life!A67:G177,7)),"")</f>
        <v>207.07500914826068</v>
      </c>
      <c r="G67" s="1">
        <f>IFERROR(VLOOKUP(E67,Life!A67:H177,8),"")</f>
        <v>883.64751260356513</v>
      </c>
      <c r="H67" s="1">
        <f t="shared" si="3"/>
        <v>0</v>
      </c>
      <c r="I67" s="1">
        <f t="shared" ref="I67:I72" si="9">IF(D67="","",IF(D67=$B$6,0,IF(D67&lt;$B$9,$B$8*(D67+1)*$B$10,$B$7)))</f>
        <v>10000</v>
      </c>
      <c r="J67" s="1">
        <f t="shared" si="4"/>
        <v>9472.265576945756</v>
      </c>
      <c r="K67" s="1">
        <f t="shared" ref="K67:K98" si="10">IF(D67&lt;$B$5,IF(D67=0,$B$21,IF(D67&lt;$B$20,$B$22,$B$23)),0)</f>
        <v>0</v>
      </c>
      <c r="L67" s="1">
        <f t="shared" si="5"/>
        <v>0</v>
      </c>
      <c r="M67" s="1">
        <f t="shared" si="6"/>
        <v>9472.265576945756</v>
      </c>
    </row>
    <row r="68" spans="4:13" x14ac:dyDescent="0.3">
      <c r="D68" s="1">
        <f t="shared" si="7"/>
        <v>65</v>
      </c>
      <c r="E68" s="1">
        <f t="shared" ref="E68:E108" si="11">IFERROR($B$4+D68,"")</f>
        <v>100</v>
      </c>
      <c r="F68" s="1">
        <f>IFERROR(IF(D68=$B$6,0,VLOOKUP(E68,Life!A68:G178,7)),"")</f>
        <v>168.83204361358756</v>
      </c>
      <c r="G68" s="1">
        <f>IFERROR(VLOOKUP(E68,Life!A68:H178,8),"")</f>
        <v>661.28627926778597</v>
      </c>
      <c r="H68" s="1">
        <f t="shared" ref="H68:H108" si="12">IF(D68="","",(IF(E68=105,$B$11,0)))</f>
        <v>0</v>
      </c>
      <c r="I68" s="1">
        <f t="shared" si="9"/>
        <v>10000</v>
      </c>
      <c r="J68" s="1">
        <f t="shared" ref="J68:J108" si="13">IF(D68="","",(SUMPRODUCT(F68:F173,I68:I173)+SUMPRODUCT(G68:G173,H68:H173))/G68)</f>
        <v>9525.9708567988619</v>
      </c>
      <c r="K68" s="1">
        <f t="shared" si="10"/>
        <v>0</v>
      </c>
      <c r="L68" s="1">
        <f t="shared" ref="L68:L108" si="14">IF(D68="","",IF(D68&lt;$B$5,SUMPRODUCT(G68:G173,K68:K173)/G68,0))</f>
        <v>0</v>
      </c>
      <c r="M68" s="1">
        <f t="shared" ref="M68:M108" si="15">IFERROR(J68-L68,"")</f>
        <v>9525.9708567988619</v>
      </c>
    </row>
    <row r="69" spans="4:13" x14ac:dyDescent="0.3">
      <c r="D69" s="1">
        <f t="shared" ref="D69:D108" si="16">IFERROR(IF(D68+1&lt;=$B$6,D68+1,""),"")</f>
        <v>66</v>
      </c>
      <c r="E69" s="1">
        <f t="shared" si="11"/>
        <v>101</v>
      </c>
      <c r="F69" s="1">
        <f>IFERROR(IF(D69=$B$6,0,VLOOKUP(E69,Life!A69:G179,7)),"")</f>
        <v>133.52172866709307</v>
      </c>
      <c r="G69" s="1">
        <f>IFERROR(VLOOKUP(E69,Life!A69:H179,8),"")</f>
        <v>481.15124847535941</v>
      </c>
      <c r="H69" s="1">
        <f t="shared" si="12"/>
        <v>0</v>
      </c>
      <c r="I69" s="1">
        <f t="shared" si="9"/>
        <v>10000</v>
      </c>
      <c r="J69" s="1">
        <f t="shared" si="13"/>
        <v>9583.4176940853322</v>
      </c>
      <c r="K69" s="1">
        <f t="shared" si="10"/>
        <v>0</v>
      </c>
      <c r="L69" s="1">
        <f t="shared" si="14"/>
        <v>0</v>
      </c>
      <c r="M69" s="1">
        <f t="shared" si="15"/>
        <v>9583.4176940853322</v>
      </c>
    </row>
    <row r="70" spans="4:13" x14ac:dyDescent="0.3">
      <c r="D70" s="1">
        <f t="shared" si="16"/>
        <v>67</v>
      </c>
      <c r="E70" s="1">
        <f t="shared" si="11"/>
        <v>102</v>
      </c>
      <c r="F70" s="1">
        <f>IFERROR(IF(D70=$B$6,0,VLOOKUP(E70,Life!A70:G180,7)),"")</f>
        <v>101.98594525086634</v>
      </c>
      <c r="G70" s="1">
        <f>IFERROR(VLOOKUP(E70,Life!A70:H180,8),"")</f>
        <v>339.5106986962395</v>
      </c>
      <c r="H70" s="1">
        <f t="shared" si="12"/>
        <v>0</v>
      </c>
      <c r="I70" s="1">
        <f t="shared" si="9"/>
        <v>10000</v>
      </c>
      <c r="J70" s="1">
        <f t="shared" si="13"/>
        <v>9648.7566196845783</v>
      </c>
      <c r="K70" s="1">
        <f t="shared" si="10"/>
        <v>0</v>
      </c>
      <c r="L70" s="1">
        <f t="shared" si="14"/>
        <v>0</v>
      </c>
      <c r="M70" s="1">
        <f t="shared" si="15"/>
        <v>9648.7566196845783</v>
      </c>
    </row>
    <row r="71" spans="4:13" x14ac:dyDescent="0.3">
      <c r="D71" s="1">
        <f t="shared" si="16"/>
        <v>68</v>
      </c>
      <c r="E71" s="1">
        <f t="shared" si="11"/>
        <v>103</v>
      </c>
      <c r="F71" s="1">
        <f>IFERROR(IF(D71=$B$6,0,VLOOKUP(E71,Life!A71:G181,7)),"")</f>
        <v>75.291311516891156</v>
      </c>
      <c r="G71" s="1">
        <f>IFERROR(VLOOKUP(E71,Life!A71:H181,8),"")</f>
        <v>231.8724930644847</v>
      </c>
      <c r="H71" s="1">
        <f t="shared" si="12"/>
        <v>0</v>
      </c>
      <c r="I71" s="1">
        <f t="shared" si="9"/>
        <v>10000</v>
      </c>
      <c r="J71" s="1">
        <f t="shared" si="13"/>
        <v>9729.4707930837303</v>
      </c>
      <c r="K71" s="1">
        <f t="shared" si="10"/>
        <v>0</v>
      </c>
      <c r="L71" s="1">
        <f t="shared" si="14"/>
        <v>0</v>
      </c>
      <c r="M71" s="1">
        <f t="shared" si="15"/>
        <v>9729.4707930837303</v>
      </c>
    </row>
    <row r="72" spans="4:13" x14ac:dyDescent="0.3">
      <c r="D72" s="1">
        <f t="shared" si="16"/>
        <v>69</v>
      </c>
      <c r="E72" s="1">
        <f t="shared" si="11"/>
        <v>104</v>
      </c>
      <c r="F72" s="1">
        <f>IFERROR(IF(D72=$B$6,0,VLOOKUP(E72,Life!A72:G182,7)),"")</f>
        <v>53.540338632878296</v>
      </c>
      <c r="G72" s="1">
        <f>IFERROR(VLOOKUP(E72,Life!A72:H182,8),"")</f>
        <v>152.77646648669071</v>
      </c>
      <c r="H72" s="1">
        <f t="shared" si="12"/>
        <v>0</v>
      </c>
      <c r="I72" s="1">
        <f t="shared" si="9"/>
        <v>10000</v>
      </c>
      <c r="J72" s="1">
        <f t="shared" si="13"/>
        <v>9838.44939202364</v>
      </c>
      <c r="K72" s="1">
        <f t="shared" si="10"/>
        <v>0</v>
      </c>
      <c r="L72" s="1">
        <f t="shared" si="14"/>
        <v>0</v>
      </c>
      <c r="M72" s="1">
        <f t="shared" si="15"/>
        <v>9838.44939202364</v>
      </c>
    </row>
    <row r="73" spans="4:13" x14ac:dyDescent="0.3">
      <c r="D73" s="1">
        <f t="shared" si="16"/>
        <v>70</v>
      </c>
      <c r="E73" s="1">
        <f t="shared" si="11"/>
        <v>105</v>
      </c>
      <c r="F73" s="1">
        <f>IFERROR(IF(D73=$B$6,0,VLOOKUP(E73,Life!A73:G183,7)),"")</f>
        <v>0</v>
      </c>
      <c r="G73" s="1">
        <f>IFERROR(VLOOKUP(E73,Life!A73:H183,8),"")</f>
        <v>96.768014749271913</v>
      </c>
      <c r="H73" s="1">
        <f t="shared" si="12"/>
        <v>10000</v>
      </c>
      <c r="I73" s="1">
        <f>IF(D73="","",IF(D73=$B$6,0,IF(D73&lt;$B$9,$B$8*(D73+1)*$B$10,$B$7)))</f>
        <v>0</v>
      </c>
      <c r="J73" s="1">
        <f t="shared" si="13"/>
        <v>10000</v>
      </c>
      <c r="K73" s="1">
        <f t="shared" si="10"/>
        <v>0</v>
      </c>
      <c r="L73" s="1">
        <f t="shared" si="14"/>
        <v>0</v>
      </c>
      <c r="M73" s="1">
        <f t="shared" si="15"/>
        <v>10000</v>
      </c>
    </row>
    <row r="74" spans="4:13" x14ac:dyDescent="0.3">
      <c r="D74" s="1" t="str">
        <f t="shared" si="16"/>
        <v/>
      </c>
      <c r="E74" s="1" t="str">
        <f t="shared" si="11"/>
        <v/>
      </c>
      <c r="F74" s="1" t="str">
        <f>IFERROR(VLOOKUP(E74,Life!A74:G184,7),"")</f>
        <v/>
      </c>
      <c r="G74" s="1" t="str">
        <f>IFERROR(VLOOKUP(E74,Life!A74:H184,8),"")</f>
        <v/>
      </c>
      <c r="H74" s="1" t="str">
        <f t="shared" si="12"/>
        <v/>
      </c>
      <c r="I74" s="1" t="str">
        <f t="shared" ref="I74:I108" si="17">IF(D74="","",IF(D74&lt;$B$9,$B$8*(D74+1)*$B$10,$B$7))</f>
        <v/>
      </c>
      <c r="J74" s="1" t="str">
        <f t="shared" si="13"/>
        <v/>
      </c>
      <c r="K74" s="1">
        <f t="shared" si="10"/>
        <v>0</v>
      </c>
      <c r="L74" s="1" t="str">
        <f t="shared" si="14"/>
        <v/>
      </c>
      <c r="M74" s="1" t="str">
        <f t="shared" si="15"/>
        <v/>
      </c>
    </row>
    <row r="75" spans="4:13" x14ac:dyDescent="0.3">
      <c r="D75" s="1" t="str">
        <f t="shared" si="16"/>
        <v/>
      </c>
      <c r="E75" s="1" t="str">
        <f t="shared" si="11"/>
        <v/>
      </c>
      <c r="F75" s="1" t="str">
        <f>IFERROR(VLOOKUP(E75,Life!A75:G185,7),"")</f>
        <v/>
      </c>
      <c r="G75" s="1" t="str">
        <f>IFERROR(VLOOKUP(E75,Life!A75:H185,8),"")</f>
        <v/>
      </c>
      <c r="H75" s="1" t="str">
        <f t="shared" si="12"/>
        <v/>
      </c>
      <c r="I75" s="1" t="str">
        <f t="shared" si="17"/>
        <v/>
      </c>
      <c r="J75" s="1" t="str">
        <f t="shared" si="13"/>
        <v/>
      </c>
      <c r="K75" s="1">
        <f t="shared" si="10"/>
        <v>0</v>
      </c>
      <c r="L75" s="1" t="str">
        <f t="shared" si="14"/>
        <v/>
      </c>
      <c r="M75" s="1" t="str">
        <f t="shared" si="15"/>
        <v/>
      </c>
    </row>
    <row r="76" spans="4:13" x14ac:dyDescent="0.3">
      <c r="D76" s="1" t="str">
        <f t="shared" si="16"/>
        <v/>
      </c>
      <c r="E76" s="1" t="str">
        <f t="shared" si="11"/>
        <v/>
      </c>
      <c r="F76" s="1" t="str">
        <f>IFERROR(VLOOKUP(E76,Life!A76:G186,7),"")</f>
        <v/>
      </c>
      <c r="G76" s="1" t="str">
        <f>IFERROR(VLOOKUP(E76,Life!A76:H186,8),"")</f>
        <v/>
      </c>
      <c r="H76" s="1" t="str">
        <f t="shared" si="12"/>
        <v/>
      </c>
      <c r="I76" s="1" t="str">
        <f t="shared" si="17"/>
        <v/>
      </c>
      <c r="J76" s="1" t="str">
        <f t="shared" si="13"/>
        <v/>
      </c>
      <c r="K76" s="1">
        <f t="shared" si="10"/>
        <v>0</v>
      </c>
      <c r="L76" s="1" t="str">
        <f t="shared" si="14"/>
        <v/>
      </c>
      <c r="M76" s="1" t="str">
        <f t="shared" si="15"/>
        <v/>
      </c>
    </row>
    <row r="77" spans="4:13" x14ac:dyDescent="0.3">
      <c r="D77" s="1" t="str">
        <f t="shared" si="16"/>
        <v/>
      </c>
      <c r="E77" s="1" t="str">
        <f t="shared" si="11"/>
        <v/>
      </c>
      <c r="F77" s="1" t="str">
        <f>IFERROR(VLOOKUP(E77,Life!A77:G187,7),"")</f>
        <v/>
      </c>
      <c r="G77" s="1" t="str">
        <f>IFERROR(VLOOKUP(E77,Life!A77:H187,8),"")</f>
        <v/>
      </c>
      <c r="H77" s="1" t="str">
        <f t="shared" si="12"/>
        <v/>
      </c>
      <c r="I77" s="1" t="str">
        <f t="shared" si="17"/>
        <v/>
      </c>
      <c r="J77" s="1" t="str">
        <f t="shared" si="13"/>
        <v/>
      </c>
      <c r="K77" s="1">
        <f t="shared" si="10"/>
        <v>0</v>
      </c>
      <c r="L77" s="1" t="str">
        <f t="shared" si="14"/>
        <v/>
      </c>
      <c r="M77" s="1" t="str">
        <f t="shared" si="15"/>
        <v/>
      </c>
    </row>
    <row r="78" spans="4:13" x14ac:dyDescent="0.3">
      <c r="D78" s="1" t="str">
        <f t="shared" si="16"/>
        <v/>
      </c>
      <c r="E78" s="1" t="str">
        <f t="shared" si="11"/>
        <v/>
      </c>
      <c r="F78" s="1" t="str">
        <f>IFERROR(VLOOKUP(E78,Life!A78:G188,7),"")</f>
        <v/>
      </c>
      <c r="G78" s="1" t="str">
        <f>IFERROR(VLOOKUP(E78,Life!A78:H188,8),"")</f>
        <v/>
      </c>
      <c r="H78" s="1" t="str">
        <f t="shared" si="12"/>
        <v/>
      </c>
      <c r="I78" s="1" t="str">
        <f t="shared" si="17"/>
        <v/>
      </c>
      <c r="J78" s="1" t="str">
        <f t="shared" si="13"/>
        <v/>
      </c>
      <c r="K78" s="1">
        <f t="shared" si="10"/>
        <v>0</v>
      </c>
      <c r="L78" s="1" t="str">
        <f t="shared" si="14"/>
        <v/>
      </c>
      <c r="M78" s="1" t="str">
        <f t="shared" si="15"/>
        <v/>
      </c>
    </row>
    <row r="79" spans="4:13" x14ac:dyDescent="0.3">
      <c r="D79" s="1" t="str">
        <f t="shared" si="16"/>
        <v/>
      </c>
      <c r="E79" s="1" t="str">
        <f t="shared" si="11"/>
        <v/>
      </c>
      <c r="F79" s="1" t="str">
        <f>IFERROR(VLOOKUP(E79,Life!A79:G189,7),"")</f>
        <v/>
      </c>
      <c r="G79" s="1" t="str">
        <f>IFERROR(VLOOKUP(E79,Life!A79:H189,8),"")</f>
        <v/>
      </c>
      <c r="H79" s="1" t="str">
        <f t="shared" si="12"/>
        <v/>
      </c>
      <c r="I79" s="1" t="str">
        <f t="shared" si="17"/>
        <v/>
      </c>
      <c r="J79" s="1" t="str">
        <f t="shared" si="13"/>
        <v/>
      </c>
      <c r="K79" s="1">
        <f t="shared" si="10"/>
        <v>0</v>
      </c>
      <c r="L79" s="1" t="str">
        <f t="shared" si="14"/>
        <v/>
      </c>
      <c r="M79" s="1" t="str">
        <f t="shared" si="15"/>
        <v/>
      </c>
    </row>
    <row r="80" spans="4:13" x14ac:dyDescent="0.3">
      <c r="D80" s="1" t="str">
        <f t="shared" si="16"/>
        <v/>
      </c>
      <c r="E80" s="1" t="str">
        <f t="shared" si="11"/>
        <v/>
      </c>
      <c r="F80" s="1" t="str">
        <f>IFERROR(VLOOKUP(E80,Life!A80:G190,7),"")</f>
        <v/>
      </c>
      <c r="G80" s="1" t="str">
        <f>IFERROR(VLOOKUP(E80,Life!A80:H190,8),"")</f>
        <v/>
      </c>
      <c r="H80" s="1" t="str">
        <f t="shared" si="12"/>
        <v/>
      </c>
      <c r="I80" s="1" t="str">
        <f t="shared" si="17"/>
        <v/>
      </c>
      <c r="J80" s="1" t="str">
        <f t="shared" si="13"/>
        <v/>
      </c>
      <c r="K80" s="1">
        <f t="shared" si="10"/>
        <v>0</v>
      </c>
      <c r="L80" s="1" t="str">
        <f t="shared" si="14"/>
        <v/>
      </c>
      <c r="M80" s="1" t="str">
        <f t="shared" si="15"/>
        <v/>
      </c>
    </row>
    <row r="81" spans="4:13" x14ac:dyDescent="0.3">
      <c r="D81" s="1" t="str">
        <f t="shared" si="16"/>
        <v/>
      </c>
      <c r="E81" s="1" t="str">
        <f t="shared" si="11"/>
        <v/>
      </c>
      <c r="F81" s="1" t="str">
        <f>IFERROR(VLOOKUP(E81,Life!A81:G191,7),"")</f>
        <v/>
      </c>
      <c r="G81" s="1" t="str">
        <f>IFERROR(VLOOKUP(E81,Life!A81:H191,8),"")</f>
        <v/>
      </c>
      <c r="H81" s="1" t="str">
        <f t="shared" si="12"/>
        <v/>
      </c>
      <c r="I81" s="1" t="str">
        <f t="shared" si="17"/>
        <v/>
      </c>
      <c r="J81" s="1" t="str">
        <f t="shared" si="13"/>
        <v/>
      </c>
      <c r="K81" s="1">
        <f t="shared" si="10"/>
        <v>0</v>
      </c>
      <c r="L81" s="1" t="str">
        <f t="shared" si="14"/>
        <v/>
      </c>
      <c r="M81" s="1" t="str">
        <f t="shared" si="15"/>
        <v/>
      </c>
    </row>
    <row r="82" spans="4:13" x14ac:dyDescent="0.3">
      <c r="D82" s="1" t="str">
        <f t="shared" si="16"/>
        <v/>
      </c>
      <c r="E82" s="1" t="str">
        <f t="shared" si="11"/>
        <v/>
      </c>
      <c r="F82" s="1" t="str">
        <f>IFERROR(VLOOKUP(E82,Life!A82:G192,7),"")</f>
        <v/>
      </c>
      <c r="G82" s="1" t="str">
        <f>IFERROR(VLOOKUP(E82,Life!A82:H192,8),"")</f>
        <v/>
      </c>
      <c r="H82" s="1" t="str">
        <f t="shared" si="12"/>
        <v/>
      </c>
      <c r="I82" s="1" t="str">
        <f t="shared" si="17"/>
        <v/>
      </c>
      <c r="J82" s="1" t="str">
        <f t="shared" si="13"/>
        <v/>
      </c>
      <c r="K82" s="1">
        <f t="shared" si="10"/>
        <v>0</v>
      </c>
      <c r="L82" s="1" t="str">
        <f t="shared" si="14"/>
        <v/>
      </c>
      <c r="M82" s="1" t="str">
        <f t="shared" si="15"/>
        <v/>
      </c>
    </row>
    <row r="83" spans="4:13" x14ac:dyDescent="0.3">
      <c r="D83" s="1" t="str">
        <f t="shared" si="16"/>
        <v/>
      </c>
      <c r="E83" s="1" t="str">
        <f t="shared" si="11"/>
        <v/>
      </c>
      <c r="F83" s="1" t="str">
        <f>IFERROR(VLOOKUP(E83,Life!A83:G193,7),"")</f>
        <v/>
      </c>
      <c r="G83" s="1" t="str">
        <f>IFERROR(VLOOKUP(E83,Life!A83:H193,8),"")</f>
        <v/>
      </c>
      <c r="H83" s="1" t="str">
        <f t="shared" si="12"/>
        <v/>
      </c>
      <c r="I83" s="1" t="str">
        <f t="shared" si="17"/>
        <v/>
      </c>
      <c r="J83" s="1" t="str">
        <f t="shared" si="13"/>
        <v/>
      </c>
      <c r="K83" s="1">
        <f t="shared" si="10"/>
        <v>0</v>
      </c>
      <c r="L83" s="1" t="str">
        <f t="shared" si="14"/>
        <v/>
      </c>
      <c r="M83" s="1" t="str">
        <f t="shared" si="15"/>
        <v/>
      </c>
    </row>
    <row r="84" spans="4:13" x14ac:dyDescent="0.3">
      <c r="D84" s="1" t="str">
        <f t="shared" si="16"/>
        <v/>
      </c>
      <c r="E84" s="1" t="str">
        <f t="shared" si="11"/>
        <v/>
      </c>
      <c r="F84" s="1" t="str">
        <f>IFERROR(VLOOKUP(E84,Life!A84:G194,7),"")</f>
        <v/>
      </c>
      <c r="G84" s="1" t="str">
        <f>IFERROR(VLOOKUP(E84,Life!A84:H194,8),"")</f>
        <v/>
      </c>
      <c r="H84" s="1" t="str">
        <f t="shared" si="12"/>
        <v/>
      </c>
      <c r="I84" s="1" t="str">
        <f t="shared" si="17"/>
        <v/>
      </c>
      <c r="J84" s="1" t="str">
        <f t="shared" si="13"/>
        <v/>
      </c>
      <c r="K84" s="1">
        <f t="shared" si="10"/>
        <v>0</v>
      </c>
      <c r="L84" s="1" t="str">
        <f t="shared" si="14"/>
        <v/>
      </c>
      <c r="M84" s="1" t="str">
        <f t="shared" si="15"/>
        <v/>
      </c>
    </row>
    <row r="85" spans="4:13" x14ac:dyDescent="0.3">
      <c r="D85" s="1" t="str">
        <f t="shared" si="16"/>
        <v/>
      </c>
      <c r="E85" s="1" t="str">
        <f t="shared" si="11"/>
        <v/>
      </c>
      <c r="F85" s="1" t="str">
        <f>IFERROR(VLOOKUP(E85,Life!A85:G195,7),"")</f>
        <v/>
      </c>
      <c r="G85" s="1" t="str">
        <f>IFERROR(VLOOKUP(E85,Life!A85:H195,8),"")</f>
        <v/>
      </c>
      <c r="H85" s="1" t="str">
        <f t="shared" si="12"/>
        <v/>
      </c>
      <c r="I85" s="1" t="str">
        <f t="shared" si="17"/>
        <v/>
      </c>
      <c r="J85" s="1" t="str">
        <f t="shared" si="13"/>
        <v/>
      </c>
      <c r="K85" s="1">
        <f t="shared" si="10"/>
        <v>0</v>
      </c>
      <c r="L85" s="1" t="str">
        <f t="shared" si="14"/>
        <v/>
      </c>
      <c r="M85" s="1" t="str">
        <f t="shared" si="15"/>
        <v/>
      </c>
    </row>
    <row r="86" spans="4:13" x14ac:dyDescent="0.3">
      <c r="D86" s="1" t="str">
        <f t="shared" si="16"/>
        <v/>
      </c>
      <c r="E86" s="1" t="str">
        <f t="shared" si="11"/>
        <v/>
      </c>
      <c r="F86" s="1" t="str">
        <f>IFERROR(VLOOKUP(E86,Life!A86:G196,7),"")</f>
        <v/>
      </c>
      <c r="G86" s="1" t="str">
        <f>IFERROR(VLOOKUP(E86,Life!A86:H196,8),"")</f>
        <v/>
      </c>
      <c r="H86" s="1" t="str">
        <f t="shared" si="12"/>
        <v/>
      </c>
      <c r="I86" s="1" t="str">
        <f t="shared" si="17"/>
        <v/>
      </c>
      <c r="J86" s="1" t="str">
        <f t="shared" si="13"/>
        <v/>
      </c>
      <c r="K86" s="1">
        <f t="shared" si="10"/>
        <v>0</v>
      </c>
      <c r="L86" s="1" t="str">
        <f t="shared" si="14"/>
        <v/>
      </c>
      <c r="M86" s="1" t="str">
        <f t="shared" si="15"/>
        <v/>
      </c>
    </row>
    <row r="87" spans="4:13" x14ac:dyDescent="0.3">
      <c r="D87" s="1" t="str">
        <f t="shared" si="16"/>
        <v/>
      </c>
      <c r="E87" s="1" t="str">
        <f t="shared" si="11"/>
        <v/>
      </c>
      <c r="F87" s="1" t="str">
        <f>IFERROR(VLOOKUP(E87,Life!A87:G197,7),"")</f>
        <v/>
      </c>
      <c r="G87" s="1" t="str">
        <f>IFERROR(VLOOKUP(E87,Life!A87:H197,8),"")</f>
        <v/>
      </c>
      <c r="H87" s="1" t="str">
        <f t="shared" si="12"/>
        <v/>
      </c>
      <c r="I87" s="1" t="str">
        <f t="shared" si="17"/>
        <v/>
      </c>
      <c r="J87" s="1" t="str">
        <f t="shared" si="13"/>
        <v/>
      </c>
      <c r="K87" s="1">
        <f t="shared" si="10"/>
        <v>0</v>
      </c>
      <c r="L87" s="1" t="str">
        <f t="shared" si="14"/>
        <v/>
      </c>
      <c r="M87" s="1" t="str">
        <f t="shared" si="15"/>
        <v/>
      </c>
    </row>
    <row r="88" spans="4:13" x14ac:dyDescent="0.3">
      <c r="D88" s="1" t="str">
        <f t="shared" si="16"/>
        <v/>
      </c>
      <c r="E88" s="1" t="str">
        <f t="shared" si="11"/>
        <v/>
      </c>
      <c r="F88" s="1" t="str">
        <f>IFERROR(VLOOKUP(E88,Life!A88:G198,7),"")</f>
        <v/>
      </c>
      <c r="G88" s="1" t="str">
        <f>IFERROR(VLOOKUP(E88,Life!A88:H198,8),"")</f>
        <v/>
      </c>
      <c r="H88" s="1" t="str">
        <f t="shared" si="12"/>
        <v/>
      </c>
      <c r="I88" s="1" t="str">
        <f t="shared" si="17"/>
        <v/>
      </c>
      <c r="J88" s="1" t="str">
        <f t="shared" si="13"/>
        <v/>
      </c>
      <c r="K88" s="1">
        <f t="shared" si="10"/>
        <v>0</v>
      </c>
      <c r="L88" s="1" t="str">
        <f t="shared" si="14"/>
        <v/>
      </c>
      <c r="M88" s="1" t="str">
        <f t="shared" si="15"/>
        <v/>
      </c>
    </row>
    <row r="89" spans="4:13" x14ac:dyDescent="0.3">
      <c r="D89" s="1" t="str">
        <f t="shared" si="16"/>
        <v/>
      </c>
      <c r="E89" s="1" t="str">
        <f t="shared" si="11"/>
        <v/>
      </c>
      <c r="F89" s="1" t="str">
        <f>IFERROR(VLOOKUP(E89,Life!A89:G199,7),"")</f>
        <v/>
      </c>
      <c r="G89" s="1" t="str">
        <f>IFERROR(VLOOKUP(E89,Life!A89:H199,8),"")</f>
        <v/>
      </c>
      <c r="H89" s="1" t="str">
        <f t="shared" si="12"/>
        <v/>
      </c>
      <c r="I89" s="1" t="str">
        <f t="shared" si="17"/>
        <v/>
      </c>
      <c r="J89" s="1" t="str">
        <f t="shared" si="13"/>
        <v/>
      </c>
      <c r="K89" s="1">
        <f t="shared" si="10"/>
        <v>0</v>
      </c>
      <c r="L89" s="1" t="str">
        <f t="shared" si="14"/>
        <v/>
      </c>
      <c r="M89" s="1" t="str">
        <f t="shared" si="15"/>
        <v/>
      </c>
    </row>
    <row r="90" spans="4:13" x14ac:dyDescent="0.3">
      <c r="D90" s="1" t="str">
        <f t="shared" si="16"/>
        <v/>
      </c>
      <c r="E90" s="1" t="str">
        <f t="shared" si="11"/>
        <v/>
      </c>
      <c r="F90" s="1" t="str">
        <f>IFERROR(VLOOKUP(E90,Life!A90:G200,7),"")</f>
        <v/>
      </c>
      <c r="G90" s="1" t="str">
        <f>IFERROR(VLOOKUP(E90,Life!A90:H200,8),"")</f>
        <v/>
      </c>
      <c r="H90" s="1" t="str">
        <f t="shared" si="12"/>
        <v/>
      </c>
      <c r="I90" s="1" t="str">
        <f t="shared" si="17"/>
        <v/>
      </c>
      <c r="J90" s="1" t="str">
        <f t="shared" si="13"/>
        <v/>
      </c>
      <c r="K90" s="1">
        <f t="shared" si="10"/>
        <v>0</v>
      </c>
      <c r="L90" s="1" t="str">
        <f t="shared" si="14"/>
        <v/>
      </c>
      <c r="M90" s="1" t="str">
        <f t="shared" si="15"/>
        <v/>
      </c>
    </row>
    <row r="91" spans="4:13" x14ac:dyDescent="0.3">
      <c r="D91" s="1" t="str">
        <f t="shared" si="16"/>
        <v/>
      </c>
      <c r="E91" s="1" t="str">
        <f t="shared" si="11"/>
        <v/>
      </c>
      <c r="F91" s="1" t="str">
        <f>IFERROR(VLOOKUP(E91,Life!A91:G201,7),"")</f>
        <v/>
      </c>
      <c r="G91" s="1" t="str">
        <f>IFERROR(VLOOKUP(E91,Life!A91:H201,8),"")</f>
        <v/>
      </c>
      <c r="H91" s="1" t="str">
        <f t="shared" si="12"/>
        <v/>
      </c>
      <c r="I91" s="1" t="str">
        <f t="shared" si="17"/>
        <v/>
      </c>
      <c r="J91" s="1" t="str">
        <f t="shared" si="13"/>
        <v/>
      </c>
      <c r="K91" s="1">
        <f t="shared" si="10"/>
        <v>0</v>
      </c>
      <c r="L91" s="1" t="str">
        <f t="shared" si="14"/>
        <v/>
      </c>
      <c r="M91" s="1" t="str">
        <f t="shared" si="15"/>
        <v/>
      </c>
    </row>
    <row r="92" spans="4:13" x14ac:dyDescent="0.3">
      <c r="D92" s="1" t="str">
        <f t="shared" si="16"/>
        <v/>
      </c>
      <c r="E92" s="1" t="str">
        <f t="shared" si="11"/>
        <v/>
      </c>
      <c r="F92" s="1" t="str">
        <f>IFERROR(VLOOKUP(E92,Life!A92:G202,7),"")</f>
        <v/>
      </c>
      <c r="G92" s="1" t="str">
        <f>IFERROR(VLOOKUP(E92,Life!A92:H202,8),"")</f>
        <v/>
      </c>
      <c r="H92" s="1" t="str">
        <f t="shared" si="12"/>
        <v/>
      </c>
      <c r="I92" s="1" t="str">
        <f t="shared" si="17"/>
        <v/>
      </c>
      <c r="J92" s="1" t="str">
        <f t="shared" si="13"/>
        <v/>
      </c>
      <c r="K92" s="1">
        <f t="shared" si="10"/>
        <v>0</v>
      </c>
      <c r="L92" s="1" t="str">
        <f t="shared" si="14"/>
        <v/>
      </c>
      <c r="M92" s="1" t="str">
        <f t="shared" si="15"/>
        <v/>
      </c>
    </row>
    <row r="93" spans="4:13" x14ac:dyDescent="0.3">
      <c r="D93" s="1" t="str">
        <f t="shared" si="16"/>
        <v/>
      </c>
      <c r="E93" s="1" t="str">
        <f t="shared" si="11"/>
        <v/>
      </c>
      <c r="F93" s="1" t="str">
        <f>IFERROR(VLOOKUP(E93,Life!A93:G203,7),"")</f>
        <v/>
      </c>
      <c r="G93" s="1" t="str">
        <f>IFERROR(VLOOKUP(E93,Life!A93:H203,8),"")</f>
        <v/>
      </c>
      <c r="H93" s="1" t="str">
        <f t="shared" si="12"/>
        <v/>
      </c>
      <c r="I93" s="1" t="str">
        <f t="shared" si="17"/>
        <v/>
      </c>
      <c r="J93" s="1" t="str">
        <f t="shared" si="13"/>
        <v/>
      </c>
      <c r="K93" s="1">
        <f t="shared" si="10"/>
        <v>0</v>
      </c>
      <c r="L93" s="1" t="str">
        <f t="shared" si="14"/>
        <v/>
      </c>
      <c r="M93" s="1" t="str">
        <f t="shared" si="15"/>
        <v/>
      </c>
    </row>
    <row r="94" spans="4:13" x14ac:dyDescent="0.3">
      <c r="D94" s="1" t="str">
        <f t="shared" si="16"/>
        <v/>
      </c>
      <c r="E94" s="1" t="str">
        <f t="shared" si="11"/>
        <v/>
      </c>
      <c r="F94" s="1" t="str">
        <f>IFERROR(VLOOKUP(E94,Life!A94:G204,7),"")</f>
        <v/>
      </c>
      <c r="G94" s="1" t="str">
        <f>IFERROR(VLOOKUP(E94,Life!A94:H204,8),"")</f>
        <v/>
      </c>
      <c r="H94" s="1" t="str">
        <f t="shared" si="12"/>
        <v/>
      </c>
      <c r="I94" s="1" t="str">
        <f t="shared" si="17"/>
        <v/>
      </c>
      <c r="J94" s="1" t="str">
        <f t="shared" si="13"/>
        <v/>
      </c>
      <c r="K94" s="1">
        <f t="shared" si="10"/>
        <v>0</v>
      </c>
      <c r="L94" s="1" t="str">
        <f t="shared" si="14"/>
        <v/>
      </c>
      <c r="M94" s="1" t="str">
        <f t="shared" si="15"/>
        <v/>
      </c>
    </row>
    <row r="95" spans="4:13" x14ac:dyDescent="0.3">
      <c r="D95" s="1" t="str">
        <f t="shared" si="16"/>
        <v/>
      </c>
      <c r="E95" s="1" t="str">
        <f t="shared" si="11"/>
        <v/>
      </c>
      <c r="F95" s="1" t="str">
        <f>IFERROR(VLOOKUP(E95,Life!A95:G205,7),"")</f>
        <v/>
      </c>
      <c r="G95" s="1" t="str">
        <f>IFERROR(VLOOKUP(E95,Life!A95:H205,8),"")</f>
        <v/>
      </c>
      <c r="H95" s="1" t="str">
        <f t="shared" si="12"/>
        <v/>
      </c>
      <c r="I95" s="1" t="str">
        <f t="shared" si="17"/>
        <v/>
      </c>
      <c r="J95" s="1" t="str">
        <f t="shared" si="13"/>
        <v/>
      </c>
      <c r="K95" s="1">
        <f t="shared" si="10"/>
        <v>0</v>
      </c>
      <c r="L95" s="1" t="str">
        <f t="shared" si="14"/>
        <v/>
      </c>
      <c r="M95" s="1" t="str">
        <f t="shared" si="15"/>
        <v/>
      </c>
    </row>
    <row r="96" spans="4:13" x14ac:dyDescent="0.3">
      <c r="D96" s="1" t="str">
        <f t="shared" si="16"/>
        <v/>
      </c>
      <c r="E96" s="1" t="str">
        <f t="shared" si="11"/>
        <v/>
      </c>
      <c r="F96" s="1" t="str">
        <f>IFERROR(VLOOKUP(E96,Life!A96:G206,7),"")</f>
        <v/>
      </c>
      <c r="G96" s="1" t="str">
        <f>IFERROR(VLOOKUP(E96,Life!A96:H206,8),"")</f>
        <v/>
      </c>
      <c r="H96" s="1" t="str">
        <f t="shared" si="12"/>
        <v/>
      </c>
      <c r="I96" s="1" t="str">
        <f t="shared" si="17"/>
        <v/>
      </c>
      <c r="J96" s="1" t="str">
        <f t="shared" si="13"/>
        <v/>
      </c>
      <c r="K96" s="1">
        <f t="shared" si="10"/>
        <v>0</v>
      </c>
      <c r="L96" s="1" t="str">
        <f t="shared" si="14"/>
        <v/>
      </c>
      <c r="M96" s="1" t="str">
        <f t="shared" si="15"/>
        <v/>
      </c>
    </row>
    <row r="97" spans="4:13" x14ac:dyDescent="0.3">
      <c r="D97" s="1" t="str">
        <f t="shared" si="16"/>
        <v/>
      </c>
      <c r="E97" s="1" t="str">
        <f t="shared" si="11"/>
        <v/>
      </c>
      <c r="F97" s="1" t="str">
        <f>IFERROR(VLOOKUP(E97,Life!A97:G207,7),"")</f>
        <v/>
      </c>
      <c r="G97" s="1" t="str">
        <f>IFERROR(VLOOKUP(E97,Life!A97:H207,8),"")</f>
        <v/>
      </c>
      <c r="H97" s="1" t="str">
        <f t="shared" si="12"/>
        <v/>
      </c>
      <c r="I97" s="1" t="str">
        <f t="shared" si="17"/>
        <v/>
      </c>
      <c r="J97" s="1" t="str">
        <f t="shared" si="13"/>
        <v/>
      </c>
      <c r="K97" s="1">
        <f t="shared" si="10"/>
        <v>0</v>
      </c>
      <c r="L97" s="1" t="str">
        <f t="shared" si="14"/>
        <v/>
      </c>
      <c r="M97" s="1" t="str">
        <f t="shared" si="15"/>
        <v/>
      </c>
    </row>
    <row r="98" spans="4:13" x14ac:dyDescent="0.3">
      <c r="D98" s="1" t="str">
        <f t="shared" si="16"/>
        <v/>
      </c>
      <c r="E98" s="1" t="str">
        <f t="shared" si="11"/>
        <v/>
      </c>
      <c r="F98" s="1" t="str">
        <f>IFERROR(VLOOKUP(E98,Life!A98:G208,7),"")</f>
        <v/>
      </c>
      <c r="G98" s="1" t="str">
        <f>IFERROR(VLOOKUP(E98,Life!A98:H208,8),"")</f>
        <v/>
      </c>
      <c r="H98" s="1" t="str">
        <f t="shared" si="12"/>
        <v/>
      </c>
      <c r="I98" s="1" t="str">
        <f t="shared" si="17"/>
        <v/>
      </c>
      <c r="J98" s="1" t="str">
        <f t="shared" si="13"/>
        <v/>
      </c>
      <c r="K98" s="1">
        <f t="shared" si="10"/>
        <v>0</v>
      </c>
      <c r="L98" s="1" t="str">
        <f t="shared" si="14"/>
        <v/>
      </c>
      <c r="M98" s="1" t="str">
        <f t="shared" si="15"/>
        <v/>
      </c>
    </row>
    <row r="99" spans="4:13" x14ac:dyDescent="0.3">
      <c r="D99" s="1" t="str">
        <f t="shared" si="16"/>
        <v/>
      </c>
      <c r="E99" s="1" t="str">
        <f t="shared" si="11"/>
        <v/>
      </c>
      <c r="F99" s="1" t="str">
        <f>IFERROR(VLOOKUP(E99,Life!A99:G209,7),"")</f>
        <v/>
      </c>
      <c r="G99" s="1" t="str">
        <f>IFERROR(VLOOKUP(E99,Life!A99:H209,8),"")</f>
        <v/>
      </c>
      <c r="H99" s="1" t="str">
        <f t="shared" si="12"/>
        <v/>
      </c>
      <c r="I99" s="1" t="str">
        <f t="shared" si="17"/>
        <v/>
      </c>
      <c r="J99" s="1" t="str">
        <f t="shared" si="13"/>
        <v/>
      </c>
      <c r="K99" s="1">
        <f t="shared" ref="K99:K108" si="18">IF(D99&lt;$B$5,IF(D99=0,$B$21,IF(D99&lt;$B$20,$B$22,$B$23)),0)</f>
        <v>0</v>
      </c>
      <c r="L99" s="1" t="str">
        <f t="shared" si="14"/>
        <v/>
      </c>
      <c r="M99" s="1" t="str">
        <f t="shared" si="15"/>
        <v/>
      </c>
    </row>
    <row r="100" spans="4:13" x14ac:dyDescent="0.3">
      <c r="D100" s="1" t="str">
        <f t="shared" si="16"/>
        <v/>
      </c>
      <c r="E100" s="1" t="str">
        <f t="shared" si="11"/>
        <v/>
      </c>
      <c r="F100" s="1" t="str">
        <f>IFERROR(VLOOKUP(E100,Life!A100:G210,7),"")</f>
        <v/>
      </c>
      <c r="G100" s="1" t="str">
        <f>IFERROR(VLOOKUP(E100,Life!A100:H210,8),"")</f>
        <v/>
      </c>
      <c r="H100" s="1" t="str">
        <f t="shared" si="12"/>
        <v/>
      </c>
      <c r="I100" s="1" t="str">
        <f t="shared" si="17"/>
        <v/>
      </c>
      <c r="J100" s="1" t="str">
        <f t="shared" si="13"/>
        <v/>
      </c>
      <c r="K100" s="1">
        <f t="shared" si="18"/>
        <v>0</v>
      </c>
      <c r="L100" s="1" t="str">
        <f t="shared" si="14"/>
        <v/>
      </c>
      <c r="M100" s="1" t="str">
        <f t="shared" si="15"/>
        <v/>
      </c>
    </row>
    <row r="101" spans="4:13" x14ac:dyDescent="0.3">
      <c r="D101" s="1" t="str">
        <f t="shared" si="16"/>
        <v/>
      </c>
      <c r="E101" s="1" t="str">
        <f t="shared" si="11"/>
        <v/>
      </c>
      <c r="F101" s="1" t="str">
        <f>IFERROR(VLOOKUP(E101,Life!A101:G211,7),"")</f>
        <v/>
      </c>
      <c r="G101" s="1" t="str">
        <f>IFERROR(VLOOKUP(E101,Life!A101:H211,8),"")</f>
        <v/>
      </c>
      <c r="H101" s="1" t="str">
        <f t="shared" si="12"/>
        <v/>
      </c>
      <c r="I101" s="1" t="str">
        <f t="shared" si="17"/>
        <v/>
      </c>
      <c r="J101" s="1" t="str">
        <f t="shared" si="13"/>
        <v/>
      </c>
      <c r="K101" s="1">
        <f t="shared" si="18"/>
        <v>0</v>
      </c>
      <c r="L101" s="1" t="str">
        <f t="shared" si="14"/>
        <v/>
      </c>
      <c r="M101" s="1" t="str">
        <f t="shared" si="15"/>
        <v/>
      </c>
    </row>
    <row r="102" spans="4:13" x14ac:dyDescent="0.3">
      <c r="D102" s="1" t="str">
        <f t="shared" si="16"/>
        <v/>
      </c>
      <c r="E102" s="1" t="str">
        <f t="shared" si="11"/>
        <v/>
      </c>
      <c r="F102" s="1" t="str">
        <f>IFERROR(VLOOKUP(E102,Life!A102:G212,7),"")</f>
        <v/>
      </c>
      <c r="G102" s="1" t="str">
        <f>IFERROR(VLOOKUP(E102,Life!A102:H212,8),"")</f>
        <v/>
      </c>
      <c r="H102" s="1" t="str">
        <f t="shared" si="12"/>
        <v/>
      </c>
      <c r="I102" s="1" t="str">
        <f t="shared" si="17"/>
        <v/>
      </c>
      <c r="J102" s="1" t="str">
        <f t="shared" si="13"/>
        <v/>
      </c>
      <c r="K102" s="1">
        <f t="shared" si="18"/>
        <v>0</v>
      </c>
      <c r="L102" s="1" t="str">
        <f t="shared" si="14"/>
        <v/>
      </c>
      <c r="M102" s="1" t="str">
        <f t="shared" si="15"/>
        <v/>
      </c>
    </row>
    <row r="103" spans="4:13" x14ac:dyDescent="0.3">
      <c r="D103" s="1" t="str">
        <f t="shared" si="16"/>
        <v/>
      </c>
      <c r="E103" s="1" t="str">
        <f t="shared" si="11"/>
        <v/>
      </c>
      <c r="F103" s="1" t="str">
        <f>IFERROR(VLOOKUP(E103,Life!A103:G213,7),"")</f>
        <v/>
      </c>
      <c r="G103" s="1" t="str">
        <f>IFERROR(VLOOKUP(E103,Life!A103:H213,8),"")</f>
        <v/>
      </c>
      <c r="H103" s="1" t="str">
        <f t="shared" si="12"/>
        <v/>
      </c>
      <c r="I103" s="1" t="str">
        <f t="shared" si="17"/>
        <v/>
      </c>
      <c r="J103" s="1" t="str">
        <f t="shared" si="13"/>
        <v/>
      </c>
      <c r="K103" s="1">
        <f t="shared" si="18"/>
        <v>0</v>
      </c>
      <c r="L103" s="1" t="str">
        <f t="shared" si="14"/>
        <v/>
      </c>
      <c r="M103" s="1" t="str">
        <f t="shared" si="15"/>
        <v/>
      </c>
    </row>
    <row r="104" spans="4:13" x14ac:dyDescent="0.3">
      <c r="D104" s="1" t="str">
        <f t="shared" si="16"/>
        <v/>
      </c>
      <c r="E104" s="1" t="str">
        <f t="shared" si="11"/>
        <v/>
      </c>
      <c r="F104" s="1" t="str">
        <f>IFERROR(VLOOKUP(E104,Life!A104:G214,7),"")</f>
        <v/>
      </c>
      <c r="G104" s="1" t="str">
        <f>IFERROR(VLOOKUP(E104,Life!A104:H214,8),"")</f>
        <v/>
      </c>
      <c r="H104" s="1" t="str">
        <f t="shared" si="12"/>
        <v/>
      </c>
      <c r="I104" s="1" t="str">
        <f t="shared" si="17"/>
        <v/>
      </c>
      <c r="J104" s="1" t="str">
        <f t="shared" si="13"/>
        <v/>
      </c>
      <c r="K104" s="1">
        <f t="shared" si="18"/>
        <v>0</v>
      </c>
      <c r="L104" s="1" t="str">
        <f t="shared" si="14"/>
        <v/>
      </c>
      <c r="M104" s="1" t="str">
        <f t="shared" si="15"/>
        <v/>
      </c>
    </row>
    <row r="105" spans="4:13" s="6" customFormat="1" x14ac:dyDescent="0.3">
      <c r="D105" s="1" t="str">
        <f t="shared" si="16"/>
        <v/>
      </c>
      <c r="E105" s="1" t="str">
        <f t="shared" si="11"/>
        <v/>
      </c>
      <c r="F105" s="1" t="str">
        <f>IFERROR(VLOOKUP(E105,Life!A105:G215,7),"")</f>
        <v/>
      </c>
      <c r="G105" s="1" t="str">
        <f>IFERROR(VLOOKUP(E105,Life!A105:H215,8),"")</f>
        <v/>
      </c>
      <c r="H105" s="1" t="str">
        <f t="shared" si="12"/>
        <v/>
      </c>
      <c r="I105" s="1" t="str">
        <f t="shared" si="17"/>
        <v/>
      </c>
      <c r="J105" s="1" t="str">
        <f t="shared" si="13"/>
        <v/>
      </c>
      <c r="K105" s="1">
        <f t="shared" si="18"/>
        <v>0</v>
      </c>
      <c r="L105" s="1" t="str">
        <f t="shared" si="14"/>
        <v/>
      </c>
      <c r="M105" s="1" t="str">
        <f t="shared" si="15"/>
        <v/>
      </c>
    </row>
    <row r="106" spans="4:13" x14ac:dyDescent="0.3">
      <c r="D106" s="1" t="str">
        <f t="shared" si="16"/>
        <v/>
      </c>
      <c r="E106" s="1" t="str">
        <f t="shared" si="11"/>
        <v/>
      </c>
      <c r="F106" s="1" t="str">
        <f>IFERROR(VLOOKUP(E106,Life!A106:G216,7),"")</f>
        <v/>
      </c>
      <c r="G106" s="1" t="str">
        <f>IFERROR(VLOOKUP(E106,Life!A106:H216,8),"")</f>
        <v/>
      </c>
      <c r="H106" s="1" t="str">
        <f t="shared" si="12"/>
        <v/>
      </c>
      <c r="I106" s="1" t="str">
        <f t="shared" si="17"/>
        <v/>
      </c>
      <c r="J106" s="1" t="str">
        <f t="shared" si="13"/>
        <v/>
      </c>
      <c r="K106" s="1">
        <f t="shared" si="18"/>
        <v>0</v>
      </c>
      <c r="L106" s="1" t="str">
        <f t="shared" si="14"/>
        <v/>
      </c>
      <c r="M106" s="1" t="str">
        <f t="shared" si="15"/>
        <v/>
      </c>
    </row>
    <row r="107" spans="4:13" x14ac:dyDescent="0.3">
      <c r="D107" s="1" t="str">
        <f t="shared" si="16"/>
        <v/>
      </c>
      <c r="E107" s="1" t="str">
        <f t="shared" si="11"/>
        <v/>
      </c>
      <c r="F107" s="1" t="str">
        <f>IFERROR(VLOOKUP(E107,Life!A107:G217,7),"")</f>
        <v/>
      </c>
      <c r="G107" s="1" t="str">
        <f>IFERROR(VLOOKUP(E107,Life!A107:H217,8),"")</f>
        <v/>
      </c>
      <c r="H107" s="1" t="str">
        <f t="shared" si="12"/>
        <v/>
      </c>
      <c r="I107" s="1" t="str">
        <f t="shared" si="17"/>
        <v/>
      </c>
      <c r="J107" s="1" t="str">
        <f t="shared" si="13"/>
        <v/>
      </c>
      <c r="K107" s="1">
        <f t="shared" si="18"/>
        <v>0</v>
      </c>
      <c r="L107" s="1" t="str">
        <f t="shared" si="14"/>
        <v/>
      </c>
      <c r="M107" s="1" t="str">
        <f t="shared" si="15"/>
        <v/>
      </c>
    </row>
    <row r="108" spans="4:13" s="5" customFormat="1" x14ac:dyDescent="0.3">
      <c r="D108" s="5" t="str">
        <f t="shared" si="16"/>
        <v/>
      </c>
      <c r="E108" s="5" t="str">
        <f t="shared" si="11"/>
        <v/>
      </c>
      <c r="F108" s="1" t="str">
        <f>IFERROR(VLOOKUP(E108,Life!A108:G218,7),"")</f>
        <v/>
      </c>
      <c r="G108" s="1" t="str">
        <f>IFERROR(VLOOKUP(E108,Life!A108:H218,8),"")</f>
        <v/>
      </c>
      <c r="H108" s="1" t="str">
        <f t="shared" si="12"/>
        <v/>
      </c>
      <c r="I108" s="1" t="str">
        <f t="shared" si="17"/>
        <v/>
      </c>
      <c r="J108" s="1" t="str">
        <f t="shared" si="13"/>
        <v/>
      </c>
      <c r="K108" s="1">
        <f t="shared" si="18"/>
        <v>0</v>
      </c>
      <c r="L108" s="1" t="str">
        <f t="shared" si="14"/>
        <v/>
      </c>
      <c r="M108" s="1" t="str">
        <f t="shared" si="15"/>
        <v/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D35F-4032-493F-B91B-7B623D8B42A7}">
  <dimension ref="A2:Q108"/>
  <sheetViews>
    <sheetView tabSelected="1" workbookViewId="0">
      <selection activeCell="L3" sqref="L3"/>
    </sheetView>
  </sheetViews>
  <sheetFormatPr defaultRowHeight="15" x14ac:dyDescent="0.3"/>
  <cols>
    <col min="1" max="1" width="9.125" style="1" customWidth="1"/>
    <col min="2" max="2" width="12.625" style="1" customWidth="1"/>
    <col min="3" max="3" width="9" style="1"/>
    <col min="4" max="5" width="6.625" style="1" customWidth="1"/>
    <col min="6" max="9" width="10.625" style="1" customWidth="1"/>
    <col min="10" max="10" width="15.625" style="1" customWidth="1"/>
    <col min="11" max="11" width="10.625" style="9" customWidth="1"/>
    <col min="12" max="17" width="15.625" style="1" customWidth="1"/>
    <col min="18" max="16384" width="9" style="1"/>
  </cols>
  <sheetData>
    <row r="2" spans="1:17" ht="18" x14ac:dyDescent="0.3">
      <c r="D2" s="1" t="s">
        <v>18</v>
      </c>
      <c r="E2" s="1" t="s">
        <v>1</v>
      </c>
      <c r="F2" s="2" t="s">
        <v>6</v>
      </c>
      <c r="G2" s="2" t="s">
        <v>42</v>
      </c>
      <c r="H2" s="2" t="s">
        <v>43</v>
      </c>
      <c r="I2" s="2" t="s">
        <v>44</v>
      </c>
      <c r="J2" s="2" t="s">
        <v>24</v>
      </c>
      <c r="K2" s="1" t="s">
        <v>54</v>
      </c>
      <c r="L2" s="4" t="s">
        <v>56</v>
      </c>
      <c r="M2" s="2" t="s">
        <v>25</v>
      </c>
      <c r="N2" s="4" t="s">
        <v>59</v>
      </c>
      <c r="O2" s="4" t="s">
        <v>57</v>
      </c>
      <c r="P2" s="4" t="s">
        <v>58</v>
      </c>
      <c r="Q2" s="1" t="s">
        <v>19</v>
      </c>
    </row>
    <row r="3" spans="1:17" x14ac:dyDescent="0.3">
      <c r="A3" s="1" t="s">
        <v>48</v>
      </c>
      <c r="B3" s="1">
        <v>0</v>
      </c>
      <c r="D3" s="1">
        <v>0</v>
      </c>
      <c r="E3" s="1">
        <f>IFERROR($B$4+D3,"")</f>
        <v>35</v>
      </c>
      <c r="F3" s="1">
        <f>IF(D3="","",IF(D3=$B$6,0,VLOOKUP(E3,Life!A3:D113,4)))</f>
        <v>9.77E-4</v>
      </c>
      <c r="G3" s="1">
        <v>1</v>
      </c>
      <c r="H3" s="1">
        <v>1</v>
      </c>
      <c r="I3" s="1">
        <f t="shared" ref="I3:I34" si="0">IF(D3="","",G3*H3)</f>
        <v>1</v>
      </c>
      <c r="J3" s="1">
        <f t="shared" ref="J3:J34" si="1">IF(D3="","",SUMIF(D3:D108, "&lt;"&amp;$B$5,I3:I108))</f>
        <v>16.422622415006565</v>
      </c>
      <c r="K3" s="9">
        <f t="shared" ref="K3:K34" si="2">IF(D3="","",(IF(E3=105,$B$11,0)))</f>
        <v>0</v>
      </c>
      <c r="L3" s="1">
        <f t="shared" ref="L3:L66" si="3">IF(G3="","",IF(D3=$B$6,0,IF(D3&lt;$B$9,$B$8*(D3+1)*$B$10,$B$7)))</f>
        <v>280.84999999999997</v>
      </c>
      <c r="M3" s="1">
        <f t="shared" ref="M3:M34" si="4">IF(D3="","",IF(D3=$B$6,K3,F3*L3*POWER(1+$B$15, -0.5)+(1-F3)*M4/(1+$B$15)))</f>
        <v>4077.6633652339806</v>
      </c>
      <c r="N3" s="1">
        <f t="shared" ref="N3:N34" si="5">IF(D3="","",M3)</f>
        <v>4077.6633652339806</v>
      </c>
      <c r="O3" s="1">
        <f t="shared" ref="O3:O34" si="6">IF(D3="","",IF(D3&lt;$B$5,IF(D3=0,$B$21,IF(D3&lt;$B$20,$B$22,$B$23)),0))</f>
        <v>0.32125486084979032</v>
      </c>
      <c r="P3" s="1">
        <f>IF(D3="","",SUMPRODUCT(I3:I108,O3:O108)/I3)</f>
        <v>4077.6633652339801</v>
      </c>
      <c r="Q3" s="8">
        <f>IFERROR(N3-P3,"")</f>
        <v>4.5474735088646412E-13</v>
      </c>
    </row>
    <row r="4" spans="1:17" x14ac:dyDescent="0.3">
      <c r="A4" s="1" t="s">
        <v>49</v>
      </c>
      <c r="B4" s="1">
        <v>35</v>
      </c>
      <c r="D4" s="1">
        <f>IFERROR(IF(D3+1&lt;=$B$6,D3+1,""),"")</f>
        <v>1</v>
      </c>
      <c r="E4" s="1">
        <f t="shared" ref="E4:E67" si="7">IFERROR($B$4+D4,"")</f>
        <v>36</v>
      </c>
      <c r="F4" s="1">
        <f>IF(D4="","",IF(D4=$B$6,0,VLOOKUP(E4,Life!A4:D114,4)))</f>
        <v>1.0629999999999999E-3</v>
      </c>
      <c r="G4" s="1">
        <f t="shared" ref="G4:G35" si="8">IF(D4="","",G3*(1-F3))</f>
        <v>0.99902299999999999</v>
      </c>
      <c r="H4" s="1">
        <f t="shared" ref="H4:H35" si="9">IF(D4="","",H3/(1+$B$15))</f>
        <v>0.98039215686274506</v>
      </c>
      <c r="I4" s="1">
        <f t="shared" si="0"/>
        <v>0.97943431372549017</v>
      </c>
      <c r="J4" s="1">
        <f t="shared" si="1"/>
        <v>15.422622415006565</v>
      </c>
      <c r="K4" s="9">
        <f t="shared" si="2"/>
        <v>0</v>
      </c>
      <c r="L4" s="1">
        <f t="shared" si="3"/>
        <v>561.69999999999993</v>
      </c>
      <c r="M4" s="1">
        <f t="shared" si="4"/>
        <v>4163.0067693818646</v>
      </c>
      <c r="N4" s="1">
        <f t="shared" si="5"/>
        <v>4163.0067693818646</v>
      </c>
      <c r="O4" s="1">
        <f t="shared" si="6"/>
        <v>264.37411230438886</v>
      </c>
      <c r="P4" s="1">
        <f t="shared" ref="P4:P67" si="10">IF(D4="","",SUMPRODUCT(I4:I109,O4:O109)/I4)</f>
        <v>4162.9561607496453</v>
      </c>
      <c r="Q4" s="1">
        <f t="shared" ref="Q4:Q67" si="11">IFERROR(N4-P4,"")</f>
        <v>5.0608632219336869E-2</v>
      </c>
    </row>
    <row r="5" spans="1:17" x14ac:dyDescent="0.3">
      <c r="A5" s="1" t="s">
        <v>51</v>
      </c>
      <c r="B5" s="1">
        <v>20</v>
      </c>
      <c r="D5" s="1">
        <f t="shared" ref="D5:D68" si="12">IFERROR(IF(D4+1&lt;=$B$6,D4+1,""),"")</f>
        <v>2</v>
      </c>
      <c r="E5" s="1">
        <f t="shared" si="7"/>
        <v>37</v>
      </c>
      <c r="F5" s="1">
        <f>IF(D5="","",IF(D5=$B$6,0,VLOOKUP(E5,Life!A5:D115,4)))</f>
        <v>1.16E-3</v>
      </c>
      <c r="G5" s="1">
        <f t="shared" si="8"/>
        <v>0.99796103855099993</v>
      </c>
      <c r="H5" s="1">
        <f t="shared" si="9"/>
        <v>0.96116878123798533</v>
      </c>
      <c r="I5" s="1">
        <f t="shared" si="0"/>
        <v>0.95920899514705871</v>
      </c>
      <c r="J5" s="1">
        <f t="shared" si="1"/>
        <v>14.443188101281077</v>
      </c>
      <c r="K5" s="9">
        <f t="shared" si="2"/>
        <v>0</v>
      </c>
      <c r="L5" s="1">
        <f t="shared" si="3"/>
        <v>842.55</v>
      </c>
      <c r="M5" s="1">
        <f t="shared" si="4"/>
        <v>4250.1818196322629</v>
      </c>
      <c r="N5" s="1">
        <f t="shared" si="5"/>
        <v>4250.1818196322629</v>
      </c>
      <c r="O5" s="1">
        <f t="shared" si="6"/>
        <v>264.37411230438886</v>
      </c>
      <c r="P5" s="1">
        <f t="shared" si="10"/>
        <v>3980.785264149953</v>
      </c>
      <c r="Q5" s="1">
        <f>IFERROR(N5-P5,"")</f>
        <v>269.39655548230985</v>
      </c>
    </row>
    <row r="6" spans="1:17" x14ac:dyDescent="0.3">
      <c r="A6" s="1" t="s">
        <v>50</v>
      </c>
      <c r="B6" s="1">
        <f>105-B4</f>
        <v>70</v>
      </c>
      <c r="D6" s="1">
        <f t="shared" si="12"/>
        <v>3</v>
      </c>
      <c r="E6" s="1">
        <f t="shared" si="7"/>
        <v>38</v>
      </c>
      <c r="F6" s="1">
        <f>IF(D6="","",IF(D6=$B$6,0,VLOOKUP(E6,Life!A6:D116,4)))</f>
        <v>1.268E-3</v>
      </c>
      <c r="G6" s="1">
        <f t="shared" si="8"/>
        <v>0.99680340374628074</v>
      </c>
      <c r="H6" s="1">
        <f t="shared" si="9"/>
        <v>0.94232233454704439</v>
      </c>
      <c r="I6" s="1">
        <f t="shared" si="0"/>
        <v>0.93931011050263535</v>
      </c>
      <c r="J6" s="1">
        <f t="shared" si="1"/>
        <v>13.483979106134015</v>
      </c>
      <c r="K6" s="9">
        <f t="shared" si="2"/>
        <v>0</v>
      </c>
      <c r="L6" s="1">
        <f t="shared" si="3"/>
        <v>10000</v>
      </c>
      <c r="M6" s="1">
        <f t="shared" si="4"/>
        <v>4339.2318818130561</v>
      </c>
      <c r="N6" s="1">
        <f t="shared" si="5"/>
        <v>4339.2318818130561</v>
      </c>
      <c r="O6" s="1">
        <f t="shared" si="6"/>
        <v>264.37411230438886</v>
      </c>
      <c r="P6" s="1">
        <f t="shared" si="10"/>
        <v>3795.1417393000643</v>
      </c>
      <c r="Q6" s="1">
        <f t="shared" si="11"/>
        <v>544.09014251299186</v>
      </c>
    </row>
    <row r="7" spans="1:17" x14ac:dyDescent="0.3">
      <c r="A7" s="1" t="s">
        <v>52</v>
      </c>
      <c r="B7" s="1">
        <v>10000</v>
      </c>
      <c r="D7" s="1">
        <f t="shared" si="12"/>
        <v>4</v>
      </c>
      <c r="E7" s="1">
        <f t="shared" si="7"/>
        <v>39</v>
      </c>
      <c r="F7" s="1">
        <f>IF(D7="","",IF(D7=$B$6,0,VLOOKUP(E7,Life!A7:D117,4)))</f>
        <v>1.3860000000000001E-3</v>
      </c>
      <c r="G7" s="1">
        <f t="shared" si="8"/>
        <v>0.99553945703033042</v>
      </c>
      <c r="H7" s="1">
        <f t="shared" si="9"/>
        <v>0.92384542602651409</v>
      </c>
      <c r="I7" s="1">
        <f t="shared" si="0"/>
        <v>0.91972457380639017</v>
      </c>
      <c r="J7" s="1">
        <f t="shared" si="1"/>
        <v>12.54466899563138</v>
      </c>
      <c r="K7" s="9">
        <f t="shared" si="2"/>
        <v>0</v>
      </c>
      <c r="L7" s="1">
        <f t="shared" si="3"/>
        <v>10000</v>
      </c>
      <c r="M7" s="1">
        <f t="shared" si="4"/>
        <v>4418.8134025819472</v>
      </c>
      <c r="N7" s="1">
        <f t="shared" si="5"/>
        <v>4418.8134025819472</v>
      </c>
      <c r="O7" s="1">
        <f t="shared" si="6"/>
        <v>264.37411230438886</v>
      </c>
      <c r="P7" s="1">
        <f t="shared" si="10"/>
        <v>3605.955330895164</v>
      </c>
      <c r="Q7" s="1">
        <f t="shared" si="11"/>
        <v>812.85807168678321</v>
      </c>
    </row>
    <row r="8" spans="1:17" x14ac:dyDescent="0.3">
      <c r="A8" s="1" t="s">
        <v>27</v>
      </c>
      <c r="B8" s="1">
        <f>IF($B$3=0,VLOOKUP($B$4,GP!A2:C65,2), VLOOKUP($B$4,GP!A2:C65,3))</f>
        <v>274</v>
      </c>
      <c r="D8" s="1">
        <f t="shared" si="12"/>
        <v>5</v>
      </c>
      <c r="E8" s="1">
        <f t="shared" si="7"/>
        <v>40</v>
      </c>
      <c r="F8" s="1">
        <f>IF(D8="","",IF(D8=$B$6,0,VLOOKUP(E8,Life!A8:D118,4)))</f>
        <v>1.5280000000000001E-3</v>
      </c>
      <c r="G8" s="1">
        <f t="shared" si="8"/>
        <v>0.99415963934288643</v>
      </c>
      <c r="H8" s="1">
        <f t="shared" si="9"/>
        <v>0.90573080982991572</v>
      </c>
      <c r="I8" s="1">
        <f t="shared" si="0"/>
        <v>0.90044101524224951</v>
      </c>
      <c r="J8" s="1">
        <f t="shared" si="1"/>
        <v>11.624944421824988</v>
      </c>
      <c r="K8" s="9">
        <f t="shared" si="2"/>
        <v>0</v>
      </c>
      <c r="L8" s="1">
        <f t="shared" si="3"/>
        <v>10000</v>
      </c>
      <c r="M8" s="1">
        <f t="shared" si="4"/>
        <v>4499.4279639470478</v>
      </c>
      <c r="N8" s="1">
        <f t="shared" si="5"/>
        <v>4499.4279639470478</v>
      </c>
      <c r="O8" s="1">
        <f t="shared" si="6"/>
        <v>264.37411230438886</v>
      </c>
      <c r="P8" s="1">
        <f t="shared" si="10"/>
        <v>3413.1434597978714</v>
      </c>
      <c r="Q8" s="1">
        <f t="shared" si="11"/>
        <v>1086.2845041491764</v>
      </c>
    </row>
    <row r="9" spans="1:17" x14ac:dyDescent="0.3">
      <c r="A9" s="1" t="s">
        <v>26</v>
      </c>
      <c r="B9" s="1">
        <v>3</v>
      </c>
      <c r="D9" s="1">
        <f t="shared" si="12"/>
        <v>6</v>
      </c>
      <c r="E9" s="1">
        <f t="shared" si="7"/>
        <v>41</v>
      </c>
      <c r="F9" s="1">
        <f>IF(D9="","",IF(D9=$B$6,0,VLOOKUP(E9,Life!A9:D119,4)))</f>
        <v>1.6659999999999999E-3</v>
      </c>
      <c r="G9" s="1">
        <f t="shared" si="8"/>
        <v>0.99264056341397056</v>
      </c>
      <c r="H9" s="1">
        <f t="shared" si="9"/>
        <v>0.88797138218619187</v>
      </c>
      <c r="I9" s="1">
        <f t="shared" si="0"/>
        <v>0.88143641310878362</v>
      </c>
      <c r="J9" s="1">
        <f t="shared" si="1"/>
        <v>10.724503406582741</v>
      </c>
      <c r="K9" s="9">
        <f t="shared" si="2"/>
        <v>0</v>
      </c>
      <c r="L9" s="1">
        <f t="shared" si="3"/>
        <v>10000</v>
      </c>
      <c r="M9" s="1">
        <f t="shared" si="4"/>
        <v>4580.9842235737924</v>
      </c>
      <c r="N9" s="1">
        <f t="shared" si="5"/>
        <v>4580.9842235737924</v>
      </c>
      <c r="O9" s="1">
        <f t="shared" si="6"/>
        <v>264.37411230438886</v>
      </c>
      <c r="P9" s="1">
        <f t="shared" si="10"/>
        <v>3216.6597906033935</v>
      </c>
      <c r="Q9" s="1">
        <f t="shared" si="11"/>
        <v>1364.3244329703989</v>
      </c>
    </row>
    <row r="10" spans="1:17" x14ac:dyDescent="0.3">
      <c r="A10" s="1" t="s">
        <v>53</v>
      </c>
      <c r="B10" s="1">
        <v>1.0249999999999999</v>
      </c>
      <c r="D10" s="1">
        <f t="shared" si="12"/>
        <v>7</v>
      </c>
      <c r="E10" s="1">
        <f t="shared" si="7"/>
        <v>42</v>
      </c>
      <c r="F10" s="1">
        <f>IF(D10="","",IF(D10=$B$6,0,VLOOKUP(E10,Life!A10:D120,4)))</f>
        <v>1.8129999999999999E-3</v>
      </c>
      <c r="G10" s="1">
        <f t="shared" si="8"/>
        <v>0.99098682423532292</v>
      </c>
      <c r="H10" s="1">
        <f t="shared" si="9"/>
        <v>0.87056017861391355</v>
      </c>
      <c r="I10" s="1">
        <f t="shared" si="0"/>
        <v>0.86271366671033767</v>
      </c>
      <c r="J10" s="1">
        <f t="shared" si="1"/>
        <v>9.8430669934739576</v>
      </c>
      <c r="K10" s="9">
        <f t="shared" si="2"/>
        <v>0</v>
      </c>
      <c r="L10" s="1">
        <f t="shared" si="3"/>
        <v>10000</v>
      </c>
      <c r="M10" s="1">
        <f t="shared" si="4"/>
        <v>4663.5476031247626</v>
      </c>
      <c r="N10" s="1">
        <f t="shared" si="5"/>
        <v>4663.5476031247626</v>
      </c>
      <c r="O10" s="1">
        <f t="shared" si="6"/>
        <v>264.37411230438886</v>
      </c>
      <c r="P10" s="1">
        <f t="shared" si="10"/>
        <v>3016.3566420306079</v>
      </c>
      <c r="Q10" s="1">
        <f t="shared" si="11"/>
        <v>1647.1909610941548</v>
      </c>
    </row>
    <row r="11" spans="1:17" x14ac:dyDescent="0.3">
      <c r="A11" s="1" t="s">
        <v>54</v>
      </c>
      <c r="B11" s="1">
        <v>10000</v>
      </c>
      <c r="D11" s="1">
        <f t="shared" si="12"/>
        <v>8</v>
      </c>
      <c r="E11" s="1">
        <f t="shared" si="7"/>
        <v>43</v>
      </c>
      <c r="F11" s="1">
        <f>IF(D11="","",IF(D11=$B$6,0,VLOOKUP(E11,Life!A11:D121,4)))</f>
        <v>1.9719999999999998E-3</v>
      </c>
      <c r="G11" s="1">
        <f t="shared" si="8"/>
        <v>0.9891901651229843</v>
      </c>
      <c r="H11" s="1">
        <f t="shared" si="9"/>
        <v>0.85349037119011129</v>
      </c>
      <c r="I11" s="1">
        <f t="shared" si="0"/>
        <v>0.84426428120842334</v>
      </c>
      <c r="J11" s="1">
        <f t="shared" si="1"/>
        <v>8.9803533267636197</v>
      </c>
      <c r="K11" s="9">
        <f t="shared" si="2"/>
        <v>0</v>
      </c>
      <c r="L11" s="1">
        <f t="shared" si="3"/>
        <v>10000</v>
      </c>
      <c r="M11" s="1">
        <f t="shared" si="4"/>
        <v>4747.1146716336789</v>
      </c>
      <c r="N11" s="1">
        <f t="shared" si="5"/>
        <v>4747.1146716336789</v>
      </c>
      <c r="O11" s="1">
        <f t="shared" si="6"/>
        <v>264.37411230438886</v>
      </c>
      <c r="P11" s="1">
        <f t="shared" si="10"/>
        <v>2812.1205548867538</v>
      </c>
      <c r="Q11" s="1">
        <f t="shared" si="11"/>
        <v>1934.9941167469251</v>
      </c>
    </row>
    <row r="12" spans="1:17" x14ac:dyDescent="0.3">
      <c r="D12" s="1">
        <f t="shared" si="12"/>
        <v>9</v>
      </c>
      <c r="E12" s="1">
        <f t="shared" si="7"/>
        <v>44</v>
      </c>
      <c r="F12" s="1">
        <f>IF(D12="","",IF(D12=$B$6,0,VLOOKUP(E12,Life!A12:D122,4)))</f>
        <v>2.1410000000000001E-3</v>
      </c>
      <c r="G12" s="1">
        <f t="shared" si="8"/>
        <v>0.98723948211736179</v>
      </c>
      <c r="H12" s="1">
        <f t="shared" si="9"/>
        <v>0.83675526587265814</v>
      </c>
      <c r="I12" s="1">
        <f t="shared" si="0"/>
        <v>0.8260778353390984</v>
      </c>
      <c r="J12" s="1">
        <f t="shared" si="1"/>
        <v>8.1360890455551971</v>
      </c>
      <c r="K12" s="9">
        <f t="shared" si="2"/>
        <v>0</v>
      </c>
      <c r="L12" s="1">
        <f t="shared" si="3"/>
        <v>10000</v>
      </c>
      <c r="M12" s="1">
        <f t="shared" si="4"/>
        <v>4831.6687921860939</v>
      </c>
      <c r="N12" s="1">
        <f t="shared" si="5"/>
        <v>4831.6687921860939</v>
      </c>
      <c r="O12" s="1">
        <f t="shared" si="6"/>
        <v>264.37411230438886</v>
      </c>
      <c r="P12" s="1">
        <f t="shared" si="10"/>
        <v>2603.8361362947853</v>
      </c>
      <c r="Q12" s="1">
        <f t="shared" si="11"/>
        <v>2227.8326558913086</v>
      </c>
    </row>
    <row r="13" spans="1:17" x14ac:dyDescent="0.3">
      <c r="A13" s="1" t="s">
        <v>30</v>
      </c>
      <c r="B13" s="1">
        <f>$N$3/$J$3</f>
        <v>248.29550739155508</v>
      </c>
      <c r="D13" s="1">
        <f t="shared" si="12"/>
        <v>10</v>
      </c>
      <c r="E13" s="1">
        <f t="shared" si="7"/>
        <v>45</v>
      </c>
      <c r="F13" s="1">
        <f>IF(D13="","",IF(D13=$B$6,0,VLOOKUP(E13,Life!A13:D123,4)))</f>
        <v>2.4169999999999999E-3</v>
      </c>
      <c r="G13" s="1">
        <f t="shared" si="8"/>
        <v>0.98512580238614855</v>
      </c>
      <c r="H13" s="1">
        <f t="shared" si="9"/>
        <v>0.82034829987515501</v>
      </c>
      <c r="I13" s="1">
        <f t="shared" si="0"/>
        <v>0.80814627715062493</v>
      </c>
      <c r="J13" s="1">
        <f t="shared" si="1"/>
        <v>7.3100112102160999</v>
      </c>
      <c r="K13" s="9">
        <f t="shared" si="2"/>
        <v>0</v>
      </c>
      <c r="L13" s="1">
        <f t="shared" si="3"/>
        <v>10000</v>
      </c>
      <c r="M13" s="1">
        <f t="shared" si="4"/>
        <v>4917.206867860873</v>
      </c>
      <c r="N13" s="1">
        <f t="shared" si="5"/>
        <v>4917.206867860873</v>
      </c>
      <c r="O13" s="1">
        <f t="shared" si="6"/>
        <v>264.37411230438886</v>
      </c>
      <c r="P13" s="1">
        <f t="shared" si="10"/>
        <v>2391.3711901883976</v>
      </c>
      <c r="Q13" s="1">
        <f t="shared" si="11"/>
        <v>2525.8356776724754</v>
      </c>
    </row>
    <row r="14" spans="1:17" x14ac:dyDescent="0.3">
      <c r="A14" s="1" t="s">
        <v>31</v>
      </c>
      <c r="B14" s="7">
        <f>1-B13/B8</f>
        <v>9.3812016819142086E-2</v>
      </c>
      <c r="D14" s="1">
        <f t="shared" si="12"/>
        <v>11</v>
      </c>
      <c r="E14" s="1">
        <f t="shared" si="7"/>
        <v>46</v>
      </c>
      <c r="F14" s="1">
        <f>IF(D14="","",IF(D14=$B$6,0,VLOOKUP(E14,Life!A14:D124,4)))</f>
        <v>2.6069999999999999E-3</v>
      </c>
      <c r="G14" s="1">
        <f t="shared" si="8"/>
        <v>0.98274475332178124</v>
      </c>
      <c r="H14" s="1">
        <f t="shared" si="9"/>
        <v>0.80426303909328922</v>
      </c>
      <c r="I14" s="1">
        <f t="shared" si="0"/>
        <v>0.79038528195956059</v>
      </c>
      <c r="J14" s="1">
        <f t="shared" si="1"/>
        <v>6.501864933065475</v>
      </c>
      <c r="K14" s="9">
        <f t="shared" si="2"/>
        <v>0</v>
      </c>
      <c r="L14" s="1">
        <f t="shared" si="3"/>
        <v>10000</v>
      </c>
      <c r="M14" s="1">
        <f t="shared" si="4"/>
        <v>5003.2333167085544</v>
      </c>
      <c r="N14" s="1">
        <f t="shared" si="5"/>
        <v>5003.2333167085544</v>
      </c>
      <c r="O14" s="1">
        <f t="shared" si="6"/>
        <v>264.37411230438886</v>
      </c>
      <c r="P14" s="1">
        <f t="shared" si="10"/>
        <v>2174.7934953198774</v>
      </c>
      <c r="Q14" s="1">
        <f t="shared" si="11"/>
        <v>2828.439821388677</v>
      </c>
    </row>
    <row r="15" spans="1:17" x14ac:dyDescent="0.3">
      <c r="A15" s="2" t="s">
        <v>55</v>
      </c>
      <c r="B15" s="2">
        <f>0.02</f>
        <v>0.02</v>
      </c>
      <c r="D15" s="1">
        <f t="shared" si="12"/>
        <v>12</v>
      </c>
      <c r="E15" s="1">
        <f t="shared" si="7"/>
        <v>47</v>
      </c>
      <c r="F15" s="1">
        <f>IF(D15="","",IF(D15=$B$6,0,VLOOKUP(E15,Life!A15:D125,4)))</f>
        <v>2.8089999999999999E-3</v>
      </c>
      <c r="G15" s="1">
        <f t="shared" si="8"/>
        <v>0.9801827377498713</v>
      </c>
      <c r="H15" s="1">
        <f t="shared" si="9"/>
        <v>0.7884931755816561</v>
      </c>
      <c r="I15" s="1">
        <f t="shared" si="0"/>
        <v>0.77286739953871764</v>
      </c>
      <c r="J15" s="1">
        <f t="shared" si="1"/>
        <v>5.7114796511059138</v>
      </c>
      <c r="K15" s="9">
        <f t="shared" si="2"/>
        <v>0</v>
      </c>
      <c r="L15" s="1">
        <f t="shared" si="3"/>
        <v>10000</v>
      </c>
      <c r="M15" s="1">
        <f t="shared" si="4"/>
        <v>5090.2388262885506</v>
      </c>
      <c r="N15" s="1">
        <f t="shared" si="5"/>
        <v>5090.2388262885506</v>
      </c>
      <c r="O15" s="1">
        <f t="shared" si="6"/>
        <v>264.37411230438886</v>
      </c>
      <c r="P15" s="1">
        <f t="shared" si="10"/>
        <v>1953.7211216399137</v>
      </c>
      <c r="Q15" s="1">
        <f t="shared" si="11"/>
        <v>3136.5177046486369</v>
      </c>
    </row>
    <row r="16" spans="1:17" x14ac:dyDescent="0.3">
      <c r="D16" s="1">
        <f t="shared" si="12"/>
        <v>13</v>
      </c>
      <c r="E16" s="1">
        <f t="shared" si="7"/>
        <v>48</v>
      </c>
      <c r="F16" s="1">
        <f>IF(D16="","",IF(D16=$B$6,0,VLOOKUP(E16,Life!A16:D126,4)))</f>
        <v>3.0230000000000001E-3</v>
      </c>
      <c r="G16" s="1">
        <f t="shared" si="8"/>
        <v>0.97742940443953197</v>
      </c>
      <c r="H16" s="1">
        <f t="shared" si="9"/>
        <v>0.77303252508005504</v>
      </c>
      <c r="I16" s="1">
        <f t="shared" si="0"/>
        <v>0.75558472060138571</v>
      </c>
      <c r="J16" s="1">
        <f t="shared" si="1"/>
        <v>4.9386122515671955</v>
      </c>
      <c r="K16" s="9">
        <f t="shared" si="2"/>
        <v>0</v>
      </c>
      <c r="L16" s="1">
        <f t="shared" si="3"/>
        <v>10000</v>
      </c>
      <c r="M16" s="1">
        <f t="shared" si="4"/>
        <v>5178.2197126151987</v>
      </c>
      <c r="N16" s="1">
        <f t="shared" si="5"/>
        <v>5178.2197126151987</v>
      </c>
      <c r="O16" s="1">
        <f t="shared" si="6"/>
        <v>264.37411230438886</v>
      </c>
      <c r="P16" s="1">
        <f t="shared" si="10"/>
        <v>1727.9878674418792</v>
      </c>
      <c r="Q16" s="1">
        <f t="shared" si="11"/>
        <v>3450.2318451733195</v>
      </c>
    </row>
    <row r="17" spans="1:17" x14ac:dyDescent="0.3">
      <c r="A17" s="1" t="s">
        <v>35</v>
      </c>
      <c r="B17" s="1">
        <f>L3*F3*POWER(1+B15, -0.5)/G3</f>
        <v>0.27168702988376398</v>
      </c>
      <c r="D17" s="1">
        <f t="shared" si="12"/>
        <v>14</v>
      </c>
      <c r="E17" s="1">
        <f t="shared" si="7"/>
        <v>49</v>
      </c>
      <c r="F17" s="1">
        <f>IF(D17="","",IF(D17=$B$6,0,VLOOKUP(E17,Life!A17:D127,4)))</f>
        <v>3.2499999999999999E-3</v>
      </c>
      <c r="G17" s="1">
        <f t="shared" si="8"/>
        <v>0.9744746353499113</v>
      </c>
      <c r="H17" s="1">
        <f t="shared" si="9"/>
        <v>0.75787502458828926</v>
      </c>
      <c r="I17" s="1">
        <f t="shared" si="0"/>
        <v>0.7385299882264782</v>
      </c>
      <c r="J17" s="1">
        <f t="shared" si="1"/>
        <v>4.1830275309658109</v>
      </c>
      <c r="K17" s="9">
        <f t="shared" si="2"/>
        <v>0</v>
      </c>
      <c r="L17" s="1">
        <f t="shared" si="3"/>
        <v>10000</v>
      </c>
      <c r="M17" s="1">
        <f t="shared" si="4"/>
        <v>5267.1759764155377</v>
      </c>
      <c r="N17" s="1">
        <f t="shared" si="5"/>
        <v>5267.1759764155377</v>
      </c>
      <c r="O17" s="1">
        <f t="shared" si="6"/>
        <v>264.37411230438886</v>
      </c>
      <c r="P17" s="1">
        <f t="shared" si="10"/>
        <v>1497.412708859121</v>
      </c>
      <c r="Q17" s="1">
        <f t="shared" si="11"/>
        <v>3769.7632675564164</v>
      </c>
    </row>
    <row r="18" spans="1:17" x14ac:dyDescent="0.3">
      <c r="A18" s="1" t="s">
        <v>40</v>
      </c>
      <c r="B18" s="11">
        <f>SUMPRODUCT(F3:F108, I3:I108, L3:L108)/(SUMPRODUCT(F3:F108, I3:I108)*$B$7)</f>
        <v>0.99285080645647172</v>
      </c>
      <c r="D18" s="1">
        <f t="shared" si="12"/>
        <v>15</v>
      </c>
      <c r="E18" s="1">
        <f t="shared" si="7"/>
        <v>50</v>
      </c>
      <c r="F18" s="1">
        <f>IF(D18="","",IF(D18=$B$6,0,VLOOKUP(E18,Life!A18:D128,4)))</f>
        <v>3.4619999999999998E-3</v>
      </c>
      <c r="G18" s="1">
        <f t="shared" si="8"/>
        <v>0.9713075927850241</v>
      </c>
      <c r="H18" s="1">
        <f t="shared" si="9"/>
        <v>0.74301472998851892</v>
      </c>
      <c r="I18" s="1">
        <f t="shared" si="0"/>
        <v>0.72169584878896298</v>
      </c>
      <c r="J18" s="1">
        <f t="shared" si="1"/>
        <v>3.4444975427393323</v>
      </c>
      <c r="K18" s="9">
        <f t="shared" si="2"/>
        <v>0</v>
      </c>
      <c r="L18" s="1">
        <f t="shared" si="3"/>
        <v>10000</v>
      </c>
      <c r="M18" s="1">
        <f t="shared" si="4"/>
        <v>5357.1067016746147</v>
      </c>
      <c r="N18" s="1">
        <f t="shared" si="5"/>
        <v>5357.1067016746147</v>
      </c>
      <c r="O18" s="1">
        <f t="shared" si="6"/>
        <v>264.37411230438886</v>
      </c>
      <c r="P18" s="1">
        <f t="shared" si="10"/>
        <v>1261.8002191982212</v>
      </c>
      <c r="Q18" s="1">
        <f t="shared" si="11"/>
        <v>4095.3064824763933</v>
      </c>
    </row>
    <row r="19" spans="1:17" x14ac:dyDescent="0.3">
      <c r="A19" s="1" t="s">
        <v>41</v>
      </c>
      <c r="B19" s="12">
        <f>(VLOOKUP(B4,Life!A3:J113,9)/(VLOOKUP(B4,Life!A3:J113,10) - VLOOKUP(B4 + 20,Life!A3:J113,10)))*B7</f>
        <v>250.03347728203974</v>
      </c>
      <c r="D19" s="1">
        <f t="shared" si="12"/>
        <v>16</v>
      </c>
      <c r="E19" s="1">
        <f t="shared" si="7"/>
        <v>51</v>
      </c>
      <c r="F19" s="1">
        <f>IF(D19="","",IF(D19=$B$6,0,VLOOKUP(E19,Life!A19:D129,4)))</f>
        <v>3.7160000000000001E-3</v>
      </c>
      <c r="G19" s="1">
        <f t="shared" si="8"/>
        <v>0.96794492589880243</v>
      </c>
      <c r="H19" s="1">
        <f t="shared" si="9"/>
        <v>0.72844581371423422</v>
      </c>
      <c r="I19" s="1">
        <f t="shared" si="0"/>
        <v>0.70509542917691725</v>
      </c>
      <c r="J19" s="1">
        <f t="shared" si="1"/>
        <v>2.7228016939503692</v>
      </c>
      <c r="K19" s="9">
        <f t="shared" si="2"/>
        <v>0</v>
      </c>
      <c r="L19" s="1">
        <f t="shared" si="3"/>
        <v>10000</v>
      </c>
      <c r="M19" s="1">
        <f t="shared" si="4"/>
        <v>5448.1458304766074</v>
      </c>
      <c r="N19" s="1">
        <f t="shared" si="5"/>
        <v>5448.1458304766074</v>
      </c>
      <c r="O19" s="1">
        <f t="shared" si="6"/>
        <v>264.37411230438886</v>
      </c>
      <c r="P19" s="1">
        <f t="shared" si="10"/>
        <v>1020.9090160452575</v>
      </c>
      <c r="Q19" s="1">
        <f t="shared" si="11"/>
        <v>4427.2368144313496</v>
      </c>
    </row>
    <row r="20" spans="1:17" x14ac:dyDescent="0.3">
      <c r="A20" s="1" t="s">
        <v>39</v>
      </c>
      <c r="B20" s="1">
        <f>IF(B13&gt;B18*B19,20,1)</f>
        <v>20</v>
      </c>
      <c r="D20" s="1">
        <f t="shared" si="12"/>
        <v>17</v>
      </c>
      <c r="E20" s="1">
        <f t="shared" si="7"/>
        <v>52</v>
      </c>
      <c r="F20" s="1">
        <f>IF(D20="","",IF(D20=$B$6,0,VLOOKUP(E20,Life!A20:D130,4)))</f>
        <v>3.9870000000000001E-3</v>
      </c>
      <c r="G20" s="1">
        <f t="shared" si="8"/>
        <v>0.9643480425541624</v>
      </c>
      <c r="H20" s="1">
        <f t="shared" si="9"/>
        <v>0.71416256246493548</v>
      </c>
      <c r="I20" s="1">
        <f t="shared" si="0"/>
        <v>0.68870126917852525</v>
      </c>
      <c r="J20" s="1">
        <f t="shared" si="1"/>
        <v>2.0177062647734521</v>
      </c>
      <c r="K20" s="9">
        <f t="shared" si="2"/>
        <v>0</v>
      </c>
      <c r="L20" s="1">
        <f t="shared" si="3"/>
        <v>10000</v>
      </c>
      <c r="M20" s="1">
        <f t="shared" si="4"/>
        <v>5540.1662444997482</v>
      </c>
      <c r="N20" s="1">
        <f t="shared" si="5"/>
        <v>5540.1662444997482</v>
      </c>
      <c r="O20" s="1">
        <f t="shared" si="6"/>
        <v>264.37411230438886</v>
      </c>
      <c r="P20" s="1">
        <f t="shared" si="10"/>
        <v>774.5438066010156</v>
      </c>
      <c r="Q20" s="1">
        <f t="shared" si="11"/>
        <v>4765.6224378987326</v>
      </c>
    </row>
    <row r="21" spans="1:17" x14ac:dyDescent="0.3">
      <c r="A21" s="1" t="s">
        <v>36</v>
      </c>
      <c r="B21" s="1">
        <f>IF(B20=1,B17,MAX(B13-B18*B19,0)+B17)</f>
        <v>0.32125486084979032</v>
      </c>
      <c r="D21" s="1">
        <f t="shared" si="12"/>
        <v>18</v>
      </c>
      <c r="E21" s="1">
        <f t="shared" si="7"/>
        <v>53</v>
      </c>
      <c r="F21" s="1">
        <f>IF(D21="","",IF(D21=$B$6,0,VLOOKUP(E21,Life!A21:D131,4)))</f>
        <v>4.2760000000000003E-3</v>
      </c>
      <c r="G21" s="1">
        <f t="shared" si="8"/>
        <v>0.96050318690849901</v>
      </c>
      <c r="H21" s="1">
        <f t="shared" si="9"/>
        <v>0.70015937496562297</v>
      </c>
      <c r="I21" s="1">
        <f t="shared" si="0"/>
        <v>0.67250531099834365</v>
      </c>
      <c r="J21" s="1">
        <f t="shared" si="1"/>
        <v>1.3290049955949268</v>
      </c>
      <c r="K21" s="9">
        <f t="shared" si="2"/>
        <v>0</v>
      </c>
      <c r="L21" s="1">
        <f t="shared" si="3"/>
        <v>10000</v>
      </c>
      <c r="M21" s="1">
        <f t="shared" si="4"/>
        <v>5633.1622611356424</v>
      </c>
      <c r="N21" s="1">
        <f t="shared" si="5"/>
        <v>5633.1622611356424</v>
      </c>
      <c r="O21" s="1">
        <f t="shared" si="6"/>
        <v>264.37411230438886</v>
      </c>
      <c r="P21" s="1">
        <f t="shared" si="10"/>
        <v>522.45612073593338</v>
      </c>
      <c r="Q21" s="1">
        <f t="shared" si="11"/>
        <v>5110.7061403997086</v>
      </c>
    </row>
    <row r="22" spans="1:17" x14ac:dyDescent="0.3">
      <c r="A22" s="1" t="s">
        <v>37</v>
      </c>
      <c r="B22" s="1">
        <f>B13+(B13-B21)/(SUMIF(D4:D108,"&lt;" &amp; IF(B20=1,B5,MIN(20,B5)),I4:I108)/G3)</f>
        <v>264.37411230438886</v>
      </c>
      <c r="D22" s="1">
        <f t="shared" si="12"/>
        <v>19</v>
      </c>
      <c r="E22" s="1">
        <f t="shared" si="7"/>
        <v>54</v>
      </c>
      <c r="F22" s="1">
        <f>IF(D22="","",IF(D22=$B$6,0,VLOOKUP(E22,Life!A22:D132,4)))</f>
        <v>4.5849999999999997E-3</v>
      </c>
      <c r="G22" s="1">
        <f t="shared" si="8"/>
        <v>0.95639607528127835</v>
      </c>
      <c r="H22" s="1">
        <f t="shared" si="9"/>
        <v>0.68643075977021861</v>
      </c>
      <c r="I22" s="1">
        <f t="shared" si="0"/>
        <v>0.65649968459658314</v>
      </c>
      <c r="J22" s="1">
        <f t="shared" si="1"/>
        <v>0.65649968459658314</v>
      </c>
      <c r="K22" s="9">
        <f t="shared" si="2"/>
        <v>0</v>
      </c>
      <c r="L22" s="1">
        <f t="shared" si="3"/>
        <v>10000</v>
      </c>
      <c r="M22" s="1">
        <f t="shared" si="4"/>
        <v>5727.1292278200772</v>
      </c>
      <c r="N22" s="1">
        <f t="shared" si="5"/>
        <v>5727.1292278200772</v>
      </c>
      <c r="O22" s="1">
        <f t="shared" si="6"/>
        <v>264.37411230438886</v>
      </c>
      <c r="P22" s="1">
        <f t="shared" si="10"/>
        <v>264.37411230438886</v>
      </c>
      <c r="Q22" s="1">
        <f t="shared" si="11"/>
        <v>5462.755115515688</v>
      </c>
    </row>
    <row r="23" spans="1:17" x14ac:dyDescent="0.3">
      <c r="A23" s="1" t="s">
        <v>38</v>
      </c>
      <c r="B23" s="1">
        <f>IF(B5&gt;B20,B13,0)</f>
        <v>0</v>
      </c>
      <c r="D23" s="1">
        <f t="shared" si="12"/>
        <v>20</v>
      </c>
      <c r="E23" s="1">
        <f t="shared" si="7"/>
        <v>55</v>
      </c>
      <c r="F23" s="1">
        <f>IF(D23="","",IF(D23=$B$6,0,VLOOKUP(E23,Life!A23:D133,4)))</f>
        <v>5.0600000000000003E-3</v>
      </c>
      <c r="G23" s="1">
        <f t="shared" si="8"/>
        <v>0.95201099927611377</v>
      </c>
      <c r="H23" s="1">
        <f t="shared" si="9"/>
        <v>0.67297133310805746</v>
      </c>
      <c r="I23" s="1">
        <f t="shared" si="0"/>
        <v>0.64067611131638025</v>
      </c>
      <c r="J23" s="1">
        <f t="shared" si="1"/>
        <v>0</v>
      </c>
      <c r="K23" s="9">
        <f t="shared" si="2"/>
        <v>0</v>
      </c>
      <c r="L23" s="1">
        <f t="shared" si="3"/>
        <v>10000</v>
      </c>
      <c r="M23" s="1">
        <f t="shared" si="4"/>
        <v>5822.0597260781569</v>
      </c>
      <c r="N23" s="1">
        <f t="shared" si="5"/>
        <v>5822.0597260781569</v>
      </c>
      <c r="O23" s="1">
        <f t="shared" si="6"/>
        <v>0</v>
      </c>
      <c r="P23" s="1">
        <f t="shared" si="10"/>
        <v>0</v>
      </c>
      <c r="Q23" s="1">
        <f t="shared" si="11"/>
        <v>5822.0597260781569</v>
      </c>
    </row>
    <row r="24" spans="1:17" x14ac:dyDescent="0.3">
      <c r="D24" s="1">
        <f t="shared" si="12"/>
        <v>21</v>
      </c>
      <c r="E24" s="1">
        <f t="shared" si="7"/>
        <v>56</v>
      </c>
      <c r="F24" s="1">
        <f>IF(D24="","",IF(D24=$B$6,0,VLOOKUP(E24,Life!A24:D134,4)))</f>
        <v>5.4159999999999998E-3</v>
      </c>
      <c r="G24" s="1">
        <f t="shared" si="8"/>
        <v>0.94719382361977666</v>
      </c>
      <c r="H24" s="1">
        <f t="shared" si="9"/>
        <v>0.65977581677260533</v>
      </c>
      <c r="I24" s="1">
        <f t="shared" si="0"/>
        <v>0.62493557862070526</v>
      </c>
      <c r="J24" s="1">
        <f t="shared" si="1"/>
        <v>0</v>
      </c>
      <c r="K24" s="9">
        <f t="shared" si="2"/>
        <v>0</v>
      </c>
      <c r="L24" s="1">
        <f t="shared" si="3"/>
        <v>10000</v>
      </c>
      <c r="M24" s="1">
        <f t="shared" si="4"/>
        <v>5917.3391617701645</v>
      </c>
      <c r="N24" s="1">
        <f t="shared" si="5"/>
        <v>5917.3391617701645</v>
      </c>
      <c r="O24" s="1">
        <f t="shared" si="6"/>
        <v>0</v>
      </c>
      <c r="P24" s="1">
        <f t="shared" si="10"/>
        <v>0</v>
      </c>
      <c r="Q24" s="1">
        <f t="shared" si="11"/>
        <v>5917.3391617701645</v>
      </c>
    </row>
    <row r="25" spans="1:17" x14ac:dyDescent="0.3">
      <c r="D25" s="1">
        <f t="shared" si="12"/>
        <v>22</v>
      </c>
      <c r="E25" s="1">
        <f t="shared" si="7"/>
        <v>57</v>
      </c>
      <c r="F25" s="1">
        <f>IF(D25="","",IF(D25=$B$6,0,VLOOKUP(E25,Life!A25:D135,4)))</f>
        <v>5.8019999999999999E-3</v>
      </c>
      <c r="G25" s="1">
        <f t="shared" si="8"/>
        <v>0.94206382187105198</v>
      </c>
      <c r="H25" s="1">
        <f t="shared" si="9"/>
        <v>0.64683903605157389</v>
      </c>
      <c r="I25" s="1">
        <f t="shared" si="0"/>
        <v>0.6093636544381329</v>
      </c>
      <c r="J25" s="1">
        <f t="shared" si="1"/>
        <v>0</v>
      </c>
      <c r="K25" s="9">
        <f t="shared" si="2"/>
        <v>0</v>
      </c>
      <c r="L25" s="1">
        <f t="shared" si="3"/>
        <v>10000</v>
      </c>
      <c r="M25" s="1">
        <f t="shared" si="4"/>
        <v>6013.5564479816676</v>
      </c>
      <c r="N25" s="1">
        <f t="shared" si="5"/>
        <v>6013.5564479816676</v>
      </c>
      <c r="O25" s="1">
        <f t="shared" si="6"/>
        <v>0</v>
      </c>
      <c r="P25" s="1">
        <f t="shared" si="10"/>
        <v>0</v>
      </c>
      <c r="Q25" s="1">
        <f t="shared" si="11"/>
        <v>6013.5564479816676</v>
      </c>
    </row>
    <row r="26" spans="1:17" x14ac:dyDescent="0.3">
      <c r="D26" s="1">
        <f t="shared" si="12"/>
        <v>23</v>
      </c>
      <c r="E26" s="1">
        <f t="shared" si="7"/>
        <v>58</v>
      </c>
      <c r="F26" s="1">
        <f>IF(D26="","",IF(D26=$B$6,0,VLOOKUP(E26,Life!A26:D136,4)))</f>
        <v>6.2220000000000001E-3</v>
      </c>
      <c r="G26" s="1">
        <f t="shared" si="8"/>
        <v>0.93659796757655611</v>
      </c>
      <c r="H26" s="1">
        <f t="shared" si="9"/>
        <v>0.63415591769762147</v>
      </c>
      <c r="I26" s="1">
        <f t="shared" si="0"/>
        <v>0.59394914364223805</v>
      </c>
      <c r="J26" s="1">
        <f t="shared" si="1"/>
        <v>0</v>
      </c>
      <c r="K26" s="9">
        <f t="shared" si="2"/>
        <v>0</v>
      </c>
      <c r="L26" s="1">
        <f t="shared" si="3"/>
        <v>10000</v>
      </c>
      <c r="M26" s="1">
        <f t="shared" si="4"/>
        <v>6110.6844404121966</v>
      </c>
      <c r="N26" s="1">
        <f t="shared" si="5"/>
        <v>6110.6844404121966</v>
      </c>
      <c r="O26" s="1">
        <f t="shared" si="6"/>
        <v>0</v>
      </c>
      <c r="P26" s="1">
        <f t="shared" si="10"/>
        <v>0</v>
      </c>
      <c r="Q26" s="1">
        <f t="shared" si="11"/>
        <v>6110.6844404121966</v>
      </c>
    </row>
    <row r="27" spans="1:17" x14ac:dyDescent="0.3">
      <c r="D27" s="1">
        <f t="shared" si="12"/>
        <v>24</v>
      </c>
      <c r="E27" s="1">
        <f t="shared" si="7"/>
        <v>59</v>
      </c>
      <c r="F27" s="1">
        <f>IF(D27="","",IF(D27=$B$6,0,VLOOKUP(E27,Life!A27:D137,4)))</f>
        <v>6.6779999999999999E-3</v>
      </c>
      <c r="G27" s="1">
        <f t="shared" si="8"/>
        <v>0.93077045502229483</v>
      </c>
      <c r="H27" s="1">
        <f t="shared" si="9"/>
        <v>0.62172148793884452</v>
      </c>
      <c r="I27" s="1">
        <f t="shared" si="0"/>
        <v>0.57867999222597655</v>
      </c>
      <c r="J27" s="1">
        <f t="shared" si="1"/>
        <v>0</v>
      </c>
      <c r="K27" s="9">
        <f t="shared" si="2"/>
        <v>0</v>
      </c>
      <c r="L27" s="1">
        <f t="shared" si="3"/>
        <v>10000</v>
      </c>
      <c r="M27" s="1">
        <f t="shared" si="4"/>
        <v>6208.689475409953</v>
      </c>
      <c r="N27" s="1">
        <f t="shared" si="5"/>
        <v>6208.689475409953</v>
      </c>
      <c r="O27" s="1">
        <f t="shared" si="6"/>
        <v>0</v>
      </c>
      <c r="P27" s="1">
        <f t="shared" si="10"/>
        <v>0</v>
      </c>
      <c r="Q27" s="1">
        <f t="shared" si="11"/>
        <v>6208.689475409953</v>
      </c>
    </row>
    <row r="28" spans="1:17" x14ac:dyDescent="0.3">
      <c r="D28" s="1">
        <f t="shared" si="12"/>
        <v>25</v>
      </c>
      <c r="E28" s="1">
        <f t="shared" si="7"/>
        <v>60</v>
      </c>
      <c r="F28" s="1">
        <f>IF(D28="","",IF(D28=$B$6,0,VLOOKUP(E28,Life!A28:D138,4)))</f>
        <v>7.4609999999999998E-3</v>
      </c>
      <c r="G28" s="1">
        <f t="shared" si="8"/>
        <v>0.92455476992365593</v>
      </c>
      <c r="H28" s="1">
        <f t="shared" si="9"/>
        <v>0.60953087052827892</v>
      </c>
      <c r="I28" s="1">
        <f t="shared" si="0"/>
        <v>0.56354467376263861</v>
      </c>
      <c r="J28" s="1">
        <f t="shared" si="1"/>
        <v>0</v>
      </c>
      <c r="K28" s="9">
        <f t="shared" si="2"/>
        <v>0</v>
      </c>
      <c r="L28" s="1">
        <f t="shared" si="3"/>
        <v>10000</v>
      </c>
      <c r="M28" s="1">
        <f t="shared" si="4"/>
        <v>6307.5405265762465</v>
      </c>
      <c r="N28" s="1">
        <f t="shared" si="5"/>
        <v>6307.5405265762465</v>
      </c>
      <c r="O28" s="1">
        <f t="shared" si="6"/>
        <v>0</v>
      </c>
      <c r="P28" s="1">
        <f t="shared" si="10"/>
        <v>0</v>
      </c>
      <c r="Q28" s="1">
        <f t="shared" si="11"/>
        <v>6307.5405265762465</v>
      </c>
    </row>
    <row r="29" spans="1:17" x14ac:dyDescent="0.3">
      <c r="D29" s="1">
        <f t="shared" si="12"/>
        <v>26</v>
      </c>
      <c r="E29" s="1">
        <f t="shared" si="7"/>
        <v>61</v>
      </c>
      <c r="F29" s="1">
        <f>IF(D29="","",IF(D29=$B$6,0,VLOOKUP(E29,Life!A29:D139,4)))</f>
        <v>8.005E-3</v>
      </c>
      <c r="G29" s="1">
        <f t="shared" si="8"/>
        <v>0.91765666678525548</v>
      </c>
      <c r="H29" s="1">
        <f t="shared" si="9"/>
        <v>0.59757928483164602</v>
      </c>
      <c r="I29" s="1">
        <f t="shared" si="0"/>
        <v>0.54837261465852505</v>
      </c>
      <c r="J29" s="1">
        <f t="shared" si="1"/>
        <v>0</v>
      </c>
      <c r="K29" s="9">
        <f t="shared" si="2"/>
        <v>0</v>
      </c>
      <c r="L29" s="1">
        <f t="shared" si="3"/>
        <v>10000</v>
      </c>
      <c r="M29" s="1">
        <f t="shared" si="4"/>
        <v>6406.1351047794114</v>
      </c>
      <c r="N29" s="1">
        <f t="shared" si="5"/>
        <v>6406.1351047794114</v>
      </c>
      <c r="O29" s="1">
        <f t="shared" si="6"/>
        <v>0</v>
      </c>
      <c r="P29" s="1">
        <f t="shared" si="10"/>
        <v>0</v>
      </c>
      <c r="Q29" s="1">
        <f t="shared" si="11"/>
        <v>6406.1351047794114</v>
      </c>
    </row>
    <row r="30" spans="1:17" x14ac:dyDescent="0.3">
      <c r="D30" s="1">
        <f t="shared" si="12"/>
        <v>27</v>
      </c>
      <c r="E30" s="1">
        <f t="shared" si="7"/>
        <v>62</v>
      </c>
      <c r="F30" s="1">
        <f>IF(D30="","",IF(D30=$B$6,0,VLOOKUP(E30,Life!A30:D140,4)))</f>
        <v>8.6099999999999996E-3</v>
      </c>
      <c r="G30" s="1">
        <f t="shared" si="8"/>
        <v>0.9103108251676395</v>
      </c>
      <c r="H30" s="1">
        <f t="shared" si="9"/>
        <v>0.58586204395259411</v>
      </c>
      <c r="I30" s="1">
        <f t="shared" si="0"/>
        <v>0.53331656066488586</v>
      </c>
      <c r="J30" s="1">
        <f t="shared" si="1"/>
        <v>0</v>
      </c>
      <c r="K30" s="9">
        <f t="shared" si="2"/>
        <v>0</v>
      </c>
      <c r="L30" s="1">
        <f t="shared" si="3"/>
        <v>10000</v>
      </c>
      <c r="M30" s="1">
        <f t="shared" si="4"/>
        <v>6505.4876988728884</v>
      </c>
      <c r="N30" s="1">
        <f t="shared" si="5"/>
        <v>6505.4876988728884</v>
      </c>
      <c r="O30" s="1">
        <f t="shared" si="6"/>
        <v>0</v>
      </c>
      <c r="P30" s="1">
        <f t="shared" si="10"/>
        <v>0</v>
      </c>
      <c r="Q30" s="1">
        <f t="shared" si="11"/>
        <v>6505.4876988728884</v>
      </c>
    </row>
    <row r="31" spans="1:17" x14ac:dyDescent="0.3">
      <c r="D31" s="1">
        <f t="shared" si="12"/>
        <v>28</v>
      </c>
      <c r="E31" s="1">
        <f t="shared" si="7"/>
        <v>63</v>
      </c>
      <c r="F31" s="1">
        <f>IF(D31="","",IF(D31=$B$6,0,VLOOKUP(E31,Life!A31:D141,4)))</f>
        <v>9.2829999999999996E-3</v>
      </c>
      <c r="G31" s="1">
        <f t="shared" si="8"/>
        <v>0.90247304896294611</v>
      </c>
      <c r="H31" s="1">
        <f t="shared" si="9"/>
        <v>0.57437455289470007</v>
      </c>
      <c r="I31" s="1">
        <f t="shared" si="0"/>
        <v>0.51835755399760897</v>
      </c>
      <c r="J31" s="1">
        <f t="shared" si="1"/>
        <v>0</v>
      </c>
      <c r="K31" s="9">
        <f t="shared" si="2"/>
        <v>0</v>
      </c>
      <c r="L31" s="1">
        <f t="shared" si="3"/>
        <v>10000</v>
      </c>
      <c r="M31" s="1">
        <f t="shared" si="4"/>
        <v>6605.5141925287207</v>
      </c>
      <c r="N31" s="1">
        <f t="shared" si="5"/>
        <v>6605.5141925287207</v>
      </c>
      <c r="O31" s="1">
        <f t="shared" si="6"/>
        <v>0</v>
      </c>
      <c r="P31" s="1">
        <f t="shared" si="10"/>
        <v>0</v>
      </c>
      <c r="Q31" s="1">
        <f t="shared" si="11"/>
        <v>6605.5141925287207</v>
      </c>
    </row>
    <row r="32" spans="1:17" x14ac:dyDescent="0.3">
      <c r="D32" s="1">
        <f t="shared" si="12"/>
        <v>29</v>
      </c>
      <c r="E32" s="1">
        <f t="shared" si="7"/>
        <v>64</v>
      </c>
      <c r="F32" s="1">
        <f>IF(D32="","",IF(D32=$B$6,0,VLOOKUP(E32,Life!A32:D142,4)))</f>
        <v>1.004E-2</v>
      </c>
      <c r="G32" s="1">
        <f t="shared" si="8"/>
        <v>0.89409539164942309</v>
      </c>
      <c r="H32" s="1">
        <f t="shared" si="9"/>
        <v>0.56311230675950985</v>
      </c>
      <c r="I32" s="1">
        <f t="shared" si="0"/>
        <v>0.50347611845475404</v>
      </c>
      <c r="J32" s="1">
        <f t="shared" si="1"/>
        <v>0</v>
      </c>
      <c r="K32" s="9">
        <f t="shared" si="2"/>
        <v>0</v>
      </c>
      <c r="L32" s="1">
        <f t="shared" si="3"/>
        <v>10000</v>
      </c>
      <c r="M32" s="1">
        <f t="shared" si="4"/>
        <v>6706.1237185154596</v>
      </c>
      <c r="N32" s="1">
        <f t="shared" si="5"/>
        <v>6706.1237185154596</v>
      </c>
      <c r="O32" s="1">
        <f t="shared" si="6"/>
        <v>0</v>
      </c>
      <c r="P32" s="1">
        <f t="shared" si="10"/>
        <v>0</v>
      </c>
      <c r="Q32" s="1">
        <f t="shared" si="11"/>
        <v>6706.1237185154596</v>
      </c>
    </row>
    <row r="33" spans="4:17" x14ac:dyDescent="0.3">
      <c r="D33" s="1">
        <f t="shared" si="12"/>
        <v>30</v>
      </c>
      <c r="E33" s="1">
        <f t="shared" si="7"/>
        <v>65</v>
      </c>
      <c r="F33" s="1">
        <f>IF(D33="","",IF(D33=$B$6,0,VLOOKUP(E33,Life!A33:D143,4)))</f>
        <v>1.1263E-2</v>
      </c>
      <c r="G33" s="1">
        <f t="shared" si="8"/>
        <v>0.88511867391726284</v>
      </c>
      <c r="H33" s="1">
        <f t="shared" si="9"/>
        <v>0.55207088897991163</v>
      </c>
      <c r="I33" s="1">
        <f t="shared" si="0"/>
        <v>0.48864825316222382</v>
      </c>
      <c r="J33" s="1">
        <f t="shared" si="1"/>
        <v>0</v>
      </c>
      <c r="K33" s="9">
        <f t="shared" si="2"/>
        <v>0</v>
      </c>
      <c r="L33" s="1">
        <f t="shared" si="3"/>
        <v>10000</v>
      </c>
      <c r="M33" s="1">
        <f t="shared" si="4"/>
        <v>6807.1913646052508</v>
      </c>
      <c r="N33" s="1">
        <f t="shared" si="5"/>
        <v>6807.1913646052508</v>
      </c>
      <c r="O33" s="1">
        <f t="shared" si="6"/>
        <v>0</v>
      </c>
      <c r="P33" s="1">
        <f t="shared" si="10"/>
        <v>0</v>
      </c>
      <c r="Q33" s="1">
        <f t="shared" si="11"/>
        <v>6807.1913646052508</v>
      </c>
    </row>
    <row r="34" spans="4:17" x14ac:dyDescent="0.3">
      <c r="D34" s="1">
        <f t="shared" si="12"/>
        <v>31</v>
      </c>
      <c r="E34" s="1">
        <f t="shared" si="7"/>
        <v>66</v>
      </c>
      <c r="F34" s="1">
        <f>IF(D34="","",IF(D34=$B$6,0,VLOOKUP(E34,Life!A34:D144,4)))</f>
        <v>1.2233000000000001E-2</v>
      </c>
      <c r="G34" s="1">
        <f t="shared" si="8"/>
        <v>0.87514958229293272</v>
      </c>
      <c r="H34" s="1">
        <f t="shared" si="9"/>
        <v>0.54124596958814863</v>
      </c>
      <c r="I34" s="1">
        <f t="shared" si="0"/>
        <v>0.47367118420280163</v>
      </c>
      <c r="J34" s="1">
        <f t="shared" si="1"/>
        <v>0</v>
      </c>
      <c r="K34" s="9">
        <f t="shared" si="2"/>
        <v>0</v>
      </c>
      <c r="L34" s="1">
        <f t="shared" si="3"/>
        <v>10000</v>
      </c>
      <c r="M34" s="1">
        <f t="shared" si="4"/>
        <v>6907.3823147880412</v>
      </c>
      <c r="N34" s="1">
        <f t="shared" si="5"/>
        <v>6907.3823147880412</v>
      </c>
      <c r="O34" s="1">
        <f t="shared" si="6"/>
        <v>0</v>
      </c>
      <c r="P34" s="1">
        <f t="shared" si="10"/>
        <v>0</v>
      </c>
      <c r="Q34" s="1">
        <f t="shared" si="11"/>
        <v>6907.3823147880412</v>
      </c>
    </row>
    <row r="35" spans="4:17" x14ac:dyDescent="0.3">
      <c r="D35" s="1">
        <f t="shared" si="12"/>
        <v>32</v>
      </c>
      <c r="E35" s="1">
        <f t="shared" si="7"/>
        <v>67</v>
      </c>
      <c r="F35" s="1">
        <f>IF(D35="","",IF(D35=$B$6,0,VLOOKUP(E35,Life!A35:D145,4)))</f>
        <v>1.3346999999999999E-2</v>
      </c>
      <c r="G35" s="1">
        <f t="shared" si="8"/>
        <v>0.8644438774527432</v>
      </c>
      <c r="H35" s="1">
        <f t="shared" si="9"/>
        <v>0.53063330351779281</v>
      </c>
      <c r="I35" s="1">
        <f t="shared" ref="I35:I66" si="13">IF(D35="","",G35*H35)</f>
        <v>0.45870271039847915</v>
      </c>
      <c r="J35" s="1">
        <f t="shared" ref="J35:J66" si="14">IF(D35="","",SUMIF(D35:D140, "&lt;"&amp;$B$5,I35:I140))</f>
        <v>0</v>
      </c>
      <c r="K35" s="9">
        <f t="shared" ref="K35:K66" si="15">IF(D35="","",(IF(E35=105,$B$11,0)))</f>
        <v>0</v>
      </c>
      <c r="L35" s="1">
        <f t="shared" si="3"/>
        <v>10000</v>
      </c>
      <c r="M35" s="1">
        <f t="shared" ref="M35:M66" si="16">IF(D35="","",IF(D35=$B$6,K35,F35*L35*POWER(1+$B$15, -0.5)+(1-F35)*M36/(1+$B$15)))</f>
        <v>7007.7080092499737</v>
      </c>
      <c r="N35" s="1">
        <f t="shared" ref="N35:N66" si="17">IF(D35="","",M35)</f>
        <v>7007.7080092499737</v>
      </c>
      <c r="O35" s="1">
        <f t="shared" ref="O35:O66" si="18">IF(D35="","",IF(D35&lt;$B$5,IF(D35=0,$B$21,IF(D35&lt;$B$20,$B$22,$B$23)),0))</f>
        <v>0</v>
      </c>
      <c r="P35" s="1">
        <f t="shared" si="10"/>
        <v>0</v>
      </c>
      <c r="Q35" s="1">
        <f t="shared" si="11"/>
        <v>7007.7080092499737</v>
      </c>
    </row>
    <row r="36" spans="4:17" x14ac:dyDescent="0.3">
      <c r="D36" s="1">
        <f t="shared" si="12"/>
        <v>33</v>
      </c>
      <c r="E36" s="1">
        <f t="shared" si="7"/>
        <v>68</v>
      </c>
      <c r="F36" s="1">
        <f>IF(D36="","",IF(D36=$B$6,0,VLOOKUP(E36,Life!A36:D146,4)))</f>
        <v>1.4612999999999999E-2</v>
      </c>
      <c r="G36" s="1">
        <f t="shared" ref="G36:G67" si="19">IF(D36="","",G35*(1-F35))</f>
        <v>0.85290614502038142</v>
      </c>
      <c r="H36" s="1">
        <f t="shared" ref="H36:H67" si="20">IF(D36="","",H35/(1+$B$15))</f>
        <v>0.52022872893901251</v>
      </c>
      <c r="I36" s="1">
        <f t="shared" si="13"/>
        <v>0.44370627972822613</v>
      </c>
      <c r="J36" s="1">
        <f t="shared" si="14"/>
        <v>0</v>
      </c>
      <c r="K36" s="9">
        <f t="shared" si="15"/>
        <v>0</v>
      </c>
      <c r="L36" s="1">
        <f t="shared" si="3"/>
        <v>10000</v>
      </c>
      <c r="M36" s="1">
        <f t="shared" si="16"/>
        <v>7107.9336676852499</v>
      </c>
      <c r="N36" s="1">
        <f t="shared" si="17"/>
        <v>7107.9336676852499</v>
      </c>
      <c r="O36" s="1">
        <f t="shared" si="18"/>
        <v>0</v>
      </c>
      <c r="P36" s="1">
        <f t="shared" si="10"/>
        <v>0</v>
      </c>
      <c r="Q36" s="1">
        <f t="shared" si="11"/>
        <v>7107.9336676852499</v>
      </c>
    </row>
    <row r="37" spans="4:17" x14ac:dyDescent="0.3">
      <c r="D37" s="1">
        <f t="shared" si="12"/>
        <v>34</v>
      </c>
      <c r="E37" s="1">
        <f t="shared" si="7"/>
        <v>69</v>
      </c>
      <c r="F37" s="1">
        <f>IF(D37="","",IF(D37=$B$6,0,VLOOKUP(E37,Life!A37:D147,4)))</f>
        <v>1.6034E-2</v>
      </c>
      <c r="G37" s="1">
        <f t="shared" si="19"/>
        <v>0.84044262752319865</v>
      </c>
      <c r="H37" s="1">
        <f t="shared" si="20"/>
        <v>0.51002816562648279</v>
      </c>
      <c r="I37" s="1">
        <f t="shared" si="13"/>
        <v>0.42864941162995834</v>
      </c>
      <c r="J37" s="1">
        <f t="shared" si="14"/>
        <v>0</v>
      </c>
      <c r="K37" s="9">
        <f t="shared" si="15"/>
        <v>0</v>
      </c>
      <c r="L37" s="1">
        <f t="shared" si="3"/>
        <v>10000</v>
      </c>
      <c r="M37" s="1">
        <f t="shared" si="16"/>
        <v>7207.8363885201143</v>
      </c>
      <c r="N37" s="1">
        <f t="shared" si="17"/>
        <v>7207.8363885201143</v>
      </c>
      <c r="O37" s="1">
        <f t="shared" si="18"/>
        <v>0</v>
      </c>
      <c r="P37" s="1">
        <f t="shared" si="10"/>
        <v>0</v>
      </c>
      <c r="Q37" s="1">
        <f t="shared" si="11"/>
        <v>7207.8363885201143</v>
      </c>
    </row>
    <row r="38" spans="4:17" x14ac:dyDescent="0.3">
      <c r="D38" s="1">
        <f t="shared" si="12"/>
        <v>35</v>
      </c>
      <c r="E38" s="1">
        <f t="shared" si="7"/>
        <v>70</v>
      </c>
      <c r="F38" s="1">
        <f>IF(D38="","",IF(D38=$B$6,0,VLOOKUP(E38,Life!A38:D148,4)))</f>
        <v>1.8508E-2</v>
      </c>
      <c r="G38" s="1">
        <f t="shared" si="19"/>
        <v>0.82696697043349165</v>
      </c>
      <c r="H38" s="1">
        <f t="shared" si="20"/>
        <v>0.5000276133592968</v>
      </c>
      <c r="I38" s="1">
        <f t="shared" si="13"/>
        <v>0.41350632055282699</v>
      </c>
      <c r="J38" s="1">
        <f t="shared" si="14"/>
        <v>0</v>
      </c>
      <c r="K38" s="9">
        <f t="shared" si="15"/>
        <v>0</v>
      </c>
      <c r="L38" s="1">
        <f t="shared" si="3"/>
        <v>10000</v>
      </c>
      <c r="M38" s="1">
        <f t="shared" si="16"/>
        <v>7307.2216459804704</v>
      </c>
      <c r="N38" s="1">
        <f t="shared" si="17"/>
        <v>7307.2216459804704</v>
      </c>
      <c r="O38" s="1">
        <f t="shared" si="18"/>
        <v>0</v>
      </c>
      <c r="P38" s="1">
        <f t="shared" si="10"/>
        <v>0</v>
      </c>
      <c r="Q38" s="1">
        <f t="shared" si="11"/>
        <v>7307.2216459804704</v>
      </c>
    </row>
    <row r="39" spans="4:17" x14ac:dyDescent="0.3">
      <c r="D39" s="1">
        <f t="shared" si="12"/>
        <v>36</v>
      </c>
      <c r="E39" s="1">
        <f t="shared" si="7"/>
        <v>71</v>
      </c>
      <c r="F39" s="1">
        <f>IF(D39="","",IF(D39=$B$6,0,VLOOKUP(E39,Life!A39:D149,4)))</f>
        <v>2.0226000000000001E-2</v>
      </c>
      <c r="G39" s="1">
        <f t="shared" si="19"/>
        <v>0.81166146574470865</v>
      </c>
      <c r="H39" s="1">
        <f t="shared" si="20"/>
        <v>0.49022315035225178</v>
      </c>
      <c r="I39" s="1">
        <f t="shared" si="13"/>
        <v>0.39789524075689736</v>
      </c>
      <c r="J39" s="1">
        <f t="shared" si="14"/>
        <v>0</v>
      </c>
      <c r="K39" s="9">
        <f t="shared" si="15"/>
        <v>0</v>
      </c>
      <c r="L39" s="1">
        <f t="shared" si="3"/>
        <v>10000</v>
      </c>
      <c r="M39" s="1">
        <f t="shared" si="16"/>
        <v>7403.4678239872301</v>
      </c>
      <c r="N39" s="1">
        <f t="shared" si="17"/>
        <v>7403.4678239872301</v>
      </c>
      <c r="O39" s="1">
        <f t="shared" si="18"/>
        <v>0</v>
      </c>
      <c r="P39" s="1">
        <f t="shared" si="10"/>
        <v>0</v>
      </c>
      <c r="Q39" s="1">
        <f t="shared" si="11"/>
        <v>7403.4678239872301</v>
      </c>
    </row>
    <row r="40" spans="4:17" x14ac:dyDescent="0.3">
      <c r="D40" s="1">
        <f t="shared" si="12"/>
        <v>37</v>
      </c>
      <c r="E40" s="1">
        <f t="shared" si="7"/>
        <v>72</v>
      </c>
      <c r="F40" s="1">
        <f>IF(D40="","",IF(D40=$B$6,0,VLOOKUP(E40,Life!A40:D150,4)))</f>
        <v>2.2110000000000001E-2</v>
      </c>
      <c r="G40" s="1">
        <f t="shared" si="19"/>
        <v>0.79524480093855621</v>
      </c>
      <c r="H40" s="1">
        <f t="shared" si="20"/>
        <v>0.48061093171789387</v>
      </c>
      <c r="I40" s="1">
        <f t="shared" si="13"/>
        <v>0.38220334472289053</v>
      </c>
      <c r="J40" s="1">
        <f t="shared" si="14"/>
        <v>0</v>
      </c>
      <c r="K40" s="9">
        <f t="shared" si="15"/>
        <v>0</v>
      </c>
      <c r="L40" s="1">
        <f t="shared" si="3"/>
        <v>10000</v>
      </c>
      <c r="M40" s="1">
        <f t="shared" si="16"/>
        <v>7498.938115916184</v>
      </c>
      <c r="N40" s="1">
        <f t="shared" si="17"/>
        <v>7498.938115916184</v>
      </c>
      <c r="O40" s="1">
        <f t="shared" si="18"/>
        <v>0</v>
      </c>
      <c r="P40" s="1">
        <f t="shared" si="10"/>
        <v>0</v>
      </c>
      <c r="Q40" s="1">
        <f t="shared" si="11"/>
        <v>7498.938115916184</v>
      </c>
    </row>
    <row r="41" spans="4:17" x14ac:dyDescent="0.3">
      <c r="D41" s="1">
        <f t="shared" si="12"/>
        <v>38</v>
      </c>
      <c r="E41" s="1">
        <f t="shared" si="7"/>
        <v>73</v>
      </c>
      <c r="F41" s="1">
        <f>IF(D41="","",IF(D41=$B$6,0,VLOOKUP(E41,Life!A41:D151,4)))</f>
        <v>2.4167000000000001E-2</v>
      </c>
      <c r="G41" s="1">
        <f t="shared" si="19"/>
        <v>0.7776619383898048</v>
      </c>
      <c r="H41" s="1">
        <f t="shared" si="20"/>
        <v>0.4711871879587195</v>
      </c>
      <c r="I41" s="1">
        <f t="shared" si="13"/>
        <v>0.36642434193241907</v>
      </c>
      <c r="J41" s="1">
        <f t="shared" si="14"/>
        <v>0</v>
      </c>
      <c r="K41" s="9">
        <f t="shared" si="15"/>
        <v>0</v>
      </c>
      <c r="L41" s="1">
        <f t="shared" si="3"/>
        <v>10000</v>
      </c>
      <c r="M41" s="1">
        <f t="shared" si="16"/>
        <v>7593.5093150020166</v>
      </c>
      <c r="N41" s="1">
        <f t="shared" si="17"/>
        <v>7593.5093150020166</v>
      </c>
      <c r="O41" s="1">
        <f t="shared" si="18"/>
        <v>0</v>
      </c>
      <c r="P41" s="1">
        <f t="shared" si="10"/>
        <v>0</v>
      </c>
      <c r="Q41" s="1">
        <f t="shared" si="11"/>
        <v>7593.5093150020166</v>
      </c>
    </row>
    <row r="42" spans="4:17" x14ac:dyDescent="0.3">
      <c r="D42" s="1">
        <f t="shared" si="12"/>
        <v>39</v>
      </c>
      <c r="E42" s="1">
        <f t="shared" si="7"/>
        <v>74</v>
      </c>
      <c r="F42" s="1">
        <f>IF(D42="","",IF(D42=$B$6,0,VLOOKUP(E42,Life!A42:D152,4)))</f>
        <v>2.6421E-2</v>
      </c>
      <c r="G42" s="1">
        <f t="shared" si="19"/>
        <v>0.75886818232473829</v>
      </c>
      <c r="H42" s="1">
        <f t="shared" si="20"/>
        <v>0.46194822348894066</v>
      </c>
      <c r="I42" s="1">
        <f t="shared" si="13"/>
        <v>0.35055780868719438</v>
      </c>
      <c r="J42" s="1">
        <f t="shared" si="14"/>
        <v>0</v>
      </c>
      <c r="K42" s="9">
        <f t="shared" si="15"/>
        <v>0</v>
      </c>
      <c r="L42" s="1">
        <f t="shared" si="3"/>
        <v>10000</v>
      </c>
      <c r="M42" s="1">
        <f t="shared" si="16"/>
        <v>7687.0783888807418</v>
      </c>
      <c r="N42" s="1">
        <f t="shared" si="17"/>
        <v>7687.0783888807418</v>
      </c>
      <c r="O42" s="1">
        <f t="shared" si="18"/>
        <v>0</v>
      </c>
      <c r="P42" s="1">
        <f t="shared" si="10"/>
        <v>0</v>
      </c>
      <c r="Q42" s="1">
        <f t="shared" si="11"/>
        <v>7687.0783888807418</v>
      </c>
    </row>
    <row r="43" spans="4:17" x14ac:dyDescent="0.3">
      <c r="D43" s="1">
        <f t="shared" si="12"/>
        <v>40</v>
      </c>
      <c r="E43" s="1">
        <f t="shared" si="7"/>
        <v>75</v>
      </c>
      <c r="F43" s="1">
        <f>IF(D43="","",IF(D43=$B$6,0,VLOOKUP(E43,Life!A43:D153,4)))</f>
        <v>2.8684000000000001E-2</v>
      </c>
      <c r="G43" s="1">
        <f t="shared" si="19"/>
        <v>0.73881812607953634</v>
      </c>
      <c r="H43" s="1">
        <f t="shared" si="20"/>
        <v>0.45289041518523593</v>
      </c>
      <c r="I43" s="1">
        <f t="shared" si="13"/>
        <v>0.33460364786653918</v>
      </c>
      <c r="J43" s="1">
        <f t="shared" si="14"/>
        <v>0</v>
      </c>
      <c r="K43" s="9">
        <f t="shared" si="15"/>
        <v>0</v>
      </c>
      <c r="L43" s="1">
        <f t="shared" si="3"/>
        <v>10000</v>
      </c>
      <c r="M43" s="1">
        <f t="shared" si="16"/>
        <v>7779.5237332377674</v>
      </c>
      <c r="N43" s="1">
        <f t="shared" si="17"/>
        <v>7779.5237332377674</v>
      </c>
      <c r="O43" s="1">
        <f t="shared" si="18"/>
        <v>0</v>
      </c>
      <c r="P43" s="1">
        <f t="shared" si="10"/>
        <v>0</v>
      </c>
      <c r="Q43" s="1">
        <f t="shared" si="11"/>
        <v>7779.5237332377674</v>
      </c>
    </row>
    <row r="44" spans="4:17" x14ac:dyDescent="0.3">
      <c r="D44" s="1">
        <f t="shared" si="12"/>
        <v>41</v>
      </c>
      <c r="E44" s="1">
        <f t="shared" si="7"/>
        <v>76</v>
      </c>
      <c r="F44" s="1">
        <f>IF(D44="","",IF(D44=$B$6,0,VLOOKUP(E44,Life!A44:D154,4)))</f>
        <v>3.1399000000000003E-2</v>
      </c>
      <c r="G44" s="1">
        <f t="shared" si="19"/>
        <v>0.71762586695107089</v>
      </c>
      <c r="H44" s="1">
        <f t="shared" si="20"/>
        <v>0.44401021096591758</v>
      </c>
      <c r="I44" s="1">
        <f t="shared" si="13"/>
        <v>0.31863321257954447</v>
      </c>
      <c r="J44" s="1">
        <f t="shared" si="14"/>
        <v>0</v>
      </c>
      <c r="K44" s="9">
        <f t="shared" si="15"/>
        <v>0</v>
      </c>
      <c r="L44" s="1">
        <f t="shared" si="3"/>
        <v>10000</v>
      </c>
      <c r="M44" s="1">
        <f t="shared" si="16"/>
        <v>7871.1974354901449</v>
      </c>
      <c r="N44" s="1">
        <f t="shared" si="17"/>
        <v>7871.1974354901449</v>
      </c>
      <c r="O44" s="1">
        <f t="shared" si="18"/>
        <v>0</v>
      </c>
      <c r="P44" s="1">
        <f t="shared" si="10"/>
        <v>0</v>
      </c>
      <c r="Q44" s="1">
        <f t="shared" si="11"/>
        <v>7871.1974354901449</v>
      </c>
    </row>
    <row r="45" spans="4:17" x14ac:dyDescent="0.3">
      <c r="D45" s="1">
        <f t="shared" si="12"/>
        <v>42</v>
      </c>
      <c r="E45" s="1">
        <f t="shared" si="7"/>
        <v>77</v>
      </c>
      <c r="F45" s="1">
        <f>IF(D45="","",IF(D45=$B$6,0,VLOOKUP(E45,Life!A45:D155,4)))</f>
        <v>3.4393E-2</v>
      </c>
      <c r="G45" s="1">
        <f t="shared" si="19"/>
        <v>0.69509313235467429</v>
      </c>
      <c r="H45" s="1">
        <f t="shared" si="20"/>
        <v>0.4353041283979584</v>
      </c>
      <c r="I45" s="1">
        <f t="shared" si="13"/>
        <v>0.30257691013505822</v>
      </c>
      <c r="J45" s="1">
        <f t="shared" si="14"/>
        <v>0</v>
      </c>
      <c r="K45" s="9">
        <f t="shared" si="15"/>
        <v>0</v>
      </c>
      <c r="L45" s="1">
        <f t="shared" si="3"/>
        <v>10000</v>
      </c>
      <c r="M45" s="1">
        <f t="shared" si="16"/>
        <v>7961.4898483899115</v>
      </c>
      <c r="N45" s="1">
        <f t="shared" si="17"/>
        <v>7961.4898483899115</v>
      </c>
      <c r="O45" s="1">
        <f t="shared" si="18"/>
        <v>0</v>
      </c>
      <c r="P45" s="1">
        <f t="shared" si="10"/>
        <v>0</v>
      </c>
      <c r="Q45" s="1">
        <f t="shared" si="11"/>
        <v>7961.4898483899115</v>
      </c>
    </row>
    <row r="46" spans="4:17" x14ac:dyDescent="0.3">
      <c r="D46" s="1">
        <f t="shared" si="12"/>
        <v>43</v>
      </c>
      <c r="E46" s="1">
        <f t="shared" si="7"/>
        <v>78</v>
      </c>
      <c r="F46" s="1">
        <f>IF(D46="","",IF(D46=$B$6,0,VLOOKUP(E46,Life!A46:D156,4)))</f>
        <v>3.7685999999999997E-2</v>
      </c>
      <c r="G46" s="1">
        <f t="shared" si="19"/>
        <v>0.67118679425359995</v>
      </c>
      <c r="H46" s="1">
        <f t="shared" si="20"/>
        <v>0.42676875333133174</v>
      </c>
      <c r="I46" s="1">
        <f t="shared" si="13"/>
        <v>0.28644155143606193</v>
      </c>
      <c r="J46" s="1">
        <f t="shared" si="14"/>
        <v>0</v>
      </c>
      <c r="K46" s="9">
        <f t="shared" si="15"/>
        <v>0</v>
      </c>
      <c r="L46" s="1">
        <f t="shared" si="3"/>
        <v>10000</v>
      </c>
      <c r="M46" s="1">
        <f t="shared" si="16"/>
        <v>8050.2392505570315</v>
      </c>
      <c r="N46" s="1">
        <f t="shared" si="17"/>
        <v>8050.2392505570315</v>
      </c>
      <c r="O46" s="1">
        <f t="shared" si="18"/>
        <v>0</v>
      </c>
      <c r="P46" s="1">
        <f t="shared" si="10"/>
        <v>0</v>
      </c>
      <c r="Q46" s="1">
        <f t="shared" si="11"/>
        <v>8050.2392505570315</v>
      </c>
    </row>
    <row r="47" spans="4:17" x14ac:dyDescent="0.3">
      <c r="D47" s="1">
        <f t="shared" si="12"/>
        <v>44</v>
      </c>
      <c r="E47" s="1">
        <f t="shared" si="7"/>
        <v>79</v>
      </c>
      <c r="F47" s="1">
        <f>IF(D47="","",IF(D47=$B$6,0,VLOOKUP(E47,Life!A47:D157,4)))</f>
        <v>4.1283E-2</v>
      </c>
      <c r="G47" s="1">
        <f t="shared" si="19"/>
        <v>0.64589244872535878</v>
      </c>
      <c r="H47" s="1">
        <f t="shared" si="20"/>
        <v>0.41840073856012916</v>
      </c>
      <c r="I47" s="1">
        <f t="shared" si="13"/>
        <v>0.27024187757710044</v>
      </c>
      <c r="J47" s="1">
        <f t="shared" si="14"/>
        <v>0</v>
      </c>
      <c r="K47" s="9">
        <f t="shared" si="15"/>
        <v>0</v>
      </c>
      <c r="L47" s="1">
        <f t="shared" si="3"/>
        <v>10000</v>
      </c>
      <c r="M47" s="1">
        <f t="shared" si="16"/>
        <v>8137.2962385053715</v>
      </c>
      <c r="N47" s="1">
        <f t="shared" si="17"/>
        <v>8137.2962385053715</v>
      </c>
      <c r="O47" s="1">
        <f t="shared" si="18"/>
        <v>0</v>
      </c>
      <c r="P47" s="1">
        <f t="shared" si="10"/>
        <v>0</v>
      </c>
      <c r="Q47" s="1">
        <f t="shared" si="11"/>
        <v>8137.2962385053715</v>
      </c>
    </row>
    <row r="48" spans="4:17" x14ac:dyDescent="0.3">
      <c r="D48" s="1">
        <f t="shared" si="12"/>
        <v>45</v>
      </c>
      <c r="E48" s="1">
        <f t="shared" si="7"/>
        <v>80</v>
      </c>
      <c r="F48" s="1">
        <f>IF(D48="","",IF(D48=$B$6,0,VLOOKUP(E48,Life!A48:D158,4)))</f>
        <v>4.5178999999999997E-2</v>
      </c>
      <c r="G48" s="1">
        <f t="shared" si="19"/>
        <v>0.61922807076462982</v>
      </c>
      <c r="H48" s="1">
        <f t="shared" si="20"/>
        <v>0.41019680250993051</v>
      </c>
      <c r="I48" s="1">
        <f t="shared" si="13"/>
        <v>0.25400537465204415</v>
      </c>
      <c r="J48" s="1">
        <f t="shared" si="14"/>
        <v>0</v>
      </c>
      <c r="K48" s="9">
        <f t="shared" si="15"/>
        <v>0</v>
      </c>
      <c r="L48" s="1">
        <f t="shared" si="3"/>
        <v>10000</v>
      </c>
      <c r="M48" s="1">
        <f t="shared" si="16"/>
        <v>8222.5560837088287</v>
      </c>
      <c r="N48" s="1">
        <f t="shared" si="17"/>
        <v>8222.5560837088287</v>
      </c>
      <c r="O48" s="1">
        <f t="shared" si="18"/>
        <v>0</v>
      </c>
      <c r="P48" s="1">
        <f t="shared" si="10"/>
        <v>0</v>
      </c>
      <c r="Q48" s="1">
        <f t="shared" si="11"/>
        <v>8222.5560837088287</v>
      </c>
    </row>
    <row r="49" spans="4:17" x14ac:dyDescent="0.3">
      <c r="D49" s="1">
        <f t="shared" si="12"/>
        <v>46</v>
      </c>
      <c r="E49" s="1">
        <f t="shared" si="7"/>
        <v>81</v>
      </c>
      <c r="F49" s="1">
        <f>IF(D49="","",IF(D49=$B$6,0,VLOOKUP(E49,Life!A49:D159,4)))</f>
        <v>4.9378999999999999E-2</v>
      </c>
      <c r="G49" s="1">
        <f t="shared" si="19"/>
        <v>0.59125196575555461</v>
      </c>
      <c r="H49" s="1">
        <f t="shared" si="20"/>
        <v>0.40215372795091225</v>
      </c>
      <c r="I49" s="1">
        <f t="shared" si="13"/>
        <v>0.23777418218690138</v>
      </c>
      <c r="J49" s="1">
        <f t="shared" si="14"/>
        <v>0</v>
      </c>
      <c r="K49" s="9">
        <f t="shared" si="15"/>
        <v>0</v>
      </c>
      <c r="L49" s="1">
        <f t="shared" si="3"/>
        <v>10000</v>
      </c>
      <c r="M49" s="1">
        <f t="shared" si="16"/>
        <v>8305.9774258973612</v>
      </c>
      <c r="N49" s="1">
        <f t="shared" si="17"/>
        <v>8305.9774258973612</v>
      </c>
      <c r="O49" s="1">
        <f t="shared" si="18"/>
        <v>0</v>
      </c>
      <c r="P49" s="1">
        <f t="shared" si="10"/>
        <v>0</v>
      </c>
      <c r="Q49" s="1">
        <f t="shared" si="11"/>
        <v>8305.9774258973612</v>
      </c>
    </row>
    <row r="50" spans="4:17" x14ac:dyDescent="0.3">
      <c r="D50" s="1">
        <f t="shared" si="12"/>
        <v>47</v>
      </c>
      <c r="E50" s="1">
        <f t="shared" si="7"/>
        <v>82</v>
      </c>
      <c r="F50" s="1">
        <f>IF(D50="","",IF(D50=$B$6,0,VLOOKUP(E50,Life!A50:D160,4)))</f>
        <v>5.3919000000000002E-2</v>
      </c>
      <c r="G50" s="1">
        <f t="shared" si="19"/>
        <v>0.56205653493851115</v>
      </c>
      <c r="H50" s="1">
        <f t="shared" si="20"/>
        <v>0.39426836073618848</v>
      </c>
      <c r="I50" s="1">
        <f t="shared" si="13"/>
        <v>0.22160110867126903</v>
      </c>
      <c r="J50" s="1">
        <f t="shared" si="14"/>
        <v>0</v>
      </c>
      <c r="K50" s="9">
        <f t="shared" si="15"/>
        <v>0</v>
      </c>
      <c r="L50" s="1">
        <f t="shared" si="3"/>
        <v>10000</v>
      </c>
      <c r="M50" s="1">
        <f t="shared" si="16"/>
        <v>8387.5629931002222</v>
      </c>
      <c r="N50" s="1">
        <f t="shared" si="17"/>
        <v>8387.5629931002222</v>
      </c>
      <c r="O50" s="1">
        <f t="shared" si="18"/>
        <v>0</v>
      </c>
      <c r="P50" s="1">
        <f t="shared" si="10"/>
        <v>0</v>
      </c>
      <c r="Q50" s="1">
        <f t="shared" si="11"/>
        <v>8387.5629931002222</v>
      </c>
    </row>
    <row r="51" spans="4:17" x14ac:dyDescent="0.3">
      <c r="D51" s="1">
        <f t="shared" si="12"/>
        <v>48</v>
      </c>
      <c r="E51" s="1">
        <f t="shared" si="7"/>
        <v>83</v>
      </c>
      <c r="F51" s="1">
        <f>IF(D51="","",IF(D51=$B$6,0,VLOOKUP(E51,Life!A51:D161,4)))</f>
        <v>5.8846999999999997E-2</v>
      </c>
      <c r="G51" s="1">
        <f t="shared" si="19"/>
        <v>0.53175100863116154</v>
      </c>
      <c r="H51" s="1">
        <f t="shared" si="20"/>
        <v>0.38653760856489067</v>
      </c>
      <c r="I51" s="1">
        <f t="shared" si="13"/>
        <v>0.20554176322825771</v>
      </c>
      <c r="J51" s="1">
        <f t="shared" si="14"/>
        <v>0</v>
      </c>
      <c r="K51" s="9">
        <f t="shared" si="15"/>
        <v>0</v>
      </c>
      <c r="L51" s="1">
        <f t="shared" si="3"/>
        <v>10000</v>
      </c>
      <c r="M51" s="1">
        <f t="shared" si="16"/>
        <v>8467.3078163399132</v>
      </c>
      <c r="N51" s="1">
        <f t="shared" si="17"/>
        <v>8467.3078163399132</v>
      </c>
      <c r="O51" s="1">
        <f t="shared" si="18"/>
        <v>0</v>
      </c>
      <c r="P51" s="1">
        <f t="shared" si="10"/>
        <v>0</v>
      </c>
      <c r="Q51" s="1">
        <f t="shared" si="11"/>
        <v>8467.3078163399132</v>
      </c>
    </row>
    <row r="52" spans="4:17" x14ac:dyDescent="0.3">
      <c r="D52" s="1">
        <f t="shared" si="12"/>
        <v>49</v>
      </c>
      <c r="E52" s="1">
        <f t="shared" si="7"/>
        <v>84</v>
      </c>
      <c r="F52" s="1">
        <f>IF(D52="","",IF(D52=$B$6,0,VLOOKUP(E52,Life!A52:D162,4)))</f>
        <v>6.4233999999999999E-2</v>
      </c>
      <c r="G52" s="1">
        <f t="shared" si="19"/>
        <v>0.5004590570262436</v>
      </c>
      <c r="H52" s="1">
        <f t="shared" si="20"/>
        <v>0.37895843976950067</v>
      </c>
      <c r="I52" s="1">
        <f t="shared" si="13"/>
        <v>0.18965318341918083</v>
      </c>
      <c r="J52" s="1">
        <f t="shared" si="14"/>
        <v>0</v>
      </c>
      <c r="K52" s="9">
        <f t="shared" si="15"/>
        <v>0</v>
      </c>
      <c r="L52" s="1">
        <f t="shared" si="3"/>
        <v>10000</v>
      </c>
      <c r="M52" s="1">
        <f t="shared" si="16"/>
        <v>8545.1870265078251</v>
      </c>
      <c r="N52" s="1">
        <f t="shared" si="17"/>
        <v>8545.1870265078251</v>
      </c>
      <c r="O52" s="1">
        <f t="shared" si="18"/>
        <v>0</v>
      </c>
      <c r="P52" s="1">
        <f t="shared" si="10"/>
        <v>0</v>
      </c>
      <c r="Q52" s="1">
        <f t="shared" si="11"/>
        <v>8545.1870265078251</v>
      </c>
    </row>
    <row r="53" spans="4:17" x14ac:dyDescent="0.3">
      <c r="D53" s="1">
        <f t="shared" si="12"/>
        <v>50</v>
      </c>
      <c r="E53" s="1">
        <f t="shared" si="7"/>
        <v>85</v>
      </c>
      <c r="F53" s="1">
        <f>IF(D53="","",IF(D53=$B$6,0,VLOOKUP(E53,Life!A53:D163,4)))</f>
        <v>7.0154999999999995E-2</v>
      </c>
      <c r="G53" s="1">
        <f t="shared" si="19"/>
        <v>0.46831256995721987</v>
      </c>
      <c r="H53" s="1">
        <f t="shared" si="20"/>
        <v>0.37152788212696142</v>
      </c>
      <c r="I53" s="1">
        <f t="shared" si="13"/>
        <v>0.17399117728964036</v>
      </c>
      <c r="J53" s="1">
        <f t="shared" si="14"/>
        <v>0</v>
      </c>
      <c r="K53" s="9">
        <f t="shared" si="15"/>
        <v>0</v>
      </c>
      <c r="L53" s="1">
        <f t="shared" si="3"/>
        <v>10000</v>
      </c>
      <c r="M53" s="1">
        <f t="shared" si="16"/>
        <v>8621.1287510202692</v>
      </c>
      <c r="N53" s="1">
        <f t="shared" si="17"/>
        <v>8621.1287510202692</v>
      </c>
      <c r="O53" s="1">
        <f t="shared" si="18"/>
        <v>0</v>
      </c>
      <c r="P53" s="1">
        <f t="shared" si="10"/>
        <v>0</v>
      </c>
      <c r="Q53" s="1">
        <f t="shared" si="11"/>
        <v>8621.1287510202692</v>
      </c>
    </row>
    <row r="54" spans="4:17" x14ac:dyDescent="0.3">
      <c r="D54" s="1">
        <f t="shared" si="12"/>
        <v>51</v>
      </c>
      <c r="E54" s="1">
        <f t="shared" si="7"/>
        <v>86</v>
      </c>
      <c r="F54" s="1">
        <f>IF(D54="","",IF(D54=$B$6,0,VLOOKUP(E54,Life!A54:D164,4)))</f>
        <v>7.6678999999999997E-2</v>
      </c>
      <c r="G54" s="1">
        <f t="shared" si="19"/>
        <v>0.43545810161187115</v>
      </c>
      <c r="H54" s="1">
        <f t="shared" si="20"/>
        <v>0.36424302169309941</v>
      </c>
      <c r="I54" s="1">
        <f t="shared" si="13"/>
        <v>0.15861257475184867</v>
      </c>
      <c r="J54" s="1">
        <f t="shared" si="14"/>
        <v>0</v>
      </c>
      <c r="K54" s="9">
        <f t="shared" si="15"/>
        <v>0</v>
      </c>
      <c r="L54" s="1">
        <f t="shared" si="3"/>
        <v>10000</v>
      </c>
      <c r="M54" s="1">
        <f t="shared" si="16"/>
        <v>8695.0196614380711</v>
      </c>
      <c r="N54" s="1">
        <f t="shared" si="17"/>
        <v>8695.0196614380711</v>
      </c>
      <c r="O54" s="1">
        <f t="shared" si="18"/>
        <v>0</v>
      </c>
      <c r="P54" s="1">
        <f t="shared" si="10"/>
        <v>0</v>
      </c>
      <c r="Q54" s="1">
        <f t="shared" si="11"/>
        <v>8695.0196614380711</v>
      </c>
    </row>
    <row r="55" spans="4:17" x14ac:dyDescent="0.3">
      <c r="D55" s="1">
        <f t="shared" si="12"/>
        <v>52</v>
      </c>
      <c r="E55" s="1">
        <f t="shared" si="7"/>
        <v>87</v>
      </c>
      <c r="F55" s="1">
        <f>IF(D55="","",IF(D55=$B$6,0,VLOOKUP(E55,Life!A55:D165,4)))</f>
        <v>8.3862000000000006E-2</v>
      </c>
      <c r="G55" s="1">
        <f t="shared" si="19"/>
        <v>0.40206760983837453</v>
      </c>
      <c r="H55" s="1">
        <f t="shared" si="20"/>
        <v>0.35710100165990138</v>
      </c>
      <c r="I55" s="1">
        <f t="shared" si="13"/>
        <v>0.14357874620828595</v>
      </c>
      <c r="J55" s="1">
        <f t="shared" si="14"/>
        <v>0</v>
      </c>
      <c r="K55" s="9">
        <f t="shared" si="15"/>
        <v>0</v>
      </c>
      <c r="L55" s="1">
        <f t="shared" si="3"/>
        <v>10000</v>
      </c>
      <c r="M55" s="1">
        <f t="shared" si="16"/>
        <v>8766.7237239250117</v>
      </c>
      <c r="N55" s="1">
        <f t="shared" si="17"/>
        <v>8766.7237239250117</v>
      </c>
      <c r="O55" s="1">
        <f t="shared" si="18"/>
        <v>0</v>
      </c>
      <c r="P55" s="1">
        <f t="shared" si="10"/>
        <v>0</v>
      </c>
      <c r="Q55" s="1">
        <f t="shared" si="11"/>
        <v>8766.7237239250117</v>
      </c>
    </row>
    <row r="56" spans="4:17" x14ac:dyDescent="0.3">
      <c r="D56" s="1">
        <f t="shared" si="12"/>
        <v>53</v>
      </c>
      <c r="E56" s="1">
        <f t="shared" si="7"/>
        <v>88</v>
      </c>
      <c r="F56" s="1">
        <f>IF(D56="","",IF(D56=$B$6,0,VLOOKUP(E56,Life!A56:D166,4)))</f>
        <v>9.1503000000000001E-2</v>
      </c>
      <c r="G56" s="1">
        <f t="shared" si="19"/>
        <v>0.36834941594210879</v>
      </c>
      <c r="H56" s="1">
        <f t="shared" si="20"/>
        <v>0.35009902123519743</v>
      </c>
      <c r="I56" s="1">
        <f t="shared" si="13"/>
        <v>0.12895876999388892</v>
      </c>
      <c r="J56" s="1">
        <f t="shared" si="14"/>
        <v>0</v>
      </c>
      <c r="K56" s="9">
        <f t="shared" si="15"/>
        <v>0</v>
      </c>
      <c r="L56" s="1">
        <f t="shared" si="3"/>
        <v>10000</v>
      </c>
      <c r="M56" s="1">
        <f t="shared" si="16"/>
        <v>8836.1071315266818</v>
      </c>
      <c r="N56" s="1">
        <f t="shared" si="17"/>
        <v>8836.1071315266818</v>
      </c>
      <c r="O56" s="1">
        <f t="shared" si="18"/>
        <v>0</v>
      </c>
      <c r="P56" s="1">
        <f t="shared" si="10"/>
        <v>0</v>
      </c>
      <c r="Q56" s="1">
        <f t="shared" si="11"/>
        <v>8836.1071315266818</v>
      </c>
    </row>
    <row r="57" spans="4:17" x14ac:dyDescent="0.3">
      <c r="D57" s="1">
        <f t="shared" si="12"/>
        <v>54</v>
      </c>
      <c r="E57" s="1">
        <f t="shared" si="7"/>
        <v>89</v>
      </c>
      <c r="F57" s="1">
        <f>IF(D57="","",IF(D57=$B$6,0,VLOOKUP(E57,Life!A57:D167,4)))</f>
        <v>9.9553000000000003E-2</v>
      </c>
      <c r="G57" s="1">
        <f t="shared" si="19"/>
        <v>0.33464433933515803</v>
      </c>
      <c r="H57" s="1">
        <f t="shared" si="20"/>
        <v>0.34323433454431118</v>
      </c>
      <c r="I57" s="1">
        <f t="shared" si="13"/>
        <v>0.11486142712072363</v>
      </c>
      <c r="J57" s="1">
        <f t="shared" si="14"/>
        <v>0</v>
      </c>
      <c r="K57" s="9">
        <f t="shared" si="15"/>
        <v>0</v>
      </c>
      <c r="L57" s="1">
        <f t="shared" si="3"/>
        <v>10000</v>
      </c>
      <c r="M57" s="1">
        <f t="shared" si="16"/>
        <v>8903.3802794970925</v>
      </c>
      <c r="N57" s="1">
        <f t="shared" si="17"/>
        <v>8903.3802794970925</v>
      </c>
      <c r="O57" s="1">
        <f t="shared" si="18"/>
        <v>0</v>
      </c>
      <c r="P57" s="1">
        <f t="shared" si="10"/>
        <v>0</v>
      </c>
      <c r="Q57" s="1">
        <f t="shared" si="11"/>
        <v>8903.3802794970925</v>
      </c>
    </row>
    <row r="58" spans="4:17" x14ac:dyDescent="0.3">
      <c r="D58" s="1">
        <f t="shared" si="12"/>
        <v>55</v>
      </c>
      <c r="E58" s="1">
        <f t="shared" si="7"/>
        <v>90</v>
      </c>
      <c r="F58" s="1">
        <f>IF(D58="","",IF(D58=$B$6,0,VLOOKUP(E58,Life!A58:D168,4)))</f>
        <v>0.10881399999999999</v>
      </c>
      <c r="G58" s="1">
        <f t="shared" si="19"/>
        <v>0.30132949142132504</v>
      </c>
      <c r="H58" s="1">
        <f t="shared" si="20"/>
        <v>0.33650424955324626</v>
      </c>
      <c r="I58" s="1">
        <f t="shared" si="13"/>
        <v>0.10139865437899434</v>
      </c>
      <c r="J58" s="1">
        <f t="shared" si="14"/>
        <v>0</v>
      </c>
      <c r="K58" s="9">
        <f t="shared" si="15"/>
        <v>0</v>
      </c>
      <c r="L58" s="1">
        <f t="shared" si="3"/>
        <v>10000</v>
      </c>
      <c r="M58" s="1">
        <f t="shared" si="16"/>
        <v>8968.8919724961888</v>
      </c>
      <c r="N58" s="1">
        <f t="shared" si="17"/>
        <v>8968.8919724961888</v>
      </c>
      <c r="O58" s="1">
        <f t="shared" si="18"/>
        <v>0</v>
      </c>
      <c r="P58" s="1">
        <f t="shared" si="10"/>
        <v>0</v>
      </c>
      <c r="Q58" s="1">
        <f t="shared" si="11"/>
        <v>8968.8919724961888</v>
      </c>
    </row>
    <row r="59" spans="4:17" x14ac:dyDescent="0.3">
      <c r="D59" s="1">
        <f t="shared" si="12"/>
        <v>56</v>
      </c>
      <c r="E59" s="1">
        <f t="shared" si="7"/>
        <v>91</v>
      </c>
      <c r="F59" s="1">
        <f>IF(D59="","",IF(D59=$B$6,0,VLOOKUP(E59,Life!A59:D169,4)))</f>
        <v>0.119522</v>
      </c>
      <c r="G59" s="1">
        <f t="shared" si="19"/>
        <v>0.26854062414180496</v>
      </c>
      <c r="H59" s="1">
        <f t="shared" si="20"/>
        <v>0.32990612701298655</v>
      </c>
      <c r="I59" s="1">
        <f t="shared" si="13"/>
        <v>8.8593197256272987E-2</v>
      </c>
      <c r="J59" s="1">
        <f t="shared" si="14"/>
        <v>0</v>
      </c>
      <c r="K59" s="9">
        <f t="shared" si="15"/>
        <v>0</v>
      </c>
      <c r="L59" s="1">
        <f t="shared" si="3"/>
        <v>10000</v>
      </c>
      <c r="M59" s="1">
        <f t="shared" si="16"/>
        <v>9032.1238008487344</v>
      </c>
      <c r="N59" s="1">
        <f t="shared" si="17"/>
        <v>9032.1238008487344</v>
      </c>
      <c r="O59" s="1">
        <f t="shared" si="18"/>
        <v>0</v>
      </c>
      <c r="P59" s="1">
        <f t="shared" si="10"/>
        <v>0</v>
      </c>
      <c r="Q59" s="1">
        <f t="shared" si="11"/>
        <v>9032.1238008487344</v>
      </c>
    </row>
    <row r="60" spans="4:17" x14ac:dyDescent="0.3">
      <c r="D60" s="1">
        <f t="shared" si="12"/>
        <v>57</v>
      </c>
      <c r="E60" s="1">
        <f t="shared" si="7"/>
        <v>92</v>
      </c>
      <c r="F60" s="1">
        <f>IF(D60="","",IF(D60=$B$6,0,VLOOKUP(E60,Life!A60:D170,4)))</f>
        <v>0.13014000000000001</v>
      </c>
      <c r="G60" s="1">
        <f t="shared" si="19"/>
        <v>0.23644411166312815</v>
      </c>
      <c r="H60" s="1">
        <f t="shared" si="20"/>
        <v>0.32343737942449663</v>
      </c>
      <c r="I60" s="1">
        <f t="shared" si="13"/>
        <v>7.6474863856675221E-2</v>
      </c>
      <c r="J60" s="1">
        <f t="shared" si="14"/>
        <v>0</v>
      </c>
      <c r="K60" s="9">
        <f t="shared" si="15"/>
        <v>0</v>
      </c>
      <c r="L60" s="1">
        <f t="shared" si="3"/>
        <v>10000</v>
      </c>
      <c r="M60" s="1">
        <f t="shared" si="16"/>
        <v>9092.3944126063307</v>
      </c>
      <c r="N60" s="1">
        <f t="shared" si="17"/>
        <v>9092.3944126063307</v>
      </c>
      <c r="O60" s="1">
        <f t="shared" si="18"/>
        <v>0</v>
      </c>
      <c r="P60" s="1">
        <f t="shared" si="10"/>
        <v>0</v>
      </c>
      <c r="Q60" s="1">
        <f t="shared" si="11"/>
        <v>9092.3944126063307</v>
      </c>
    </row>
    <row r="61" spans="4:17" x14ac:dyDescent="0.3">
      <c r="D61" s="1">
        <f t="shared" si="12"/>
        <v>58</v>
      </c>
      <c r="E61" s="1">
        <f t="shared" si="7"/>
        <v>93</v>
      </c>
      <c r="F61" s="1">
        <f>IF(D61="","",IF(D61=$B$6,0,VLOOKUP(E61,Life!A61:D171,4)))</f>
        <v>0.14171500000000001</v>
      </c>
      <c r="G61" s="1">
        <f t="shared" si="19"/>
        <v>0.20567327497128865</v>
      </c>
      <c r="H61" s="1">
        <f t="shared" si="20"/>
        <v>0.31709547002401628</v>
      </c>
      <c r="I61" s="1">
        <f t="shared" si="13"/>
        <v>6.521806379839952E-2</v>
      </c>
      <c r="J61" s="1">
        <f t="shared" si="14"/>
        <v>0</v>
      </c>
      <c r="K61" s="9">
        <f t="shared" si="15"/>
        <v>0</v>
      </c>
      <c r="L61" s="1">
        <f t="shared" si="3"/>
        <v>10000</v>
      </c>
      <c r="M61" s="1">
        <f t="shared" si="16"/>
        <v>9150.7745248430983</v>
      </c>
      <c r="N61" s="1">
        <f t="shared" si="17"/>
        <v>9150.7745248430983</v>
      </c>
      <c r="O61" s="1">
        <f t="shared" si="18"/>
        <v>0</v>
      </c>
      <c r="P61" s="1">
        <f t="shared" si="10"/>
        <v>0</v>
      </c>
      <c r="Q61" s="1">
        <f t="shared" si="11"/>
        <v>9150.7745248430983</v>
      </c>
    </row>
    <row r="62" spans="4:17" x14ac:dyDescent="0.3">
      <c r="D62" s="1">
        <f t="shared" si="12"/>
        <v>59</v>
      </c>
      <c r="E62" s="1">
        <f t="shared" si="7"/>
        <v>94</v>
      </c>
      <c r="F62" s="1">
        <f>IF(D62="","",IF(D62=$B$6,0,VLOOKUP(E62,Life!A62:D172,4)))</f>
        <v>0.154333</v>
      </c>
      <c r="G62" s="1">
        <f t="shared" si="19"/>
        <v>0.17652628680873247</v>
      </c>
      <c r="H62" s="1">
        <f t="shared" si="20"/>
        <v>0.31087791178825125</v>
      </c>
      <c r="I62" s="1">
        <f t="shared" si="13"/>
        <v>5.4878123418832671E-2</v>
      </c>
      <c r="J62" s="1">
        <f t="shared" si="14"/>
        <v>0</v>
      </c>
      <c r="K62" s="9">
        <f t="shared" si="15"/>
        <v>0</v>
      </c>
      <c r="L62" s="1">
        <f t="shared" si="3"/>
        <v>10000</v>
      </c>
      <c r="M62" s="1">
        <f t="shared" si="16"/>
        <v>9207.359645106204</v>
      </c>
      <c r="N62" s="1">
        <f t="shared" si="17"/>
        <v>9207.359645106204</v>
      </c>
      <c r="O62" s="1">
        <f t="shared" si="18"/>
        <v>0</v>
      </c>
      <c r="P62" s="1">
        <f t="shared" si="10"/>
        <v>0</v>
      </c>
      <c r="Q62" s="1">
        <f t="shared" si="11"/>
        <v>9207.359645106204</v>
      </c>
    </row>
    <row r="63" spans="4:17" x14ac:dyDescent="0.3">
      <c r="D63" s="1">
        <f t="shared" si="12"/>
        <v>60</v>
      </c>
      <c r="E63" s="1">
        <f t="shared" si="7"/>
        <v>95</v>
      </c>
      <c r="F63" s="1">
        <f>IF(D63="","",IF(D63=$B$6,0,VLOOKUP(E63,Life!A63:D173,4)))</f>
        <v>0.16808799999999999</v>
      </c>
      <c r="G63" s="1">
        <f t="shared" si="19"/>
        <v>0.14928245538668036</v>
      </c>
      <c r="H63" s="1">
        <f t="shared" si="20"/>
        <v>0.30478226645906986</v>
      </c>
      <c r="I63" s="1">
        <f t="shared" si="13"/>
        <v>4.5498645095327424E-2</v>
      </c>
      <c r="J63" s="1">
        <f t="shared" si="14"/>
        <v>0</v>
      </c>
      <c r="K63" s="9">
        <f t="shared" si="15"/>
        <v>0</v>
      </c>
      <c r="L63" s="1">
        <f t="shared" si="3"/>
        <v>10000</v>
      </c>
      <c r="M63" s="1">
        <f t="shared" si="16"/>
        <v>9262.2982123650254</v>
      </c>
      <c r="N63" s="1">
        <f t="shared" si="17"/>
        <v>9262.2982123650254</v>
      </c>
      <c r="O63" s="1">
        <f t="shared" si="18"/>
        <v>0</v>
      </c>
      <c r="P63" s="1">
        <f t="shared" si="10"/>
        <v>0</v>
      </c>
      <c r="Q63" s="1">
        <f t="shared" si="11"/>
        <v>9262.2982123650254</v>
      </c>
    </row>
    <row r="64" spans="4:17" x14ac:dyDescent="0.3">
      <c r="D64" s="1">
        <f t="shared" si="12"/>
        <v>61</v>
      </c>
      <c r="E64" s="1">
        <f t="shared" si="7"/>
        <v>96</v>
      </c>
      <c r="F64" s="1">
        <f>IF(D64="","",IF(D64=$B$6,0,VLOOKUP(E64,Life!A64:D174,4)))</f>
        <v>0.183083</v>
      </c>
      <c r="G64" s="1">
        <f t="shared" si="19"/>
        <v>0.12418986602564404</v>
      </c>
      <c r="H64" s="1">
        <f t="shared" si="20"/>
        <v>0.29880614358732338</v>
      </c>
      <c r="I64" s="1">
        <f t="shared" si="13"/>
        <v>3.7108694939749047E-2</v>
      </c>
      <c r="J64" s="1">
        <f t="shared" si="14"/>
        <v>0</v>
      </c>
      <c r="K64" s="9">
        <f t="shared" si="15"/>
        <v>0</v>
      </c>
      <c r="L64" s="1">
        <f t="shared" si="3"/>
        <v>10000</v>
      </c>
      <c r="M64" s="1">
        <f t="shared" si="16"/>
        <v>9315.8153633231905</v>
      </c>
      <c r="N64" s="1">
        <f t="shared" si="17"/>
        <v>9315.8153633231905</v>
      </c>
      <c r="O64" s="1">
        <f t="shared" si="18"/>
        <v>0</v>
      </c>
      <c r="P64" s="1">
        <f t="shared" si="10"/>
        <v>0</v>
      </c>
      <c r="Q64" s="1">
        <f t="shared" si="11"/>
        <v>9315.8153633231905</v>
      </c>
    </row>
    <row r="65" spans="4:17" x14ac:dyDescent="0.3">
      <c r="D65" s="1">
        <f t="shared" si="12"/>
        <v>62</v>
      </c>
      <c r="E65" s="1">
        <f t="shared" si="7"/>
        <v>97</v>
      </c>
      <c r="F65" s="1">
        <f>IF(D65="","",IF(D65=$B$6,0,VLOOKUP(E65,Life!A65:D175,4)))</f>
        <v>0.199429</v>
      </c>
      <c r="G65" s="1">
        <f t="shared" si="19"/>
        <v>0.10145281278407105</v>
      </c>
      <c r="H65" s="1">
        <f t="shared" si="20"/>
        <v>0.2929471995954151</v>
      </c>
      <c r="I65" s="1">
        <f t="shared" si="13"/>
        <v>2.9720317396171543E-2</v>
      </c>
      <c r="J65" s="1">
        <f t="shared" si="14"/>
        <v>0</v>
      </c>
      <c r="K65" s="9">
        <f t="shared" si="15"/>
        <v>0</v>
      </c>
      <c r="L65" s="1">
        <f t="shared" si="3"/>
        <v>10000</v>
      </c>
      <c r="M65" s="1">
        <f t="shared" si="16"/>
        <v>9368.2516191479808</v>
      </c>
      <c r="N65" s="1">
        <f t="shared" si="17"/>
        <v>9368.2516191479808</v>
      </c>
      <c r="O65" s="1">
        <f t="shared" si="18"/>
        <v>0</v>
      </c>
      <c r="P65" s="1">
        <f t="shared" si="10"/>
        <v>0</v>
      </c>
      <c r="Q65" s="1">
        <f t="shared" si="11"/>
        <v>9368.2516191479808</v>
      </c>
    </row>
    <row r="66" spans="4:17" x14ac:dyDescent="0.3">
      <c r="D66" s="1">
        <f t="shared" si="12"/>
        <v>63</v>
      </c>
      <c r="E66" s="1">
        <f t="shared" si="7"/>
        <v>98</v>
      </c>
      <c r="F66" s="1">
        <f>IF(D66="","",IF(D66=$B$6,0,VLOOKUP(E66,Life!A66:D176,4)))</f>
        <v>0.217248</v>
      </c>
      <c r="G66" s="1">
        <f t="shared" si="19"/>
        <v>8.122017978335655E-2</v>
      </c>
      <c r="H66" s="1">
        <f t="shared" si="20"/>
        <v>0.28720313685825011</v>
      </c>
      <c r="I66" s="1">
        <f t="shared" si="13"/>
        <v>2.332669040997103E-2</v>
      </c>
      <c r="J66" s="1">
        <f t="shared" si="14"/>
        <v>0</v>
      </c>
      <c r="K66" s="9">
        <f t="shared" si="15"/>
        <v>0</v>
      </c>
      <c r="L66" s="1">
        <f t="shared" si="3"/>
        <v>10000</v>
      </c>
      <c r="M66" s="1">
        <f t="shared" si="16"/>
        <v>9420.1294840536684</v>
      </c>
      <c r="N66" s="1">
        <f t="shared" si="17"/>
        <v>9420.1294840536684</v>
      </c>
      <c r="O66" s="1">
        <f t="shared" si="18"/>
        <v>0</v>
      </c>
      <c r="P66" s="1">
        <f t="shared" si="10"/>
        <v>0</v>
      </c>
      <c r="Q66" s="1">
        <f t="shared" si="11"/>
        <v>9420.1294840536684</v>
      </c>
    </row>
    <row r="67" spans="4:17" x14ac:dyDescent="0.3">
      <c r="D67" s="1">
        <f t="shared" si="12"/>
        <v>64</v>
      </c>
      <c r="E67" s="1">
        <f t="shared" si="7"/>
        <v>99</v>
      </c>
      <c r="F67" s="1">
        <f>IF(D67="","",IF(D67=$B$6,0,VLOOKUP(E67,Life!A67:D177,4)))</f>
        <v>0.23667299999999999</v>
      </c>
      <c r="G67" s="1">
        <f t="shared" si="19"/>
        <v>6.3575258165781912E-2</v>
      </c>
      <c r="H67" s="1">
        <f t="shared" si="20"/>
        <v>0.281571702802206</v>
      </c>
      <c r="I67" s="1">
        <f t="shared" ref="I67:I98" si="21">IF(D67="","",G67*H67)</f>
        <v>1.7900993697829066E-2</v>
      </c>
      <c r="J67" s="1">
        <f t="shared" ref="J67:J98" si="22">IF(D67="","",SUMIF(D67:D172, "&lt;"&amp;$B$5,I67:I172))</f>
        <v>0</v>
      </c>
      <c r="K67" s="9">
        <f t="shared" ref="K67:K98" si="23">IF(D67="","",(IF(E67=105,$B$11,0)))</f>
        <v>0</v>
      </c>
      <c r="L67" s="1">
        <f t="shared" ref="L67:L72" si="24">IF(G67="","",IF(D67=$B$6,0,IF(D67&lt;$B$9,$B$8*(D67+1)*$B$10,$B$7)))</f>
        <v>10000</v>
      </c>
      <c r="M67" s="1">
        <f t="shared" ref="M67:M73" si="25">IF(D67="","",IF(D67=$B$6,K67,F67*L67*POWER(1+$B$15, -0.5)+(1-F67)*M68/(1+$B$15)))</f>
        <v>9472.2655769457724</v>
      </c>
      <c r="N67" s="1">
        <f t="shared" ref="N67:N98" si="26">IF(D67="","",M67)</f>
        <v>9472.2655769457724</v>
      </c>
      <c r="O67" s="1">
        <f t="shared" ref="O67:O98" si="27">IF(D67="","",IF(D67&lt;$B$5,IF(D67=0,$B$21,IF(D67&lt;$B$20,$B$22,$B$23)),0))</f>
        <v>0</v>
      </c>
      <c r="P67" s="1">
        <f t="shared" si="10"/>
        <v>0</v>
      </c>
      <c r="Q67" s="1">
        <f t="shared" si="11"/>
        <v>9472.2655769457724</v>
      </c>
    </row>
    <row r="68" spans="4:17" x14ac:dyDescent="0.3">
      <c r="D68" s="1">
        <f t="shared" si="12"/>
        <v>65</v>
      </c>
      <c r="E68" s="1">
        <f t="shared" ref="E68:E108" si="28">IFERROR($B$4+D68,"")</f>
        <v>100</v>
      </c>
      <c r="F68" s="1">
        <f>IF(D68="","",IF(D68=$B$6,0,VLOOKUP(E68,Life!A68:D178,4)))</f>
        <v>0.25784899999999999</v>
      </c>
      <c r="G68" s="1">
        <f t="shared" ref="G68:G99" si="29">IF(D68="","",G67*(1-F67))</f>
        <v>4.8528711089911809E-2</v>
      </c>
      <c r="H68" s="1">
        <f t="shared" ref="H68:H99" si="30">IF(D68="","",H67/(1+$B$15))</f>
        <v>0.2760506890217706</v>
      </c>
      <c r="I68" s="1">
        <f t="shared" si="21"/>
        <v>1.3396384133708595E-2</v>
      </c>
      <c r="J68" s="1">
        <f t="shared" si="22"/>
        <v>0</v>
      </c>
      <c r="K68" s="9">
        <f t="shared" si="23"/>
        <v>0</v>
      </c>
      <c r="L68" s="1">
        <f t="shared" si="24"/>
        <v>10000</v>
      </c>
      <c r="M68" s="1">
        <f t="shared" si="25"/>
        <v>9525.9708567988819</v>
      </c>
      <c r="N68" s="1">
        <f t="shared" si="26"/>
        <v>9525.9708567988819</v>
      </c>
      <c r="O68" s="1">
        <f t="shared" si="27"/>
        <v>0</v>
      </c>
      <c r="P68" s="1">
        <f t="shared" ref="P68:P108" si="31">IF(D68="","",SUMPRODUCT(I68:I173,O68:O173)/I68)</f>
        <v>0</v>
      </c>
      <c r="Q68" s="1">
        <f t="shared" ref="Q68:Q108" si="32">IFERROR(N68-P68,"")</f>
        <v>9525.9708567988819</v>
      </c>
    </row>
    <row r="69" spans="4:17" x14ac:dyDescent="0.3">
      <c r="D69" s="1">
        <f t="shared" ref="D69:D105" si="33">IFERROR(IF(D68+1&lt;=$B$6,D68+1,""),"")</f>
        <v>66</v>
      </c>
      <c r="E69" s="1">
        <f t="shared" si="28"/>
        <v>101</v>
      </c>
      <c r="F69" s="1">
        <f>IF(D69="","",IF(D69=$B$6,0,VLOOKUP(E69,Life!A69:D179,4)))</f>
        <v>0.28026600000000002</v>
      </c>
      <c r="G69" s="1">
        <f t="shared" si="29"/>
        <v>3.6015631464089141E-2</v>
      </c>
      <c r="H69" s="1">
        <f t="shared" si="30"/>
        <v>0.27063793041350059</v>
      </c>
      <c r="I69" s="1">
        <f t="shared" si="21"/>
        <v>9.7471959619764396E-3</v>
      </c>
      <c r="J69" s="1">
        <f t="shared" si="22"/>
        <v>0</v>
      </c>
      <c r="K69" s="9">
        <f t="shared" si="23"/>
        <v>0</v>
      </c>
      <c r="L69" s="1">
        <f t="shared" si="24"/>
        <v>10000</v>
      </c>
      <c r="M69" s="1">
        <f t="shared" si="25"/>
        <v>9583.4176940853486</v>
      </c>
      <c r="N69" s="1">
        <f t="shared" si="26"/>
        <v>9583.4176940853486</v>
      </c>
      <c r="O69" s="1">
        <f t="shared" si="27"/>
        <v>0</v>
      </c>
      <c r="P69" s="1">
        <f t="shared" si="31"/>
        <v>0</v>
      </c>
      <c r="Q69" s="1">
        <f t="shared" si="32"/>
        <v>9583.4176940853486</v>
      </c>
    </row>
    <row r="70" spans="4:17" x14ac:dyDescent="0.3">
      <c r="D70" s="1">
        <f t="shared" si="33"/>
        <v>67</v>
      </c>
      <c r="E70" s="1">
        <f t="shared" si="28"/>
        <v>102</v>
      </c>
      <c r="F70" s="1">
        <f>IF(D70="","",IF(D70=$B$6,0,VLOOKUP(E70,Life!A70:D180,4)))</f>
        <v>0.30337999999999998</v>
      </c>
      <c r="G70" s="1">
        <f t="shared" si="29"/>
        <v>2.5921674496174732E-2</v>
      </c>
      <c r="H70" s="1">
        <f t="shared" si="30"/>
        <v>0.26533130432696134</v>
      </c>
      <c r="I70" s="1">
        <f t="shared" si="21"/>
        <v>6.8778317044089696E-3</v>
      </c>
      <c r="J70" s="1">
        <f t="shared" si="22"/>
        <v>0</v>
      </c>
      <c r="K70" s="9">
        <f t="shared" si="23"/>
        <v>0</v>
      </c>
      <c r="L70" s="1">
        <f t="shared" si="24"/>
        <v>10000</v>
      </c>
      <c r="M70" s="1">
        <f t="shared" si="25"/>
        <v>9648.756619684591</v>
      </c>
      <c r="N70" s="1">
        <f t="shared" si="26"/>
        <v>9648.756619684591</v>
      </c>
      <c r="O70" s="1">
        <f t="shared" si="27"/>
        <v>0</v>
      </c>
      <c r="P70" s="1">
        <f t="shared" si="31"/>
        <v>0</v>
      </c>
      <c r="Q70" s="1">
        <f t="shared" si="32"/>
        <v>9648.756619684591</v>
      </c>
    </row>
    <row r="71" spans="4:17" x14ac:dyDescent="0.3">
      <c r="D71" s="1">
        <f t="shared" si="33"/>
        <v>68</v>
      </c>
      <c r="E71" s="1">
        <f t="shared" si="28"/>
        <v>103</v>
      </c>
      <c r="F71" s="1">
        <f>IF(D71="","",IF(D71=$B$6,0,VLOOKUP(E71,Life!A71:D181,4)))</f>
        <v>0.32794099999999998</v>
      </c>
      <c r="G71" s="1">
        <f t="shared" si="29"/>
        <v>1.8057556887525243E-2</v>
      </c>
      <c r="H71" s="1">
        <f t="shared" si="30"/>
        <v>0.26012872973231504</v>
      </c>
      <c r="I71" s="1">
        <f t="shared" si="21"/>
        <v>4.6972893352209581E-3</v>
      </c>
      <c r="J71" s="1">
        <f t="shared" si="22"/>
        <v>0</v>
      </c>
      <c r="K71" s="9">
        <f t="shared" si="23"/>
        <v>0</v>
      </c>
      <c r="L71" s="1">
        <f t="shared" si="24"/>
        <v>10000</v>
      </c>
      <c r="M71" s="1">
        <f t="shared" si="25"/>
        <v>9729.4707930837412</v>
      </c>
      <c r="N71" s="1">
        <f t="shared" si="26"/>
        <v>9729.4707930837412</v>
      </c>
      <c r="O71" s="1">
        <f t="shared" si="27"/>
        <v>0</v>
      </c>
      <c r="P71" s="1">
        <f t="shared" si="31"/>
        <v>0</v>
      </c>
      <c r="Q71" s="1">
        <f t="shared" si="32"/>
        <v>9729.4707930837412</v>
      </c>
    </row>
    <row r="72" spans="4:17" x14ac:dyDescent="0.3">
      <c r="D72" s="1">
        <f t="shared" si="33"/>
        <v>69</v>
      </c>
      <c r="E72" s="1">
        <f t="shared" si="28"/>
        <v>104</v>
      </c>
      <c r="F72" s="1">
        <f>IF(D72="","",IF(D72=$B$6,0,VLOOKUP(E72,Life!A72:D182,4)))</f>
        <v>0.35393599999999997</v>
      </c>
      <c r="G72" s="1">
        <f t="shared" si="29"/>
        <v>1.2135743624273327E-2</v>
      </c>
      <c r="H72" s="1">
        <f t="shared" si="30"/>
        <v>0.25502816640423043</v>
      </c>
      <c r="I72" s="1">
        <f t="shared" si="21"/>
        <v>3.0949564444502564E-3</v>
      </c>
      <c r="J72" s="1">
        <f t="shared" si="22"/>
        <v>0</v>
      </c>
      <c r="K72" s="9">
        <f t="shared" si="23"/>
        <v>0</v>
      </c>
      <c r="L72" s="1">
        <f t="shared" si="24"/>
        <v>10000</v>
      </c>
      <c r="M72" s="1">
        <f t="shared" si="25"/>
        <v>9838.4493920236455</v>
      </c>
      <c r="N72" s="1">
        <f t="shared" si="26"/>
        <v>9838.4493920236455</v>
      </c>
      <c r="O72" s="1">
        <f t="shared" si="27"/>
        <v>0</v>
      </c>
      <c r="P72" s="1">
        <f t="shared" si="31"/>
        <v>0</v>
      </c>
      <c r="Q72" s="1">
        <f t="shared" si="32"/>
        <v>9838.4493920236455</v>
      </c>
    </row>
    <row r="73" spans="4:17" x14ac:dyDescent="0.3">
      <c r="D73" s="1">
        <f t="shared" si="33"/>
        <v>70</v>
      </c>
      <c r="E73" s="1">
        <f t="shared" si="28"/>
        <v>105</v>
      </c>
      <c r="F73" s="1">
        <f>IF(D73="","",IF(D73=$B$6,0,VLOOKUP(E73,Life!A73:D183,4)))</f>
        <v>0</v>
      </c>
      <c r="G73" s="1">
        <f t="shared" si="29"/>
        <v>7.8404670688725225E-3</v>
      </c>
      <c r="H73" s="1">
        <f t="shared" si="30"/>
        <v>0.25002761412179453</v>
      </c>
      <c r="I73" s="1">
        <f t="shared" si="21"/>
        <v>1.9603332748306963E-3</v>
      </c>
      <c r="J73" s="1">
        <f t="shared" si="22"/>
        <v>0</v>
      </c>
      <c r="K73" s="9">
        <f t="shared" si="23"/>
        <v>10000</v>
      </c>
      <c r="L73" s="1">
        <f>IF(G73="","",IF(D73=$B$6,0,IF(D73&lt;$B$9,$B$8*(D73+1)*$B$10,$B$7)))</f>
        <v>0</v>
      </c>
      <c r="M73" s="1">
        <f t="shared" si="25"/>
        <v>10000</v>
      </c>
      <c r="N73" s="1">
        <f t="shared" si="26"/>
        <v>10000</v>
      </c>
      <c r="O73" s="1">
        <f t="shared" si="27"/>
        <v>0</v>
      </c>
      <c r="P73" s="1">
        <f t="shared" si="31"/>
        <v>0</v>
      </c>
      <c r="Q73" s="1">
        <f t="shared" si="32"/>
        <v>10000</v>
      </c>
    </row>
    <row r="74" spans="4:17" x14ac:dyDescent="0.3">
      <c r="D74" s="1" t="str">
        <f t="shared" si="33"/>
        <v/>
      </c>
      <c r="E74" s="1" t="str">
        <f t="shared" si="28"/>
        <v/>
      </c>
      <c r="F74" s="1" t="str">
        <f>IF(D74="","",VLOOKUP(E74,Life!A74:D184,4))</f>
        <v/>
      </c>
      <c r="G74" s="1" t="str">
        <f t="shared" si="29"/>
        <v/>
      </c>
      <c r="H74" s="1" t="str">
        <f t="shared" si="30"/>
        <v/>
      </c>
      <c r="I74" s="1" t="str">
        <f t="shared" si="21"/>
        <v/>
      </c>
      <c r="J74" s="1" t="str">
        <f t="shared" si="22"/>
        <v/>
      </c>
      <c r="K74" s="9" t="str">
        <f t="shared" si="23"/>
        <v/>
      </c>
      <c r="L74" s="1" t="str">
        <f t="shared" ref="L74:L108" si="34">IF(G74="","",IF(D74&lt;$B$9,$B$8*(D74+1)*$B$10,$B$7))</f>
        <v/>
      </c>
      <c r="N74" s="1" t="str">
        <f t="shared" si="26"/>
        <v/>
      </c>
      <c r="O74" s="1" t="str">
        <f t="shared" si="27"/>
        <v/>
      </c>
      <c r="P74" s="1" t="str">
        <f t="shared" si="31"/>
        <v/>
      </c>
      <c r="Q74" s="1" t="str">
        <f t="shared" si="32"/>
        <v/>
      </c>
    </row>
    <row r="75" spans="4:17" x14ac:dyDescent="0.3">
      <c r="D75" s="1" t="str">
        <f t="shared" si="33"/>
        <v/>
      </c>
      <c r="E75" s="1" t="str">
        <f t="shared" si="28"/>
        <v/>
      </c>
      <c r="F75" s="1" t="str">
        <f>IF(D75="","",VLOOKUP(E75,Life!A75:D185,4))</f>
        <v/>
      </c>
      <c r="G75" s="1" t="str">
        <f t="shared" si="29"/>
        <v/>
      </c>
      <c r="H75" s="1" t="str">
        <f t="shared" si="30"/>
        <v/>
      </c>
      <c r="I75" s="1" t="str">
        <f t="shared" si="21"/>
        <v/>
      </c>
      <c r="J75" s="1" t="str">
        <f t="shared" si="22"/>
        <v/>
      </c>
      <c r="K75" s="9" t="str">
        <f t="shared" si="23"/>
        <v/>
      </c>
      <c r="L75" s="1" t="str">
        <f t="shared" si="34"/>
        <v/>
      </c>
      <c r="N75" s="1" t="str">
        <f t="shared" si="26"/>
        <v/>
      </c>
      <c r="O75" s="1" t="str">
        <f t="shared" si="27"/>
        <v/>
      </c>
      <c r="P75" s="1" t="str">
        <f t="shared" si="31"/>
        <v/>
      </c>
      <c r="Q75" s="1" t="str">
        <f t="shared" si="32"/>
        <v/>
      </c>
    </row>
    <row r="76" spans="4:17" x14ac:dyDescent="0.3">
      <c r="D76" s="1" t="str">
        <f t="shared" si="33"/>
        <v/>
      </c>
      <c r="E76" s="1" t="str">
        <f t="shared" si="28"/>
        <v/>
      </c>
      <c r="F76" s="1" t="str">
        <f>IF(D76="","",VLOOKUP(E76,Life!A76:D186,4))</f>
        <v/>
      </c>
      <c r="G76" s="1" t="str">
        <f t="shared" si="29"/>
        <v/>
      </c>
      <c r="H76" s="1" t="str">
        <f t="shared" si="30"/>
        <v/>
      </c>
      <c r="I76" s="1" t="str">
        <f t="shared" si="21"/>
        <v/>
      </c>
      <c r="J76" s="1" t="str">
        <f t="shared" si="22"/>
        <v/>
      </c>
      <c r="K76" s="9" t="str">
        <f t="shared" si="23"/>
        <v/>
      </c>
      <c r="L76" s="1" t="str">
        <f t="shared" si="34"/>
        <v/>
      </c>
      <c r="N76" s="1" t="str">
        <f t="shared" si="26"/>
        <v/>
      </c>
      <c r="O76" s="1" t="str">
        <f t="shared" si="27"/>
        <v/>
      </c>
      <c r="P76" s="1" t="str">
        <f t="shared" si="31"/>
        <v/>
      </c>
      <c r="Q76" s="1" t="str">
        <f t="shared" si="32"/>
        <v/>
      </c>
    </row>
    <row r="77" spans="4:17" x14ac:dyDescent="0.3">
      <c r="D77" s="1" t="str">
        <f t="shared" si="33"/>
        <v/>
      </c>
      <c r="E77" s="1" t="str">
        <f t="shared" si="28"/>
        <v/>
      </c>
      <c r="F77" s="1" t="str">
        <f>IF(D77="","",VLOOKUP(E77,Life!A77:D187,4))</f>
        <v/>
      </c>
      <c r="G77" s="1" t="str">
        <f t="shared" si="29"/>
        <v/>
      </c>
      <c r="H77" s="1" t="str">
        <f t="shared" si="30"/>
        <v/>
      </c>
      <c r="I77" s="1" t="str">
        <f t="shared" si="21"/>
        <v/>
      </c>
      <c r="J77" s="1" t="str">
        <f t="shared" si="22"/>
        <v/>
      </c>
      <c r="K77" s="9" t="str">
        <f t="shared" si="23"/>
        <v/>
      </c>
      <c r="L77" s="1" t="str">
        <f t="shared" si="34"/>
        <v/>
      </c>
      <c r="N77" s="1" t="str">
        <f t="shared" si="26"/>
        <v/>
      </c>
      <c r="O77" s="1" t="str">
        <f t="shared" si="27"/>
        <v/>
      </c>
      <c r="P77" s="1" t="str">
        <f t="shared" si="31"/>
        <v/>
      </c>
      <c r="Q77" s="1" t="str">
        <f t="shared" si="32"/>
        <v/>
      </c>
    </row>
    <row r="78" spans="4:17" x14ac:dyDescent="0.3">
      <c r="D78" s="1" t="str">
        <f t="shared" si="33"/>
        <v/>
      </c>
      <c r="E78" s="1" t="str">
        <f t="shared" si="28"/>
        <v/>
      </c>
      <c r="F78" s="1" t="str">
        <f>IF(D78="","",VLOOKUP(E78,Life!A78:D188,4))</f>
        <v/>
      </c>
      <c r="G78" s="1" t="str">
        <f t="shared" si="29"/>
        <v/>
      </c>
      <c r="H78" s="1" t="str">
        <f t="shared" si="30"/>
        <v/>
      </c>
      <c r="I78" s="1" t="str">
        <f t="shared" si="21"/>
        <v/>
      </c>
      <c r="J78" s="1" t="str">
        <f t="shared" si="22"/>
        <v/>
      </c>
      <c r="K78" s="9" t="str">
        <f t="shared" si="23"/>
        <v/>
      </c>
      <c r="L78" s="1" t="str">
        <f t="shared" si="34"/>
        <v/>
      </c>
      <c r="N78" s="1" t="str">
        <f t="shared" si="26"/>
        <v/>
      </c>
      <c r="O78" s="1" t="str">
        <f t="shared" si="27"/>
        <v/>
      </c>
      <c r="P78" s="1" t="str">
        <f t="shared" si="31"/>
        <v/>
      </c>
      <c r="Q78" s="1" t="str">
        <f t="shared" si="32"/>
        <v/>
      </c>
    </row>
    <row r="79" spans="4:17" x14ac:dyDescent="0.3">
      <c r="D79" s="1" t="str">
        <f t="shared" si="33"/>
        <v/>
      </c>
      <c r="E79" s="1" t="str">
        <f t="shared" si="28"/>
        <v/>
      </c>
      <c r="F79" s="1" t="str">
        <f>IF(D79="","",VLOOKUP(E79,Life!A79:D189,4))</f>
        <v/>
      </c>
      <c r="G79" s="1" t="str">
        <f t="shared" si="29"/>
        <v/>
      </c>
      <c r="H79" s="1" t="str">
        <f t="shared" si="30"/>
        <v/>
      </c>
      <c r="I79" s="1" t="str">
        <f t="shared" si="21"/>
        <v/>
      </c>
      <c r="J79" s="1" t="str">
        <f t="shared" si="22"/>
        <v/>
      </c>
      <c r="K79" s="9" t="str">
        <f t="shared" si="23"/>
        <v/>
      </c>
      <c r="L79" s="1" t="str">
        <f t="shared" si="34"/>
        <v/>
      </c>
      <c r="N79" s="1" t="str">
        <f t="shared" si="26"/>
        <v/>
      </c>
      <c r="O79" s="1" t="str">
        <f t="shared" si="27"/>
        <v/>
      </c>
      <c r="P79" s="1" t="str">
        <f t="shared" si="31"/>
        <v/>
      </c>
      <c r="Q79" s="1" t="str">
        <f t="shared" si="32"/>
        <v/>
      </c>
    </row>
    <row r="80" spans="4:17" x14ac:dyDescent="0.3">
      <c r="D80" s="1" t="str">
        <f t="shared" si="33"/>
        <v/>
      </c>
      <c r="E80" s="1" t="str">
        <f t="shared" si="28"/>
        <v/>
      </c>
      <c r="F80" s="1" t="str">
        <f>IF(D80="","",VLOOKUP(E80,Life!A80:D190,4))</f>
        <v/>
      </c>
      <c r="G80" s="1" t="str">
        <f t="shared" si="29"/>
        <v/>
      </c>
      <c r="H80" s="1" t="str">
        <f t="shared" si="30"/>
        <v/>
      </c>
      <c r="I80" s="1" t="str">
        <f t="shared" si="21"/>
        <v/>
      </c>
      <c r="J80" s="1" t="str">
        <f t="shared" si="22"/>
        <v/>
      </c>
      <c r="K80" s="9" t="str">
        <f t="shared" si="23"/>
        <v/>
      </c>
      <c r="L80" s="1" t="str">
        <f t="shared" si="34"/>
        <v/>
      </c>
      <c r="N80" s="1" t="str">
        <f t="shared" si="26"/>
        <v/>
      </c>
      <c r="O80" s="1" t="str">
        <f t="shared" si="27"/>
        <v/>
      </c>
      <c r="P80" s="1" t="str">
        <f t="shared" si="31"/>
        <v/>
      </c>
      <c r="Q80" s="1" t="str">
        <f t="shared" si="32"/>
        <v/>
      </c>
    </row>
    <row r="81" spans="4:17" x14ac:dyDescent="0.3">
      <c r="D81" s="1" t="str">
        <f t="shared" si="33"/>
        <v/>
      </c>
      <c r="E81" s="1" t="str">
        <f t="shared" si="28"/>
        <v/>
      </c>
      <c r="F81" s="1" t="str">
        <f>IF(D81="","",VLOOKUP(E81,Life!A81:D191,4))</f>
        <v/>
      </c>
      <c r="G81" s="1" t="str">
        <f t="shared" si="29"/>
        <v/>
      </c>
      <c r="H81" s="1" t="str">
        <f t="shared" si="30"/>
        <v/>
      </c>
      <c r="I81" s="1" t="str">
        <f t="shared" si="21"/>
        <v/>
      </c>
      <c r="J81" s="1" t="str">
        <f t="shared" si="22"/>
        <v/>
      </c>
      <c r="K81" s="9" t="str">
        <f t="shared" si="23"/>
        <v/>
      </c>
      <c r="L81" s="1" t="str">
        <f t="shared" si="34"/>
        <v/>
      </c>
      <c r="N81" s="1" t="str">
        <f t="shared" si="26"/>
        <v/>
      </c>
      <c r="O81" s="1" t="str">
        <f t="shared" si="27"/>
        <v/>
      </c>
      <c r="P81" s="1" t="str">
        <f t="shared" si="31"/>
        <v/>
      </c>
      <c r="Q81" s="1" t="str">
        <f t="shared" si="32"/>
        <v/>
      </c>
    </row>
    <row r="82" spans="4:17" x14ac:dyDescent="0.3">
      <c r="D82" s="1" t="str">
        <f t="shared" si="33"/>
        <v/>
      </c>
      <c r="E82" s="1" t="str">
        <f t="shared" si="28"/>
        <v/>
      </c>
      <c r="F82" s="1" t="str">
        <f>IF(D82="","",VLOOKUP(E82,Life!A82:D192,4))</f>
        <v/>
      </c>
      <c r="G82" s="1" t="str">
        <f t="shared" si="29"/>
        <v/>
      </c>
      <c r="H82" s="1" t="str">
        <f t="shared" si="30"/>
        <v/>
      </c>
      <c r="I82" s="1" t="str">
        <f t="shared" si="21"/>
        <v/>
      </c>
      <c r="J82" s="1" t="str">
        <f t="shared" si="22"/>
        <v/>
      </c>
      <c r="K82" s="9" t="str">
        <f t="shared" si="23"/>
        <v/>
      </c>
      <c r="L82" s="1" t="str">
        <f t="shared" si="34"/>
        <v/>
      </c>
      <c r="N82" s="1" t="str">
        <f t="shared" si="26"/>
        <v/>
      </c>
      <c r="O82" s="1" t="str">
        <f t="shared" si="27"/>
        <v/>
      </c>
      <c r="P82" s="1" t="str">
        <f t="shared" si="31"/>
        <v/>
      </c>
      <c r="Q82" s="1" t="str">
        <f t="shared" si="32"/>
        <v/>
      </c>
    </row>
    <row r="83" spans="4:17" x14ac:dyDescent="0.3">
      <c r="D83" s="1" t="str">
        <f t="shared" si="33"/>
        <v/>
      </c>
      <c r="E83" s="1" t="str">
        <f t="shared" si="28"/>
        <v/>
      </c>
      <c r="F83" s="1" t="str">
        <f>IF(D83="","",VLOOKUP(E83,Life!A83:D193,4))</f>
        <v/>
      </c>
      <c r="G83" s="1" t="str">
        <f t="shared" si="29"/>
        <v/>
      </c>
      <c r="H83" s="1" t="str">
        <f t="shared" si="30"/>
        <v/>
      </c>
      <c r="I83" s="1" t="str">
        <f t="shared" si="21"/>
        <v/>
      </c>
      <c r="J83" s="1" t="str">
        <f t="shared" si="22"/>
        <v/>
      </c>
      <c r="K83" s="9" t="str">
        <f t="shared" si="23"/>
        <v/>
      </c>
      <c r="L83" s="1" t="str">
        <f t="shared" si="34"/>
        <v/>
      </c>
      <c r="N83" s="1" t="str">
        <f t="shared" si="26"/>
        <v/>
      </c>
      <c r="O83" s="1" t="str">
        <f t="shared" si="27"/>
        <v/>
      </c>
      <c r="P83" s="1" t="str">
        <f t="shared" si="31"/>
        <v/>
      </c>
      <c r="Q83" s="1" t="str">
        <f t="shared" si="32"/>
        <v/>
      </c>
    </row>
    <row r="84" spans="4:17" x14ac:dyDescent="0.3">
      <c r="D84" s="1" t="str">
        <f t="shared" si="33"/>
        <v/>
      </c>
      <c r="E84" s="1" t="str">
        <f t="shared" si="28"/>
        <v/>
      </c>
      <c r="F84" s="1" t="str">
        <f>IF(D84="","",VLOOKUP(E84,Life!A84:D194,4))</f>
        <v/>
      </c>
      <c r="G84" s="1" t="str">
        <f t="shared" si="29"/>
        <v/>
      </c>
      <c r="H84" s="1" t="str">
        <f t="shared" si="30"/>
        <v/>
      </c>
      <c r="I84" s="1" t="str">
        <f t="shared" si="21"/>
        <v/>
      </c>
      <c r="J84" s="1" t="str">
        <f t="shared" si="22"/>
        <v/>
      </c>
      <c r="K84" s="9" t="str">
        <f t="shared" si="23"/>
        <v/>
      </c>
      <c r="L84" s="1" t="str">
        <f t="shared" si="34"/>
        <v/>
      </c>
      <c r="N84" s="1" t="str">
        <f t="shared" si="26"/>
        <v/>
      </c>
      <c r="O84" s="1" t="str">
        <f t="shared" si="27"/>
        <v/>
      </c>
      <c r="P84" s="1" t="str">
        <f t="shared" si="31"/>
        <v/>
      </c>
      <c r="Q84" s="1" t="str">
        <f t="shared" si="32"/>
        <v/>
      </c>
    </row>
    <row r="85" spans="4:17" x14ac:dyDescent="0.3">
      <c r="D85" s="1" t="str">
        <f t="shared" si="33"/>
        <v/>
      </c>
      <c r="E85" s="1" t="str">
        <f t="shared" si="28"/>
        <v/>
      </c>
      <c r="F85" s="1" t="str">
        <f>IF(D85="","",VLOOKUP(E85,Life!A85:D195,4))</f>
        <v/>
      </c>
      <c r="G85" s="1" t="str">
        <f t="shared" si="29"/>
        <v/>
      </c>
      <c r="H85" s="1" t="str">
        <f t="shared" si="30"/>
        <v/>
      </c>
      <c r="I85" s="1" t="str">
        <f t="shared" si="21"/>
        <v/>
      </c>
      <c r="J85" s="1" t="str">
        <f t="shared" si="22"/>
        <v/>
      </c>
      <c r="K85" s="9" t="str">
        <f t="shared" si="23"/>
        <v/>
      </c>
      <c r="L85" s="1" t="str">
        <f t="shared" si="34"/>
        <v/>
      </c>
      <c r="N85" s="1" t="str">
        <f t="shared" si="26"/>
        <v/>
      </c>
      <c r="O85" s="1" t="str">
        <f t="shared" si="27"/>
        <v/>
      </c>
      <c r="P85" s="1" t="str">
        <f t="shared" si="31"/>
        <v/>
      </c>
      <c r="Q85" s="1" t="str">
        <f t="shared" si="32"/>
        <v/>
      </c>
    </row>
    <row r="86" spans="4:17" x14ac:dyDescent="0.3">
      <c r="D86" s="1" t="str">
        <f t="shared" si="33"/>
        <v/>
      </c>
      <c r="E86" s="1" t="str">
        <f t="shared" si="28"/>
        <v/>
      </c>
      <c r="F86" s="1" t="str">
        <f>IF(D86="","",VLOOKUP(E86,Life!A86:D196,4))</f>
        <v/>
      </c>
      <c r="G86" s="1" t="str">
        <f t="shared" si="29"/>
        <v/>
      </c>
      <c r="H86" s="1" t="str">
        <f t="shared" si="30"/>
        <v/>
      </c>
      <c r="I86" s="1" t="str">
        <f t="shared" si="21"/>
        <v/>
      </c>
      <c r="J86" s="1" t="str">
        <f t="shared" si="22"/>
        <v/>
      </c>
      <c r="K86" s="9" t="str">
        <f t="shared" si="23"/>
        <v/>
      </c>
      <c r="L86" s="1" t="str">
        <f t="shared" si="34"/>
        <v/>
      </c>
      <c r="N86" s="1" t="str">
        <f t="shared" si="26"/>
        <v/>
      </c>
      <c r="O86" s="1" t="str">
        <f t="shared" si="27"/>
        <v/>
      </c>
      <c r="P86" s="1" t="str">
        <f t="shared" si="31"/>
        <v/>
      </c>
      <c r="Q86" s="1" t="str">
        <f t="shared" si="32"/>
        <v/>
      </c>
    </row>
    <row r="87" spans="4:17" x14ac:dyDescent="0.3">
      <c r="D87" s="1" t="str">
        <f t="shared" si="33"/>
        <v/>
      </c>
      <c r="E87" s="1" t="str">
        <f t="shared" si="28"/>
        <v/>
      </c>
      <c r="F87" s="1" t="str">
        <f>IF(D87="","",VLOOKUP(E87,Life!A87:D197,4))</f>
        <v/>
      </c>
      <c r="G87" s="1" t="str">
        <f t="shared" si="29"/>
        <v/>
      </c>
      <c r="H87" s="1" t="str">
        <f t="shared" si="30"/>
        <v/>
      </c>
      <c r="I87" s="1" t="str">
        <f t="shared" si="21"/>
        <v/>
      </c>
      <c r="J87" s="1" t="str">
        <f t="shared" si="22"/>
        <v/>
      </c>
      <c r="K87" s="9" t="str">
        <f t="shared" si="23"/>
        <v/>
      </c>
      <c r="L87" s="1" t="str">
        <f t="shared" si="34"/>
        <v/>
      </c>
      <c r="N87" s="1" t="str">
        <f t="shared" si="26"/>
        <v/>
      </c>
      <c r="O87" s="1" t="str">
        <f t="shared" si="27"/>
        <v/>
      </c>
      <c r="P87" s="1" t="str">
        <f t="shared" si="31"/>
        <v/>
      </c>
      <c r="Q87" s="1" t="str">
        <f t="shared" si="32"/>
        <v/>
      </c>
    </row>
    <row r="88" spans="4:17" x14ac:dyDescent="0.3">
      <c r="D88" s="1" t="str">
        <f t="shared" si="33"/>
        <v/>
      </c>
      <c r="E88" s="1" t="str">
        <f t="shared" si="28"/>
        <v/>
      </c>
      <c r="F88" s="1" t="str">
        <f>IF(D88="","",VLOOKUP(E88,Life!A88:D198,4))</f>
        <v/>
      </c>
      <c r="G88" s="1" t="str">
        <f t="shared" si="29"/>
        <v/>
      </c>
      <c r="H88" s="1" t="str">
        <f t="shared" si="30"/>
        <v/>
      </c>
      <c r="I88" s="1" t="str">
        <f t="shared" si="21"/>
        <v/>
      </c>
      <c r="J88" s="1" t="str">
        <f t="shared" si="22"/>
        <v/>
      </c>
      <c r="K88" s="9" t="str">
        <f t="shared" si="23"/>
        <v/>
      </c>
      <c r="L88" s="1" t="str">
        <f t="shared" si="34"/>
        <v/>
      </c>
      <c r="N88" s="1" t="str">
        <f t="shared" si="26"/>
        <v/>
      </c>
      <c r="O88" s="1" t="str">
        <f t="shared" si="27"/>
        <v/>
      </c>
      <c r="P88" s="1" t="str">
        <f t="shared" si="31"/>
        <v/>
      </c>
      <c r="Q88" s="1" t="str">
        <f t="shared" si="32"/>
        <v/>
      </c>
    </row>
    <row r="89" spans="4:17" x14ac:dyDescent="0.3">
      <c r="D89" s="1" t="str">
        <f t="shared" si="33"/>
        <v/>
      </c>
      <c r="E89" s="1" t="str">
        <f t="shared" si="28"/>
        <v/>
      </c>
      <c r="F89" s="1" t="str">
        <f>IF(D89="","",VLOOKUP(E89,Life!A89:D199,4))</f>
        <v/>
      </c>
      <c r="G89" s="1" t="str">
        <f t="shared" si="29"/>
        <v/>
      </c>
      <c r="H89" s="1" t="str">
        <f t="shared" si="30"/>
        <v/>
      </c>
      <c r="I89" s="1" t="str">
        <f t="shared" si="21"/>
        <v/>
      </c>
      <c r="J89" s="1" t="str">
        <f t="shared" si="22"/>
        <v/>
      </c>
      <c r="K89" s="9" t="str">
        <f t="shared" si="23"/>
        <v/>
      </c>
      <c r="L89" s="1" t="str">
        <f t="shared" si="34"/>
        <v/>
      </c>
      <c r="N89" s="1" t="str">
        <f t="shared" si="26"/>
        <v/>
      </c>
      <c r="O89" s="1" t="str">
        <f t="shared" si="27"/>
        <v/>
      </c>
      <c r="P89" s="1" t="str">
        <f t="shared" si="31"/>
        <v/>
      </c>
      <c r="Q89" s="1" t="str">
        <f t="shared" si="32"/>
        <v/>
      </c>
    </row>
    <row r="90" spans="4:17" x14ac:dyDescent="0.3">
      <c r="D90" s="1" t="str">
        <f t="shared" si="33"/>
        <v/>
      </c>
      <c r="E90" s="1" t="str">
        <f t="shared" si="28"/>
        <v/>
      </c>
      <c r="F90" s="1" t="str">
        <f>IF(D90="","",VLOOKUP(E90,Life!A90:D200,4))</f>
        <v/>
      </c>
      <c r="G90" s="1" t="str">
        <f t="shared" si="29"/>
        <v/>
      </c>
      <c r="H90" s="1" t="str">
        <f t="shared" si="30"/>
        <v/>
      </c>
      <c r="I90" s="1" t="str">
        <f t="shared" si="21"/>
        <v/>
      </c>
      <c r="J90" s="1" t="str">
        <f t="shared" si="22"/>
        <v/>
      </c>
      <c r="K90" s="9" t="str">
        <f t="shared" si="23"/>
        <v/>
      </c>
      <c r="L90" s="1" t="str">
        <f t="shared" si="34"/>
        <v/>
      </c>
      <c r="N90" s="1" t="str">
        <f t="shared" si="26"/>
        <v/>
      </c>
      <c r="O90" s="1" t="str">
        <f t="shared" si="27"/>
        <v/>
      </c>
      <c r="P90" s="1" t="str">
        <f t="shared" si="31"/>
        <v/>
      </c>
      <c r="Q90" s="1" t="str">
        <f t="shared" si="32"/>
        <v/>
      </c>
    </row>
    <row r="91" spans="4:17" x14ac:dyDescent="0.3">
      <c r="D91" s="1" t="str">
        <f t="shared" si="33"/>
        <v/>
      </c>
      <c r="E91" s="1" t="str">
        <f t="shared" si="28"/>
        <v/>
      </c>
      <c r="F91" s="1" t="str">
        <f>IF(D91="","",VLOOKUP(E91,Life!A91:D201,4))</f>
        <v/>
      </c>
      <c r="G91" s="1" t="str">
        <f t="shared" si="29"/>
        <v/>
      </c>
      <c r="H91" s="1" t="str">
        <f t="shared" si="30"/>
        <v/>
      </c>
      <c r="I91" s="1" t="str">
        <f t="shared" si="21"/>
        <v/>
      </c>
      <c r="J91" s="1" t="str">
        <f t="shared" si="22"/>
        <v/>
      </c>
      <c r="K91" s="9" t="str">
        <f t="shared" si="23"/>
        <v/>
      </c>
      <c r="L91" s="1" t="str">
        <f t="shared" si="34"/>
        <v/>
      </c>
      <c r="N91" s="1" t="str">
        <f t="shared" si="26"/>
        <v/>
      </c>
      <c r="O91" s="1" t="str">
        <f t="shared" si="27"/>
        <v/>
      </c>
      <c r="P91" s="1" t="str">
        <f t="shared" si="31"/>
        <v/>
      </c>
      <c r="Q91" s="1" t="str">
        <f t="shared" si="32"/>
        <v/>
      </c>
    </row>
    <row r="92" spans="4:17" x14ac:dyDescent="0.3">
      <c r="D92" s="1" t="str">
        <f t="shared" si="33"/>
        <v/>
      </c>
      <c r="E92" s="1" t="str">
        <f t="shared" si="28"/>
        <v/>
      </c>
      <c r="F92" s="1" t="str">
        <f>IF(D92="","",VLOOKUP(E92,Life!A92:D202,4))</f>
        <v/>
      </c>
      <c r="G92" s="1" t="str">
        <f t="shared" si="29"/>
        <v/>
      </c>
      <c r="H92" s="1" t="str">
        <f t="shared" si="30"/>
        <v/>
      </c>
      <c r="I92" s="1" t="str">
        <f t="shared" si="21"/>
        <v/>
      </c>
      <c r="J92" s="1" t="str">
        <f t="shared" si="22"/>
        <v/>
      </c>
      <c r="K92" s="9" t="str">
        <f t="shared" si="23"/>
        <v/>
      </c>
      <c r="L92" s="1" t="str">
        <f t="shared" si="34"/>
        <v/>
      </c>
      <c r="N92" s="1" t="str">
        <f t="shared" si="26"/>
        <v/>
      </c>
      <c r="O92" s="1" t="str">
        <f t="shared" si="27"/>
        <v/>
      </c>
      <c r="P92" s="1" t="str">
        <f t="shared" si="31"/>
        <v/>
      </c>
      <c r="Q92" s="1" t="str">
        <f t="shared" si="32"/>
        <v/>
      </c>
    </row>
    <row r="93" spans="4:17" x14ac:dyDescent="0.3">
      <c r="D93" s="1" t="str">
        <f t="shared" si="33"/>
        <v/>
      </c>
      <c r="E93" s="1" t="str">
        <f t="shared" si="28"/>
        <v/>
      </c>
      <c r="F93" s="1" t="str">
        <f>IF(D93="","",VLOOKUP(E93,Life!A93:D203,4))</f>
        <v/>
      </c>
      <c r="G93" s="1" t="str">
        <f t="shared" si="29"/>
        <v/>
      </c>
      <c r="H93" s="1" t="str">
        <f t="shared" si="30"/>
        <v/>
      </c>
      <c r="I93" s="1" t="str">
        <f t="shared" si="21"/>
        <v/>
      </c>
      <c r="J93" s="1" t="str">
        <f t="shared" si="22"/>
        <v/>
      </c>
      <c r="K93" s="9" t="str">
        <f t="shared" si="23"/>
        <v/>
      </c>
      <c r="L93" s="1" t="str">
        <f t="shared" si="34"/>
        <v/>
      </c>
      <c r="N93" s="1" t="str">
        <f t="shared" si="26"/>
        <v/>
      </c>
      <c r="O93" s="1" t="str">
        <f t="shared" si="27"/>
        <v/>
      </c>
      <c r="P93" s="1" t="str">
        <f t="shared" si="31"/>
        <v/>
      </c>
      <c r="Q93" s="1" t="str">
        <f t="shared" si="32"/>
        <v/>
      </c>
    </row>
    <row r="94" spans="4:17" x14ac:dyDescent="0.3">
      <c r="D94" s="1" t="str">
        <f t="shared" si="33"/>
        <v/>
      </c>
      <c r="E94" s="1" t="str">
        <f t="shared" si="28"/>
        <v/>
      </c>
      <c r="F94" s="1" t="str">
        <f>IF(D94="","",VLOOKUP(E94,Life!A94:D204,4))</f>
        <v/>
      </c>
      <c r="G94" s="1" t="str">
        <f t="shared" si="29"/>
        <v/>
      </c>
      <c r="H94" s="1" t="str">
        <f t="shared" si="30"/>
        <v/>
      </c>
      <c r="I94" s="1" t="str">
        <f t="shared" si="21"/>
        <v/>
      </c>
      <c r="J94" s="1" t="str">
        <f t="shared" si="22"/>
        <v/>
      </c>
      <c r="K94" s="9" t="str">
        <f t="shared" si="23"/>
        <v/>
      </c>
      <c r="L94" s="1" t="str">
        <f t="shared" si="34"/>
        <v/>
      </c>
      <c r="N94" s="1" t="str">
        <f t="shared" si="26"/>
        <v/>
      </c>
      <c r="O94" s="1" t="str">
        <f t="shared" si="27"/>
        <v/>
      </c>
      <c r="P94" s="1" t="str">
        <f t="shared" si="31"/>
        <v/>
      </c>
      <c r="Q94" s="1" t="str">
        <f t="shared" si="32"/>
        <v/>
      </c>
    </row>
    <row r="95" spans="4:17" x14ac:dyDescent="0.3">
      <c r="D95" s="1" t="str">
        <f t="shared" si="33"/>
        <v/>
      </c>
      <c r="E95" s="1" t="str">
        <f t="shared" si="28"/>
        <v/>
      </c>
      <c r="F95" s="1" t="str">
        <f>IF(D95="","",VLOOKUP(E95,Life!A95:D205,4))</f>
        <v/>
      </c>
      <c r="G95" s="1" t="str">
        <f t="shared" si="29"/>
        <v/>
      </c>
      <c r="H95" s="1" t="str">
        <f t="shared" si="30"/>
        <v/>
      </c>
      <c r="I95" s="1" t="str">
        <f t="shared" si="21"/>
        <v/>
      </c>
      <c r="J95" s="1" t="str">
        <f t="shared" si="22"/>
        <v/>
      </c>
      <c r="K95" s="9" t="str">
        <f t="shared" si="23"/>
        <v/>
      </c>
      <c r="L95" s="1" t="str">
        <f t="shared" si="34"/>
        <v/>
      </c>
      <c r="N95" s="1" t="str">
        <f t="shared" si="26"/>
        <v/>
      </c>
      <c r="O95" s="1" t="str">
        <f t="shared" si="27"/>
        <v/>
      </c>
      <c r="P95" s="1" t="str">
        <f t="shared" si="31"/>
        <v/>
      </c>
      <c r="Q95" s="1" t="str">
        <f t="shared" si="32"/>
        <v/>
      </c>
    </row>
    <row r="96" spans="4:17" x14ac:dyDescent="0.3">
      <c r="D96" s="1" t="str">
        <f t="shared" si="33"/>
        <v/>
      </c>
      <c r="E96" s="1" t="str">
        <f t="shared" si="28"/>
        <v/>
      </c>
      <c r="F96" s="1" t="str">
        <f>IF(D96="","",VLOOKUP(E96,Life!A96:D206,4))</f>
        <v/>
      </c>
      <c r="G96" s="1" t="str">
        <f t="shared" si="29"/>
        <v/>
      </c>
      <c r="H96" s="1" t="str">
        <f t="shared" si="30"/>
        <v/>
      </c>
      <c r="I96" s="1" t="str">
        <f t="shared" si="21"/>
        <v/>
      </c>
      <c r="J96" s="1" t="str">
        <f t="shared" si="22"/>
        <v/>
      </c>
      <c r="K96" s="9" t="str">
        <f t="shared" si="23"/>
        <v/>
      </c>
      <c r="L96" s="1" t="str">
        <f t="shared" si="34"/>
        <v/>
      </c>
      <c r="N96" s="1" t="str">
        <f t="shared" si="26"/>
        <v/>
      </c>
      <c r="O96" s="1" t="str">
        <f t="shared" si="27"/>
        <v/>
      </c>
      <c r="P96" s="1" t="str">
        <f t="shared" si="31"/>
        <v/>
      </c>
      <c r="Q96" s="1" t="str">
        <f t="shared" si="32"/>
        <v/>
      </c>
    </row>
    <row r="97" spans="4:17" x14ac:dyDescent="0.3">
      <c r="D97" s="1" t="str">
        <f t="shared" si="33"/>
        <v/>
      </c>
      <c r="E97" s="1" t="str">
        <f t="shared" si="28"/>
        <v/>
      </c>
      <c r="F97" s="1" t="str">
        <f>IF(D97="","",VLOOKUP(E97,Life!A97:D207,4))</f>
        <v/>
      </c>
      <c r="G97" s="1" t="str">
        <f t="shared" si="29"/>
        <v/>
      </c>
      <c r="H97" s="1" t="str">
        <f t="shared" si="30"/>
        <v/>
      </c>
      <c r="I97" s="1" t="str">
        <f t="shared" si="21"/>
        <v/>
      </c>
      <c r="J97" s="1" t="str">
        <f t="shared" si="22"/>
        <v/>
      </c>
      <c r="K97" s="9" t="str">
        <f t="shared" si="23"/>
        <v/>
      </c>
      <c r="L97" s="1" t="str">
        <f t="shared" si="34"/>
        <v/>
      </c>
      <c r="N97" s="1" t="str">
        <f t="shared" si="26"/>
        <v/>
      </c>
      <c r="O97" s="1" t="str">
        <f t="shared" si="27"/>
        <v/>
      </c>
      <c r="P97" s="1" t="str">
        <f t="shared" si="31"/>
        <v/>
      </c>
      <c r="Q97" s="1" t="str">
        <f t="shared" si="32"/>
        <v/>
      </c>
    </row>
    <row r="98" spans="4:17" x14ac:dyDescent="0.3">
      <c r="D98" s="1" t="str">
        <f t="shared" si="33"/>
        <v/>
      </c>
      <c r="E98" s="1" t="str">
        <f t="shared" si="28"/>
        <v/>
      </c>
      <c r="F98" s="1" t="str">
        <f>IF(D98="","",VLOOKUP(E98,Life!A98:D208,4))</f>
        <v/>
      </c>
      <c r="G98" s="1" t="str">
        <f t="shared" si="29"/>
        <v/>
      </c>
      <c r="H98" s="1" t="str">
        <f t="shared" si="30"/>
        <v/>
      </c>
      <c r="I98" s="1" t="str">
        <f t="shared" si="21"/>
        <v/>
      </c>
      <c r="J98" s="1" t="str">
        <f t="shared" si="22"/>
        <v/>
      </c>
      <c r="K98" s="9" t="str">
        <f t="shared" si="23"/>
        <v/>
      </c>
      <c r="L98" s="1" t="str">
        <f t="shared" si="34"/>
        <v/>
      </c>
      <c r="N98" s="1" t="str">
        <f t="shared" si="26"/>
        <v/>
      </c>
      <c r="O98" s="1" t="str">
        <f t="shared" si="27"/>
        <v/>
      </c>
      <c r="P98" s="1" t="str">
        <f t="shared" si="31"/>
        <v/>
      </c>
      <c r="Q98" s="1" t="str">
        <f t="shared" si="32"/>
        <v/>
      </c>
    </row>
    <row r="99" spans="4:17" x14ac:dyDescent="0.3">
      <c r="D99" s="1" t="str">
        <f t="shared" si="33"/>
        <v/>
      </c>
      <c r="E99" s="1" t="str">
        <f t="shared" si="28"/>
        <v/>
      </c>
      <c r="F99" s="1" t="str">
        <f>IF(D99="","",VLOOKUP(E99,Life!A99:D209,4))</f>
        <v/>
      </c>
      <c r="G99" s="1" t="str">
        <f t="shared" si="29"/>
        <v/>
      </c>
      <c r="H99" s="1" t="str">
        <f t="shared" si="30"/>
        <v/>
      </c>
      <c r="I99" s="1" t="str">
        <f t="shared" ref="I99:I108" si="35">IF(D99="","",G99*H99)</f>
        <v/>
      </c>
      <c r="J99" s="1" t="str">
        <f t="shared" ref="J99:J108" si="36">IF(D99="","",SUMIF(D99:D204, "&lt;"&amp;$B$5,I99:I204))</f>
        <v/>
      </c>
      <c r="K99" s="9" t="str">
        <f t="shared" ref="K99:K108" si="37">IF(D99="","",(IF(E99=105,$B$11,0)))</f>
        <v/>
      </c>
      <c r="L99" s="1" t="str">
        <f t="shared" si="34"/>
        <v/>
      </c>
      <c r="N99" s="1" t="str">
        <f t="shared" ref="N99:N108" si="38">IF(D99="","",M99)</f>
        <v/>
      </c>
      <c r="O99" s="1" t="str">
        <f t="shared" ref="O99:O108" si="39">IF(D99="","",IF(D99&lt;$B$5,IF(D99=0,$B$21,IF(D99&lt;$B$20,$B$22,$B$23)),0))</f>
        <v/>
      </c>
      <c r="P99" s="1" t="str">
        <f t="shared" si="31"/>
        <v/>
      </c>
      <c r="Q99" s="1" t="str">
        <f t="shared" si="32"/>
        <v/>
      </c>
    </row>
    <row r="100" spans="4:17" x14ac:dyDescent="0.3">
      <c r="D100" s="1" t="str">
        <f t="shared" si="33"/>
        <v/>
      </c>
      <c r="E100" s="1" t="str">
        <f t="shared" si="28"/>
        <v/>
      </c>
      <c r="F100" s="1" t="str">
        <f>IF(D100="","",VLOOKUP(E100,Life!A100:D210,4))</f>
        <v/>
      </c>
      <c r="G100" s="1" t="str">
        <f t="shared" ref="G100:G108" si="40">IF(D100="","",G99*(1-F99))</f>
        <v/>
      </c>
      <c r="H100" s="1" t="str">
        <f t="shared" ref="H100:H108" si="41">IF(D100="","",H99/(1+$B$15))</f>
        <v/>
      </c>
      <c r="I100" s="1" t="str">
        <f t="shared" si="35"/>
        <v/>
      </c>
      <c r="J100" s="1" t="str">
        <f t="shared" si="36"/>
        <v/>
      </c>
      <c r="K100" s="9" t="str">
        <f t="shared" si="37"/>
        <v/>
      </c>
      <c r="L100" s="1" t="str">
        <f t="shared" si="34"/>
        <v/>
      </c>
      <c r="N100" s="1" t="str">
        <f t="shared" si="38"/>
        <v/>
      </c>
      <c r="O100" s="1" t="str">
        <f t="shared" si="39"/>
        <v/>
      </c>
      <c r="P100" s="1" t="str">
        <f t="shared" si="31"/>
        <v/>
      </c>
      <c r="Q100" s="1" t="str">
        <f t="shared" si="32"/>
        <v/>
      </c>
    </row>
    <row r="101" spans="4:17" x14ac:dyDescent="0.3">
      <c r="D101" s="1" t="str">
        <f t="shared" si="33"/>
        <v/>
      </c>
      <c r="E101" s="1" t="str">
        <f t="shared" si="28"/>
        <v/>
      </c>
      <c r="F101" s="1" t="str">
        <f>IF(D101="","",VLOOKUP(E101,Life!A101:D211,4))</f>
        <v/>
      </c>
      <c r="G101" s="1" t="str">
        <f t="shared" si="40"/>
        <v/>
      </c>
      <c r="H101" s="1" t="str">
        <f t="shared" si="41"/>
        <v/>
      </c>
      <c r="I101" s="1" t="str">
        <f t="shared" si="35"/>
        <v/>
      </c>
      <c r="J101" s="1" t="str">
        <f t="shared" si="36"/>
        <v/>
      </c>
      <c r="K101" s="9" t="str">
        <f t="shared" si="37"/>
        <v/>
      </c>
      <c r="L101" s="1" t="str">
        <f t="shared" si="34"/>
        <v/>
      </c>
      <c r="N101" s="1" t="str">
        <f t="shared" si="38"/>
        <v/>
      </c>
      <c r="O101" s="1" t="str">
        <f t="shared" si="39"/>
        <v/>
      </c>
      <c r="P101" s="1" t="str">
        <f t="shared" si="31"/>
        <v/>
      </c>
      <c r="Q101" s="1" t="str">
        <f t="shared" si="32"/>
        <v/>
      </c>
    </row>
    <row r="102" spans="4:17" x14ac:dyDescent="0.3">
      <c r="D102" s="1" t="str">
        <f t="shared" si="33"/>
        <v/>
      </c>
      <c r="E102" s="1" t="str">
        <f t="shared" si="28"/>
        <v/>
      </c>
      <c r="F102" s="1" t="str">
        <f>IF(D102="","",VLOOKUP(E102,Life!A102:D212,4))</f>
        <v/>
      </c>
      <c r="G102" s="1" t="str">
        <f t="shared" si="40"/>
        <v/>
      </c>
      <c r="H102" s="1" t="str">
        <f t="shared" si="41"/>
        <v/>
      </c>
      <c r="I102" s="1" t="str">
        <f t="shared" si="35"/>
        <v/>
      </c>
      <c r="J102" s="1" t="str">
        <f t="shared" si="36"/>
        <v/>
      </c>
      <c r="K102" s="9" t="str">
        <f t="shared" si="37"/>
        <v/>
      </c>
      <c r="L102" s="1" t="str">
        <f t="shared" si="34"/>
        <v/>
      </c>
      <c r="N102" s="1" t="str">
        <f t="shared" si="38"/>
        <v/>
      </c>
      <c r="O102" s="1" t="str">
        <f t="shared" si="39"/>
        <v/>
      </c>
      <c r="P102" s="1" t="str">
        <f t="shared" si="31"/>
        <v/>
      </c>
      <c r="Q102" s="1" t="str">
        <f t="shared" si="32"/>
        <v/>
      </c>
    </row>
    <row r="103" spans="4:17" x14ac:dyDescent="0.3">
      <c r="D103" s="1" t="str">
        <f t="shared" si="33"/>
        <v/>
      </c>
      <c r="E103" s="1" t="str">
        <f t="shared" si="28"/>
        <v/>
      </c>
      <c r="F103" s="1" t="str">
        <f>IF(D103="","",VLOOKUP(E103,Life!A103:D213,4))</f>
        <v/>
      </c>
      <c r="G103" s="1" t="str">
        <f t="shared" si="40"/>
        <v/>
      </c>
      <c r="H103" s="1" t="str">
        <f t="shared" si="41"/>
        <v/>
      </c>
      <c r="I103" s="1" t="str">
        <f t="shared" si="35"/>
        <v/>
      </c>
      <c r="J103" s="1" t="str">
        <f t="shared" si="36"/>
        <v/>
      </c>
      <c r="K103" s="9" t="str">
        <f t="shared" si="37"/>
        <v/>
      </c>
      <c r="L103" s="1" t="str">
        <f t="shared" si="34"/>
        <v/>
      </c>
      <c r="N103" s="1" t="str">
        <f t="shared" si="38"/>
        <v/>
      </c>
      <c r="O103" s="1" t="str">
        <f t="shared" si="39"/>
        <v/>
      </c>
      <c r="P103" s="1" t="str">
        <f t="shared" si="31"/>
        <v/>
      </c>
      <c r="Q103" s="1" t="str">
        <f t="shared" si="32"/>
        <v/>
      </c>
    </row>
    <row r="104" spans="4:17" x14ac:dyDescent="0.3">
      <c r="D104" s="1" t="str">
        <f t="shared" si="33"/>
        <v/>
      </c>
      <c r="E104" s="1" t="str">
        <f t="shared" si="28"/>
        <v/>
      </c>
      <c r="F104" s="1" t="str">
        <f>IF(D104="","",VLOOKUP(E104,Life!A104:D214,4))</f>
        <v/>
      </c>
      <c r="G104" s="1" t="str">
        <f t="shared" si="40"/>
        <v/>
      </c>
      <c r="H104" s="1" t="str">
        <f t="shared" si="41"/>
        <v/>
      </c>
      <c r="I104" s="1" t="str">
        <f t="shared" si="35"/>
        <v/>
      </c>
      <c r="J104" s="1" t="str">
        <f t="shared" si="36"/>
        <v/>
      </c>
      <c r="K104" s="9" t="str">
        <f t="shared" si="37"/>
        <v/>
      </c>
      <c r="L104" s="1" t="str">
        <f t="shared" si="34"/>
        <v/>
      </c>
      <c r="N104" s="1" t="str">
        <f t="shared" si="38"/>
        <v/>
      </c>
      <c r="O104" s="1" t="str">
        <f t="shared" si="39"/>
        <v/>
      </c>
      <c r="P104" s="1" t="str">
        <f t="shared" si="31"/>
        <v/>
      </c>
      <c r="Q104" s="1" t="str">
        <f t="shared" si="32"/>
        <v/>
      </c>
    </row>
    <row r="105" spans="4:17" x14ac:dyDescent="0.3">
      <c r="D105" s="1" t="str">
        <f t="shared" si="33"/>
        <v/>
      </c>
      <c r="E105" s="1" t="str">
        <f t="shared" si="28"/>
        <v/>
      </c>
      <c r="F105" s="1" t="str">
        <f>IF(D105="","",VLOOKUP(E105,Life!A105:D215,4))</f>
        <v/>
      </c>
      <c r="G105" s="1" t="str">
        <f t="shared" si="40"/>
        <v/>
      </c>
      <c r="H105" s="1" t="str">
        <f t="shared" si="41"/>
        <v/>
      </c>
      <c r="I105" s="1" t="str">
        <f t="shared" si="35"/>
        <v/>
      </c>
      <c r="J105" s="1" t="str">
        <f t="shared" si="36"/>
        <v/>
      </c>
      <c r="K105" s="9" t="str">
        <f t="shared" si="37"/>
        <v/>
      </c>
      <c r="L105" s="1" t="str">
        <f t="shared" si="34"/>
        <v/>
      </c>
      <c r="N105" s="1" t="str">
        <f t="shared" si="38"/>
        <v/>
      </c>
      <c r="O105" s="1" t="str">
        <f t="shared" si="39"/>
        <v/>
      </c>
      <c r="P105" s="1" t="str">
        <f t="shared" si="31"/>
        <v/>
      </c>
      <c r="Q105" s="1" t="str">
        <f t="shared" si="32"/>
        <v/>
      </c>
    </row>
    <row r="106" spans="4:17" x14ac:dyDescent="0.3">
      <c r="D106" s="1" t="str">
        <f>IFERROR(IF(D105+1&lt;=$B$6,D105+1,""),"")</f>
        <v/>
      </c>
      <c r="E106" s="1" t="str">
        <f t="shared" si="28"/>
        <v/>
      </c>
      <c r="F106" s="1" t="str">
        <f>IF(D106="","",VLOOKUP(E106,Life!A106:D216,4))</f>
        <v/>
      </c>
      <c r="G106" s="1" t="str">
        <f t="shared" si="40"/>
        <v/>
      </c>
      <c r="H106" s="1" t="str">
        <f t="shared" si="41"/>
        <v/>
      </c>
      <c r="I106" s="1" t="str">
        <f t="shared" si="35"/>
        <v/>
      </c>
      <c r="J106" s="1" t="str">
        <f t="shared" si="36"/>
        <v/>
      </c>
      <c r="K106" s="9" t="str">
        <f t="shared" si="37"/>
        <v/>
      </c>
      <c r="L106" s="1" t="str">
        <f t="shared" si="34"/>
        <v/>
      </c>
      <c r="N106" s="1" t="str">
        <f t="shared" si="38"/>
        <v/>
      </c>
      <c r="O106" s="1" t="str">
        <f t="shared" si="39"/>
        <v/>
      </c>
      <c r="P106" s="1" t="str">
        <f t="shared" si="31"/>
        <v/>
      </c>
      <c r="Q106" s="1" t="str">
        <f t="shared" si="32"/>
        <v/>
      </c>
    </row>
    <row r="107" spans="4:17" x14ac:dyDescent="0.3">
      <c r="D107" s="1" t="str">
        <f t="shared" ref="D107:D108" si="42">IFERROR(IF(D106+1&lt;=$B$6,D106+1,""),"")</f>
        <v/>
      </c>
      <c r="E107" s="1" t="str">
        <f t="shared" si="28"/>
        <v/>
      </c>
      <c r="F107" s="1" t="str">
        <f>IF(D107="","",VLOOKUP(E107,Life!A107:D217,4))</f>
        <v/>
      </c>
      <c r="G107" s="1" t="str">
        <f t="shared" si="40"/>
        <v/>
      </c>
      <c r="H107" s="1" t="str">
        <f t="shared" si="41"/>
        <v/>
      </c>
      <c r="I107" s="1" t="str">
        <f t="shared" si="35"/>
        <v/>
      </c>
      <c r="J107" s="1" t="str">
        <f t="shared" si="36"/>
        <v/>
      </c>
      <c r="K107" s="9" t="str">
        <f t="shared" si="37"/>
        <v/>
      </c>
      <c r="L107" s="1" t="str">
        <f t="shared" si="34"/>
        <v/>
      </c>
      <c r="N107" s="1" t="str">
        <f t="shared" si="38"/>
        <v/>
      </c>
      <c r="O107" s="1" t="str">
        <f t="shared" si="39"/>
        <v/>
      </c>
      <c r="P107" s="1" t="str">
        <f t="shared" si="31"/>
        <v/>
      </c>
      <c r="Q107" s="1" t="str">
        <f t="shared" si="32"/>
        <v/>
      </c>
    </row>
    <row r="108" spans="4:17" s="5" customFormat="1" x14ac:dyDescent="0.3">
      <c r="D108" s="5" t="str">
        <f t="shared" si="42"/>
        <v/>
      </c>
      <c r="E108" s="5" t="str">
        <f t="shared" si="28"/>
        <v/>
      </c>
      <c r="F108" s="5" t="str">
        <f>IF(D108="","",VLOOKUP(E108,Life!A108:D218,4))</f>
        <v/>
      </c>
      <c r="G108" s="5" t="str">
        <f t="shared" si="40"/>
        <v/>
      </c>
      <c r="H108" s="5" t="str">
        <f t="shared" si="41"/>
        <v/>
      </c>
      <c r="I108" s="5" t="str">
        <f t="shared" si="35"/>
        <v/>
      </c>
      <c r="J108" s="5" t="str">
        <f t="shared" si="36"/>
        <v/>
      </c>
      <c r="K108" s="10" t="str">
        <f t="shared" si="37"/>
        <v/>
      </c>
      <c r="L108" s="5" t="str">
        <f t="shared" si="34"/>
        <v/>
      </c>
      <c r="N108" s="5" t="str">
        <f t="shared" si="38"/>
        <v/>
      </c>
      <c r="O108" s="1" t="str">
        <f t="shared" si="39"/>
        <v/>
      </c>
      <c r="P108" s="1" t="str">
        <f t="shared" si="31"/>
        <v/>
      </c>
      <c r="Q108" s="5" t="str">
        <f t="shared" si="32"/>
        <v/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A5B79-B364-42A2-AEB2-1EFD16D885B1}">
  <dimension ref="A2:T108"/>
  <sheetViews>
    <sheetView workbookViewId="0">
      <selection activeCell="M3" sqref="M3"/>
    </sheetView>
  </sheetViews>
  <sheetFormatPr defaultRowHeight="15" x14ac:dyDescent="0.3"/>
  <cols>
    <col min="1" max="1" width="9.125" style="1" customWidth="1"/>
    <col min="2" max="2" width="9.375" style="1" customWidth="1"/>
    <col min="3" max="3" width="2.875" style="1" customWidth="1"/>
    <col min="4" max="5" width="6.625" style="1" customWidth="1"/>
    <col min="6" max="9" width="10.625" style="1" customWidth="1"/>
    <col min="10" max="10" width="15.625" style="1" customWidth="1"/>
    <col min="11" max="11" width="10.625" style="9" customWidth="1"/>
    <col min="12" max="14" width="15.625" style="1" customWidth="1"/>
    <col min="15" max="17" width="12.875" style="1" customWidth="1"/>
    <col min="18" max="19" width="13.875" style="1" customWidth="1"/>
    <col min="20" max="20" width="12" style="1" customWidth="1"/>
    <col min="21" max="16384" width="9" style="1"/>
  </cols>
  <sheetData>
    <row r="2" spans="1:20" ht="30" x14ac:dyDescent="0.3">
      <c r="D2" s="1" t="s">
        <v>18</v>
      </c>
      <c r="E2" s="1" t="s">
        <v>1</v>
      </c>
      <c r="F2" s="2" t="s">
        <v>6</v>
      </c>
      <c r="G2" s="2" t="s">
        <v>42</v>
      </c>
      <c r="H2" s="2" t="s">
        <v>43</v>
      </c>
      <c r="I2" s="2" t="s">
        <v>44</v>
      </c>
      <c r="J2" s="2" t="s">
        <v>24</v>
      </c>
      <c r="K2" s="1" t="s">
        <v>65</v>
      </c>
      <c r="L2" s="4" t="s">
        <v>56</v>
      </c>
      <c r="M2" s="2" t="s">
        <v>25</v>
      </c>
      <c r="N2" s="4" t="s">
        <v>59</v>
      </c>
      <c r="O2" s="4" t="s">
        <v>57</v>
      </c>
      <c r="P2" s="4" t="s">
        <v>58</v>
      </c>
      <c r="Q2" s="1" t="s">
        <v>68</v>
      </c>
      <c r="R2" s="17" t="s">
        <v>69</v>
      </c>
      <c r="S2" s="1" t="s">
        <v>70</v>
      </c>
      <c r="T2" s="2" t="s">
        <v>47</v>
      </c>
    </row>
    <row r="3" spans="1:20" x14ac:dyDescent="0.3">
      <c r="A3" s="1" t="s">
        <v>60</v>
      </c>
      <c r="B3" s="1">
        <v>0</v>
      </c>
      <c r="D3" s="1">
        <v>0</v>
      </c>
      <c r="E3" s="1">
        <f>IFERROR($B$4+D3,"")</f>
        <v>35</v>
      </c>
      <c r="F3" s="1">
        <f>IF(D3="","",IF(D3=$B$6,0,VLOOKUP(E3,Life!A3:D113,4)))</f>
        <v>9.77E-4</v>
      </c>
      <c r="G3" s="1">
        <v>1</v>
      </c>
      <c r="H3" s="1">
        <v>1</v>
      </c>
      <c r="I3" s="1">
        <f t="shared" ref="I3:I34" si="0">IF(D3="","",G3*H3)</f>
        <v>1</v>
      </c>
      <c r="J3" s="1">
        <f t="shared" ref="J3:J34" si="1">IF(D3="","",SUMIF(D3:D108, "&lt;"&amp;$B$5,I3:I108))</f>
        <v>17.933282121303467</v>
      </c>
      <c r="K3" s="9">
        <f t="shared" ref="K3:K34" si="2">IF(D3="","",(IF(E3=105,$B$11,0)))</f>
        <v>0</v>
      </c>
      <c r="L3" s="1">
        <f t="shared" ref="L3:L66" si="3">IF(G3="","",IF(D3=$B$6,0,IF(D3&lt;$B$9,$B$8*(D3+1)*$B$10,$B$7)))</f>
        <v>280.84999999999997</v>
      </c>
      <c r="M3" s="1">
        <f t="shared" ref="M3:M34" si="4">IF(D3="","",IF(D3=$B$6,K3,F3*L3*POWER(1+$B$16, -0.5)+(1-F3)*M4/(1+$B$16)))</f>
        <v>6302.538131338094</v>
      </c>
      <c r="N3" s="1">
        <f t="shared" ref="N3:N34" si="5">IF(D3="","",M3)</f>
        <v>6302.538131338094</v>
      </c>
      <c r="O3" s="13">
        <f t="shared" ref="O3:O34" si="6">IF(D3="","",IF(D3&lt;$B$5,IF(D3=0,$B$22,IF(D3&lt;$B$21,$B$23,$B$24)),0))</f>
        <v>0.32155551111027186</v>
      </c>
      <c r="P3" s="13">
        <f>IF(D3="","",SUMPRODUCT(I3:I108,O3:O108)/I3)</f>
        <v>6302.5381313380949</v>
      </c>
      <c r="Q3" s="13">
        <f>IFERROR(N3-P3,"")</f>
        <v>-9.0949470177292824E-13</v>
      </c>
      <c r="R3" s="14">
        <f>IF(D3="","",MAX(Q3,'Pricing (Aa)'!Q3))</f>
        <v>4.5474735088646412E-13</v>
      </c>
      <c r="S3" s="15">
        <f>IF(D3="","",MAX(O3-$B$8*(1-$B$12),0))</f>
        <v>0</v>
      </c>
      <c r="T3" s="1">
        <f>IF(D3="","",SUMPRODUCT(S3:S108,I3:I108)/I3)</f>
        <v>1662.4972745898344</v>
      </c>
    </row>
    <row r="4" spans="1:20" x14ac:dyDescent="0.3">
      <c r="A4" s="1" t="s">
        <v>61</v>
      </c>
      <c r="B4" s="1">
        <v>35</v>
      </c>
      <c r="D4" s="1">
        <f>IFERROR(IF(D3+1&lt;=$B$6,D3+1,""),"")</f>
        <v>1</v>
      </c>
      <c r="E4" s="1">
        <f t="shared" ref="E4:E67" si="7">IFERROR($B$4+D4,"")</f>
        <v>36</v>
      </c>
      <c r="F4" s="1">
        <f>IF(D4="","",IF(D4=$B$6,0,VLOOKUP(E4,Life!A4:D114,4)))</f>
        <v>1.0629999999999999E-3</v>
      </c>
      <c r="G4" s="1">
        <f t="shared" ref="G4:G35" si="8">IF(D4="","",G3*(1-F3))</f>
        <v>0.99902299999999999</v>
      </c>
      <c r="H4" s="1">
        <f t="shared" ref="H4:H35" si="9">IF(D4="","",H3/(1+$B$16))</f>
        <v>0.99009900990099009</v>
      </c>
      <c r="I4" s="1">
        <f t="shared" si="0"/>
        <v>0.98913168316831679</v>
      </c>
      <c r="J4" s="1">
        <f t="shared" si="1"/>
        <v>16.933282121303467</v>
      </c>
      <c r="K4" s="9">
        <f t="shared" si="2"/>
        <v>0</v>
      </c>
      <c r="L4" s="1">
        <f t="shared" si="3"/>
        <v>561.69999999999993</v>
      </c>
      <c r="M4" s="1">
        <f t="shared" si="4"/>
        <v>6371.512721591057</v>
      </c>
      <c r="N4" s="1">
        <f t="shared" si="5"/>
        <v>6371.512721591057</v>
      </c>
      <c r="O4" s="13">
        <f t="shared" si="6"/>
        <v>372.17926983560238</v>
      </c>
      <c r="P4" s="13">
        <f t="shared" ref="P4:P67" si="10">IF(D4="","",SUMPRODUCT(I4:I109,O4:O109)/I4)</f>
        <v>6371.4636615826212</v>
      </c>
      <c r="Q4" s="13">
        <f t="shared" ref="Q4:Q67" si="11">IFERROR(N4-P4,"")</f>
        <v>4.9060008435844793E-2</v>
      </c>
      <c r="R4" s="14">
        <f>IF(D4="","",MAX(Q4,'Pricing (Aa)'!Q4))</f>
        <v>5.0608632219336869E-2</v>
      </c>
      <c r="S4" s="15">
        <f t="shared" ref="S4:S67" si="12">IF(D4="","",MAX(O4-$B$8*(1-$B$12),0))</f>
        <v>98.179269835602383</v>
      </c>
      <c r="T4" s="1">
        <f t="shared" ref="T4:T67" si="13">IF(D4="","",SUMPRODUCT(S4:S109,I4:I109)/I4)</f>
        <v>1680.7643541096979</v>
      </c>
    </row>
    <row r="5" spans="1:20" x14ac:dyDescent="0.3">
      <c r="A5" s="1" t="s">
        <v>62</v>
      </c>
      <c r="B5" s="1">
        <v>20</v>
      </c>
      <c r="D5" s="1">
        <f t="shared" ref="D5:D68" si="14">IFERROR(IF(D4+1&lt;=$B$6,D4+1,""),"")</f>
        <v>2</v>
      </c>
      <c r="E5" s="1">
        <f t="shared" si="7"/>
        <v>37</v>
      </c>
      <c r="F5" s="1">
        <f>IF(D5="","",IF(D5=$B$6,0,VLOOKUP(E5,Life!A5:D115,4)))</f>
        <v>1.16E-3</v>
      </c>
      <c r="G5" s="1">
        <f t="shared" si="8"/>
        <v>0.99796103855099993</v>
      </c>
      <c r="H5" s="1">
        <f t="shared" si="9"/>
        <v>0.98029604940692083</v>
      </c>
      <c r="I5" s="1">
        <f t="shared" si="0"/>
        <v>0.97829726355357305</v>
      </c>
      <c r="J5" s="1">
        <f t="shared" si="1"/>
        <v>15.94415043813515</v>
      </c>
      <c r="K5" s="9">
        <f t="shared" si="2"/>
        <v>0</v>
      </c>
      <c r="L5" s="1">
        <f t="shared" si="3"/>
        <v>842.55</v>
      </c>
      <c r="M5" s="1">
        <f t="shared" si="4"/>
        <v>6441.4750716991875</v>
      </c>
      <c r="N5" s="1">
        <f t="shared" si="5"/>
        <v>6441.4750716991875</v>
      </c>
      <c r="O5" s="13">
        <f t="shared" si="6"/>
        <v>372.17926983560238</v>
      </c>
      <c r="P5" s="13">
        <f t="shared" si="10"/>
        <v>6065.7251014473286</v>
      </c>
      <c r="Q5" s="13">
        <f t="shared" si="11"/>
        <v>375.74997025185894</v>
      </c>
      <c r="R5" s="14">
        <f>IF(D5="","",MAX(Q5,'Pricing (Aa)'!Q5))</f>
        <v>375.74997025185894</v>
      </c>
      <c r="S5" s="15">
        <f t="shared" si="12"/>
        <v>98.179269835602383</v>
      </c>
      <c r="T5" s="1">
        <f t="shared" si="13"/>
        <v>1600.1118540176574</v>
      </c>
    </row>
    <row r="6" spans="1:20" x14ac:dyDescent="0.3">
      <c r="A6" s="1" t="s">
        <v>63</v>
      </c>
      <c r="B6" s="1">
        <f>105-B4</f>
        <v>70</v>
      </c>
      <c r="D6" s="1">
        <f t="shared" si="14"/>
        <v>3</v>
      </c>
      <c r="E6" s="1">
        <f t="shared" si="7"/>
        <v>38</v>
      </c>
      <c r="F6" s="1">
        <f>IF(D6="","",IF(D6=$B$6,0,VLOOKUP(E6,Life!A6:D116,4)))</f>
        <v>1.268E-3</v>
      </c>
      <c r="G6" s="1">
        <f t="shared" si="8"/>
        <v>0.99680340374628074</v>
      </c>
      <c r="H6" s="1">
        <f t="shared" si="9"/>
        <v>0.97059014792764442</v>
      </c>
      <c r="I6" s="1">
        <f t="shared" si="0"/>
        <v>0.96748756309688211</v>
      </c>
      <c r="J6" s="1">
        <f t="shared" si="1"/>
        <v>14.965853174581579</v>
      </c>
      <c r="K6" s="9">
        <f t="shared" si="2"/>
        <v>0</v>
      </c>
      <c r="L6" s="1">
        <f t="shared" si="3"/>
        <v>10000</v>
      </c>
      <c r="M6" s="1">
        <f t="shared" si="4"/>
        <v>6512.4620457555257</v>
      </c>
      <c r="N6" s="1">
        <f t="shared" si="5"/>
        <v>6512.4620457555257</v>
      </c>
      <c r="O6" s="13">
        <f t="shared" si="6"/>
        <v>372.17926983560238</v>
      </c>
      <c r="P6" s="13">
        <f t="shared" si="10"/>
        <v>5757.1595950581104</v>
      </c>
      <c r="Q6" s="13">
        <f t="shared" si="11"/>
        <v>755.30245069741522</v>
      </c>
      <c r="R6" s="14">
        <f>IF(D6="","",MAX(Q6,'Pricing (Aa)'!Q6))</f>
        <v>755.30245069741522</v>
      </c>
      <c r="S6" s="15">
        <f t="shared" si="12"/>
        <v>98.179269835602383</v>
      </c>
      <c r="T6" s="1">
        <f t="shared" si="13"/>
        <v>1518.7136178205474</v>
      </c>
    </row>
    <row r="7" spans="1:20" x14ac:dyDescent="0.3">
      <c r="A7" s="1" t="s">
        <v>64</v>
      </c>
      <c r="B7" s="1">
        <v>10000</v>
      </c>
      <c r="D7" s="1">
        <f t="shared" si="14"/>
        <v>4</v>
      </c>
      <c r="E7" s="1">
        <f t="shared" si="7"/>
        <v>39</v>
      </c>
      <c r="F7" s="1">
        <f>IF(D7="","",IF(D7=$B$6,0,VLOOKUP(E7,Life!A7:D117,4)))</f>
        <v>1.3860000000000001E-3</v>
      </c>
      <c r="G7" s="1">
        <f t="shared" si="8"/>
        <v>0.99553945703033042</v>
      </c>
      <c r="H7" s="1">
        <f t="shared" si="9"/>
        <v>0.96098034448281622</v>
      </c>
      <c r="I7" s="1">
        <f t="shared" si="0"/>
        <v>0.95669385036324273</v>
      </c>
      <c r="J7" s="1">
        <f t="shared" si="1"/>
        <v>13.998365611484695</v>
      </c>
      <c r="K7" s="9">
        <f t="shared" si="2"/>
        <v>0</v>
      </c>
      <c r="L7" s="1">
        <f t="shared" si="3"/>
        <v>10000</v>
      </c>
      <c r="M7" s="1">
        <f t="shared" si="4"/>
        <v>6573.1782139007255</v>
      </c>
      <c r="N7" s="1">
        <f t="shared" si="5"/>
        <v>6573.1782139007255</v>
      </c>
      <c r="O7" s="13">
        <f t="shared" si="6"/>
        <v>372.17926983560238</v>
      </c>
      <c r="P7" s="13">
        <f t="shared" si="10"/>
        <v>5445.7353208615859</v>
      </c>
      <c r="Q7" s="13">
        <f t="shared" si="11"/>
        <v>1127.4428930391396</v>
      </c>
      <c r="R7" s="14">
        <f>IF(D7="","",MAX(Q7,'Pricing (Aa)'!Q7))</f>
        <v>1127.4428930391396</v>
      </c>
      <c r="S7" s="15">
        <f t="shared" si="12"/>
        <v>98.179269835602383</v>
      </c>
      <c r="T7" s="1">
        <f t="shared" si="13"/>
        <v>1436.5612511312293</v>
      </c>
    </row>
    <row r="8" spans="1:20" x14ac:dyDescent="0.3">
      <c r="A8" s="1" t="s">
        <v>27</v>
      </c>
      <c r="B8" s="1">
        <f>IF($B$3=0,VLOOKUP($B$4,GP!A2:C65,2), VLOOKUP($B$4,GP!A2:C65,3))</f>
        <v>274</v>
      </c>
      <c r="D8" s="1">
        <f t="shared" si="14"/>
        <v>5</v>
      </c>
      <c r="E8" s="1">
        <f t="shared" si="7"/>
        <v>40</v>
      </c>
      <c r="F8" s="1">
        <f>IF(D8="","",IF(D8=$B$6,0,VLOOKUP(E8,Life!A8:D118,4)))</f>
        <v>1.5280000000000001E-3</v>
      </c>
      <c r="G8" s="1">
        <f t="shared" si="8"/>
        <v>0.99415963934288643</v>
      </c>
      <c r="H8" s="1">
        <f t="shared" si="9"/>
        <v>0.95146568760674877</v>
      </c>
      <c r="I8" s="1">
        <f t="shared" si="0"/>
        <v>0.9459087848382568</v>
      </c>
      <c r="J8" s="1">
        <f t="shared" si="1"/>
        <v>13.041671761121453</v>
      </c>
      <c r="K8" s="9">
        <f t="shared" si="2"/>
        <v>0</v>
      </c>
      <c r="L8" s="1">
        <f t="shared" si="3"/>
        <v>10000</v>
      </c>
      <c r="M8" s="1">
        <f t="shared" si="4"/>
        <v>6634.175836137747</v>
      </c>
      <c r="N8" s="1">
        <f t="shared" si="5"/>
        <v>6634.175836137747</v>
      </c>
      <c r="O8" s="13">
        <f t="shared" si="6"/>
        <v>372.17926983560238</v>
      </c>
      <c r="P8" s="13">
        <f t="shared" si="10"/>
        <v>5131.4037371158856</v>
      </c>
      <c r="Q8" s="13">
        <f t="shared" si="11"/>
        <v>1502.7720990218613</v>
      </c>
      <c r="R8" s="14">
        <f>IF(D8="","",MAX(Q8,'Pricing (Aa)'!Q8))</f>
        <v>1502.7720990218613</v>
      </c>
      <c r="S8" s="15">
        <f t="shared" si="12"/>
        <v>98.179269835602383</v>
      </c>
      <c r="T8" s="1">
        <f t="shared" si="13"/>
        <v>1353.6419488496886</v>
      </c>
    </row>
    <row r="9" spans="1:20" x14ac:dyDescent="0.3">
      <c r="A9" s="1" t="s">
        <v>26</v>
      </c>
      <c r="B9" s="1">
        <v>3</v>
      </c>
      <c r="D9" s="1">
        <f t="shared" si="14"/>
        <v>6</v>
      </c>
      <c r="E9" s="1">
        <f t="shared" si="7"/>
        <v>41</v>
      </c>
      <c r="F9" s="1">
        <f>IF(D9="","",IF(D9=$B$6,0,VLOOKUP(E9,Life!A9:D119,4)))</f>
        <v>1.6659999999999999E-3</v>
      </c>
      <c r="G9" s="1">
        <f t="shared" si="8"/>
        <v>0.99264056341397056</v>
      </c>
      <c r="H9" s="1">
        <f t="shared" si="9"/>
        <v>0.94204523525420669</v>
      </c>
      <c r="I9" s="1">
        <f t="shared" si="0"/>
        <v>0.93511231308418219</v>
      </c>
      <c r="J9" s="1">
        <f t="shared" si="1"/>
        <v>12.095762976283195</v>
      </c>
      <c r="K9" s="9">
        <f t="shared" si="2"/>
        <v>0</v>
      </c>
      <c r="L9" s="1">
        <f t="shared" si="3"/>
        <v>10000</v>
      </c>
      <c r="M9" s="1">
        <f t="shared" si="4"/>
        <v>6695.3919434396266</v>
      </c>
      <c r="N9" s="1">
        <f t="shared" si="5"/>
        <v>6695.3919434396266</v>
      </c>
      <c r="O9" s="13">
        <f t="shared" si="6"/>
        <v>372.17926983560238</v>
      </c>
      <c r="P9" s="13">
        <f t="shared" si="10"/>
        <v>4814.1727679425021</v>
      </c>
      <c r="Q9" s="13">
        <f t="shared" si="11"/>
        <v>1881.2191754971245</v>
      </c>
      <c r="R9" s="14">
        <f>IF(D9="","",MAX(Q9,'Pricing (Aa)'!Q9))</f>
        <v>1881.2191754971245</v>
      </c>
      <c r="S9" s="15">
        <f t="shared" si="12"/>
        <v>98.179269835602383</v>
      </c>
      <c r="T9" s="1">
        <f t="shared" si="13"/>
        <v>1269.957801324651</v>
      </c>
    </row>
    <row r="10" spans="1:20" x14ac:dyDescent="0.3">
      <c r="A10" s="1" t="s">
        <v>53</v>
      </c>
      <c r="B10" s="1">
        <v>1.0249999999999999</v>
      </c>
      <c r="D10" s="1">
        <f t="shared" si="14"/>
        <v>7</v>
      </c>
      <c r="E10" s="1">
        <f t="shared" si="7"/>
        <v>42</v>
      </c>
      <c r="F10" s="1">
        <f>IF(D10="","",IF(D10=$B$6,0,VLOOKUP(E10,Life!A10:D120,4)))</f>
        <v>1.8129999999999999E-3</v>
      </c>
      <c r="G10" s="1">
        <f t="shared" si="8"/>
        <v>0.99098682423532292</v>
      </c>
      <c r="H10" s="1">
        <f t="shared" si="9"/>
        <v>0.93271805470713531</v>
      </c>
      <c r="I10" s="1">
        <f t="shared" si="0"/>
        <v>0.92431130294117225</v>
      </c>
      <c r="J10" s="1">
        <f t="shared" si="1"/>
        <v>11.160650663199014</v>
      </c>
      <c r="K10" s="9">
        <f t="shared" si="2"/>
        <v>0</v>
      </c>
      <c r="L10" s="1">
        <f t="shared" si="3"/>
        <v>10000</v>
      </c>
      <c r="M10" s="1">
        <f t="shared" si="4"/>
        <v>6756.8596983466805</v>
      </c>
      <c r="N10" s="1">
        <f t="shared" si="5"/>
        <v>6756.8596983466805</v>
      </c>
      <c r="O10" s="13">
        <f t="shared" si="6"/>
        <v>372.17926983560238</v>
      </c>
      <c r="P10" s="13">
        <f t="shared" si="10"/>
        <v>4493.9002709393526</v>
      </c>
      <c r="Q10" s="13">
        <f t="shared" si="11"/>
        <v>2262.9594274073279</v>
      </c>
      <c r="R10" s="14">
        <f>IF(D10="","",MAX(Q10,'Pricing (Aa)'!Q10))</f>
        <v>2262.9594274073279</v>
      </c>
      <c r="S10" s="15">
        <f t="shared" si="12"/>
        <v>98.179269835602383</v>
      </c>
      <c r="T10" s="1">
        <f t="shared" si="13"/>
        <v>1185.4713120097474</v>
      </c>
    </row>
    <row r="11" spans="1:20" x14ac:dyDescent="0.3">
      <c r="A11" s="1" t="s">
        <v>65</v>
      </c>
      <c r="B11" s="1">
        <v>10000</v>
      </c>
      <c r="D11" s="1">
        <f t="shared" si="14"/>
        <v>8</v>
      </c>
      <c r="E11" s="1">
        <f t="shared" si="7"/>
        <v>43</v>
      </c>
      <c r="F11" s="1">
        <f>IF(D11="","",IF(D11=$B$6,0,VLOOKUP(E11,Life!A11:D121,4)))</f>
        <v>1.9719999999999998E-3</v>
      </c>
      <c r="G11" s="1">
        <f t="shared" si="8"/>
        <v>0.9891901651229843</v>
      </c>
      <c r="H11" s="1">
        <f t="shared" si="9"/>
        <v>0.92348322248231218</v>
      </c>
      <c r="I11" s="1">
        <f t="shared" si="0"/>
        <v>0.91350052133558401</v>
      </c>
      <c r="J11" s="1">
        <f t="shared" si="1"/>
        <v>10.236339360257842</v>
      </c>
      <c r="K11" s="9">
        <f t="shared" si="2"/>
        <v>0</v>
      </c>
      <c r="L11" s="1">
        <f t="shared" si="3"/>
        <v>10000</v>
      </c>
      <c r="M11" s="1">
        <f t="shared" si="4"/>
        <v>6818.5699381268787</v>
      </c>
      <c r="N11" s="1">
        <f t="shared" si="5"/>
        <v>6818.5699381268787</v>
      </c>
      <c r="O11" s="13">
        <f t="shared" si="6"/>
        <v>372.17926983560238</v>
      </c>
      <c r="P11" s="13">
        <f t="shared" si="10"/>
        <v>4170.4993263935394</v>
      </c>
      <c r="Q11" s="13">
        <f t="shared" si="11"/>
        <v>2648.0706117333393</v>
      </c>
      <c r="R11" s="14">
        <f>IF(D11="","",MAX(Q11,'Pricing (Aa)'!Q11))</f>
        <v>2648.0706117333393</v>
      </c>
      <c r="S11" s="15">
        <f t="shared" si="12"/>
        <v>98.179269835602383</v>
      </c>
      <c r="T11" s="1">
        <f t="shared" si="13"/>
        <v>1100.1595518634149</v>
      </c>
    </row>
    <row r="12" spans="1:20" x14ac:dyDescent="0.3">
      <c r="A12" s="1" t="s">
        <v>67</v>
      </c>
      <c r="B12" s="16">
        <v>0</v>
      </c>
      <c r="D12" s="1">
        <f t="shared" si="14"/>
        <v>9</v>
      </c>
      <c r="E12" s="1">
        <f t="shared" si="7"/>
        <v>44</v>
      </c>
      <c r="F12" s="1">
        <f>IF(D12="","",IF(D12=$B$6,0,VLOOKUP(E12,Life!A12:D122,4)))</f>
        <v>2.1410000000000001E-3</v>
      </c>
      <c r="G12" s="1">
        <f t="shared" si="8"/>
        <v>0.98723948211736179</v>
      </c>
      <c r="H12" s="1">
        <f t="shared" si="9"/>
        <v>0.914339824239913</v>
      </c>
      <c r="I12" s="1">
        <f t="shared" si="0"/>
        <v>0.90267237456189131</v>
      </c>
      <c r="J12" s="1">
        <f t="shared" si="1"/>
        <v>9.3228388389222587</v>
      </c>
      <c r="K12" s="9">
        <f t="shared" si="2"/>
        <v>0</v>
      </c>
      <c r="L12" s="1">
        <f t="shared" si="3"/>
        <v>10000</v>
      </c>
      <c r="M12" s="1">
        <f t="shared" si="4"/>
        <v>6880.50563990519</v>
      </c>
      <c r="N12" s="1">
        <f t="shared" si="5"/>
        <v>6880.50563990519</v>
      </c>
      <c r="O12" s="13">
        <f t="shared" si="6"/>
        <v>372.17926983560238</v>
      </c>
      <c r="P12" s="13">
        <f t="shared" si="10"/>
        <v>3843.8833951788097</v>
      </c>
      <c r="Q12" s="13">
        <f t="shared" si="11"/>
        <v>3036.6222447263804</v>
      </c>
      <c r="R12" s="14">
        <f>IF(D12="","",MAX(Q12,'Pricing (Aa)'!Q12))</f>
        <v>3036.6222447263804</v>
      </c>
      <c r="S12" s="15">
        <f t="shared" si="12"/>
        <v>98.179269835602383</v>
      </c>
      <c r="T12" s="1">
        <f t="shared" si="13"/>
        <v>1013.9996922411904</v>
      </c>
    </row>
    <row r="13" spans="1:20" x14ac:dyDescent="0.3">
      <c r="D13" s="1">
        <f t="shared" si="14"/>
        <v>10</v>
      </c>
      <c r="E13" s="1">
        <f t="shared" si="7"/>
        <v>45</v>
      </c>
      <c r="F13" s="1">
        <f>IF(D13="","",IF(D13=$B$6,0,VLOOKUP(E13,Life!A13:D123,4)))</f>
        <v>2.4169999999999999E-3</v>
      </c>
      <c r="G13" s="1">
        <f t="shared" si="8"/>
        <v>0.98512580238614855</v>
      </c>
      <c r="H13" s="1">
        <f t="shared" si="9"/>
        <v>0.90528695469298315</v>
      </c>
      <c r="I13" s="1">
        <f t="shared" si="0"/>
        <v>0.89182153763163796</v>
      </c>
      <c r="J13" s="1">
        <f t="shared" si="1"/>
        <v>8.4201664643603653</v>
      </c>
      <c r="K13" s="9">
        <f t="shared" si="2"/>
        <v>0</v>
      </c>
      <c r="L13" s="1">
        <f t="shared" si="3"/>
        <v>10000</v>
      </c>
      <c r="M13" s="1">
        <f t="shared" si="4"/>
        <v>6942.6581436850511</v>
      </c>
      <c r="N13" s="1">
        <f t="shared" si="5"/>
        <v>6942.6581436850511</v>
      </c>
      <c r="O13" s="13">
        <f t="shared" si="6"/>
        <v>372.17926983560238</v>
      </c>
      <c r="P13" s="13">
        <f t="shared" si="10"/>
        <v>3513.9445218178516</v>
      </c>
      <c r="Q13" s="13">
        <f t="shared" si="11"/>
        <v>3428.7136218671994</v>
      </c>
      <c r="R13" s="14">
        <f>IF(D13="","",MAX(Q13,'Pricing (Aa)'!Q13))</f>
        <v>3428.7136218671994</v>
      </c>
      <c r="S13" s="15">
        <f t="shared" si="12"/>
        <v>98.179269835602383</v>
      </c>
      <c r="T13" s="1">
        <f t="shared" si="13"/>
        <v>926.96325495851011</v>
      </c>
    </row>
    <row r="14" spans="1:20" x14ac:dyDescent="0.3">
      <c r="A14" s="1" t="s">
        <v>30</v>
      </c>
      <c r="B14" s="1">
        <f>$N$3/$J$3</f>
        <v>351.44365034279622</v>
      </c>
      <c r="D14" s="1">
        <f t="shared" si="14"/>
        <v>11</v>
      </c>
      <c r="E14" s="1">
        <f t="shared" si="7"/>
        <v>46</v>
      </c>
      <c r="F14" s="1">
        <f>IF(D14="","",IF(D14=$B$6,0,VLOOKUP(E14,Life!A14:D124,4)))</f>
        <v>2.6069999999999999E-3</v>
      </c>
      <c r="G14" s="1">
        <f t="shared" si="8"/>
        <v>0.98274475332178124</v>
      </c>
      <c r="H14" s="1">
        <f t="shared" si="9"/>
        <v>0.89632371751780504</v>
      </c>
      <c r="I14" s="1">
        <f t="shared" si="0"/>
        <v>0.8808574306684972</v>
      </c>
      <c r="J14" s="1">
        <f t="shared" si="1"/>
        <v>7.5283449267287281</v>
      </c>
      <c r="K14" s="9">
        <f t="shared" si="2"/>
        <v>0</v>
      </c>
      <c r="L14" s="1">
        <f t="shared" si="3"/>
        <v>10000</v>
      </c>
      <c r="M14" s="1">
        <f t="shared" si="4"/>
        <v>7004.7245950919896</v>
      </c>
      <c r="N14" s="1">
        <f t="shared" si="5"/>
        <v>7004.7245950919896</v>
      </c>
      <c r="O14" s="13">
        <f t="shared" si="6"/>
        <v>372.17926983560238</v>
      </c>
      <c r="P14" s="13">
        <f t="shared" si="10"/>
        <v>3180.8710698779669</v>
      </c>
      <c r="Q14" s="13">
        <f t="shared" si="11"/>
        <v>3823.8535252140227</v>
      </c>
      <c r="R14" s="14">
        <f>IF(D14="","",MAX(Q14,'Pricing (Aa)'!Q14))</f>
        <v>3823.8535252140227</v>
      </c>
      <c r="S14" s="15">
        <f t="shared" si="12"/>
        <v>98.179269835602383</v>
      </c>
      <c r="T14" s="1">
        <f t="shared" si="13"/>
        <v>839.09992950374749</v>
      </c>
    </row>
    <row r="15" spans="1:20" x14ac:dyDescent="0.3">
      <c r="A15" s="1" t="s">
        <v>31</v>
      </c>
      <c r="B15" s="7">
        <f>1-B14/B8</f>
        <v>-0.28264105964524178</v>
      </c>
      <c r="D15" s="1">
        <f t="shared" si="14"/>
        <v>12</v>
      </c>
      <c r="E15" s="1">
        <f t="shared" si="7"/>
        <v>47</v>
      </c>
      <c r="F15" s="1">
        <f>IF(D15="","",IF(D15=$B$6,0,VLOOKUP(E15,Life!A15:D125,4)))</f>
        <v>2.8089999999999999E-3</v>
      </c>
      <c r="G15" s="1">
        <f t="shared" si="8"/>
        <v>0.9801827377498713</v>
      </c>
      <c r="H15" s="1">
        <f t="shared" si="9"/>
        <v>0.88744922526515346</v>
      </c>
      <c r="I15" s="1">
        <f t="shared" si="0"/>
        <v>0.86986241123440033</v>
      </c>
      <c r="J15" s="1">
        <f t="shared" si="1"/>
        <v>6.647487496060231</v>
      </c>
      <c r="K15" s="9">
        <f t="shared" si="2"/>
        <v>0</v>
      </c>
      <c r="L15" s="1">
        <f t="shared" si="3"/>
        <v>10000</v>
      </c>
      <c r="M15" s="1">
        <f t="shared" si="4"/>
        <v>7066.9954724954432</v>
      </c>
      <c r="N15" s="1">
        <f t="shared" si="5"/>
        <v>7066.9954724954432</v>
      </c>
      <c r="O15" s="13">
        <f t="shared" si="6"/>
        <v>372.17926983560238</v>
      </c>
      <c r="P15" s="13">
        <f t="shared" si="10"/>
        <v>2844.1935305770025</v>
      </c>
      <c r="Q15" s="13">
        <f t="shared" si="11"/>
        <v>4222.8019419184402</v>
      </c>
      <c r="R15" s="14">
        <f>IF(D15="","",MAX(Q15,'Pricing (Aa)'!Q15))</f>
        <v>4222.8019419184402</v>
      </c>
      <c r="S15" s="15">
        <f t="shared" si="12"/>
        <v>98.179269835602383</v>
      </c>
      <c r="T15" s="1">
        <f t="shared" si="13"/>
        <v>750.28586150577223</v>
      </c>
    </row>
    <row r="16" spans="1:20" x14ac:dyDescent="0.3">
      <c r="A16" s="2" t="s">
        <v>66</v>
      </c>
      <c r="B16" s="2">
        <f>0.01</f>
        <v>0.01</v>
      </c>
      <c r="D16" s="1">
        <f t="shared" si="14"/>
        <v>13</v>
      </c>
      <c r="E16" s="1">
        <f t="shared" si="7"/>
        <v>48</v>
      </c>
      <c r="F16" s="1">
        <f>IF(D16="","",IF(D16=$B$6,0,VLOOKUP(E16,Life!A16:D126,4)))</f>
        <v>3.0230000000000001E-3</v>
      </c>
      <c r="G16" s="1">
        <f t="shared" si="8"/>
        <v>0.97742940443953197</v>
      </c>
      <c r="H16" s="1">
        <f t="shared" si="9"/>
        <v>0.87866259927242918</v>
      </c>
      <c r="I16" s="1">
        <f t="shared" si="0"/>
        <v>0.85883066111014161</v>
      </c>
      <c r="J16" s="1">
        <f t="shared" si="1"/>
        <v>5.7776250848258304</v>
      </c>
      <c r="K16" s="9">
        <f t="shared" si="2"/>
        <v>0</v>
      </c>
      <c r="L16" s="1">
        <f t="shared" si="3"/>
        <v>10000</v>
      </c>
      <c r="M16" s="1">
        <f t="shared" si="4"/>
        <v>7129.4619853174254</v>
      </c>
      <c r="N16" s="1">
        <f t="shared" si="5"/>
        <v>7129.4619853174254</v>
      </c>
      <c r="O16" s="13">
        <f t="shared" si="6"/>
        <v>372.17926983560238</v>
      </c>
      <c r="P16" s="13">
        <f t="shared" si="10"/>
        <v>2503.7674862175986</v>
      </c>
      <c r="Q16" s="13">
        <f t="shared" si="11"/>
        <v>4625.6944990998272</v>
      </c>
      <c r="R16" s="14">
        <f>IF(D16="","",MAX(Q16,'Pricing (Aa)'!Q16))</f>
        <v>4625.6944990998272</v>
      </c>
      <c r="S16" s="15">
        <f t="shared" si="12"/>
        <v>98.179269835602383</v>
      </c>
      <c r="T16" s="1">
        <f t="shared" si="13"/>
        <v>660.48295420523391</v>
      </c>
    </row>
    <row r="17" spans="1:20" x14ac:dyDescent="0.3">
      <c r="D17" s="1">
        <f t="shared" si="14"/>
        <v>14</v>
      </c>
      <c r="E17" s="1">
        <f t="shared" si="7"/>
        <v>49</v>
      </c>
      <c r="F17" s="1">
        <f>IF(D17="","",IF(D17=$B$6,0,VLOOKUP(E17,Life!A17:D127,4)))</f>
        <v>3.2499999999999999E-3</v>
      </c>
      <c r="G17" s="1">
        <f t="shared" si="8"/>
        <v>0.9744746353499113</v>
      </c>
      <c r="H17" s="1">
        <f t="shared" si="9"/>
        <v>0.86996296957666253</v>
      </c>
      <c r="I17" s="1">
        <f t="shared" si="0"/>
        <v>0.84775684754614422</v>
      </c>
      <c r="J17" s="1">
        <f t="shared" si="1"/>
        <v>4.9187944237156884</v>
      </c>
      <c r="K17" s="9">
        <f t="shared" si="2"/>
        <v>0</v>
      </c>
      <c r="L17" s="1">
        <f t="shared" si="3"/>
        <v>10000</v>
      </c>
      <c r="M17" s="1">
        <f t="shared" si="4"/>
        <v>7192.1176026808553</v>
      </c>
      <c r="N17" s="1">
        <f t="shared" si="5"/>
        <v>7192.1176026808553</v>
      </c>
      <c r="O17" s="13">
        <f t="shared" si="6"/>
        <v>372.17926983560238</v>
      </c>
      <c r="P17" s="13">
        <f t="shared" si="10"/>
        <v>2159.4320616682394</v>
      </c>
      <c r="Q17" s="13">
        <f t="shared" si="11"/>
        <v>5032.6855410126154</v>
      </c>
      <c r="R17" s="14">
        <f>IF(D17="","",MAX(Q17,'Pricing (Aa)'!Q17))</f>
        <v>5032.6855410126154</v>
      </c>
      <c r="S17" s="15">
        <f t="shared" si="12"/>
        <v>98.179269835602383</v>
      </c>
      <c r="T17" s="1">
        <f t="shared" si="13"/>
        <v>569.64876944335504</v>
      </c>
    </row>
    <row r="18" spans="1:20" x14ac:dyDescent="0.3">
      <c r="A18" s="1" t="s">
        <v>35</v>
      </c>
      <c r="B18" s="1">
        <f>L3*F3*POWER(1+B16, -0.5)/G3</f>
        <v>0.2730287023884545</v>
      </c>
      <c r="D18" s="1">
        <f t="shared" si="14"/>
        <v>15</v>
      </c>
      <c r="E18" s="1">
        <f t="shared" si="7"/>
        <v>50</v>
      </c>
      <c r="F18" s="1">
        <f>IF(D18="","",IF(D18=$B$6,0,VLOOKUP(E18,Life!A18:D128,4)))</f>
        <v>3.4619999999999998E-3</v>
      </c>
      <c r="G18" s="1">
        <f t="shared" si="8"/>
        <v>0.9713075927850241</v>
      </c>
      <c r="H18" s="1">
        <f t="shared" si="9"/>
        <v>0.86134947482837876</v>
      </c>
      <c r="I18" s="1">
        <f t="shared" si="0"/>
        <v>0.8366352849421973</v>
      </c>
      <c r="J18" s="1">
        <f t="shared" si="1"/>
        <v>4.0710375761695445</v>
      </c>
      <c r="K18" s="9">
        <f t="shared" si="2"/>
        <v>0</v>
      </c>
      <c r="L18" s="1">
        <f t="shared" si="3"/>
        <v>10000</v>
      </c>
      <c r="M18" s="1">
        <f t="shared" si="4"/>
        <v>7254.9552876237976</v>
      </c>
      <c r="N18" s="1">
        <f t="shared" si="5"/>
        <v>7254.9552876237976</v>
      </c>
      <c r="O18" s="13">
        <f t="shared" si="6"/>
        <v>372.17926983560238</v>
      </c>
      <c r="P18" s="13">
        <f t="shared" si="10"/>
        <v>1811.0111058449597</v>
      </c>
      <c r="Q18" s="13">
        <f t="shared" si="11"/>
        <v>5443.9441817788374</v>
      </c>
      <c r="R18" s="14">
        <f>IF(D18="","",MAX(Q18,'Pricing (Aa)'!Q18))</f>
        <v>5443.9441817788374</v>
      </c>
      <c r="S18" s="15">
        <f t="shared" si="12"/>
        <v>98.179269835602383</v>
      </c>
      <c r="T18" s="1">
        <f t="shared" si="13"/>
        <v>477.73683933165808</v>
      </c>
    </row>
    <row r="19" spans="1:20" x14ac:dyDescent="0.3">
      <c r="A19" s="1" t="s">
        <v>40</v>
      </c>
      <c r="B19" s="13">
        <f>SUMPRODUCT(F3:F108, I3:I108, L3:L108)/(SUMPRODUCT(F3:F108, I3:I108)*$B$7)</f>
        <v>0.9952863477098518</v>
      </c>
      <c r="D19" s="1">
        <f t="shared" si="14"/>
        <v>16</v>
      </c>
      <c r="E19" s="1">
        <f t="shared" si="7"/>
        <v>51</v>
      </c>
      <c r="F19" s="1">
        <f>IF(D19="","",IF(D19=$B$6,0,VLOOKUP(E19,Life!A19:D129,4)))</f>
        <v>3.7160000000000001E-3</v>
      </c>
      <c r="G19" s="1">
        <f t="shared" si="8"/>
        <v>0.96794492589880243</v>
      </c>
      <c r="H19" s="1">
        <f t="shared" si="9"/>
        <v>0.8528212622063156</v>
      </c>
      <c r="I19" s="1">
        <f t="shared" si="0"/>
        <v>0.82548401345121536</v>
      </c>
      <c r="J19" s="1">
        <f t="shared" si="1"/>
        <v>3.2344022912273478</v>
      </c>
      <c r="K19" s="9">
        <f t="shared" si="2"/>
        <v>0</v>
      </c>
      <c r="L19" s="1">
        <f t="shared" si="3"/>
        <v>10000</v>
      </c>
      <c r="M19" s="1">
        <f t="shared" si="4"/>
        <v>7318.047250681575</v>
      </c>
      <c r="N19" s="1">
        <f t="shared" si="5"/>
        <v>7318.047250681575</v>
      </c>
      <c r="O19" s="13">
        <f t="shared" si="6"/>
        <v>372.17926983560238</v>
      </c>
      <c r="P19" s="13">
        <f t="shared" si="10"/>
        <v>1458.2686805414853</v>
      </c>
      <c r="Q19" s="13">
        <f t="shared" si="11"/>
        <v>5859.7785701400899</v>
      </c>
      <c r="R19" s="14">
        <f>IF(D19="","",MAX(Q19,'Pricing (Aa)'!Q19))</f>
        <v>5859.7785701400899</v>
      </c>
      <c r="S19" s="15">
        <f t="shared" si="12"/>
        <v>98.179269835602383</v>
      </c>
      <c r="T19" s="1">
        <f t="shared" si="13"/>
        <v>384.6849243992865</v>
      </c>
    </row>
    <row r="20" spans="1:20" x14ac:dyDescent="0.3">
      <c r="A20" s="1" t="s">
        <v>41</v>
      </c>
      <c r="B20" s="13">
        <f>(VLOOKUP(B4,Life!A3:R113,17)/(VLOOKUP(B4,Life!A3:R113,18) - VLOOKUP(B4 + 20,Life!A3:R113,18)))*B7</f>
        <v>353.05932241774701</v>
      </c>
      <c r="D20" s="1">
        <f t="shared" si="14"/>
        <v>17</v>
      </c>
      <c r="E20" s="1">
        <f t="shared" si="7"/>
        <v>52</v>
      </c>
      <c r="F20" s="1">
        <f>IF(D20="","",IF(D20=$B$6,0,VLOOKUP(E20,Life!A20:D130,4)))</f>
        <v>3.9870000000000001E-3</v>
      </c>
      <c r="G20" s="1">
        <f t="shared" si="8"/>
        <v>0.9643480425541624</v>
      </c>
      <c r="H20" s="1">
        <f t="shared" si="9"/>
        <v>0.84437748733298579</v>
      </c>
      <c r="I20" s="1">
        <f t="shared" si="0"/>
        <v>0.81427377708636695</v>
      </c>
      <c r="J20" s="1">
        <f t="shared" si="1"/>
        <v>2.4089182777761327</v>
      </c>
      <c r="K20" s="9">
        <f t="shared" si="2"/>
        <v>0</v>
      </c>
      <c r="L20" s="1">
        <f t="shared" si="3"/>
        <v>10000</v>
      </c>
      <c r="M20" s="1">
        <f t="shared" si="4"/>
        <v>7381.3113383134796</v>
      </c>
      <c r="N20" s="1">
        <f t="shared" si="5"/>
        <v>7381.3113383134796</v>
      </c>
      <c r="O20" s="13">
        <f t="shared" si="6"/>
        <v>372.17926983560238</v>
      </c>
      <c r="P20" s="13">
        <f t="shared" si="10"/>
        <v>1101.0417760527541</v>
      </c>
      <c r="Q20" s="13">
        <f t="shared" si="11"/>
        <v>6280.2695622607253</v>
      </c>
      <c r="R20" s="14">
        <f>IF(D20="","",MAX(Q20,'Pricing (Aa)'!Q20))</f>
        <v>6280.2695622607253</v>
      </c>
      <c r="S20" s="15">
        <f t="shared" si="12"/>
        <v>98.179269835602383</v>
      </c>
      <c r="T20" s="1">
        <f t="shared" si="13"/>
        <v>290.45002339626149</v>
      </c>
    </row>
    <row r="21" spans="1:20" x14ac:dyDescent="0.3">
      <c r="A21" s="1" t="s">
        <v>39</v>
      </c>
      <c r="B21" s="1">
        <f>IF(B14&gt;B19*B20,20,1)</f>
        <v>20</v>
      </c>
      <c r="D21" s="1">
        <f t="shared" si="14"/>
        <v>18</v>
      </c>
      <c r="E21" s="1">
        <f t="shared" si="7"/>
        <v>53</v>
      </c>
      <c r="F21" s="1">
        <f>IF(D21="","",IF(D21=$B$6,0,VLOOKUP(E21,Life!A21:D131,4)))</f>
        <v>4.2760000000000003E-3</v>
      </c>
      <c r="G21" s="1">
        <f t="shared" si="8"/>
        <v>0.96050318690849901</v>
      </c>
      <c r="H21" s="1">
        <f t="shared" si="9"/>
        <v>0.83601731419107506</v>
      </c>
      <c r="I21" s="1">
        <f t="shared" si="0"/>
        <v>0.8029972945912115</v>
      </c>
      <c r="J21" s="1">
        <f t="shared" si="1"/>
        <v>1.5946445006897654</v>
      </c>
      <c r="K21" s="9">
        <f t="shared" si="2"/>
        <v>0</v>
      </c>
      <c r="L21" s="1">
        <f t="shared" si="3"/>
        <v>10000</v>
      </c>
      <c r="M21" s="1">
        <f t="shared" si="4"/>
        <v>7444.7377670725236</v>
      </c>
      <c r="N21" s="1">
        <f t="shared" si="5"/>
        <v>7444.7377670725236</v>
      </c>
      <c r="O21" s="13">
        <f t="shared" si="6"/>
        <v>372.17926983560238</v>
      </c>
      <c r="P21" s="13">
        <f t="shared" si="10"/>
        <v>739.09791466509284</v>
      </c>
      <c r="Q21" s="13">
        <f t="shared" si="11"/>
        <v>6705.6398524074311</v>
      </c>
      <c r="R21" s="14">
        <f>IF(D21="","",MAX(Q21,'Pricing (Aa)'!Q21))</f>
        <v>6705.6398524074311</v>
      </c>
      <c r="S21" s="15">
        <f t="shared" si="12"/>
        <v>98.179269835602383</v>
      </c>
      <c r="T21" s="1">
        <f t="shared" si="13"/>
        <v>194.97080971459778</v>
      </c>
    </row>
    <row r="22" spans="1:20" x14ac:dyDescent="0.3">
      <c r="A22" s="1" t="s">
        <v>36</v>
      </c>
      <c r="B22" s="1">
        <f>IF(B21=1,B18,MAX(B14-B19*B20,0)+B18)</f>
        <v>0.32155551111027186</v>
      </c>
      <c r="D22" s="1">
        <f t="shared" si="14"/>
        <v>19</v>
      </c>
      <c r="E22" s="1">
        <f t="shared" si="7"/>
        <v>54</v>
      </c>
      <c r="F22" s="1">
        <f>IF(D22="","",IF(D22=$B$6,0,VLOOKUP(E22,Life!A22:D132,4)))</f>
        <v>4.5849999999999997E-3</v>
      </c>
      <c r="G22" s="1">
        <f t="shared" si="8"/>
        <v>0.95639607528127835</v>
      </c>
      <c r="H22" s="1">
        <f t="shared" si="9"/>
        <v>0.82773991504066835</v>
      </c>
      <c r="I22" s="1">
        <f t="shared" si="0"/>
        <v>0.79164720609855399</v>
      </c>
      <c r="J22" s="1">
        <f t="shared" si="1"/>
        <v>0.79164720609855399</v>
      </c>
      <c r="K22" s="9">
        <f t="shared" si="2"/>
        <v>0</v>
      </c>
      <c r="L22" s="1">
        <f t="shared" si="3"/>
        <v>10000</v>
      </c>
      <c r="M22" s="1">
        <f t="shared" si="4"/>
        <v>7508.3174419691959</v>
      </c>
      <c r="N22" s="1">
        <f t="shared" si="5"/>
        <v>7508.3174419691959</v>
      </c>
      <c r="O22" s="13">
        <f t="shared" si="6"/>
        <v>372.17926983560238</v>
      </c>
      <c r="P22" s="13">
        <f t="shared" si="10"/>
        <v>372.17926983560238</v>
      </c>
      <c r="Q22" s="13">
        <f t="shared" si="11"/>
        <v>7136.1381721335938</v>
      </c>
      <c r="R22" s="14">
        <f>IF(D22="","",MAX(Q22,'Pricing (Aa)'!Q22))</f>
        <v>7136.1381721335938</v>
      </c>
      <c r="S22" s="15">
        <f t="shared" si="12"/>
        <v>98.179269835602383</v>
      </c>
      <c r="T22" s="1">
        <f t="shared" si="13"/>
        <v>98.179269835602383</v>
      </c>
    </row>
    <row r="23" spans="1:20" x14ac:dyDescent="0.3">
      <c r="A23" s="1" t="s">
        <v>37</v>
      </c>
      <c r="B23" s="1">
        <f>B14+(B14-B22)/(SUMIF(D4:D108,"&lt;" &amp; IF(B21=1,B5,MIN(20,B5)),I4:I108)/G3)</f>
        <v>372.17926983560238</v>
      </c>
      <c r="D23" s="1">
        <f t="shared" si="14"/>
        <v>20</v>
      </c>
      <c r="E23" s="1">
        <f t="shared" si="7"/>
        <v>55</v>
      </c>
      <c r="F23" s="1">
        <f>IF(D23="","",IF(D23=$B$6,0,VLOOKUP(E23,Life!A23:D133,4)))</f>
        <v>5.0600000000000003E-3</v>
      </c>
      <c r="G23" s="1">
        <f t="shared" si="8"/>
        <v>0.95201099927611377</v>
      </c>
      <c r="H23" s="1">
        <f t="shared" si="9"/>
        <v>0.81954447033729538</v>
      </c>
      <c r="I23" s="1">
        <f t="shared" si="0"/>
        <v>0.78021535015702193</v>
      </c>
      <c r="J23" s="1">
        <f t="shared" si="1"/>
        <v>0</v>
      </c>
      <c r="K23" s="9">
        <f t="shared" si="2"/>
        <v>0</v>
      </c>
      <c r="L23" s="1">
        <f t="shared" si="3"/>
        <v>10000</v>
      </c>
      <c r="M23" s="1">
        <f t="shared" si="4"/>
        <v>7572.0397388687607</v>
      </c>
      <c r="N23" s="1">
        <f t="shared" si="5"/>
        <v>7572.0397388687607</v>
      </c>
      <c r="O23" s="1">
        <f t="shared" si="6"/>
        <v>0</v>
      </c>
      <c r="P23" s="1">
        <f t="shared" si="10"/>
        <v>0</v>
      </c>
      <c r="Q23" s="13">
        <f t="shared" si="11"/>
        <v>7572.0397388687607</v>
      </c>
      <c r="R23" s="14">
        <f>IF(D23="","",MAX(Q23,'Pricing (Aa)'!Q23))</f>
        <v>7572.0397388687607</v>
      </c>
      <c r="S23" s="15">
        <f t="shared" si="12"/>
        <v>0</v>
      </c>
      <c r="T23" s="1">
        <f t="shared" si="13"/>
        <v>0</v>
      </c>
    </row>
    <row r="24" spans="1:20" x14ac:dyDescent="0.3">
      <c r="A24" s="1" t="s">
        <v>38</v>
      </c>
      <c r="B24" s="1">
        <f>IF(B5&gt;B21,B14,0)</f>
        <v>0</v>
      </c>
      <c r="D24" s="1">
        <f t="shared" si="14"/>
        <v>21</v>
      </c>
      <c r="E24" s="1">
        <f t="shared" si="7"/>
        <v>56</v>
      </c>
      <c r="F24" s="1">
        <f>IF(D24="","",IF(D24=$B$6,0,VLOOKUP(E24,Life!A24:D134,4)))</f>
        <v>5.4159999999999998E-3</v>
      </c>
      <c r="G24" s="1">
        <f t="shared" si="8"/>
        <v>0.94719382361977666</v>
      </c>
      <c r="H24" s="1">
        <f t="shared" si="9"/>
        <v>0.81143016865078754</v>
      </c>
      <c r="I24" s="1">
        <f t="shared" si="0"/>
        <v>0.76858164404477969</v>
      </c>
      <c r="J24" s="1">
        <f t="shared" si="1"/>
        <v>0</v>
      </c>
      <c r="K24" s="9">
        <f t="shared" si="2"/>
        <v>0</v>
      </c>
      <c r="L24" s="1">
        <f t="shared" si="3"/>
        <v>10000</v>
      </c>
      <c r="M24" s="1">
        <f t="shared" si="4"/>
        <v>7635.5436163131217</v>
      </c>
      <c r="N24" s="1">
        <f t="shared" si="5"/>
        <v>7635.5436163131217</v>
      </c>
      <c r="O24" s="1">
        <f t="shared" si="6"/>
        <v>0</v>
      </c>
      <c r="P24" s="1">
        <f t="shared" si="10"/>
        <v>0</v>
      </c>
      <c r="Q24" s="13">
        <f t="shared" si="11"/>
        <v>7635.5436163131217</v>
      </c>
      <c r="R24" s="14">
        <f>IF(D24="","",MAX(Q24,'Pricing (Aa)'!Q24))</f>
        <v>7635.5436163131217</v>
      </c>
      <c r="S24" s="15">
        <f t="shared" si="12"/>
        <v>0</v>
      </c>
      <c r="T24" s="1">
        <f t="shared" si="13"/>
        <v>0</v>
      </c>
    </row>
    <row r="25" spans="1:20" x14ac:dyDescent="0.3">
      <c r="D25" s="1">
        <f t="shared" si="14"/>
        <v>22</v>
      </c>
      <c r="E25" s="1">
        <f t="shared" si="7"/>
        <v>57</v>
      </c>
      <c r="F25" s="1">
        <f>IF(D25="","",IF(D25=$B$6,0,VLOOKUP(E25,Life!A25:D135,4)))</f>
        <v>5.8019999999999999E-3</v>
      </c>
      <c r="G25" s="1">
        <f t="shared" si="8"/>
        <v>0.94206382187105198</v>
      </c>
      <c r="H25" s="1">
        <f t="shared" si="9"/>
        <v>0.80339620658493816</v>
      </c>
      <c r="I25" s="1">
        <f t="shared" si="0"/>
        <v>0.75685050085211203</v>
      </c>
      <c r="J25" s="1">
        <f t="shared" si="1"/>
        <v>0</v>
      </c>
      <c r="K25" s="9">
        <f t="shared" si="2"/>
        <v>0</v>
      </c>
      <c r="L25" s="1">
        <f t="shared" si="3"/>
        <v>10000</v>
      </c>
      <c r="M25" s="1">
        <f t="shared" si="4"/>
        <v>7699.1676179309761</v>
      </c>
      <c r="N25" s="1">
        <f t="shared" si="5"/>
        <v>7699.1676179309761</v>
      </c>
      <c r="O25" s="1">
        <f t="shared" si="6"/>
        <v>0</v>
      </c>
      <c r="P25" s="1">
        <f t="shared" si="10"/>
        <v>0</v>
      </c>
      <c r="Q25" s="13">
        <f t="shared" si="11"/>
        <v>7699.1676179309761</v>
      </c>
      <c r="R25" s="14">
        <f>IF(D25="","",MAX(Q25,'Pricing (Aa)'!Q25))</f>
        <v>7699.1676179309761</v>
      </c>
      <c r="S25" s="15">
        <f t="shared" si="12"/>
        <v>0</v>
      </c>
      <c r="T25" s="1">
        <f t="shared" si="13"/>
        <v>0</v>
      </c>
    </row>
    <row r="26" spans="1:20" x14ac:dyDescent="0.3">
      <c r="D26" s="1">
        <f t="shared" si="14"/>
        <v>23</v>
      </c>
      <c r="E26" s="1">
        <f t="shared" si="7"/>
        <v>58</v>
      </c>
      <c r="F26" s="1">
        <f>IF(D26="","",IF(D26=$B$6,0,VLOOKUP(E26,Life!A26:D136,4)))</f>
        <v>6.2220000000000001E-3</v>
      </c>
      <c r="G26" s="1">
        <f t="shared" si="8"/>
        <v>0.93659796757655611</v>
      </c>
      <c r="H26" s="1">
        <f t="shared" si="9"/>
        <v>0.79544178869795856</v>
      </c>
      <c r="I26" s="1">
        <f t="shared" si="0"/>
        <v>0.74500916261996841</v>
      </c>
      <c r="J26" s="1">
        <f t="shared" si="1"/>
        <v>0</v>
      </c>
      <c r="K26" s="9">
        <f t="shared" si="2"/>
        <v>0</v>
      </c>
      <c r="L26" s="1">
        <f t="shared" si="3"/>
        <v>10000</v>
      </c>
      <c r="M26" s="1">
        <f t="shared" si="4"/>
        <v>7762.8902047243528</v>
      </c>
      <c r="N26" s="1">
        <f t="shared" si="5"/>
        <v>7762.8902047243528</v>
      </c>
      <c r="O26" s="1">
        <f t="shared" si="6"/>
        <v>0</v>
      </c>
      <c r="P26" s="1">
        <f t="shared" si="10"/>
        <v>0</v>
      </c>
      <c r="Q26" s="13">
        <f t="shared" si="11"/>
        <v>7762.8902047243528</v>
      </c>
      <c r="R26" s="14">
        <f>IF(D26="","",MAX(Q26,'Pricing (Aa)'!Q26))</f>
        <v>7762.8902047243528</v>
      </c>
      <c r="S26" s="15">
        <f t="shared" si="12"/>
        <v>0</v>
      </c>
      <c r="T26" s="1">
        <f t="shared" si="13"/>
        <v>0</v>
      </c>
    </row>
    <row r="27" spans="1:20" x14ac:dyDescent="0.3">
      <c r="D27" s="1">
        <f t="shared" si="14"/>
        <v>24</v>
      </c>
      <c r="E27" s="1">
        <f t="shared" si="7"/>
        <v>59</v>
      </c>
      <c r="F27" s="1">
        <f>IF(D27="","",IF(D27=$B$6,0,VLOOKUP(E27,Life!A27:D137,4)))</f>
        <v>6.6779999999999999E-3</v>
      </c>
      <c r="G27" s="1">
        <f t="shared" si="8"/>
        <v>0.93077045502229483</v>
      </c>
      <c r="H27" s="1">
        <f t="shared" si="9"/>
        <v>0.78756612742372134</v>
      </c>
      <c r="I27" s="1">
        <f t="shared" si="0"/>
        <v>0.73304328278232378</v>
      </c>
      <c r="J27" s="1">
        <f t="shared" si="1"/>
        <v>0</v>
      </c>
      <c r="K27" s="9">
        <f t="shared" si="2"/>
        <v>0</v>
      </c>
      <c r="L27" s="1">
        <f t="shared" si="3"/>
        <v>10000</v>
      </c>
      <c r="M27" s="1">
        <f t="shared" si="4"/>
        <v>7826.6864235845251</v>
      </c>
      <c r="N27" s="1">
        <f t="shared" si="5"/>
        <v>7826.6864235845251</v>
      </c>
      <c r="O27" s="1">
        <f t="shared" si="6"/>
        <v>0</v>
      </c>
      <c r="P27" s="1">
        <f t="shared" si="10"/>
        <v>0</v>
      </c>
      <c r="Q27" s="13">
        <f t="shared" si="11"/>
        <v>7826.6864235845251</v>
      </c>
      <c r="R27" s="14">
        <f>IF(D27="","",MAX(Q27,'Pricing (Aa)'!Q27))</f>
        <v>7826.6864235845251</v>
      </c>
      <c r="S27" s="15">
        <f t="shared" si="12"/>
        <v>0</v>
      </c>
      <c r="T27" s="1">
        <f t="shared" si="13"/>
        <v>0</v>
      </c>
    </row>
    <row r="28" spans="1:20" x14ac:dyDescent="0.3">
      <c r="D28" s="1">
        <f t="shared" si="14"/>
        <v>25</v>
      </c>
      <c r="E28" s="1">
        <f t="shared" si="7"/>
        <v>60</v>
      </c>
      <c r="F28" s="1">
        <f>IF(D28="","",IF(D28=$B$6,0,VLOOKUP(E28,Life!A28:D138,4)))</f>
        <v>7.4609999999999998E-3</v>
      </c>
      <c r="G28" s="1">
        <f t="shared" si="8"/>
        <v>0.92455476992365593</v>
      </c>
      <c r="H28" s="1">
        <f t="shared" si="9"/>
        <v>0.77976844299378345</v>
      </c>
      <c r="I28" s="1">
        <f t="shared" si="0"/>
        <v>0.72093863340584485</v>
      </c>
      <c r="J28" s="1">
        <f t="shared" si="1"/>
        <v>0</v>
      </c>
      <c r="K28" s="9">
        <f t="shared" si="2"/>
        <v>0</v>
      </c>
      <c r="L28" s="1">
        <f t="shared" si="3"/>
        <v>10000</v>
      </c>
      <c r="M28" s="1">
        <f t="shared" si="4"/>
        <v>7890.5331991262901</v>
      </c>
      <c r="N28" s="1">
        <f t="shared" si="5"/>
        <v>7890.5331991262901</v>
      </c>
      <c r="O28" s="1">
        <f t="shared" si="6"/>
        <v>0</v>
      </c>
      <c r="P28" s="1">
        <f t="shared" si="10"/>
        <v>0</v>
      </c>
      <c r="Q28" s="13">
        <f t="shared" si="11"/>
        <v>7890.5331991262901</v>
      </c>
      <c r="R28" s="14">
        <f>IF(D28="","",MAX(Q28,'Pricing (Aa)'!Q28))</f>
        <v>7890.5331991262901</v>
      </c>
      <c r="S28" s="15">
        <f t="shared" si="12"/>
        <v>0</v>
      </c>
      <c r="T28" s="1">
        <f t="shared" si="13"/>
        <v>0</v>
      </c>
    </row>
    <row r="29" spans="1:20" x14ac:dyDescent="0.3">
      <c r="D29" s="1">
        <f t="shared" si="14"/>
        <v>26</v>
      </c>
      <c r="E29" s="1">
        <f t="shared" si="7"/>
        <v>61</v>
      </c>
      <c r="F29" s="1">
        <f>IF(D29="","",IF(D29=$B$6,0,VLOOKUP(E29,Life!A29:D139,4)))</f>
        <v>8.005E-3</v>
      </c>
      <c r="G29" s="1">
        <f t="shared" si="8"/>
        <v>0.91765666678525548</v>
      </c>
      <c r="H29" s="1">
        <f t="shared" si="9"/>
        <v>0.77204796336018167</v>
      </c>
      <c r="I29" s="1">
        <f t="shared" si="0"/>
        <v>0.70847496065544935</v>
      </c>
      <c r="J29" s="1">
        <f t="shared" si="1"/>
        <v>0</v>
      </c>
      <c r="K29" s="9">
        <f t="shared" si="2"/>
        <v>0</v>
      </c>
      <c r="L29" s="1">
        <f t="shared" si="3"/>
        <v>10000</v>
      </c>
      <c r="M29" s="1">
        <f t="shared" si="4"/>
        <v>7953.7997087352442</v>
      </c>
      <c r="N29" s="1">
        <f t="shared" si="5"/>
        <v>7953.7997087352442</v>
      </c>
      <c r="O29" s="1">
        <f t="shared" si="6"/>
        <v>0</v>
      </c>
      <c r="P29" s="1">
        <f t="shared" si="10"/>
        <v>0</v>
      </c>
      <c r="Q29" s="13">
        <f t="shared" si="11"/>
        <v>7953.7997087352442</v>
      </c>
      <c r="R29" s="14">
        <f>IF(D29="","",MAX(Q29,'Pricing (Aa)'!Q29))</f>
        <v>7953.7997087352442</v>
      </c>
      <c r="S29" s="15">
        <f t="shared" si="12"/>
        <v>0</v>
      </c>
      <c r="T29" s="1">
        <f t="shared" si="13"/>
        <v>0</v>
      </c>
    </row>
    <row r="30" spans="1:20" x14ac:dyDescent="0.3">
      <c r="D30" s="1">
        <f t="shared" si="14"/>
        <v>27</v>
      </c>
      <c r="E30" s="1">
        <f t="shared" si="7"/>
        <v>62</v>
      </c>
      <c r="F30" s="1">
        <f>IF(D30="","",IF(D30=$B$6,0,VLOOKUP(E30,Life!A30:D140,4)))</f>
        <v>8.6099999999999996E-3</v>
      </c>
      <c r="G30" s="1">
        <f t="shared" si="8"/>
        <v>0.9103108251676395</v>
      </c>
      <c r="H30" s="1">
        <f t="shared" si="9"/>
        <v>0.76440392411899172</v>
      </c>
      <c r="I30" s="1">
        <f t="shared" si="0"/>
        <v>0.69584516692614107</v>
      </c>
      <c r="J30" s="1">
        <f t="shared" si="1"/>
        <v>0</v>
      </c>
      <c r="K30" s="9">
        <f t="shared" si="2"/>
        <v>0</v>
      </c>
      <c r="L30" s="1">
        <f t="shared" si="3"/>
        <v>10000</v>
      </c>
      <c r="M30" s="1">
        <f t="shared" si="4"/>
        <v>8017.0650572588811</v>
      </c>
      <c r="N30" s="1">
        <f t="shared" si="5"/>
        <v>8017.0650572588811</v>
      </c>
      <c r="O30" s="1">
        <f t="shared" si="6"/>
        <v>0</v>
      </c>
      <c r="P30" s="1">
        <f t="shared" si="10"/>
        <v>0</v>
      </c>
      <c r="Q30" s="13">
        <f t="shared" si="11"/>
        <v>8017.0650572588811</v>
      </c>
      <c r="R30" s="14">
        <f>IF(D30="","",MAX(Q30,'Pricing (Aa)'!Q30))</f>
        <v>8017.0650572588811</v>
      </c>
      <c r="S30" s="15">
        <f t="shared" si="12"/>
        <v>0</v>
      </c>
      <c r="T30" s="1">
        <f t="shared" si="13"/>
        <v>0</v>
      </c>
    </row>
    <row r="31" spans="1:20" x14ac:dyDescent="0.3">
      <c r="D31" s="1">
        <f t="shared" si="14"/>
        <v>28</v>
      </c>
      <c r="E31" s="1">
        <f t="shared" si="7"/>
        <v>63</v>
      </c>
      <c r="F31" s="1">
        <f>IF(D31="","",IF(D31=$B$6,0,VLOOKUP(E31,Life!A31:D141,4)))</f>
        <v>9.2829999999999996E-3</v>
      </c>
      <c r="G31" s="1">
        <f t="shared" si="8"/>
        <v>0.90247304896294611</v>
      </c>
      <c r="H31" s="1">
        <f t="shared" si="9"/>
        <v>0.75683556843464528</v>
      </c>
      <c r="I31" s="1">
        <f t="shared" si="0"/>
        <v>0.68302370300881876</v>
      </c>
      <c r="J31" s="1">
        <f t="shared" si="1"/>
        <v>0</v>
      </c>
      <c r="K31" s="9">
        <f t="shared" si="2"/>
        <v>0</v>
      </c>
      <c r="L31" s="1">
        <f t="shared" si="3"/>
        <v>10000</v>
      </c>
      <c r="M31" s="1">
        <f t="shared" si="4"/>
        <v>8080.2774677307807</v>
      </c>
      <c r="N31" s="1">
        <f t="shared" si="5"/>
        <v>8080.2774677307807</v>
      </c>
      <c r="O31" s="1">
        <f t="shared" si="6"/>
        <v>0</v>
      </c>
      <c r="P31" s="1">
        <f t="shared" si="10"/>
        <v>0</v>
      </c>
      <c r="Q31" s="13">
        <f t="shared" si="11"/>
        <v>8080.2774677307807</v>
      </c>
      <c r="R31" s="14">
        <f>IF(D31="","",MAX(Q31,'Pricing (Aa)'!Q31))</f>
        <v>8080.2774677307807</v>
      </c>
      <c r="S31" s="15">
        <f t="shared" si="12"/>
        <v>0</v>
      </c>
      <c r="T31" s="1">
        <f t="shared" si="13"/>
        <v>0</v>
      </c>
    </row>
    <row r="32" spans="1:20" x14ac:dyDescent="0.3">
      <c r="D32" s="1">
        <f t="shared" si="14"/>
        <v>29</v>
      </c>
      <c r="E32" s="1">
        <f t="shared" si="7"/>
        <v>64</v>
      </c>
      <c r="F32" s="1">
        <f>IF(D32="","",IF(D32=$B$6,0,VLOOKUP(E32,Life!A32:D142,4)))</f>
        <v>1.004E-2</v>
      </c>
      <c r="G32" s="1">
        <f t="shared" si="8"/>
        <v>0.89409539164942309</v>
      </c>
      <c r="H32" s="1">
        <f t="shared" si="9"/>
        <v>0.74934214696499535</v>
      </c>
      <c r="I32" s="1">
        <f t="shared" si="0"/>
        <v>0.6699833603700871</v>
      </c>
      <c r="J32" s="1">
        <f t="shared" si="1"/>
        <v>0</v>
      </c>
      <c r="K32" s="9">
        <f t="shared" si="2"/>
        <v>0</v>
      </c>
      <c r="L32" s="1">
        <f t="shared" si="3"/>
        <v>10000</v>
      </c>
      <c r="M32" s="1">
        <f t="shared" si="4"/>
        <v>8143.3822645793134</v>
      </c>
      <c r="N32" s="1">
        <f t="shared" si="5"/>
        <v>8143.3822645793134</v>
      </c>
      <c r="O32" s="1">
        <f t="shared" si="6"/>
        <v>0</v>
      </c>
      <c r="P32" s="1">
        <f t="shared" si="10"/>
        <v>0</v>
      </c>
      <c r="Q32" s="13">
        <f t="shared" si="11"/>
        <v>8143.3822645793134</v>
      </c>
      <c r="R32" s="14">
        <f>IF(D32="","",MAX(Q32,'Pricing (Aa)'!Q32))</f>
        <v>8143.3822645793134</v>
      </c>
      <c r="S32" s="15">
        <f t="shared" si="12"/>
        <v>0</v>
      </c>
      <c r="T32" s="1">
        <f t="shared" si="13"/>
        <v>0</v>
      </c>
    </row>
    <row r="33" spans="4:20" x14ac:dyDescent="0.3">
      <c r="D33" s="1">
        <f t="shared" si="14"/>
        <v>30</v>
      </c>
      <c r="E33" s="1">
        <f t="shared" si="7"/>
        <v>65</v>
      </c>
      <c r="F33" s="1">
        <f>IF(D33="","",IF(D33=$B$6,0,VLOOKUP(E33,Life!A33:D143,4)))</f>
        <v>1.1263E-2</v>
      </c>
      <c r="G33" s="1">
        <f t="shared" si="8"/>
        <v>0.88511867391726284</v>
      </c>
      <c r="H33" s="1">
        <f t="shared" si="9"/>
        <v>0.74192291778712405</v>
      </c>
      <c r="I33" s="1">
        <f t="shared" si="0"/>
        <v>0.65668982914056562</v>
      </c>
      <c r="J33" s="1">
        <f t="shared" si="1"/>
        <v>0</v>
      </c>
      <c r="K33" s="9">
        <f t="shared" si="2"/>
        <v>0</v>
      </c>
      <c r="L33" s="1">
        <f t="shared" si="3"/>
        <v>10000</v>
      </c>
      <c r="M33" s="1">
        <f t="shared" si="4"/>
        <v>8206.3066548032784</v>
      </c>
      <c r="N33" s="1">
        <f t="shared" si="5"/>
        <v>8206.3066548032784</v>
      </c>
      <c r="O33" s="1">
        <f t="shared" si="6"/>
        <v>0</v>
      </c>
      <c r="P33" s="1">
        <f t="shared" si="10"/>
        <v>0</v>
      </c>
      <c r="Q33" s="13">
        <f t="shared" si="11"/>
        <v>8206.3066548032784</v>
      </c>
      <c r="R33" s="14">
        <f>IF(D33="","",MAX(Q33,'Pricing (Aa)'!Q33))</f>
        <v>8206.3066548032784</v>
      </c>
      <c r="S33" s="15">
        <f t="shared" si="12"/>
        <v>0</v>
      </c>
      <c r="T33" s="1">
        <f t="shared" si="13"/>
        <v>0</v>
      </c>
    </row>
    <row r="34" spans="4:20" x14ac:dyDescent="0.3">
      <c r="D34" s="1">
        <f t="shared" si="14"/>
        <v>31</v>
      </c>
      <c r="E34" s="1">
        <f t="shared" si="7"/>
        <v>66</v>
      </c>
      <c r="F34" s="1">
        <f>IF(D34="","",IF(D34=$B$6,0,VLOOKUP(E34,Life!A34:D144,4)))</f>
        <v>1.2233000000000001E-2</v>
      </c>
      <c r="G34" s="1">
        <f t="shared" si="8"/>
        <v>0.87514958229293272</v>
      </c>
      <c r="H34" s="1">
        <f t="shared" si="9"/>
        <v>0.73457714632388516</v>
      </c>
      <c r="I34" s="1">
        <f t="shared" si="0"/>
        <v>0.6428648827672826</v>
      </c>
      <c r="J34" s="1">
        <f t="shared" si="1"/>
        <v>0</v>
      </c>
      <c r="K34" s="9">
        <f t="shared" si="2"/>
        <v>0</v>
      </c>
      <c r="L34" s="1">
        <f t="shared" si="3"/>
        <v>10000</v>
      </c>
      <c r="M34" s="1">
        <f t="shared" si="4"/>
        <v>8268.303878817751</v>
      </c>
      <c r="N34" s="1">
        <f t="shared" si="5"/>
        <v>8268.303878817751</v>
      </c>
      <c r="O34" s="1">
        <f t="shared" si="6"/>
        <v>0</v>
      </c>
      <c r="P34" s="1">
        <f t="shared" si="10"/>
        <v>0</v>
      </c>
      <c r="Q34" s="13">
        <f t="shared" si="11"/>
        <v>8268.303878817751</v>
      </c>
      <c r="R34" s="14">
        <f>IF(D34="","",MAX(Q34,'Pricing (Aa)'!Q34))</f>
        <v>8268.303878817751</v>
      </c>
      <c r="S34" s="15">
        <f t="shared" si="12"/>
        <v>0</v>
      </c>
      <c r="T34" s="1">
        <f t="shared" si="13"/>
        <v>0</v>
      </c>
    </row>
    <row r="35" spans="4:20" x14ac:dyDescent="0.3">
      <c r="D35" s="1">
        <f t="shared" si="14"/>
        <v>32</v>
      </c>
      <c r="E35" s="1">
        <f t="shared" si="7"/>
        <v>67</v>
      </c>
      <c r="F35" s="1">
        <f>IF(D35="","",IF(D35=$B$6,0,VLOOKUP(E35,Life!A35:D145,4)))</f>
        <v>1.3346999999999999E-2</v>
      </c>
      <c r="G35" s="1">
        <f t="shared" si="8"/>
        <v>0.8644438774527432</v>
      </c>
      <c r="H35" s="1">
        <f t="shared" si="9"/>
        <v>0.7273041052711734</v>
      </c>
      <c r="I35" s="1">
        <f t="shared" ref="I35:I66" si="15">IF(D35="","",G35*H35)</f>
        <v>0.62871358084791129</v>
      </c>
      <c r="J35" s="1">
        <f t="shared" ref="J35:J66" si="16">IF(D35="","",SUMIF(D35:D140, "&lt;"&amp;$B$5,I35:I140))</f>
        <v>0</v>
      </c>
      <c r="K35" s="9">
        <f t="shared" ref="K35:K66" si="17">IF(D35="","",(IF(E35=105,$B$11,0)))</f>
        <v>0</v>
      </c>
      <c r="L35" s="1">
        <f t="shared" si="3"/>
        <v>10000</v>
      </c>
      <c r="M35" s="1">
        <f t="shared" ref="M35:M66" si="18">IF(D35="","",IF(D35=$B$6,K35,F35*L35*POWER(1+$B$16, -0.5)+(1-F35)*M36/(1+$B$16)))</f>
        <v>8329.9470311649984</v>
      </c>
      <c r="N35" s="1">
        <f t="shared" ref="N35:N66" si="19">IF(D35="","",M35)</f>
        <v>8329.9470311649984</v>
      </c>
      <c r="O35" s="1">
        <f t="shared" ref="O35:O66" si="20">IF(D35="","",IF(D35&lt;$B$5,IF(D35=0,$B$22,IF(D35&lt;$B$21,$B$23,$B$24)),0))</f>
        <v>0</v>
      </c>
      <c r="P35" s="1">
        <f t="shared" si="10"/>
        <v>0</v>
      </c>
      <c r="Q35" s="13">
        <f t="shared" si="11"/>
        <v>8329.9470311649984</v>
      </c>
      <c r="R35" s="14">
        <f>IF(D35="","",MAX(Q35,'Pricing (Aa)'!Q35))</f>
        <v>8329.9470311649984</v>
      </c>
      <c r="S35" s="15">
        <f t="shared" si="12"/>
        <v>0</v>
      </c>
      <c r="T35" s="1">
        <f t="shared" si="13"/>
        <v>0</v>
      </c>
    </row>
    <row r="36" spans="4:20" x14ac:dyDescent="0.3">
      <c r="D36" s="1">
        <f t="shared" si="14"/>
        <v>33</v>
      </c>
      <c r="E36" s="1">
        <f t="shared" si="7"/>
        <v>68</v>
      </c>
      <c r="F36" s="1">
        <f>IF(D36="","",IF(D36=$B$6,0,VLOOKUP(E36,Life!A36:D146,4)))</f>
        <v>1.4612999999999999E-2</v>
      </c>
      <c r="G36" s="1">
        <f t="shared" ref="G36:G67" si="21">IF(D36="","",G35*(1-F35))</f>
        <v>0.85290614502038142</v>
      </c>
      <c r="H36" s="1">
        <f t="shared" ref="H36:H67" si="22">IF(D36="","",H35/(1+$B$16))</f>
        <v>0.72010307452591427</v>
      </c>
      <c r="I36" s="1">
        <f t="shared" si="15"/>
        <v>0.61418033731122201</v>
      </c>
      <c r="J36" s="1">
        <f t="shared" si="16"/>
        <v>0</v>
      </c>
      <c r="K36" s="9">
        <f t="shared" si="17"/>
        <v>0</v>
      </c>
      <c r="L36" s="1">
        <f t="shared" si="3"/>
        <v>10000</v>
      </c>
      <c r="M36" s="1">
        <f t="shared" si="18"/>
        <v>8391.1069155635741</v>
      </c>
      <c r="N36" s="1">
        <f t="shared" si="19"/>
        <v>8391.1069155635741</v>
      </c>
      <c r="O36" s="1">
        <f t="shared" si="20"/>
        <v>0</v>
      </c>
      <c r="P36" s="1">
        <f t="shared" si="10"/>
        <v>0</v>
      </c>
      <c r="Q36" s="13">
        <f t="shared" si="11"/>
        <v>8391.1069155635741</v>
      </c>
      <c r="R36" s="14">
        <f>IF(D36="","",MAX(Q36,'Pricing (Aa)'!Q36))</f>
        <v>8391.1069155635741</v>
      </c>
      <c r="S36" s="15">
        <f t="shared" si="12"/>
        <v>0</v>
      </c>
      <c r="T36" s="1">
        <f t="shared" si="13"/>
        <v>0</v>
      </c>
    </row>
    <row r="37" spans="4:20" x14ac:dyDescent="0.3">
      <c r="D37" s="1">
        <f t="shared" si="14"/>
        <v>34</v>
      </c>
      <c r="E37" s="1">
        <f t="shared" si="7"/>
        <v>69</v>
      </c>
      <c r="F37" s="1">
        <f>IF(D37="","",IF(D37=$B$6,0,VLOOKUP(E37,Life!A37:D147,4)))</f>
        <v>1.6034E-2</v>
      </c>
      <c r="G37" s="1">
        <f t="shared" si="21"/>
        <v>0.84044262752319865</v>
      </c>
      <c r="H37" s="1">
        <f t="shared" si="22"/>
        <v>0.71297334111476662</v>
      </c>
      <c r="I37" s="1">
        <f t="shared" si="15"/>
        <v>0.5992131881604883</v>
      </c>
      <c r="J37" s="1">
        <f t="shared" si="16"/>
        <v>0</v>
      </c>
      <c r="K37" s="9">
        <f t="shared" si="17"/>
        <v>0</v>
      </c>
      <c r="L37" s="1">
        <f t="shared" si="3"/>
        <v>10000</v>
      </c>
      <c r="M37" s="1">
        <f t="shared" si="18"/>
        <v>8451.6633081903547</v>
      </c>
      <c r="N37" s="1">
        <f t="shared" si="19"/>
        <v>8451.6633081903547</v>
      </c>
      <c r="O37" s="1">
        <f t="shared" si="20"/>
        <v>0</v>
      </c>
      <c r="P37" s="1">
        <f t="shared" si="10"/>
        <v>0</v>
      </c>
      <c r="Q37" s="13">
        <f t="shared" si="11"/>
        <v>8451.6633081903547</v>
      </c>
      <c r="R37" s="14">
        <f>IF(D37="","",MAX(Q37,'Pricing (Aa)'!Q37))</f>
        <v>8451.6633081903547</v>
      </c>
      <c r="S37" s="15">
        <f t="shared" si="12"/>
        <v>0</v>
      </c>
      <c r="T37" s="1">
        <f t="shared" si="13"/>
        <v>0</v>
      </c>
    </row>
    <row r="38" spans="4:20" x14ac:dyDescent="0.3">
      <c r="D38" s="1">
        <f t="shared" si="14"/>
        <v>35</v>
      </c>
      <c r="E38" s="1">
        <f t="shared" si="7"/>
        <v>70</v>
      </c>
      <c r="F38" s="1">
        <f>IF(D38="","",IF(D38=$B$6,0,VLOOKUP(E38,Life!A38:D148,4)))</f>
        <v>1.8508E-2</v>
      </c>
      <c r="G38" s="1">
        <f t="shared" si="21"/>
        <v>0.82696697043349165</v>
      </c>
      <c r="H38" s="1">
        <f t="shared" si="22"/>
        <v>0.70591419912353126</v>
      </c>
      <c r="I38" s="1">
        <f t="shared" si="15"/>
        <v>0.58376772663517118</v>
      </c>
      <c r="J38" s="1">
        <f t="shared" si="16"/>
        <v>0</v>
      </c>
      <c r="K38" s="9">
        <f t="shared" si="17"/>
        <v>0</v>
      </c>
      <c r="L38" s="1">
        <f t="shared" si="3"/>
        <v>10000</v>
      </c>
      <c r="M38" s="1">
        <f t="shared" si="18"/>
        <v>8511.5138486118485</v>
      </c>
      <c r="N38" s="1">
        <f t="shared" si="19"/>
        <v>8511.5138486118485</v>
      </c>
      <c r="O38" s="1">
        <f t="shared" si="20"/>
        <v>0</v>
      </c>
      <c r="P38" s="1">
        <f t="shared" si="10"/>
        <v>0</v>
      </c>
      <c r="Q38" s="13">
        <f t="shared" si="11"/>
        <v>8511.5138486118485</v>
      </c>
      <c r="R38" s="14">
        <f>IF(D38="","",MAX(Q38,'Pricing (Aa)'!Q38))</f>
        <v>8511.5138486118485</v>
      </c>
      <c r="S38" s="15">
        <f t="shared" si="12"/>
        <v>0</v>
      </c>
      <c r="T38" s="1">
        <f t="shared" si="13"/>
        <v>0</v>
      </c>
    </row>
    <row r="39" spans="4:20" x14ac:dyDescent="0.3">
      <c r="D39" s="1">
        <f t="shared" si="14"/>
        <v>36</v>
      </c>
      <c r="E39" s="1">
        <f t="shared" si="7"/>
        <v>71</v>
      </c>
      <c r="F39" s="1">
        <f>IF(D39="","",IF(D39=$B$6,0,VLOOKUP(E39,Life!A39:D149,4)))</f>
        <v>2.0226000000000001E-2</v>
      </c>
      <c r="G39" s="1">
        <f t="shared" si="21"/>
        <v>0.81166146574470865</v>
      </c>
      <c r="H39" s="1">
        <f t="shared" si="22"/>
        <v>0.69892494962725871</v>
      </c>
      <c r="I39" s="1">
        <f t="shared" si="15"/>
        <v>0.56729044906000747</v>
      </c>
      <c r="J39" s="1">
        <f t="shared" si="16"/>
        <v>0</v>
      </c>
      <c r="K39" s="9">
        <f t="shared" si="17"/>
        <v>0</v>
      </c>
      <c r="L39" s="1">
        <f t="shared" si="3"/>
        <v>10000</v>
      </c>
      <c r="M39" s="1">
        <f t="shared" si="18"/>
        <v>8569.2251073898315</v>
      </c>
      <c r="N39" s="1">
        <f t="shared" si="19"/>
        <v>8569.2251073898315</v>
      </c>
      <c r="O39" s="1">
        <f t="shared" si="20"/>
        <v>0</v>
      </c>
      <c r="P39" s="1">
        <f t="shared" si="10"/>
        <v>0</v>
      </c>
      <c r="Q39" s="13">
        <f t="shared" si="11"/>
        <v>8569.2251073898315</v>
      </c>
      <c r="R39" s="14">
        <f>IF(D39="","",MAX(Q39,'Pricing (Aa)'!Q39))</f>
        <v>8569.2251073898315</v>
      </c>
      <c r="S39" s="15">
        <f t="shared" si="12"/>
        <v>0</v>
      </c>
      <c r="T39" s="1">
        <f t="shared" si="13"/>
        <v>0</v>
      </c>
    </row>
    <row r="40" spans="4:20" x14ac:dyDescent="0.3">
      <c r="D40" s="1">
        <f t="shared" si="14"/>
        <v>37</v>
      </c>
      <c r="E40" s="1">
        <f t="shared" si="7"/>
        <v>72</v>
      </c>
      <c r="F40" s="1">
        <f>IF(D40="","",IF(D40=$B$6,0,VLOOKUP(E40,Life!A40:D150,4)))</f>
        <v>2.2110000000000001E-2</v>
      </c>
      <c r="G40" s="1">
        <f t="shared" si="21"/>
        <v>0.79524480093855621</v>
      </c>
      <c r="H40" s="1">
        <f t="shared" si="22"/>
        <v>0.69200490062104825</v>
      </c>
      <c r="I40" s="1">
        <f t="shared" si="15"/>
        <v>0.55031329944289087</v>
      </c>
      <c r="J40" s="1">
        <f t="shared" si="16"/>
        <v>0</v>
      </c>
      <c r="K40" s="9">
        <f t="shared" si="17"/>
        <v>0</v>
      </c>
      <c r="L40" s="1">
        <f t="shared" si="3"/>
        <v>10000</v>
      </c>
      <c r="M40" s="1">
        <f t="shared" si="18"/>
        <v>8626.1204871234986</v>
      </c>
      <c r="N40" s="1">
        <f t="shared" si="19"/>
        <v>8626.1204871234986</v>
      </c>
      <c r="O40" s="1">
        <f t="shared" si="20"/>
        <v>0</v>
      </c>
      <c r="P40" s="1">
        <f t="shared" si="10"/>
        <v>0</v>
      </c>
      <c r="Q40" s="13">
        <f t="shared" si="11"/>
        <v>8626.1204871234986</v>
      </c>
      <c r="R40" s="14">
        <f>IF(D40="","",MAX(Q40,'Pricing (Aa)'!Q40))</f>
        <v>8626.1204871234986</v>
      </c>
      <c r="S40" s="15">
        <f t="shared" si="12"/>
        <v>0</v>
      </c>
      <c r="T40" s="1">
        <f t="shared" si="13"/>
        <v>0</v>
      </c>
    </row>
    <row r="41" spans="4:20" x14ac:dyDescent="0.3">
      <c r="D41" s="1">
        <f t="shared" si="14"/>
        <v>38</v>
      </c>
      <c r="E41" s="1">
        <f t="shared" si="7"/>
        <v>73</v>
      </c>
      <c r="F41" s="1">
        <f>IF(D41="","",IF(D41=$B$6,0,VLOOKUP(E41,Life!A41:D151,4)))</f>
        <v>2.4167000000000001E-2</v>
      </c>
      <c r="G41" s="1">
        <f t="shared" si="21"/>
        <v>0.7776619383898048</v>
      </c>
      <c r="H41" s="1">
        <f t="shared" si="22"/>
        <v>0.68515336695153295</v>
      </c>
      <c r="I41" s="1">
        <f t="shared" si="15"/>
        <v>0.53281769543783031</v>
      </c>
      <c r="J41" s="1">
        <f t="shared" si="16"/>
        <v>0</v>
      </c>
      <c r="K41" s="9">
        <f t="shared" si="17"/>
        <v>0</v>
      </c>
      <c r="L41" s="1">
        <f t="shared" si="3"/>
        <v>10000</v>
      </c>
      <c r="M41" s="1">
        <f t="shared" si="18"/>
        <v>8682.141081319729</v>
      </c>
      <c r="N41" s="1">
        <f t="shared" si="19"/>
        <v>8682.141081319729</v>
      </c>
      <c r="O41" s="1">
        <f t="shared" si="20"/>
        <v>0</v>
      </c>
      <c r="P41" s="1">
        <f t="shared" si="10"/>
        <v>0</v>
      </c>
      <c r="Q41" s="13">
        <f t="shared" si="11"/>
        <v>8682.141081319729</v>
      </c>
      <c r="R41" s="14">
        <f>IF(D41="","",MAX(Q41,'Pricing (Aa)'!Q41))</f>
        <v>8682.141081319729</v>
      </c>
      <c r="S41" s="15">
        <f t="shared" si="12"/>
        <v>0</v>
      </c>
      <c r="T41" s="1">
        <f t="shared" si="13"/>
        <v>0</v>
      </c>
    </row>
    <row r="42" spans="4:20" x14ac:dyDescent="0.3">
      <c r="D42" s="1">
        <f t="shared" si="14"/>
        <v>39</v>
      </c>
      <c r="E42" s="1">
        <f t="shared" si="7"/>
        <v>74</v>
      </c>
      <c r="F42" s="1">
        <f>IF(D42="","",IF(D42=$B$6,0,VLOOKUP(E42,Life!A42:D152,4)))</f>
        <v>2.6421E-2</v>
      </c>
      <c r="G42" s="1">
        <f t="shared" si="21"/>
        <v>0.75886818232473829</v>
      </c>
      <c r="H42" s="1">
        <f t="shared" si="22"/>
        <v>0.67836967024904249</v>
      </c>
      <c r="I42" s="1">
        <f t="shared" si="15"/>
        <v>0.51479315860612296</v>
      </c>
      <c r="J42" s="1">
        <f t="shared" si="16"/>
        <v>0</v>
      </c>
      <c r="K42" s="9">
        <f t="shared" si="17"/>
        <v>0</v>
      </c>
      <c r="L42" s="1">
        <f t="shared" si="3"/>
        <v>10000</v>
      </c>
      <c r="M42" s="1">
        <f t="shared" si="18"/>
        <v>8737.240027747881</v>
      </c>
      <c r="N42" s="1">
        <f t="shared" si="19"/>
        <v>8737.240027747881</v>
      </c>
      <c r="O42" s="1">
        <f t="shared" si="20"/>
        <v>0</v>
      </c>
      <c r="P42" s="1">
        <f t="shared" si="10"/>
        <v>0</v>
      </c>
      <c r="Q42" s="13">
        <f t="shared" si="11"/>
        <v>8737.240027747881</v>
      </c>
      <c r="R42" s="14">
        <f>IF(D42="","",MAX(Q42,'Pricing (Aa)'!Q42))</f>
        <v>8737.240027747881</v>
      </c>
      <c r="S42" s="15">
        <f t="shared" si="12"/>
        <v>0</v>
      </c>
      <c r="T42" s="1">
        <f t="shared" si="13"/>
        <v>0</v>
      </c>
    </row>
    <row r="43" spans="4:20" x14ac:dyDescent="0.3">
      <c r="D43" s="1">
        <f t="shared" si="14"/>
        <v>40</v>
      </c>
      <c r="E43" s="1">
        <f t="shared" si="7"/>
        <v>75</v>
      </c>
      <c r="F43" s="1">
        <f>IF(D43="","",IF(D43=$B$6,0,VLOOKUP(E43,Life!A43:D153,4)))</f>
        <v>2.8684000000000001E-2</v>
      </c>
      <c r="G43" s="1">
        <f t="shared" si="21"/>
        <v>0.73881812607953634</v>
      </c>
      <c r="H43" s="1">
        <f t="shared" si="22"/>
        <v>0.67165313886043809</v>
      </c>
      <c r="I43" s="1">
        <f t="shared" si="15"/>
        <v>0.49622951342830746</v>
      </c>
      <c r="J43" s="1">
        <f t="shared" si="16"/>
        <v>0</v>
      </c>
      <c r="K43" s="9">
        <f t="shared" si="17"/>
        <v>0</v>
      </c>
      <c r="L43" s="1">
        <f t="shared" si="3"/>
        <v>10000</v>
      </c>
      <c r="M43" s="1">
        <f t="shared" si="18"/>
        <v>8791.3612190071126</v>
      </c>
      <c r="N43" s="1">
        <f t="shared" si="19"/>
        <v>8791.3612190071126</v>
      </c>
      <c r="O43" s="1">
        <f t="shared" si="20"/>
        <v>0</v>
      </c>
      <c r="P43" s="1">
        <f t="shared" si="10"/>
        <v>0</v>
      </c>
      <c r="Q43" s="13">
        <f t="shared" si="11"/>
        <v>8791.3612190071126</v>
      </c>
      <c r="R43" s="14">
        <f>IF(D43="","",MAX(Q43,'Pricing (Aa)'!Q43))</f>
        <v>8791.3612190071126</v>
      </c>
      <c r="S43" s="15">
        <f t="shared" si="12"/>
        <v>0</v>
      </c>
      <c r="T43" s="1">
        <f t="shared" si="13"/>
        <v>0</v>
      </c>
    </row>
    <row r="44" spans="4:20" x14ac:dyDescent="0.3">
      <c r="D44" s="1">
        <f t="shared" si="14"/>
        <v>41</v>
      </c>
      <c r="E44" s="1">
        <f t="shared" si="7"/>
        <v>76</v>
      </c>
      <c r="F44" s="1">
        <f>IF(D44="","",IF(D44=$B$6,0,VLOOKUP(E44,Life!A44:D154,4)))</f>
        <v>3.1399000000000003E-2</v>
      </c>
      <c r="G44" s="1">
        <f t="shared" si="21"/>
        <v>0.71762586695107089</v>
      </c>
      <c r="H44" s="1">
        <f t="shared" si="22"/>
        <v>0.66500310778261196</v>
      </c>
      <c r="I44" s="1">
        <f t="shared" si="15"/>
        <v>0.47722343174765336</v>
      </c>
      <c r="J44" s="1">
        <f t="shared" si="16"/>
        <v>0</v>
      </c>
      <c r="K44" s="9">
        <f t="shared" si="17"/>
        <v>0</v>
      </c>
      <c r="L44" s="1">
        <f t="shared" si="3"/>
        <v>10000</v>
      </c>
      <c r="M44" s="1">
        <f t="shared" si="18"/>
        <v>8844.7057382777093</v>
      </c>
      <c r="N44" s="1">
        <f t="shared" si="19"/>
        <v>8844.7057382777093</v>
      </c>
      <c r="O44" s="1">
        <f t="shared" si="20"/>
        <v>0</v>
      </c>
      <c r="P44" s="1">
        <f t="shared" si="10"/>
        <v>0</v>
      </c>
      <c r="Q44" s="13">
        <f t="shared" si="11"/>
        <v>8844.7057382777093</v>
      </c>
      <c r="R44" s="14">
        <f>IF(D44="","",MAX(Q44,'Pricing (Aa)'!Q44))</f>
        <v>8844.7057382777093</v>
      </c>
      <c r="S44" s="15">
        <f t="shared" si="12"/>
        <v>0</v>
      </c>
      <c r="T44" s="1">
        <f t="shared" si="13"/>
        <v>0</v>
      </c>
    </row>
    <row r="45" spans="4:20" x14ac:dyDescent="0.3">
      <c r="D45" s="1">
        <f t="shared" si="14"/>
        <v>42</v>
      </c>
      <c r="E45" s="1">
        <f t="shared" si="7"/>
        <v>77</v>
      </c>
      <c r="F45" s="1">
        <f>IF(D45="","",IF(D45=$B$6,0,VLOOKUP(E45,Life!A45:D155,4)))</f>
        <v>3.4393E-2</v>
      </c>
      <c r="G45" s="1">
        <f t="shared" si="21"/>
        <v>0.69509313235467429</v>
      </c>
      <c r="H45" s="1">
        <f t="shared" si="22"/>
        <v>0.65841891859664547</v>
      </c>
      <c r="I45" s="1">
        <f t="shared" si="15"/>
        <v>0.45766246852891962</v>
      </c>
      <c r="J45" s="1">
        <f t="shared" si="16"/>
        <v>0</v>
      </c>
      <c r="K45" s="9">
        <f t="shared" si="17"/>
        <v>0</v>
      </c>
      <c r="L45" s="1">
        <f t="shared" si="3"/>
        <v>10000</v>
      </c>
      <c r="M45" s="1">
        <f t="shared" si="18"/>
        <v>8896.9521516423283</v>
      </c>
      <c r="N45" s="1">
        <f t="shared" si="19"/>
        <v>8896.9521516423283</v>
      </c>
      <c r="O45" s="1">
        <f t="shared" si="20"/>
        <v>0</v>
      </c>
      <c r="P45" s="1">
        <f t="shared" si="10"/>
        <v>0</v>
      </c>
      <c r="Q45" s="13">
        <f t="shared" si="11"/>
        <v>8896.9521516423283</v>
      </c>
      <c r="R45" s="14">
        <f>IF(D45="","",MAX(Q45,'Pricing (Aa)'!Q45))</f>
        <v>8896.9521516423283</v>
      </c>
      <c r="S45" s="15">
        <f t="shared" si="12"/>
        <v>0</v>
      </c>
      <c r="T45" s="1">
        <f t="shared" si="13"/>
        <v>0</v>
      </c>
    </row>
    <row r="46" spans="4:20" x14ac:dyDescent="0.3">
      <c r="D46" s="1">
        <f t="shared" si="14"/>
        <v>43</v>
      </c>
      <c r="E46" s="1">
        <f t="shared" si="7"/>
        <v>78</v>
      </c>
      <c r="F46" s="1">
        <f>IF(D46="","",IF(D46=$B$6,0,VLOOKUP(E46,Life!A46:D156,4)))</f>
        <v>3.7685999999999997E-2</v>
      </c>
      <c r="G46" s="1">
        <f t="shared" si="21"/>
        <v>0.67118679425359995</v>
      </c>
      <c r="H46" s="1">
        <f t="shared" si="22"/>
        <v>0.65189991940261927</v>
      </c>
      <c r="I46" s="1">
        <f t="shared" si="15"/>
        <v>0.43754661707802422</v>
      </c>
      <c r="J46" s="1">
        <f t="shared" si="16"/>
        <v>0</v>
      </c>
      <c r="K46" s="9">
        <f t="shared" si="17"/>
        <v>0</v>
      </c>
      <c r="L46" s="1">
        <f t="shared" si="3"/>
        <v>10000</v>
      </c>
      <c r="M46" s="1">
        <f t="shared" si="18"/>
        <v>8948.0257505605714</v>
      </c>
      <c r="N46" s="1">
        <f t="shared" si="19"/>
        <v>8948.0257505605714</v>
      </c>
      <c r="O46" s="1">
        <f t="shared" si="20"/>
        <v>0</v>
      </c>
      <c r="P46" s="1">
        <f t="shared" si="10"/>
        <v>0</v>
      </c>
      <c r="Q46" s="13">
        <f t="shared" si="11"/>
        <v>8948.0257505605714</v>
      </c>
      <c r="R46" s="14">
        <f>IF(D46="","",MAX(Q46,'Pricing (Aa)'!Q46))</f>
        <v>8948.0257505605714</v>
      </c>
      <c r="S46" s="15">
        <f t="shared" si="12"/>
        <v>0</v>
      </c>
      <c r="T46" s="1">
        <f t="shared" si="13"/>
        <v>0</v>
      </c>
    </row>
    <row r="47" spans="4:20" x14ac:dyDescent="0.3">
      <c r="D47" s="1">
        <f t="shared" si="14"/>
        <v>44</v>
      </c>
      <c r="E47" s="1">
        <f t="shared" si="7"/>
        <v>79</v>
      </c>
      <c r="F47" s="1">
        <f>IF(D47="","",IF(D47=$B$6,0,VLOOKUP(E47,Life!A47:D157,4)))</f>
        <v>4.1283E-2</v>
      </c>
      <c r="G47" s="1">
        <f t="shared" si="21"/>
        <v>0.64589244872535878</v>
      </c>
      <c r="H47" s="1">
        <f t="shared" si="22"/>
        <v>0.64544546475506859</v>
      </c>
      <c r="I47" s="1">
        <f t="shared" si="15"/>
        <v>0.41688835174932848</v>
      </c>
      <c r="J47" s="1">
        <f t="shared" si="16"/>
        <v>0</v>
      </c>
      <c r="K47" s="9">
        <f t="shared" si="17"/>
        <v>0</v>
      </c>
      <c r="L47" s="1">
        <f t="shared" si="3"/>
        <v>10000</v>
      </c>
      <c r="M47" s="1">
        <f t="shared" si="18"/>
        <v>8997.8597374751007</v>
      </c>
      <c r="N47" s="1">
        <f t="shared" si="19"/>
        <v>8997.8597374751007</v>
      </c>
      <c r="O47" s="1">
        <f t="shared" si="20"/>
        <v>0</v>
      </c>
      <c r="P47" s="1">
        <f t="shared" si="10"/>
        <v>0</v>
      </c>
      <c r="Q47" s="13">
        <f t="shared" si="11"/>
        <v>8997.8597374751007</v>
      </c>
      <c r="R47" s="14">
        <f>IF(D47="","",MAX(Q47,'Pricing (Aa)'!Q47))</f>
        <v>8997.8597374751007</v>
      </c>
      <c r="S47" s="15">
        <f t="shared" si="12"/>
        <v>0</v>
      </c>
      <c r="T47" s="1">
        <f t="shared" si="13"/>
        <v>0</v>
      </c>
    </row>
    <row r="48" spans="4:20" x14ac:dyDescent="0.3">
      <c r="D48" s="1">
        <f t="shared" si="14"/>
        <v>45</v>
      </c>
      <c r="E48" s="1">
        <f t="shared" si="7"/>
        <v>80</v>
      </c>
      <c r="F48" s="1">
        <f>IF(D48="","",IF(D48=$B$6,0,VLOOKUP(E48,Life!A48:D158,4)))</f>
        <v>4.5178999999999997E-2</v>
      </c>
      <c r="G48" s="1">
        <f t="shared" si="21"/>
        <v>0.61922807076462982</v>
      </c>
      <c r="H48" s="1">
        <f t="shared" si="22"/>
        <v>0.63905491559907779</v>
      </c>
      <c r="I48" s="1">
        <f t="shared" si="15"/>
        <v>0.3957207424990703</v>
      </c>
      <c r="J48" s="1">
        <f t="shared" si="16"/>
        <v>0</v>
      </c>
      <c r="K48" s="9">
        <f t="shared" si="17"/>
        <v>0</v>
      </c>
      <c r="L48" s="1">
        <f t="shared" si="3"/>
        <v>10000</v>
      </c>
      <c r="M48" s="1">
        <f t="shared" si="18"/>
        <v>9046.4123610858242</v>
      </c>
      <c r="N48" s="1">
        <f t="shared" si="19"/>
        <v>9046.4123610858242</v>
      </c>
      <c r="O48" s="1">
        <f t="shared" si="20"/>
        <v>0</v>
      </c>
      <c r="P48" s="1">
        <f t="shared" si="10"/>
        <v>0</v>
      </c>
      <c r="Q48" s="13">
        <f t="shared" si="11"/>
        <v>9046.4123610858242</v>
      </c>
      <c r="R48" s="14">
        <f>IF(D48="","",MAX(Q48,'Pricing (Aa)'!Q48))</f>
        <v>9046.4123610858242</v>
      </c>
      <c r="S48" s="15">
        <f t="shared" si="12"/>
        <v>0</v>
      </c>
      <c r="T48" s="1">
        <f t="shared" si="13"/>
        <v>0</v>
      </c>
    </row>
    <row r="49" spans="4:20" x14ac:dyDescent="0.3">
      <c r="D49" s="1">
        <f t="shared" si="14"/>
        <v>46</v>
      </c>
      <c r="E49" s="1">
        <f t="shared" si="7"/>
        <v>81</v>
      </c>
      <c r="F49" s="1">
        <f>IF(D49="","",IF(D49=$B$6,0,VLOOKUP(E49,Life!A49:D159,4)))</f>
        <v>4.9378999999999999E-2</v>
      </c>
      <c r="G49" s="1">
        <f t="shared" si="21"/>
        <v>0.59125196575555461</v>
      </c>
      <c r="H49" s="1">
        <f t="shared" si="22"/>
        <v>0.6327276392070077</v>
      </c>
      <c r="I49" s="1">
        <f t="shared" si="15"/>
        <v>0.3741014604690146</v>
      </c>
      <c r="J49" s="1">
        <f t="shared" si="16"/>
        <v>0</v>
      </c>
      <c r="K49" s="9">
        <f t="shared" si="17"/>
        <v>0</v>
      </c>
      <c r="L49" s="1">
        <f t="shared" si="3"/>
        <v>10000</v>
      </c>
      <c r="M49" s="1">
        <f t="shared" si="18"/>
        <v>9093.6763581970445</v>
      </c>
      <c r="N49" s="1">
        <f t="shared" si="19"/>
        <v>9093.6763581970445</v>
      </c>
      <c r="O49" s="1">
        <f t="shared" si="20"/>
        <v>0</v>
      </c>
      <c r="P49" s="1">
        <f t="shared" si="10"/>
        <v>0</v>
      </c>
      <c r="Q49" s="13">
        <f t="shared" si="11"/>
        <v>9093.6763581970445</v>
      </c>
      <c r="R49" s="14">
        <f>IF(D49="","",MAX(Q49,'Pricing (Aa)'!Q49))</f>
        <v>9093.6763581970445</v>
      </c>
      <c r="S49" s="15">
        <f t="shared" si="12"/>
        <v>0</v>
      </c>
      <c r="T49" s="1">
        <f t="shared" si="13"/>
        <v>0</v>
      </c>
    </row>
    <row r="50" spans="4:20" x14ac:dyDescent="0.3">
      <c r="D50" s="1">
        <f t="shared" si="14"/>
        <v>47</v>
      </c>
      <c r="E50" s="1">
        <f t="shared" si="7"/>
        <v>82</v>
      </c>
      <c r="F50" s="1">
        <f>IF(D50="","",IF(D50=$B$6,0,VLOOKUP(E50,Life!A50:D160,4)))</f>
        <v>5.3919000000000002E-2</v>
      </c>
      <c r="G50" s="1">
        <f t="shared" si="21"/>
        <v>0.56205653493851115</v>
      </c>
      <c r="H50" s="1">
        <f t="shared" si="22"/>
        <v>0.62646300911584918</v>
      </c>
      <c r="I50" s="1">
        <f t="shared" si="15"/>
        <v>0.3521076281708071</v>
      </c>
      <c r="J50" s="1">
        <f t="shared" si="16"/>
        <v>0</v>
      </c>
      <c r="K50" s="9">
        <f t="shared" si="17"/>
        <v>0</v>
      </c>
      <c r="L50" s="1">
        <f t="shared" si="3"/>
        <v>10000</v>
      </c>
      <c r="M50" s="1">
        <f t="shared" si="18"/>
        <v>9139.6679785989218</v>
      </c>
      <c r="N50" s="1">
        <f t="shared" si="19"/>
        <v>9139.6679785989218</v>
      </c>
      <c r="O50" s="1">
        <f t="shared" si="20"/>
        <v>0</v>
      </c>
      <c r="P50" s="1">
        <f t="shared" si="10"/>
        <v>0</v>
      </c>
      <c r="Q50" s="13">
        <f t="shared" si="11"/>
        <v>9139.6679785989218</v>
      </c>
      <c r="R50" s="14">
        <f>IF(D50="","",MAX(Q50,'Pricing (Aa)'!Q50))</f>
        <v>9139.6679785989218</v>
      </c>
      <c r="S50" s="15">
        <f t="shared" si="12"/>
        <v>0</v>
      </c>
      <c r="T50" s="1">
        <f t="shared" si="13"/>
        <v>0</v>
      </c>
    </row>
    <row r="51" spans="4:20" x14ac:dyDescent="0.3">
      <c r="D51" s="1">
        <f t="shared" si="14"/>
        <v>48</v>
      </c>
      <c r="E51" s="1">
        <f t="shared" si="7"/>
        <v>83</v>
      </c>
      <c r="F51" s="1">
        <f>IF(D51="","",IF(D51=$B$6,0,VLOOKUP(E51,Life!A51:D161,4)))</f>
        <v>5.8846999999999997E-2</v>
      </c>
      <c r="G51" s="1">
        <f t="shared" si="21"/>
        <v>0.53175100863116154</v>
      </c>
      <c r="H51" s="1">
        <f t="shared" si="22"/>
        <v>0.6202604050651972</v>
      </c>
      <c r="I51" s="1">
        <f t="shared" si="15"/>
        <v>0.32982409600739143</v>
      </c>
      <c r="J51" s="1">
        <f t="shared" si="16"/>
        <v>0</v>
      </c>
      <c r="K51" s="9">
        <f t="shared" si="17"/>
        <v>0</v>
      </c>
      <c r="L51" s="1">
        <f t="shared" si="3"/>
        <v>10000</v>
      </c>
      <c r="M51" s="1">
        <f t="shared" si="18"/>
        <v>9184.3990258441863</v>
      </c>
      <c r="N51" s="1">
        <f t="shared" si="19"/>
        <v>9184.3990258441863</v>
      </c>
      <c r="O51" s="1">
        <f t="shared" si="20"/>
        <v>0</v>
      </c>
      <c r="P51" s="1">
        <f t="shared" si="10"/>
        <v>0</v>
      </c>
      <c r="Q51" s="13">
        <f t="shared" si="11"/>
        <v>9184.3990258441863</v>
      </c>
      <c r="R51" s="14">
        <f>IF(D51="","",MAX(Q51,'Pricing (Aa)'!Q51))</f>
        <v>9184.3990258441863</v>
      </c>
      <c r="S51" s="15">
        <f t="shared" si="12"/>
        <v>0</v>
      </c>
      <c r="T51" s="1">
        <f t="shared" si="13"/>
        <v>0</v>
      </c>
    </row>
    <row r="52" spans="4:20" x14ac:dyDescent="0.3">
      <c r="D52" s="1">
        <f t="shared" si="14"/>
        <v>49</v>
      </c>
      <c r="E52" s="1">
        <f t="shared" si="7"/>
        <v>84</v>
      </c>
      <c r="F52" s="1">
        <f>IF(D52="","",IF(D52=$B$6,0,VLOOKUP(E52,Life!A52:D162,4)))</f>
        <v>6.4233999999999999E-2</v>
      </c>
      <c r="G52" s="1">
        <f t="shared" si="21"/>
        <v>0.5004590570262436</v>
      </c>
      <c r="H52" s="1">
        <f t="shared" si="22"/>
        <v>0.61411921293583882</v>
      </c>
      <c r="I52" s="1">
        <f t="shared" si="15"/>
        <v>0.30734152220756877</v>
      </c>
      <c r="J52" s="1">
        <f t="shared" si="16"/>
        <v>0</v>
      </c>
      <c r="K52" s="9">
        <f t="shared" si="17"/>
        <v>0</v>
      </c>
      <c r="L52" s="1">
        <f t="shared" si="3"/>
        <v>10000</v>
      </c>
      <c r="M52" s="1">
        <f t="shared" si="18"/>
        <v>9227.870479535768</v>
      </c>
      <c r="N52" s="1">
        <f t="shared" si="19"/>
        <v>9227.870479535768</v>
      </c>
      <c r="O52" s="1">
        <f t="shared" si="20"/>
        <v>0</v>
      </c>
      <c r="P52" s="1">
        <f t="shared" si="10"/>
        <v>0</v>
      </c>
      <c r="Q52" s="13">
        <f t="shared" si="11"/>
        <v>9227.870479535768</v>
      </c>
      <c r="R52" s="14">
        <f>IF(D52="","",MAX(Q52,'Pricing (Aa)'!Q52))</f>
        <v>9227.870479535768</v>
      </c>
      <c r="S52" s="15">
        <f t="shared" si="12"/>
        <v>0</v>
      </c>
      <c r="T52" s="1">
        <f t="shared" si="13"/>
        <v>0</v>
      </c>
    </row>
    <row r="53" spans="4:20" x14ac:dyDescent="0.3">
      <c r="D53" s="1">
        <f t="shared" si="14"/>
        <v>50</v>
      </c>
      <c r="E53" s="1">
        <f t="shared" si="7"/>
        <v>85</v>
      </c>
      <c r="F53" s="1">
        <f>IF(D53="","",IF(D53=$B$6,0,VLOOKUP(E53,Life!A53:D163,4)))</f>
        <v>7.0154999999999995E-2</v>
      </c>
      <c r="G53" s="1">
        <f t="shared" si="21"/>
        <v>0.46831256995721987</v>
      </c>
      <c r="H53" s="1">
        <f t="shared" si="22"/>
        <v>0.60803882468894932</v>
      </c>
      <c r="I53" s="1">
        <f t="shared" si="15"/>
        <v>0.2847522246238493</v>
      </c>
      <c r="J53" s="1">
        <f t="shared" si="16"/>
        <v>0</v>
      </c>
      <c r="K53" s="9">
        <f t="shared" si="17"/>
        <v>0</v>
      </c>
      <c r="L53" s="1">
        <f t="shared" si="3"/>
        <v>10000</v>
      </c>
      <c r="M53" s="1">
        <f t="shared" si="18"/>
        <v>9270.0584052894064</v>
      </c>
      <c r="N53" s="1">
        <f t="shared" si="19"/>
        <v>9270.0584052894064</v>
      </c>
      <c r="O53" s="1">
        <f t="shared" si="20"/>
        <v>0</v>
      </c>
      <c r="P53" s="1">
        <f t="shared" si="10"/>
        <v>0</v>
      </c>
      <c r="Q53" s="13">
        <f t="shared" si="11"/>
        <v>9270.0584052894064</v>
      </c>
      <c r="R53" s="14">
        <f>IF(D53="","",MAX(Q53,'Pricing (Aa)'!Q53))</f>
        <v>9270.0584052894064</v>
      </c>
      <c r="S53" s="15">
        <f t="shared" si="12"/>
        <v>0</v>
      </c>
      <c r="T53" s="1">
        <f t="shared" si="13"/>
        <v>0</v>
      </c>
    </row>
    <row r="54" spans="4:20" x14ac:dyDescent="0.3">
      <c r="D54" s="1">
        <f t="shared" si="14"/>
        <v>51</v>
      </c>
      <c r="E54" s="1">
        <f t="shared" si="7"/>
        <v>86</v>
      </c>
      <c r="F54" s="1">
        <f>IF(D54="","",IF(D54=$B$6,0,VLOOKUP(E54,Life!A54:D164,4)))</f>
        <v>7.6678999999999997E-2</v>
      </c>
      <c r="G54" s="1">
        <f t="shared" si="21"/>
        <v>0.43545810161187115</v>
      </c>
      <c r="H54" s="1">
        <f t="shared" si="22"/>
        <v>0.60201863830589042</v>
      </c>
      <c r="I54" s="1">
        <f t="shared" si="15"/>
        <v>0.26215389337164674</v>
      </c>
      <c r="J54" s="1">
        <f t="shared" si="16"/>
        <v>0</v>
      </c>
      <c r="K54" s="9">
        <f t="shared" si="17"/>
        <v>0</v>
      </c>
      <c r="L54" s="1">
        <f t="shared" si="3"/>
        <v>10000</v>
      </c>
      <c r="M54" s="1">
        <f t="shared" si="18"/>
        <v>9310.9173734789802</v>
      </c>
      <c r="N54" s="1">
        <f t="shared" si="19"/>
        <v>9310.9173734789802</v>
      </c>
      <c r="O54" s="1">
        <f t="shared" si="20"/>
        <v>0</v>
      </c>
      <c r="P54" s="1">
        <f t="shared" si="10"/>
        <v>0</v>
      </c>
      <c r="Q54" s="13">
        <f t="shared" si="11"/>
        <v>9310.9173734789802</v>
      </c>
      <c r="R54" s="14">
        <f>IF(D54="","",MAX(Q54,'Pricing (Aa)'!Q54))</f>
        <v>9310.9173734789802</v>
      </c>
      <c r="S54" s="15">
        <f t="shared" si="12"/>
        <v>0</v>
      </c>
      <c r="T54" s="1">
        <f t="shared" si="13"/>
        <v>0</v>
      </c>
    </row>
    <row r="55" spans="4:20" x14ac:dyDescent="0.3">
      <c r="D55" s="1">
        <f t="shared" si="14"/>
        <v>52</v>
      </c>
      <c r="E55" s="1">
        <f t="shared" si="7"/>
        <v>87</v>
      </c>
      <c r="F55" s="1">
        <f>IF(D55="","",IF(D55=$B$6,0,VLOOKUP(E55,Life!A55:D165,4)))</f>
        <v>8.3862000000000006E-2</v>
      </c>
      <c r="G55" s="1">
        <f t="shared" si="21"/>
        <v>0.40206760983837453</v>
      </c>
      <c r="H55" s="1">
        <f t="shared" si="22"/>
        <v>0.59605805772860432</v>
      </c>
      <c r="I55" s="1">
        <f t="shared" si="15"/>
        <v>0.2396556385958438</v>
      </c>
      <c r="J55" s="1">
        <f t="shared" si="16"/>
        <v>0</v>
      </c>
      <c r="K55" s="9">
        <f t="shared" si="17"/>
        <v>0</v>
      </c>
      <c r="L55" s="1">
        <f t="shared" si="3"/>
        <v>10000</v>
      </c>
      <c r="M55" s="1">
        <f t="shared" si="18"/>
        <v>9350.3907465137709</v>
      </c>
      <c r="N55" s="1">
        <f t="shared" si="19"/>
        <v>9350.3907465137709</v>
      </c>
      <c r="O55" s="1">
        <f t="shared" si="20"/>
        <v>0</v>
      </c>
      <c r="P55" s="1">
        <f t="shared" si="10"/>
        <v>0</v>
      </c>
      <c r="Q55" s="13">
        <f t="shared" si="11"/>
        <v>9350.3907465137709</v>
      </c>
      <c r="R55" s="14">
        <f>IF(D55="","",MAX(Q55,'Pricing (Aa)'!Q55))</f>
        <v>9350.3907465137709</v>
      </c>
      <c r="S55" s="15">
        <f t="shared" si="12"/>
        <v>0</v>
      </c>
      <c r="T55" s="1">
        <f t="shared" si="13"/>
        <v>0</v>
      </c>
    </row>
    <row r="56" spans="4:20" x14ac:dyDescent="0.3">
      <c r="D56" s="1">
        <f t="shared" si="14"/>
        <v>53</v>
      </c>
      <c r="E56" s="1">
        <f t="shared" si="7"/>
        <v>88</v>
      </c>
      <c r="F56" s="1">
        <f>IF(D56="","",IF(D56=$B$6,0,VLOOKUP(E56,Life!A56:D166,4)))</f>
        <v>9.1503000000000001E-2</v>
      </c>
      <c r="G56" s="1">
        <f t="shared" si="21"/>
        <v>0.36834941594210879</v>
      </c>
      <c r="H56" s="1">
        <f t="shared" si="22"/>
        <v>0.59015649280059834</v>
      </c>
      <c r="I56" s="1">
        <f t="shared" si="15"/>
        <v>0.21738379943754374</v>
      </c>
      <c r="J56" s="1">
        <f t="shared" si="16"/>
        <v>0</v>
      </c>
      <c r="K56" s="9">
        <f t="shared" si="17"/>
        <v>0</v>
      </c>
      <c r="L56" s="1">
        <f t="shared" si="3"/>
        <v>10000</v>
      </c>
      <c r="M56" s="1">
        <f t="shared" si="18"/>
        <v>9388.4239979571503</v>
      </c>
      <c r="N56" s="1">
        <f t="shared" si="19"/>
        <v>9388.4239979571503</v>
      </c>
      <c r="O56" s="1">
        <f t="shared" si="20"/>
        <v>0</v>
      </c>
      <c r="P56" s="1">
        <f t="shared" si="10"/>
        <v>0</v>
      </c>
      <c r="Q56" s="13">
        <f t="shared" si="11"/>
        <v>9388.4239979571503</v>
      </c>
      <c r="R56" s="14">
        <f>IF(D56="","",MAX(Q56,'Pricing (Aa)'!Q56))</f>
        <v>9388.4239979571503</v>
      </c>
      <c r="S56" s="15">
        <f t="shared" si="12"/>
        <v>0</v>
      </c>
      <c r="T56" s="1">
        <f t="shared" si="13"/>
        <v>0</v>
      </c>
    </row>
    <row r="57" spans="4:20" x14ac:dyDescent="0.3">
      <c r="D57" s="1">
        <f t="shared" si="14"/>
        <v>54</v>
      </c>
      <c r="E57" s="1">
        <f t="shared" si="7"/>
        <v>89</v>
      </c>
      <c r="F57" s="1">
        <f>IF(D57="","",IF(D57=$B$6,0,VLOOKUP(E57,Life!A57:D167,4)))</f>
        <v>9.9553000000000003E-2</v>
      </c>
      <c r="G57" s="1">
        <f t="shared" si="21"/>
        <v>0.33464433933515803</v>
      </c>
      <c r="H57" s="1">
        <f t="shared" si="22"/>
        <v>0.58431335920851324</v>
      </c>
      <c r="I57" s="1">
        <f t="shared" si="15"/>
        <v>0.19553715805703978</v>
      </c>
      <c r="J57" s="1">
        <f t="shared" si="16"/>
        <v>0</v>
      </c>
      <c r="K57" s="9">
        <f t="shared" si="17"/>
        <v>0</v>
      </c>
      <c r="L57" s="1">
        <f t="shared" si="3"/>
        <v>10000</v>
      </c>
      <c r="M57" s="1">
        <f t="shared" si="18"/>
        <v>9425.143362033441</v>
      </c>
      <c r="N57" s="1">
        <f t="shared" si="19"/>
        <v>9425.143362033441</v>
      </c>
      <c r="O57" s="1">
        <f t="shared" si="20"/>
        <v>0</v>
      </c>
      <c r="P57" s="1">
        <f t="shared" si="10"/>
        <v>0</v>
      </c>
      <c r="Q57" s="13">
        <f t="shared" si="11"/>
        <v>9425.143362033441</v>
      </c>
      <c r="R57" s="14">
        <f>IF(D57="","",MAX(Q57,'Pricing (Aa)'!Q57))</f>
        <v>9425.143362033441</v>
      </c>
      <c r="S57" s="15">
        <f t="shared" si="12"/>
        <v>0</v>
      </c>
      <c r="T57" s="1">
        <f t="shared" si="13"/>
        <v>0</v>
      </c>
    </row>
    <row r="58" spans="4:20" x14ac:dyDescent="0.3">
      <c r="D58" s="1">
        <f t="shared" si="14"/>
        <v>55</v>
      </c>
      <c r="E58" s="1">
        <f t="shared" si="7"/>
        <v>90</v>
      </c>
      <c r="F58" s="1">
        <f>IF(D58="","",IF(D58=$B$6,0,VLOOKUP(E58,Life!A58:D168,4)))</f>
        <v>0.10881399999999999</v>
      </c>
      <c r="G58" s="1">
        <f t="shared" si="21"/>
        <v>0.30132949142132504</v>
      </c>
      <c r="H58" s="1">
        <f t="shared" si="22"/>
        <v>0.57852807842427056</v>
      </c>
      <c r="I58" s="1">
        <f t="shared" si="15"/>
        <v>0.17432757164454191</v>
      </c>
      <c r="J58" s="1">
        <f t="shared" si="16"/>
        <v>0</v>
      </c>
      <c r="K58" s="9">
        <f t="shared" si="17"/>
        <v>0</v>
      </c>
      <c r="L58" s="1">
        <f t="shared" si="3"/>
        <v>10000</v>
      </c>
      <c r="M58" s="1">
        <f t="shared" si="18"/>
        <v>9460.7450832134782</v>
      </c>
      <c r="N58" s="1">
        <f t="shared" si="19"/>
        <v>9460.7450832134782</v>
      </c>
      <c r="O58" s="1">
        <f t="shared" si="20"/>
        <v>0</v>
      </c>
      <c r="P58" s="1">
        <f t="shared" si="10"/>
        <v>0</v>
      </c>
      <c r="Q58" s="13">
        <f t="shared" si="11"/>
        <v>9460.7450832134782</v>
      </c>
      <c r="R58" s="14">
        <f>IF(D58="","",MAX(Q58,'Pricing (Aa)'!Q58))</f>
        <v>9460.7450832134782</v>
      </c>
      <c r="S58" s="15">
        <f t="shared" si="12"/>
        <v>0</v>
      </c>
      <c r="T58" s="1">
        <f t="shared" si="13"/>
        <v>0</v>
      </c>
    </row>
    <row r="59" spans="4:20" x14ac:dyDescent="0.3">
      <c r="D59" s="1">
        <f t="shared" si="14"/>
        <v>56</v>
      </c>
      <c r="E59" s="1">
        <f t="shared" si="7"/>
        <v>91</v>
      </c>
      <c r="F59" s="1">
        <f>IF(D59="","",IF(D59=$B$6,0,VLOOKUP(E59,Life!A59:D169,4)))</f>
        <v>0.119522</v>
      </c>
      <c r="G59" s="1">
        <f t="shared" si="21"/>
        <v>0.26854062414180496</v>
      </c>
      <c r="H59" s="1">
        <f t="shared" si="22"/>
        <v>0.57280007764779262</v>
      </c>
      <c r="I59" s="1">
        <f t="shared" si="15"/>
        <v>0.15382009036001257</v>
      </c>
      <c r="J59" s="1">
        <f t="shared" si="16"/>
        <v>0</v>
      </c>
      <c r="K59" s="9">
        <f t="shared" si="17"/>
        <v>0</v>
      </c>
      <c r="L59" s="1">
        <f t="shared" si="3"/>
        <v>10000</v>
      </c>
      <c r="M59" s="1">
        <f t="shared" si="18"/>
        <v>9494.9711600148166</v>
      </c>
      <c r="N59" s="1">
        <f t="shared" si="19"/>
        <v>9494.9711600148166</v>
      </c>
      <c r="O59" s="1">
        <f t="shared" si="20"/>
        <v>0</v>
      </c>
      <c r="P59" s="1">
        <f t="shared" si="10"/>
        <v>0</v>
      </c>
      <c r="Q59" s="13">
        <f t="shared" si="11"/>
        <v>9494.9711600148166</v>
      </c>
      <c r="R59" s="14">
        <f>IF(D59="","",MAX(Q59,'Pricing (Aa)'!Q59))</f>
        <v>9494.9711600148166</v>
      </c>
      <c r="S59" s="15">
        <f t="shared" si="12"/>
        <v>0</v>
      </c>
      <c r="T59" s="1">
        <f t="shared" si="13"/>
        <v>0</v>
      </c>
    </row>
    <row r="60" spans="4:20" x14ac:dyDescent="0.3">
      <c r="D60" s="1">
        <f t="shared" si="14"/>
        <v>57</v>
      </c>
      <c r="E60" s="1">
        <f t="shared" si="7"/>
        <v>92</v>
      </c>
      <c r="F60" s="1">
        <f>IF(D60="","",IF(D60=$B$6,0,VLOOKUP(E60,Life!A60:D170,4)))</f>
        <v>0.13014000000000001</v>
      </c>
      <c r="G60" s="1">
        <f t="shared" si="21"/>
        <v>0.23644411166312815</v>
      </c>
      <c r="H60" s="1">
        <f t="shared" si="22"/>
        <v>0.56712878975028969</v>
      </c>
      <c r="I60" s="1">
        <f t="shared" si="15"/>
        <v>0.13409426289109222</v>
      </c>
      <c r="J60" s="1">
        <f t="shared" si="16"/>
        <v>0</v>
      </c>
      <c r="K60" s="9">
        <f t="shared" si="17"/>
        <v>0</v>
      </c>
      <c r="L60" s="1">
        <f t="shared" si="3"/>
        <v>10000</v>
      </c>
      <c r="M60" s="1">
        <f t="shared" si="18"/>
        <v>9527.4835232991099</v>
      </c>
      <c r="N60" s="1">
        <f t="shared" si="19"/>
        <v>9527.4835232991099</v>
      </c>
      <c r="O60" s="1">
        <f t="shared" si="20"/>
        <v>0</v>
      </c>
      <c r="P60" s="1">
        <f t="shared" si="10"/>
        <v>0</v>
      </c>
      <c r="Q60" s="13">
        <f t="shared" si="11"/>
        <v>9527.4835232991099</v>
      </c>
      <c r="R60" s="14">
        <f>IF(D60="","",MAX(Q60,'Pricing (Aa)'!Q60))</f>
        <v>9527.4835232991099</v>
      </c>
      <c r="S60" s="15">
        <f t="shared" si="12"/>
        <v>0</v>
      </c>
      <c r="T60" s="1">
        <f t="shared" si="13"/>
        <v>0</v>
      </c>
    </row>
    <row r="61" spans="4:20" x14ac:dyDescent="0.3">
      <c r="D61" s="1">
        <f t="shared" si="14"/>
        <v>58</v>
      </c>
      <c r="E61" s="1">
        <f t="shared" si="7"/>
        <v>93</v>
      </c>
      <c r="F61" s="1">
        <f>IF(D61="","",IF(D61=$B$6,0,VLOOKUP(E61,Life!A61:D171,4)))</f>
        <v>0.14171500000000001</v>
      </c>
      <c r="G61" s="1">
        <f t="shared" si="21"/>
        <v>0.20567327497128865</v>
      </c>
      <c r="H61" s="1">
        <f t="shared" si="22"/>
        <v>0.56151365321810864</v>
      </c>
      <c r="I61" s="1">
        <f t="shared" si="15"/>
        <v>0.11548835199846087</v>
      </c>
      <c r="J61" s="1">
        <f t="shared" si="16"/>
        <v>0</v>
      </c>
      <c r="K61" s="9">
        <f t="shared" si="17"/>
        <v>0</v>
      </c>
      <c r="L61" s="1">
        <f t="shared" si="3"/>
        <v>10000</v>
      </c>
      <c r="M61" s="1">
        <f t="shared" si="18"/>
        <v>9558.8572243802773</v>
      </c>
      <c r="N61" s="1">
        <f t="shared" si="19"/>
        <v>9558.8572243802773</v>
      </c>
      <c r="O61" s="1">
        <f t="shared" si="20"/>
        <v>0</v>
      </c>
      <c r="P61" s="1">
        <f t="shared" si="10"/>
        <v>0</v>
      </c>
      <c r="Q61" s="13">
        <f t="shared" si="11"/>
        <v>9558.8572243802773</v>
      </c>
      <c r="R61" s="14">
        <f>IF(D61="","",MAX(Q61,'Pricing (Aa)'!Q61))</f>
        <v>9558.8572243802773</v>
      </c>
      <c r="S61" s="15">
        <f t="shared" si="12"/>
        <v>0</v>
      </c>
      <c r="T61" s="1">
        <f t="shared" si="13"/>
        <v>0</v>
      </c>
    </row>
    <row r="62" spans="4:20" x14ac:dyDescent="0.3">
      <c r="D62" s="1">
        <f t="shared" si="14"/>
        <v>59</v>
      </c>
      <c r="E62" s="1">
        <f t="shared" si="7"/>
        <v>94</v>
      </c>
      <c r="F62" s="1">
        <f>IF(D62="","",IF(D62=$B$6,0,VLOOKUP(E62,Life!A62:D172,4)))</f>
        <v>0.154333</v>
      </c>
      <c r="G62" s="1">
        <f t="shared" si="21"/>
        <v>0.17652628680873247</v>
      </c>
      <c r="H62" s="1">
        <f t="shared" si="22"/>
        <v>0.5559541120971373</v>
      </c>
      <c r="I62" s="1">
        <f t="shared" si="15"/>
        <v>9.814051504455347E-2</v>
      </c>
      <c r="J62" s="1">
        <f t="shared" si="16"/>
        <v>0</v>
      </c>
      <c r="K62" s="9">
        <f t="shared" si="17"/>
        <v>0</v>
      </c>
      <c r="L62" s="1">
        <f t="shared" si="3"/>
        <v>10000</v>
      </c>
      <c r="M62" s="1">
        <f t="shared" si="18"/>
        <v>9589.1547364534308</v>
      </c>
      <c r="N62" s="1">
        <f t="shared" si="19"/>
        <v>9589.1547364534308</v>
      </c>
      <c r="O62" s="1">
        <f t="shared" si="20"/>
        <v>0</v>
      </c>
      <c r="P62" s="1">
        <f t="shared" si="10"/>
        <v>0</v>
      </c>
      <c r="Q62" s="13">
        <f t="shared" si="11"/>
        <v>9589.1547364534308</v>
      </c>
      <c r="R62" s="14">
        <f>IF(D62="","",MAX(Q62,'Pricing (Aa)'!Q62))</f>
        <v>9589.1547364534308</v>
      </c>
      <c r="S62" s="15">
        <f t="shared" si="12"/>
        <v>0</v>
      </c>
      <c r="T62" s="1">
        <f t="shared" si="13"/>
        <v>0</v>
      </c>
    </row>
    <row r="63" spans="4:20" x14ac:dyDescent="0.3">
      <c r="D63" s="1">
        <f t="shared" si="14"/>
        <v>60</v>
      </c>
      <c r="E63" s="1">
        <f t="shared" si="7"/>
        <v>95</v>
      </c>
      <c r="F63" s="1">
        <f>IF(D63="","",IF(D63=$B$6,0,VLOOKUP(E63,Life!A63:D173,4)))</f>
        <v>0.16808799999999999</v>
      </c>
      <c r="G63" s="1">
        <f t="shared" si="21"/>
        <v>0.14928245538668036</v>
      </c>
      <c r="H63" s="1">
        <f t="shared" si="22"/>
        <v>0.55044961593775965</v>
      </c>
      <c r="I63" s="1">
        <f t="shared" si="15"/>
        <v>8.2172470233843942E-2</v>
      </c>
      <c r="J63" s="1">
        <f t="shared" si="16"/>
        <v>0</v>
      </c>
      <c r="K63" s="9">
        <f t="shared" si="17"/>
        <v>0</v>
      </c>
      <c r="L63" s="1">
        <f t="shared" si="3"/>
        <v>10000</v>
      </c>
      <c r="M63" s="1">
        <f t="shared" si="18"/>
        <v>9618.4654593161558</v>
      </c>
      <c r="N63" s="1">
        <f t="shared" si="19"/>
        <v>9618.4654593161558</v>
      </c>
      <c r="O63" s="1">
        <f t="shared" si="20"/>
        <v>0</v>
      </c>
      <c r="P63" s="1">
        <f t="shared" si="10"/>
        <v>0</v>
      </c>
      <c r="Q63" s="13">
        <f t="shared" si="11"/>
        <v>9618.4654593161558</v>
      </c>
      <c r="R63" s="14">
        <f>IF(D63="","",MAX(Q63,'Pricing (Aa)'!Q63))</f>
        <v>9618.4654593161558</v>
      </c>
      <c r="S63" s="15">
        <f t="shared" si="12"/>
        <v>0</v>
      </c>
      <c r="T63" s="1">
        <f t="shared" si="13"/>
        <v>0</v>
      </c>
    </row>
    <row r="64" spans="4:20" x14ac:dyDescent="0.3">
      <c r="D64" s="1">
        <f t="shared" si="14"/>
        <v>61</v>
      </c>
      <c r="E64" s="1">
        <f t="shared" si="7"/>
        <v>96</v>
      </c>
      <c r="F64" s="1">
        <f>IF(D64="","",IF(D64=$B$6,0,VLOOKUP(E64,Life!A64:D174,4)))</f>
        <v>0.183083</v>
      </c>
      <c r="G64" s="1">
        <f t="shared" si="21"/>
        <v>0.12418986602564404</v>
      </c>
      <c r="H64" s="1">
        <f t="shared" si="22"/>
        <v>0.54499961974035604</v>
      </c>
      <c r="I64" s="1">
        <f t="shared" si="15"/>
        <v>6.7683429759581762E-2</v>
      </c>
      <c r="J64" s="1">
        <f t="shared" si="16"/>
        <v>0</v>
      </c>
      <c r="K64" s="9">
        <f t="shared" si="17"/>
        <v>0</v>
      </c>
      <c r="L64" s="1">
        <f t="shared" si="3"/>
        <v>10000</v>
      </c>
      <c r="M64" s="1">
        <f t="shared" si="18"/>
        <v>9646.9177274836147</v>
      </c>
      <c r="N64" s="1">
        <f t="shared" si="19"/>
        <v>9646.9177274836147</v>
      </c>
      <c r="O64" s="1">
        <f t="shared" si="20"/>
        <v>0</v>
      </c>
      <c r="P64" s="1">
        <f t="shared" si="10"/>
        <v>0</v>
      </c>
      <c r="Q64" s="13">
        <f t="shared" si="11"/>
        <v>9646.9177274836147</v>
      </c>
      <c r="R64" s="14">
        <f>IF(D64="","",MAX(Q64,'Pricing (Aa)'!Q64))</f>
        <v>9646.9177274836147</v>
      </c>
      <c r="S64" s="15">
        <f t="shared" si="12"/>
        <v>0</v>
      </c>
      <c r="T64" s="1">
        <f t="shared" si="13"/>
        <v>0</v>
      </c>
    </row>
    <row r="65" spans="4:20" x14ac:dyDescent="0.3">
      <c r="D65" s="1">
        <f t="shared" si="14"/>
        <v>62</v>
      </c>
      <c r="E65" s="1">
        <f t="shared" si="7"/>
        <v>97</v>
      </c>
      <c r="F65" s="1">
        <f>IF(D65="","",IF(D65=$B$6,0,VLOOKUP(E65,Life!A65:D175,4)))</f>
        <v>0.199429</v>
      </c>
      <c r="G65" s="1">
        <f t="shared" si="21"/>
        <v>0.10145281278407105</v>
      </c>
      <c r="H65" s="1">
        <f t="shared" si="22"/>
        <v>0.53960358390134266</v>
      </c>
      <c r="I65" s="1">
        <f t="shared" si="15"/>
        <v>5.4744301375156693E-2</v>
      </c>
      <c r="J65" s="1">
        <f t="shared" si="16"/>
        <v>0</v>
      </c>
      <c r="K65" s="9">
        <f t="shared" si="17"/>
        <v>0</v>
      </c>
      <c r="L65" s="1">
        <f t="shared" si="3"/>
        <v>10000</v>
      </c>
      <c r="M65" s="1">
        <f t="shared" si="18"/>
        <v>9674.6983186991747</v>
      </c>
      <c r="N65" s="1">
        <f t="shared" si="19"/>
        <v>9674.6983186991747</v>
      </c>
      <c r="O65" s="1">
        <f t="shared" si="20"/>
        <v>0</v>
      </c>
      <c r="P65" s="1">
        <f t="shared" si="10"/>
        <v>0</v>
      </c>
      <c r="Q65" s="13">
        <f t="shared" si="11"/>
        <v>9674.6983186991747</v>
      </c>
      <c r="R65" s="14">
        <f>IF(D65="","",MAX(Q65,'Pricing (Aa)'!Q65))</f>
        <v>9674.6983186991747</v>
      </c>
      <c r="S65" s="15">
        <f t="shared" si="12"/>
        <v>0</v>
      </c>
      <c r="T65" s="1">
        <f t="shared" si="13"/>
        <v>0</v>
      </c>
    </row>
    <row r="66" spans="4:20" x14ac:dyDescent="0.3">
      <c r="D66" s="1">
        <f t="shared" si="14"/>
        <v>63</v>
      </c>
      <c r="E66" s="1">
        <f t="shared" si="7"/>
        <v>98</v>
      </c>
      <c r="F66" s="1">
        <f>IF(D66="","",IF(D66=$B$6,0,VLOOKUP(E66,Life!A66:D176,4)))</f>
        <v>0.217248</v>
      </c>
      <c r="G66" s="1">
        <f t="shared" si="21"/>
        <v>8.122017978335655E-2</v>
      </c>
      <c r="H66" s="1">
        <f t="shared" si="22"/>
        <v>0.53426097415974516</v>
      </c>
      <c r="I66" s="1">
        <f t="shared" si="15"/>
        <v>4.3392772372485712E-2</v>
      </c>
      <c r="J66" s="1">
        <f t="shared" si="16"/>
        <v>0</v>
      </c>
      <c r="K66" s="9">
        <f t="shared" si="17"/>
        <v>0</v>
      </c>
      <c r="L66" s="1">
        <f t="shared" si="3"/>
        <v>10000</v>
      </c>
      <c r="M66" s="1">
        <f t="shared" si="18"/>
        <v>9702.0859569502863</v>
      </c>
      <c r="N66" s="1">
        <f t="shared" si="19"/>
        <v>9702.0859569502863</v>
      </c>
      <c r="O66" s="1">
        <f t="shared" si="20"/>
        <v>0</v>
      </c>
      <c r="P66" s="1">
        <f t="shared" si="10"/>
        <v>0</v>
      </c>
      <c r="Q66" s="13">
        <f t="shared" si="11"/>
        <v>9702.0859569502863</v>
      </c>
      <c r="R66" s="14">
        <f>IF(D66="","",MAX(Q66,'Pricing (Aa)'!Q66))</f>
        <v>9702.0859569502863</v>
      </c>
      <c r="S66" s="15">
        <f t="shared" si="12"/>
        <v>0</v>
      </c>
      <c r="T66" s="1">
        <f t="shared" si="13"/>
        <v>0</v>
      </c>
    </row>
    <row r="67" spans="4:20" x14ac:dyDescent="0.3">
      <c r="D67" s="1">
        <f t="shared" si="14"/>
        <v>64</v>
      </c>
      <c r="E67" s="1">
        <f t="shared" si="7"/>
        <v>99</v>
      </c>
      <c r="F67" s="1">
        <f>IF(D67="","",IF(D67=$B$6,0,VLOOKUP(E67,Life!A67:D177,4)))</f>
        <v>0.23667299999999999</v>
      </c>
      <c r="G67" s="1">
        <f t="shared" si="21"/>
        <v>6.3575258165781912E-2</v>
      </c>
      <c r="H67" s="1">
        <f t="shared" si="22"/>
        <v>0.52897126154430218</v>
      </c>
      <c r="I67" s="1">
        <f t="shared" ref="I67:I98" si="23">IF(D67="","",G67*H67)</f>
        <v>3.3629484514958355E-2</v>
      </c>
      <c r="J67" s="1">
        <f t="shared" ref="J67:J98" si="24">IF(D67="","",SUMIF(D67:D172, "&lt;"&amp;$B$5,I67:I172))</f>
        <v>0</v>
      </c>
      <c r="K67" s="9">
        <f t="shared" ref="K67:K98" si="25">IF(D67="","",(IF(E67=105,$B$11,0)))</f>
        <v>0</v>
      </c>
      <c r="L67" s="1">
        <f t="shared" ref="L67:L72" si="26">IF(G67="","",IF(D67=$B$6,0,IF(D67&lt;$B$9,$B$8*(D67+1)*$B$10,$B$7)))</f>
        <v>10000</v>
      </c>
      <c r="M67" s="1">
        <f t="shared" ref="M67:M73" si="27">IF(D67="","",IF(D67=$B$6,K67,F67*L67*POWER(1+$B$16, -0.5)+(1-F67)*M68/(1+$B$16)))</f>
        <v>9729.5074782083193</v>
      </c>
      <c r="N67" s="1">
        <f t="shared" ref="N67:N98" si="28">IF(D67="","",M67)</f>
        <v>9729.5074782083193</v>
      </c>
      <c r="O67" s="1">
        <f t="shared" ref="O67:O98" si="29">IF(D67="","",IF(D67&lt;$B$5,IF(D67=0,$B$22,IF(D67&lt;$B$21,$B$23,$B$24)),0))</f>
        <v>0</v>
      </c>
      <c r="P67" s="1">
        <f t="shared" si="10"/>
        <v>0</v>
      </c>
      <c r="Q67" s="13">
        <f t="shared" si="11"/>
        <v>9729.5074782083193</v>
      </c>
      <c r="R67" s="14">
        <f>IF(D67="","",MAX(Q67,'Pricing (Aa)'!Q67))</f>
        <v>9729.5074782083193</v>
      </c>
      <c r="S67" s="15">
        <f t="shared" si="12"/>
        <v>0</v>
      </c>
      <c r="T67" s="1">
        <f t="shared" si="13"/>
        <v>0</v>
      </c>
    </row>
    <row r="68" spans="4:20" x14ac:dyDescent="0.3">
      <c r="D68" s="1">
        <f t="shared" si="14"/>
        <v>65</v>
      </c>
      <c r="E68" s="1">
        <f t="shared" ref="E68:E108" si="30">IFERROR($B$4+D68,"")</f>
        <v>100</v>
      </c>
      <c r="F68" s="1">
        <f>IF(D68="","",IF(D68=$B$6,0,VLOOKUP(E68,Life!A68:D178,4)))</f>
        <v>0.25784899999999999</v>
      </c>
      <c r="G68" s="1">
        <f t="shared" ref="G68:G99" si="31">IF(D68="","",G67*(1-F67))</f>
        <v>4.8528711089911809E-2</v>
      </c>
      <c r="H68" s="1">
        <f t="shared" ref="H68:H99" si="32">IF(D68="","",H67/(1+$B$16))</f>
        <v>0.52373392232109128</v>
      </c>
      <c r="I68" s="1">
        <f t="shared" si="23"/>
        <v>2.5416132204306552E-2</v>
      </c>
      <c r="J68" s="1">
        <f t="shared" si="24"/>
        <v>0</v>
      </c>
      <c r="K68" s="9">
        <f t="shared" si="25"/>
        <v>0</v>
      </c>
      <c r="L68" s="1">
        <f t="shared" si="26"/>
        <v>10000</v>
      </c>
      <c r="M68" s="1">
        <f t="shared" si="27"/>
        <v>9757.6377360067945</v>
      </c>
      <c r="N68" s="1">
        <f t="shared" si="28"/>
        <v>9757.6377360067945</v>
      </c>
      <c r="O68" s="1">
        <f t="shared" si="29"/>
        <v>0</v>
      </c>
      <c r="P68" s="1">
        <f t="shared" ref="P68:P108" si="33">IF(D68="","",SUMPRODUCT(I68:I173,O68:O173)/I68)</f>
        <v>0</v>
      </c>
      <c r="Q68" s="13">
        <f t="shared" ref="Q68:Q108" si="34">IFERROR(N68-P68,"")</f>
        <v>9757.6377360067945</v>
      </c>
      <c r="R68" s="14">
        <f>IF(D68="","",MAX(Q68,'Pricing (Aa)'!Q68))</f>
        <v>9757.6377360067945</v>
      </c>
      <c r="S68" s="15">
        <f t="shared" ref="S68:S108" si="35">IF(D68="","",MAX(O68-$B$8*(1-$B$12),0))</f>
        <v>0</v>
      </c>
      <c r="T68" s="1">
        <f t="shared" ref="T68:T108" si="36">IF(D68="","",SUMPRODUCT(S68:S173,I68:I173)/I68)</f>
        <v>0</v>
      </c>
    </row>
    <row r="69" spans="4:20" x14ac:dyDescent="0.3">
      <c r="D69" s="1">
        <f t="shared" ref="D69:D105" si="37">IFERROR(IF(D68+1&lt;=$B$6,D68+1,""),"")</f>
        <v>66</v>
      </c>
      <c r="E69" s="1">
        <f t="shared" si="30"/>
        <v>101</v>
      </c>
      <c r="F69" s="1">
        <f>IF(D69="","",IF(D69=$B$6,0,VLOOKUP(E69,Life!A69:D179,4)))</f>
        <v>0.28026600000000002</v>
      </c>
      <c r="G69" s="1">
        <f t="shared" si="31"/>
        <v>3.6015631464089141E-2</v>
      </c>
      <c r="H69" s="1">
        <f t="shared" si="32"/>
        <v>0.51854843794167449</v>
      </c>
      <c r="I69" s="1">
        <f t="shared" si="23"/>
        <v>1.8675849437186448E-2</v>
      </c>
      <c r="J69" s="1">
        <f t="shared" si="24"/>
        <v>0</v>
      </c>
      <c r="K69" s="9">
        <f t="shared" si="25"/>
        <v>0</v>
      </c>
      <c r="L69" s="1">
        <f t="shared" si="26"/>
        <v>10000</v>
      </c>
      <c r="M69" s="1">
        <f t="shared" si="27"/>
        <v>9787.5819534521434</v>
      </c>
      <c r="N69" s="1">
        <f t="shared" si="28"/>
        <v>9787.5819534521434</v>
      </c>
      <c r="O69" s="1">
        <f t="shared" si="29"/>
        <v>0</v>
      </c>
      <c r="P69" s="1">
        <f t="shared" si="33"/>
        <v>0</v>
      </c>
      <c r="Q69" s="13">
        <f t="shared" si="34"/>
        <v>9787.5819534521434</v>
      </c>
      <c r="R69" s="14">
        <f>IF(D69="","",MAX(Q69,'Pricing (Aa)'!Q69))</f>
        <v>9787.5819534521434</v>
      </c>
      <c r="S69" s="15">
        <f t="shared" si="35"/>
        <v>0</v>
      </c>
      <c r="T69" s="1">
        <f t="shared" si="36"/>
        <v>0</v>
      </c>
    </row>
    <row r="70" spans="4:20" x14ac:dyDescent="0.3">
      <c r="D70" s="1">
        <f t="shared" si="37"/>
        <v>67</v>
      </c>
      <c r="E70" s="1">
        <f t="shared" si="30"/>
        <v>102</v>
      </c>
      <c r="F70" s="1">
        <f>IF(D70="","",IF(D70=$B$6,0,VLOOKUP(E70,Life!A70:D180,4)))</f>
        <v>0.30337999999999998</v>
      </c>
      <c r="G70" s="1">
        <f t="shared" si="31"/>
        <v>2.5921674496174732E-2</v>
      </c>
      <c r="H70" s="1">
        <f t="shared" si="32"/>
        <v>0.51341429499175695</v>
      </c>
      <c r="I70" s="1">
        <f t="shared" si="23"/>
        <v>1.3308558236459357E-2</v>
      </c>
      <c r="J70" s="1">
        <f t="shared" si="24"/>
        <v>0</v>
      </c>
      <c r="K70" s="9">
        <f t="shared" si="25"/>
        <v>0</v>
      </c>
      <c r="L70" s="1">
        <f t="shared" si="26"/>
        <v>10000</v>
      </c>
      <c r="M70" s="1">
        <f t="shared" si="27"/>
        <v>9821.4331018926387</v>
      </c>
      <c r="N70" s="1">
        <f t="shared" si="28"/>
        <v>9821.4331018926387</v>
      </c>
      <c r="O70" s="1">
        <f t="shared" si="29"/>
        <v>0</v>
      </c>
      <c r="P70" s="1">
        <f t="shared" si="33"/>
        <v>0</v>
      </c>
      <c r="Q70" s="13">
        <f t="shared" si="34"/>
        <v>9821.4331018926387</v>
      </c>
      <c r="R70" s="14">
        <f>IF(D70="","",MAX(Q70,'Pricing (Aa)'!Q70))</f>
        <v>9821.4331018926387</v>
      </c>
      <c r="S70" s="15">
        <f t="shared" si="35"/>
        <v>0</v>
      </c>
      <c r="T70" s="1">
        <f t="shared" si="36"/>
        <v>0</v>
      </c>
    </row>
    <row r="71" spans="4:20" x14ac:dyDescent="0.3">
      <c r="D71" s="1">
        <f t="shared" si="37"/>
        <v>68</v>
      </c>
      <c r="E71" s="1">
        <f t="shared" si="30"/>
        <v>103</v>
      </c>
      <c r="F71" s="1">
        <f>IF(D71="","",IF(D71=$B$6,0,VLOOKUP(E71,Life!A71:D181,4)))</f>
        <v>0.32794099999999998</v>
      </c>
      <c r="G71" s="1">
        <f t="shared" si="31"/>
        <v>1.8057556887525243E-2</v>
      </c>
      <c r="H71" s="1">
        <f t="shared" si="32"/>
        <v>0.50833098514035346</v>
      </c>
      <c r="I71" s="1">
        <f t="shared" si="23"/>
        <v>9.1792156818636811E-3</v>
      </c>
      <c r="J71" s="1">
        <f t="shared" si="24"/>
        <v>0</v>
      </c>
      <c r="K71" s="9">
        <f t="shared" si="25"/>
        <v>0</v>
      </c>
      <c r="L71" s="1">
        <f t="shared" si="26"/>
        <v>10000</v>
      </c>
      <c r="M71" s="1">
        <f t="shared" si="27"/>
        <v>9862.9326849299596</v>
      </c>
      <c r="N71" s="1">
        <f t="shared" si="28"/>
        <v>9862.9326849299596</v>
      </c>
      <c r="O71" s="1">
        <f t="shared" si="29"/>
        <v>0</v>
      </c>
      <c r="P71" s="1">
        <f t="shared" si="33"/>
        <v>0</v>
      </c>
      <c r="Q71" s="13">
        <f t="shared" si="34"/>
        <v>9862.9326849299596</v>
      </c>
      <c r="R71" s="14">
        <f>IF(D71="","",MAX(Q71,'Pricing (Aa)'!Q71))</f>
        <v>9862.9326849299596</v>
      </c>
      <c r="S71" s="15">
        <f t="shared" si="35"/>
        <v>0</v>
      </c>
      <c r="T71" s="1">
        <f t="shared" si="36"/>
        <v>0</v>
      </c>
    </row>
    <row r="72" spans="4:20" x14ac:dyDescent="0.3">
      <c r="D72" s="1">
        <f t="shared" si="37"/>
        <v>69</v>
      </c>
      <c r="E72" s="1">
        <f t="shared" si="30"/>
        <v>104</v>
      </c>
      <c r="F72" s="1">
        <f>IF(D72="","",IF(D72=$B$6,0,VLOOKUP(E72,Life!A72:D182,4)))</f>
        <v>0.35393599999999997</v>
      </c>
      <c r="G72" s="1">
        <f t="shared" si="31"/>
        <v>1.2135743624273327E-2</v>
      </c>
      <c r="H72" s="1">
        <f t="shared" si="32"/>
        <v>0.50329800508945888</v>
      </c>
      <c r="I72" s="1">
        <f t="shared" si="23"/>
        <v>6.1078955563738848E-3</v>
      </c>
      <c r="J72" s="1">
        <f t="shared" si="24"/>
        <v>0</v>
      </c>
      <c r="K72" s="9">
        <f t="shared" si="25"/>
        <v>0</v>
      </c>
      <c r="L72" s="1">
        <f t="shared" si="26"/>
        <v>10000</v>
      </c>
      <c r="M72" s="1">
        <f t="shared" si="27"/>
        <v>9918.4680968683606</v>
      </c>
      <c r="N72" s="1">
        <f t="shared" si="28"/>
        <v>9918.4680968683606</v>
      </c>
      <c r="O72" s="1">
        <f t="shared" si="29"/>
        <v>0</v>
      </c>
      <c r="P72" s="1">
        <f t="shared" si="33"/>
        <v>0</v>
      </c>
      <c r="Q72" s="13">
        <f t="shared" si="34"/>
        <v>9918.4680968683606</v>
      </c>
      <c r="R72" s="14">
        <f>IF(D72="","",MAX(Q72,'Pricing (Aa)'!Q72))</f>
        <v>9918.4680968683606</v>
      </c>
      <c r="S72" s="15">
        <f t="shared" si="35"/>
        <v>0</v>
      </c>
      <c r="T72" s="1">
        <f t="shared" si="36"/>
        <v>0</v>
      </c>
    </row>
    <row r="73" spans="4:20" x14ac:dyDescent="0.3">
      <c r="D73" s="1">
        <f t="shared" si="37"/>
        <v>70</v>
      </c>
      <c r="E73" s="1">
        <f t="shared" si="30"/>
        <v>105</v>
      </c>
      <c r="F73" s="1">
        <f>IF(D73="","",IF(D73=$B$6,0,VLOOKUP(E73,Life!A73:D183,4)))</f>
        <v>0</v>
      </c>
      <c r="G73" s="1">
        <f t="shared" si="31"/>
        <v>7.8404670688725225E-3</v>
      </c>
      <c r="H73" s="1">
        <f t="shared" si="32"/>
        <v>0.4983148565242167</v>
      </c>
      <c r="I73" s="1">
        <f t="shared" si="23"/>
        <v>3.9070212225080572E-3</v>
      </c>
      <c r="J73" s="1">
        <f t="shared" si="24"/>
        <v>0</v>
      </c>
      <c r="K73" s="9">
        <f t="shared" si="25"/>
        <v>10000</v>
      </c>
      <c r="L73" s="1">
        <f>IF(G73="","",IF(D73=$B$6,0,IF(D73&lt;$B$9,$B$8*(D73+1)*$B$10,$B$7)))</f>
        <v>0</v>
      </c>
      <c r="M73" s="1">
        <f t="shared" si="27"/>
        <v>10000</v>
      </c>
      <c r="N73" s="1">
        <f t="shared" si="28"/>
        <v>10000</v>
      </c>
      <c r="O73" s="1">
        <f t="shared" si="29"/>
        <v>0</v>
      </c>
      <c r="P73" s="1">
        <f t="shared" si="33"/>
        <v>0</v>
      </c>
      <c r="Q73" s="1">
        <f t="shared" si="34"/>
        <v>10000</v>
      </c>
      <c r="R73" s="14">
        <f>IF(D73="","",MAX(Q73,'Pricing (Aa)'!Q73))</f>
        <v>10000</v>
      </c>
      <c r="S73" s="15">
        <f t="shared" si="35"/>
        <v>0</v>
      </c>
      <c r="T73" s="1">
        <f t="shared" si="36"/>
        <v>0</v>
      </c>
    </row>
    <row r="74" spans="4:20" x14ac:dyDescent="0.3">
      <c r="D74" s="1" t="str">
        <f t="shared" si="37"/>
        <v/>
      </c>
      <c r="E74" s="1" t="str">
        <f t="shared" si="30"/>
        <v/>
      </c>
      <c r="F74" s="1" t="str">
        <f>IF(D74="","",VLOOKUP(E74,Life!A74:D184,4))</f>
        <v/>
      </c>
      <c r="G74" s="1" t="str">
        <f t="shared" si="31"/>
        <v/>
      </c>
      <c r="H74" s="1" t="str">
        <f t="shared" si="32"/>
        <v/>
      </c>
      <c r="I74" s="1" t="str">
        <f t="shared" si="23"/>
        <v/>
      </c>
      <c r="J74" s="1" t="str">
        <f t="shared" si="24"/>
        <v/>
      </c>
      <c r="K74" s="9" t="str">
        <f t="shared" si="25"/>
        <v/>
      </c>
      <c r="L74" s="1" t="str">
        <f t="shared" ref="L74:L108" si="38">IF(G74="","",IF(D74&lt;$B$9,$B$8*(D74+1)*$B$10,$B$7))</f>
        <v/>
      </c>
      <c r="N74" s="1" t="str">
        <f t="shared" si="28"/>
        <v/>
      </c>
      <c r="O74" s="1" t="str">
        <f t="shared" si="29"/>
        <v/>
      </c>
      <c r="P74" s="1" t="str">
        <f t="shared" si="33"/>
        <v/>
      </c>
      <c r="Q74" s="1" t="str">
        <f t="shared" si="34"/>
        <v/>
      </c>
      <c r="R74" s="14" t="str">
        <f>IF(D74="","",MAX(Q74,'Pricing (Aa)'!Q74))</f>
        <v/>
      </c>
      <c r="S74" s="15" t="str">
        <f t="shared" si="35"/>
        <v/>
      </c>
      <c r="T74" s="1" t="str">
        <f t="shared" si="36"/>
        <v/>
      </c>
    </row>
    <row r="75" spans="4:20" x14ac:dyDescent="0.3">
      <c r="D75" s="1" t="str">
        <f t="shared" si="37"/>
        <v/>
      </c>
      <c r="E75" s="1" t="str">
        <f t="shared" si="30"/>
        <v/>
      </c>
      <c r="F75" s="1" t="str">
        <f>IF(D75="","",VLOOKUP(E75,Life!A75:D185,4))</f>
        <v/>
      </c>
      <c r="G75" s="1" t="str">
        <f t="shared" si="31"/>
        <v/>
      </c>
      <c r="H75" s="1" t="str">
        <f t="shared" si="32"/>
        <v/>
      </c>
      <c r="I75" s="1" t="str">
        <f t="shared" si="23"/>
        <v/>
      </c>
      <c r="J75" s="1" t="str">
        <f t="shared" si="24"/>
        <v/>
      </c>
      <c r="K75" s="9" t="str">
        <f t="shared" si="25"/>
        <v/>
      </c>
      <c r="L75" s="1" t="str">
        <f t="shared" si="38"/>
        <v/>
      </c>
      <c r="N75" s="1" t="str">
        <f t="shared" si="28"/>
        <v/>
      </c>
      <c r="O75" s="1" t="str">
        <f t="shared" si="29"/>
        <v/>
      </c>
      <c r="P75" s="1" t="str">
        <f t="shared" si="33"/>
        <v/>
      </c>
      <c r="Q75" s="1" t="str">
        <f t="shared" si="34"/>
        <v/>
      </c>
      <c r="R75" s="14" t="str">
        <f>IF(D75="","",MAX(Q75,'Pricing (Aa)'!Q75))</f>
        <v/>
      </c>
      <c r="S75" s="15" t="str">
        <f t="shared" si="35"/>
        <v/>
      </c>
      <c r="T75" s="1" t="str">
        <f t="shared" si="36"/>
        <v/>
      </c>
    </row>
    <row r="76" spans="4:20" x14ac:dyDescent="0.3">
      <c r="D76" s="1" t="str">
        <f t="shared" si="37"/>
        <v/>
      </c>
      <c r="E76" s="1" t="str">
        <f t="shared" si="30"/>
        <v/>
      </c>
      <c r="F76" s="1" t="str">
        <f>IF(D76="","",VLOOKUP(E76,Life!A76:D186,4))</f>
        <v/>
      </c>
      <c r="G76" s="1" t="str">
        <f t="shared" si="31"/>
        <v/>
      </c>
      <c r="H76" s="1" t="str">
        <f t="shared" si="32"/>
        <v/>
      </c>
      <c r="I76" s="1" t="str">
        <f t="shared" si="23"/>
        <v/>
      </c>
      <c r="J76" s="1" t="str">
        <f t="shared" si="24"/>
        <v/>
      </c>
      <c r="K76" s="9" t="str">
        <f t="shared" si="25"/>
        <v/>
      </c>
      <c r="L76" s="1" t="str">
        <f t="shared" si="38"/>
        <v/>
      </c>
      <c r="N76" s="1" t="str">
        <f t="shared" si="28"/>
        <v/>
      </c>
      <c r="O76" s="1" t="str">
        <f t="shared" si="29"/>
        <v/>
      </c>
      <c r="P76" s="1" t="str">
        <f t="shared" si="33"/>
        <v/>
      </c>
      <c r="Q76" s="1" t="str">
        <f t="shared" si="34"/>
        <v/>
      </c>
      <c r="R76" s="14" t="str">
        <f>IF(D76="","",MAX(Q76,'Pricing (Aa)'!Q76))</f>
        <v/>
      </c>
      <c r="S76" s="15" t="str">
        <f t="shared" si="35"/>
        <v/>
      </c>
      <c r="T76" s="1" t="str">
        <f t="shared" si="36"/>
        <v/>
      </c>
    </row>
    <row r="77" spans="4:20" x14ac:dyDescent="0.3">
      <c r="D77" s="1" t="str">
        <f t="shared" si="37"/>
        <v/>
      </c>
      <c r="E77" s="1" t="str">
        <f t="shared" si="30"/>
        <v/>
      </c>
      <c r="F77" s="1" t="str">
        <f>IF(D77="","",VLOOKUP(E77,Life!A77:D187,4))</f>
        <v/>
      </c>
      <c r="G77" s="1" t="str">
        <f t="shared" si="31"/>
        <v/>
      </c>
      <c r="H77" s="1" t="str">
        <f t="shared" si="32"/>
        <v/>
      </c>
      <c r="I77" s="1" t="str">
        <f t="shared" si="23"/>
        <v/>
      </c>
      <c r="J77" s="1" t="str">
        <f t="shared" si="24"/>
        <v/>
      </c>
      <c r="K77" s="9" t="str">
        <f t="shared" si="25"/>
        <v/>
      </c>
      <c r="L77" s="1" t="str">
        <f t="shared" si="38"/>
        <v/>
      </c>
      <c r="N77" s="1" t="str">
        <f t="shared" si="28"/>
        <v/>
      </c>
      <c r="O77" s="1" t="str">
        <f t="shared" si="29"/>
        <v/>
      </c>
      <c r="P77" s="1" t="str">
        <f t="shared" si="33"/>
        <v/>
      </c>
      <c r="Q77" s="1" t="str">
        <f t="shared" si="34"/>
        <v/>
      </c>
      <c r="R77" s="14" t="str">
        <f>IF(D77="","",MAX(Q77,'Pricing (Aa)'!Q77))</f>
        <v/>
      </c>
      <c r="S77" s="15" t="str">
        <f t="shared" si="35"/>
        <v/>
      </c>
      <c r="T77" s="1" t="str">
        <f t="shared" si="36"/>
        <v/>
      </c>
    </row>
    <row r="78" spans="4:20" x14ac:dyDescent="0.3">
      <c r="D78" s="1" t="str">
        <f t="shared" si="37"/>
        <v/>
      </c>
      <c r="E78" s="1" t="str">
        <f t="shared" si="30"/>
        <v/>
      </c>
      <c r="F78" s="1" t="str">
        <f>IF(D78="","",VLOOKUP(E78,Life!A78:D188,4))</f>
        <v/>
      </c>
      <c r="G78" s="1" t="str">
        <f t="shared" si="31"/>
        <v/>
      </c>
      <c r="H78" s="1" t="str">
        <f t="shared" si="32"/>
        <v/>
      </c>
      <c r="I78" s="1" t="str">
        <f t="shared" si="23"/>
        <v/>
      </c>
      <c r="J78" s="1" t="str">
        <f t="shared" si="24"/>
        <v/>
      </c>
      <c r="K78" s="9" t="str">
        <f t="shared" si="25"/>
        <v/>
      </c>
      <c r="L78" s="1" t="str">
        <f t="shared" si="38"/>
        <v/>
      </c>
      <c r="N78" s="1" t="str">
        <f t="shared" si="28"/>
        <v/>
      </c>
      <c r="O78" s="1" t="str">
        <f t="shared" si="29"/>
        <v/>
      </c>
      <c r="P78" s="1" t="str">
        <f t="shared" si="33"/>
        <v/>
      </c>
      <c r="Q78" s="1" t="str">
        <f t="shared" si="34"/>
        <v/>
      </c>
      <c r="R78" s="14" t="str">
        <f>IF(D78="","",MAX(Q78,'Pricing (Aa)'!Q78))</f>
        <v/>
      </c>
      <c r="S78" s="15" t="str">
        <f t="shared" si="35"/>
        <v/>
      </c>
      <c r="T78" s="1" t="str">
        <f t="shared" si="36"/>
        <v/>
      </c>
    </row>
    <row r="79" spans="4:20" x14ac:dyDescent="0.3">
      <c r="D79" s="1" t="str">
        <f t="shared" si="37"/>
        <v/>
      </c>
      <c r="E79" s="1" t="str">
        <f t="shared" si="30"/>
        <v/>
      </c>
      <c r="F79" s="1" t="str">
        <f>IF(D79="","",VLOOKUP(E79,Life!A79:D189,4))</f>
        <v/>
      </c>
      <c r="G79" s="1" t="str">
        <f t="shared" si="31"/>
        <v/>
      </c>
      <c r="H79" s="1" t="str">
        <f t="shared" si="32"/>
        <v/>
      </c>
      <c r="I79" s="1" t="str">
        <f t="shared" si="23"/>
        <v/>
      </c>
      <c r="J79" s="1" t="str">
        <f t="shared" si="24"/>
        <v/>
      </c>
      <c r="K79" s="9" t="str">
        <f t="shared" si="25"/>
        <v/>
      </c>
      <c r="L79" s="1" t="str">
        <f t="shared" si="38"/>
        <v/>
      </c>
      <c r="N79" s="1" t="str">
        <f t="shared" si="28"/>
        <v/>
      </c>
      <c r="O79" s="1" t="str">
        <f t="shared" si="29"/>
        <v/>
      </c>
      <c r="P79" s="1" t="str">
        <f t="shared" si="33"/>
        <v/>
      </c>
      <c r="Q79" s="1" t="str">
        <f t="shared" si="34"/>
        <v/>
      </c>
      <c r="R79" s="14" t="str">
        <f>IF(D79="","",MAX(Q79,'Pricing (Aa)'!Q79))</f>
        <v/>
      </c>
      <c r="S79" s="15" t="str">
        <f t="shared" si="35"/>
        <v/>
      </c>
      <c r="T79" s="1" t="str">
        <f t="shared" si="36"/>
        <v/>
      </c>
    </row>
    <row r="80" spans="4:20" x14ac:dyDescent="0.3">
      <c r="D80" s="1" t="str">
        <f t="shared" si="37"/>
        <v/>
      </c>
      <c r="E80" s="1" t="str">
        <f t="shared" si="30"/>
        <v/>
      </c>
      <c r="F80" s="1" t="str">
        <f>IF(D80="","",VLOOKUP(E80,Life!A80:D190,4))</f>
        <v/>
      </c>
      <c r="G80" s="1" t="str">
        <f t="shared" si="31"/>
        <v/>
      </c>
      <c r="H80" s="1" t="str">
        <f t="shared" si="32"/>
        <v/>
      </c>
      <c r="I80" s="1" t="str">
        <f t="shared" si="23"/>
        <v/>
      </c>
      <c r="J80" s="1" t="str">
        <f t="shared" si="24"/>
        <v/>
      </c>
      <c r="K80" s="9" t="str">
        <f t="shared" si="25"/>
        <v/>
      </c>
      <c r="L80" s="1" t="str">
        <f t="shared" si="38"/>
        <v/>
      </c>
      <c r="N80" s="1" t="str">
        <f t="shared" si="28"/>
        <v/>
      </c>
      <c r="O80" s="1" t="str">
        <f t="shared" si="29"/>
        <v/>
      </c>
      <c r="P80" s="1" t="str">
        <f t="shared" si="33"/>
        <v/>
      </c>
      <c r="Q80" s="1" t="str">
        <f t="shared" si="34"/>
        <v/>
      </c>
      <c r="R80" s="14" t="str">
        <f>IF(D80="","",MAX(Q80,'Pricing (Aa)'!Q80))</f>
        <v/>
      </c>
      <c r="S80" s="15" t="str">
        <f t="shared" si="35"/>
        <v/>
      </c>
      <c r="T80" s="1" t="str">
        <f t="shared" si="36"/>
        <v/>
      </c>
    </row>
    <row r="81" spans="4:20" x14ac:dyDescent="0.3">
      <c r="D81" s="1" t="str">
        <f t="shared" si="37"/>
        <v/>
      </c>
      <c r="E81" s="1" t="str">
        <f t="shared" si="30"/>
        <v/>
      </c>
      <c r="F81" s="1" t="str">
        <f>IF(D81="","",VLOOKUP(E81,Life!A81:D191,4))</f>
        <v/>
      </c>
      <c r="G81" s="1" t="str">
        <f t="shared" si="31"/>
        <v/>
      </c>
      <c r="H81" s="1" t="str">
        <f t="shared" si="32"/>
        <v/>
      </c>
      <c r="I81" s="1" t="str">
        <f t="shared" si="23"/>
        <v/>
      </c>
      <c r="J81" s="1" t="str">
        <f t="shared" si="24"/>
        <v/>
      </c>
      <c r="K81" s="9" t="str">
        <f t="shared" si="25"/>
        <v/>
      </c>
      <c r="L81" s="1" t="str">
        <f t="shared" si="38"/>
        <v/>
      </c>
      <c r="N81" s="1" t="str">
        <f t="shared" si="28"/>
        <v/>
      </c>
      <c r="O81" s="1" t="str">
        <f t="shared" si="29"/>
        <v/>
      </c>
      <c r="P81" s="1" t="str">
        <f t="shared" si="33"/>
        <v/>
      </c>
      <c r="Q81" s="1" t="str">
        <f t="shared" si="34"/>
        <v/>
      </c>
      <c r="R81" s="14" t="str">
        <f>IF(D81="","",MAX(Q81,'Pricing (Aa)'!Q81))</f>
        <v/>
      </c>
      <c r="S81" s="15" t="str">
        <f t="shared" si="35"/>
        <v/>
      </c>
      <c r="T81" s="1" t="str">
        <f t="shared" si="36"/>
        <v/>
      </c>
    </row>
    <row r="82" spans="4:20" x14ac:dyDescent="0.3">
      <c r="D82" s="1" t="str">
        <f t="shared" si="37"/>
        <v/>
      </c>
      <c r="E82" s="1" t="str">
        <f t="shared" si="30"/>
        <v/>
      </c>
      <c r="F82" s="1" t="str">
        <f>IF(D82="","",VLOOKUP(E82,Life!A82:D192,4))</f>
        <v/>
      </c>
      <c r="G82" s="1" t="str">
        <f t="shared" si="31"/>
        <v/>
      </c>
      <c r="H82" s="1" t="str">
        <f t="shared" si="32"/>
        <v/>
      </c>
      <c r="I82" s="1" t="str">
        <f t="shared" si="23"/>
        <v/>
      </c>
      <c r="J82" s="1" t="str">
        <f t="shared" si="24"/>
        <v/>
      </c>
      <c r="K82" s="9" t="str">
        <f t="shared" si="25"/>
        <v/>
      </c>
      <c r="L82" s="1" t="str">
        <f t="shared" si="38"/>
        <v/>
      </c>
      <c r="N82" s="1" t="str">
        <f t="shared" si="28"/>
        <v/>
      </c>
      <c r="O82" s="1" t="str">
        <f t="shared" si="29"/>
        <v/>
      </c>
      <c r="P82" s="1" t="str">
        <f t="shared" si="33"/>
        <v/>
      </c>
      <c r="Q82" s="1" t="str">
        <f t="shared" si="34"/>
        <v/>
      </c>
      <c r="R82" s="14" t="str">
        <f>IF(D82="","",MAX(Q82,'Pricing (Aa)'!Q82))</f>
        <v/>
      </c>
      <c r="S82" s="15" t="str">
        <f t="shared" si="35"/>
        <v/>
      </c>
      <c r="T82" s="1" t="str">
        <f t="shared" si="36"/>
        <v/>
      </c>
    </row>
    <row r="83" spans="4:20" x14ac:dyDescent="0.3">
      <c r="D83" s="1" t="str">
        <f t="shared" si="37"/>
        <v/>
      </c>
      <c r="E83" s="1" t="str">
        <f t="shared" si="30"/>
        <v/>
      </c>
      <c r="F83" s="1" t="str">
        <f>IF(D83="","",VLOOKUP(E83,Life!A83:D193,4))</f>
        <v/>
      </c>
      <c r="G83" s="1" t="str">
        <f t="shared" si="31"/>
        <v/>
      </c>
      <c r="H83" s="1" t="str">
        <f t="shared" si="32"/>
        <v/>
      </c>
      <c r="I83" s="1" t="str">
        <f t="shared" si="23"/>
        <v/>
      </c>
      <c r="J83" s="1" t="str">
        <f t="shared" si="24"/>
        <v/>
      </c>
      <c r="K83" s="9" t="str">
        <f t="shared" si="25"/>
        <v/>
      </c>
      <c r="L83" s="1" t="str">
        <f t="shared" si="38"/>
        <v/>
      </c>
      <c r="N83" s="1" t="str">
        <f t="shared" si="28"/>
        <v/>
      </c>
      <c r="O83" s="1" t="str">
        <f t="shared" si="29"/>
        <v/>
      </c>
      <c r="P83" s="1" t="str">
        <f t="shared" si="33"/>
        <v/>
      </c>
      <c r="Q83" s="1" t="str">
        <f t="shared" si="34"/>
        <v/>
      </c>
      <c r="R83" s="14" t="str">
        <f>IF(D83="","",MAX(Q83,'Pricing (Aa)'!Q83))</f>
        <v/>
      </c>
      <c r="S83" s="15" t="str">
        <f t="shared" si="35"/>
        <v/>
      </c>
      <c r="T83" s="1" t="str">
        <f t="shared" si="36"/>
        <v/>
      </c>
    </row>
    <row r="84" spans="4:20" x14ac:dyDescent="0.3">
      <c r="D84" s="1" t="str">
        <f t="shared" si="37"/>
        <v/>
      </c>
      <c r="E84" s="1" t="str">
        <f t="shared" si="30"/>
        <v/>
      </c>
      <c r="F84" s="1" t="str">
        <f>IF(D84="","",VLOOKUP(E84,Life!A84:D194,4))</f>
        <v/>
      </c>
      <c r="G84" s="1" t="str">
        <f t="shared" si="31"/>
        <v/>
      </c>
      <c r="H84" s="1" t="str">
        <f t="shared" si="32"/>
        <v/>
      </c>
      <c r="I84" s="1" t="str">
        <f t="shared" si="23"/>
        <v/>
      </c>
      <c r="J84" s="1" t="str">
        <f t="shared" si="24"/>
        <v/>
      </c>
      <c r="K84" s="9" t="str">
        <f t="shared" si="25"/>
        <v/>
      </c>
      <c r="L84" s="1" t="str">
        <f t="shared" si="38"/>
        <v/>
      </c>
      <c r="N84" s="1" t="str">
        <f t="shared" si="28"/>
        <v/>
      </c>
      <c r="O84" s="1" t="str">
        <f t="shared" si="29"/>
        <v/>
      </c>
      <c r="P84" s="1" t="str">
        <f t="shared" si="33"/>
        <v/>
      </c>
      <c r="Q84" s="1" t="str">
        <f t="shared" si="34"/>
        <v/>
      </c>
      <c r="R84" s="14" t="str">
        <f>IF(D84="","",MAX(Q84,'Pricing (Aa)'!Q84))</f>
        <v/>
      </c>
      <c r="S84" s="15" t="str">
        <f t="shared" si="35"/>
        <v/>
      </c>
      <c r="T84" s="1" t="str">
        <f t="shared" si="36"/>
        <v/>
      </c>
    </row>
    <row r="85" spans="4:20" x14ac:dyDescent="0.3">
      <c r="D85" s="1" t="str">
        <f t="shared" si="37"/>
        <v/>
      </c>
      <c r="E85" s="1" t="str">
        <f t="shared" si="30"/>
        <v/>
      </c>
      <c r="F85" s="1" t="str">
        <f>IF(D85="","",VLOOKUP(E85,Life!A85:D195,4))</f>
        <v/>
      </c>
      <c r="G85" s="1" t="str">
        <f t="shared" si="31"/>
        <v/>
      </c>
      <c r="H85" s="1" t="str">
        <f t="shared" si="32"/>
        <v/>
      </c>
      <c r="I85" s="1" t="str">
        <f t="shared" si="23"/>
        <v/>
      </c>
      <c r="J85" s="1" t="str">
        <f t="shared" si="24"/>
        <v/>
      </c>
      <c r="K85" s="9" t="str">
        <f t="shared" si="25"/>
        <v/>
      </c>
      <c r="L85" s="1" t="str">
        <f t="shared" si="38"/>
        <v/>
      </c>
      <c r="N85" s="1" t="str">
        <f t="shared" si="28"/>
        <v/>
      </c>
      <c r="O85" s="1" t="str">
        <f t="shared" si="29"/>
        <v/>
      </c>
      <c r="P85" s="1" t="str">
        <f t="shared" si="33"/>
        <v/>
      </c>
      <c r="Q85" s="1" t="str">
        <f t="shared" si="34"/>
        <v/>
      </c>
      <c r="R85" s="14" t="str">
        <f>IF(D85="","",MAX(Q85,'Pricing (Aa)'!Q85))</f>
        <v/>
      </c>
      <c r="S85" s="15" t="str">
        <f t="shared" si="35"/>
        <v/>
      </c>
      <c r="T85" s="1" t="str">
        <f t="shared" si="36"/>
        <v/>
      </c>
    </row>
    <row r="86" spans="4:20" x14ac:dyDescent="0.3">
      <c r="D86" s="1" t="str">
        <f t="shared" si="37"/>
        <v/>
      </c>
      <c r="E86" s="1" t="str">
        <f t="shared" si="30"/>
        <v/>
      </c>
      <c r="F86" s="1" t="str">
        <f>IF(D86="","",VLOOKUP(E86,Life!A86:D196,4))</f>
        <v/>
      </c>
      <c r="G86" s="1" t="str">
        <f t="shared" si="31"/>
        <v/>
      </c>
      <c r="H86" s="1" t="str">
        <f t="shared" si="32"/>
        <v/>
      </c>
      <c r="I86" s="1" t="str">
        <f t="shared" si="23"/>
        <v/>
      </c>
      <c r="J86" s="1" t="str">
        <f t="shared" si="24"/>
        <v/>
      </c>
      <c r="K86" s="9" t="str">
        <f t="shared" si="25"/>
        <v/>
      </c>
      <c r="L86" s="1" t="str">
        <f t="shared" si="38"/>
        <v/>
      </c>
      <c r="N86" s="1" t="str">
        <f t="shared" si="28"/>
        <v/>
      </c>
      <c r="O86" s="1" t="str">
        <f t="shared" si="29"/>
        <v/>
      </c>
      <c r="P86" s="1" t="str">
        <f t="shared" si="33"/>
        <v/>
      </c>
      <c r="Q86" s="1" t="str">
        <f t="shared" si="34"/>
        <v/>
      </c>
      <c r="R86" s="14" t="str">
        <f>IF(D86="","",MAX(Q86,'Pricing (Aa)'!Q86))</f>
        <v/>
      </c>
      <c r="S86" s="15" t="str">
        <f t="shared" si="35"/>
        <v/>
      </c>
      <c r="T86" s="1" t="str">
        <f t="shared" si="36"/>
        <v/>
      </c>
    </row>
    <row r="87" spans="4:20" x14ac:dyDescent="0.3">
      <c r="D87" s="1" t="str">
        <f t="shared" si="37"/>
        <v/>
      </c>
      <c r="E87" s="1" t="str">
        <f t="shared" si="30"/>
        <v/>
      </c>
      <c r="F87" s="1" t="str">
        <f>IF(D87="","",VLOOKUP(E87,Life!A87:D197,4))</f>
        <v/>
      </c>
      <c r="G87" s="1" t="str">
        <f t="shared" si="31"/>
        <v/>
      </c>
      <c r="H87" s="1" t="str">
        <f t="shared" si="32"/>
        <v/>
      </c>
      <c r="I87" s="1" t="str">
        <f t="shared" si="23"/>
        <v/>
      </c>
      <c r="J87" s="1" t="str">
        <f t="shared" si="24"/>
        <v/>
      </c>
      <c r="K87" s="9" t="str">
        <f t="shared" si="25"/>
        <v/>
      </c>
      <c r="L87" s="1" t="str">
        <f t="shared" si="38"/>
        <v/>
      </c>
      <c r="N87" s="1" t="str">
        <f t="shared" si="28"/>
        <v/>
      </c>
      <c r="O87" s="1" t="str">
        <f t="shared" si="29"/>
        <v/>
      </c>
      <c r="P87" s="1" t="str">
        <f t="shared" si="33"/>
        <v/>
      </c>
      <c r="Q87" s="1" t="str">
        <f t="shared" si="34"/>
        <v/>
      </c>
      <c r="R87" s="14" t="str">
        <f>IF(D87="","",MAX(Q87,'Pricing (Aa)'!Q87))</f>
        <v/>
      </c>
      <c r="S87" s="15" t="str">
        <f t="shared" si="35"/>
        <v/>
      </c>
      <c r="T87" s="1" t="str">
        <f t="shared" si="36"/>
        <v/>
      </c>
    </row>
    <row r="88" spans="4:20" x14ac:dyDescent="0.3">
      <c r="D88" s="1" t="str">
        <f t="shared" si="37"/>
        <v/>
      </c>
      <c r="E88" s="1" t="str">
        <f t="shared" si="30"/>
        <v/>
      </c>
      <c r="F88" s="1" t="str">
        <f>IF(D88="","",VLOOKUP(E88,Life!A88:D198,4))</f>
        <v/>
      </c>
      <c r="G88" s="1" t="str">
        <f t="shared" si="31"/>
        <v/>
      </c>
      <c r="H88" s="1" t="str">
        <f t="shared" si="32"/>
        <v/>
      </c>
      <c r="I88" s="1" t="str">
        <f t="shared" si="23"/>
        <v/>
      </c>
      <c r="J88" s="1" t="str">
        <f t="shared" si="24"/>
        <v/>
      </c>
      <c r="K88" s="9" t="str">
        <f t="shared" si="25"/>
        <v/>
      </c>
      <c r="L88" s="1" t="str">
        <f t="shared" si="38"/>
        <v/>
      </c>
      <c r="N88" s="1" t="str">
        <f t="shared" si="28"/>
        <v/>
      </c>
      <c r="O88" s="1" t="str">
        <f t="shared" si="29"/>
        <v/>
      </c>
      <c r="P88" s="1" t="str">
        <f t="shared" si="33"/>
        <v/>
      </c>
      <c r="Q88" s="1" t="str">
        <f t="shared" si="34"/>
        <v/>
      </c>
      <c r="R88" s="14" t="str">
        <f>IF(D88="","",MAX(Q88,'Pricing (Aa)'!Q88))</f>
        <v/>
      </c>
      <c r="S88" s="15" t="str">
        <f t="shared" si="35"/>
        <v/>
      </c>
      <c r="T88" s="1" t="str">
        <f t="shared" si="36"/>
        <v/>
      </c>
    </row>
    <row r="89" spans="4:20" x14ac:dyDescent="0.3">
      <c r="D89" s="1" t="str">
        <f t="shared" si="37"/>
        <v/>
      </c>
      <c r="E89" s="1" t="str">
        <f t="shared" si="30"/>
        <v/>
      </c>
      <c r="F89" s="1" t="str">
        <f>IF(D89="","",VLOOKUP(E89,Life!A89:D199,4))</f>
        <v/>
      </c>
      <c r="G89" s="1" t="str">
        <f t="shared" si="31"/>
        <v/>
      </c>
      <c r="H89" s="1" t="str">
        <f t="shared" si="32"/>
        <v/>
      </c>
      <c r="I89" s="1" t="str">
        <f t="shared" si="23"/>
        <v/>
      </c>
      <c r="J89" s="1" t="str">
        <f t="shared" si="24"/>
        <v/>
      </c>
      <c r="K89" s="9" t="str">
        <f t="shared" si="25"/>
        <v/>
      </c>
      <c r="L89" s="1" t="str">
        <f t="shared" si="38"/>
        <v/>
      </c>
      <c r="N89" s="1" t="str">
        <f t="shared" si="28"/>
        <v/>
      </c>
      <c r="O89" s="1" t="str">
        <f t="shared" si="29"/>
        <v/>
      </c>
      <c r="P89" s="1" t="str">
        <f t="shared" si="33"/>
        <v/>
      </c>
      <c r="Q89" s="1" t="str">
        <f t="shared" si="34"/>
        <v/>
      </c>
      <c r="R89" s="14" t="str">
        <f>IF(D89="","",MAX(Q89,'Pricing (Aa)'!Q89))</f>
        <v/>
      </c>
      <c r="S89" s="15" t="str">
        <f t="shared" si="35"/>
        <v/>
      </c>
      <c r="T89" s="1" t="str">
        <f t="shared" si="36"/>
        <v/>
      </c>
    </row>
    <row r="90" spans="4:20" x14ac:dyDescent="0.3">
      <c r="D90" s="1" t="str">
        <f t="shared" si="37"/>
        <v/>
      </c>
      <c r="E90" s="1" t="str">
        <f t="shared" si="30"/>
        <v/>
      </c>
      <c r="F90" s="1" t="str">
        <f>IF(D90="","",VLOOKUP(E90,Life!A90:D200,4))</f>
        <v/>
      </c>
      <c r="G90" s="1" t="str">
        <f t="shared" si="31"/>
        <v/>
      </c>
      <c r="H90" s="1" t="str">
        <f t="shared" si="32"/>
        <v/>
      </c>
      <c r="I90" s="1" t="str">
        <f t="shared" si="23"/>
        <v/>
      </c>
      <c r="J90" s="1" t="str">
        <f t="shared" si="24"/>
        <v/>
      </c>
      <c r="K90" s="9" t="str">
        <f t="shared" si="25"/>
        <v/>
      </c>
      <c r="L90" s="1" t="str">
        <f t="shared" si="38"/>
        <v/>
      </c>
      <c r="N90" s="1" t="str">
        <f t="shared" si="28"/>
        <v/>
      </c>
      <c r="O90" s="1" t="str">
        <f t="shared" si="29"/>
        <v/>
      </c>
      <c r="P90" s="1" t="str">
        <f t="shared" si="33"/>
        <v/>
      </c>
      <c r="Q90" s="1" t="str">
        <f t="shared" si="34"/>
        <v/>
      </c>
      <c r="R90" s="14" t="str">
        <f>IF(D90="","",MAX(Q90,'Pricing (Aa)'!Q90))</f>
        <v/>
      </c>
      <c r="S90" s="15" t="str">
        <f t="shared" si="35"/>
        <v/>
      </c>
      <c r="T90" s="1" t="str">
        <f t="shared" si="36"/>
        <v/>
      </c>
    </row>
    <row r="91" spans="4:20" x14ac:dyDescent="0.3">
      <c r="D91" s="1" t="str">
        <f t="shared" si="37"/>
        <v/>
      </c>
      <c r="E91" s="1" t="str">
        <f t="shared" si="30"/>
        <v/>
      </c>
      <c r="F91" s="1" t="str">
        <f>IF(D91="","",VLOOKUP(E91,Life!A91:D201,4))</f>
        <v/>
      </c>
      <c r="G91" s="1" t="str">
        <f t="shared" si="31"/>
        <v/>
      </c>
      <c r="H91" s="1" t="str">
        <f t="shared" si="32"/>
        <v/>
      </c>
      <c r="I91" s="1" t="str">
        <f t="shared" si="23"/>
        <v/>
      </c>
      <c r="J91" s="1" t="str">
        <f t="shared" si="24"/>
        <v/>
      </c>
      <c r="K91" s="9" t="str">
        <f t="shared" si="25"/>
        <v/>
      </c>
      <c r="L91" s="1" t="str">
        <f t="shared" si="38"/>
        <v/>
      </c>
      <c r="N91" s="1" t="str">
        <f t="shared" si="28"/>
        <v/>
      </c>
      <c r="O91" s="1" t="str">
        <f t="shared" si="29"/>
        <v/>
      </c>
      <c r="P91" s="1" t="str">
        <f t="shared" si="33"/>
        <v/>
      </c>
      <c r="Q91" s="1" t="str">
        <f t="shared" si="34"/>
        <v/>
      </c>
      <c r="R91" s="14" t="str">
        <f>IF(D91="","",MAX(Q91,'Pricing (Aa)'!Q91))</f>
        <v/>
      </c>
      <c r="S91" s="15" t="str">
        <f t="shared" si="35"/>
        <v/>
      </c>
      <c r="T91" s="1" t="str">
        <f t="shared" si="36"/>
        <v/>
      </c>
    </row>
    <row r="92" spans="4:20" x14ac:dyDescent="0.3">
      <c r="D92" s="1" t="str">
        <f t="shared" si="37"/>
        <v/>
      </c>
      <c r="E92" s="1" t="str">
        <f t="shared" si="30"/>
        <v/>
      </c>
      <c r="F92" s="1" t="str">
        <f>IF(D92="","",VLOOKUP(E92,Life!A92:D202,4))</f>
        <v/>
      </c>
      <c r="G92" s="1" t="str">
        <f t="shared" si="31"/>
        <v/>
      </c>
      <c r="H92" s="1" t="str">
        <f t="shared" si="32"/>
        <v/>
      </c>
      <c r="I92" s="1" t="str">
        <f t="shared" si="23"/>
        <v/>
      </c>
      <c r="J92" s="1" t="str">
        <f t="shared" si="24"/>
        <v/>
      </c>
      <c r="K92" s="9" t="str">
        <f t="shared" si="25"/>
        <v/>
      </c>
      <c r="L92" s="1" t="str">
        <f t="shared" si="38"/>
        <v/>
      </c>
      <c r="N92" s="1" t="str">
        <f t="shared" si="28"/>
        <v/>
      </c>
      <c r="O92" s="1" t="str">
        <f t="shared" si="29"/>
        <v/>
      </c>
      <c r="P92" s="1" t="str">
        <f t="shared" si="33"/>
        <v/>
      </c>
      <c r="Q92" s="1" t="str">
        <f t="shared" si="34"/>
        <v/>
      </c>
      <c r="R92" s="14" t="str">
        <f>IF(D92="","",MAX(Q92,'Pricing (Aa)'!Q92))</f>
        <v/>
      </c>
      <c r="S92" s="15" t="str">
        <f t="shared" si="35"/>
        <v/>
      </c>
      <c r="T92" s="1" t="str">
        <f t="shared" si="36"/>
        <v/>
      </c>
    </row>
    <row r="93" spans="4:20" x14ac:dyDescent="0.3">
      <c r="D93" s="1" t="str">
        <f t="shared" si="37"/>
        <v/>
      </c>
      <c r="E93" s="1" t="str">
        <f t="shared" si="30"/>
        <v/>
      </c>
      <c r="F93" s="1" t="str">
        <f>IF(D93="","",VLOOKUP(E93,Life!A93:D203,4))</f>
        <v/>
      </c>
      <c r="G93" s="1" t="str">
        <f t="shared" si="31"/>
        <v/>
      </c>
      <c r="H93" s="1" t="str">
        <f t="shared" si="32"/>
        <v/>
      </c>
      <c r="I93" s="1" t="str">
        <f t="shared" si="23"/>
        <v/>
      </c>
      <c r="J93" s="1" t="str">
        <f t="shared" si="24"/>
        <v/>
      </c>
      <c r="K93" s="9" t="str">
        <f t="shared" si="25"/>
        <v/>
      </c>
      <c r="L93" s="1" t="str">
        <f t="shared" si="38"/>
        <v/>
      </c>
      <c r="N93" s="1" t="str">
        <f t="shared" si="28"/>
        <v/>
      </c>
      <c r="O93" s="1" t="str">
        <f t="shared" si="29"/>
        <v/>
      </c>
      <c r="P93" s="1" t="str">
        <f t="shared" si="33"/>
        <v/>
      </c>
      <c r="Q93" s="1" t="str">
        <f t="shared" si="34"/>
        <v/>
      </c>
      <c r="R93" s="14" t="str">
        <f>IF(D93="","",MAX(Q93,'Pricing (Aa)'!Q93))</f>
        <v/>
      </c>
      <c r="S93" s="15" t="str">
        <f t="shared" si="35"/>
        <v/>
      </c>
      <c r="T93" s="1" t="str">
        <f t="shared" si="36"/>
        <v/>
      </c>
    </row>
    <row r="94" spans="4:20" x14ac:dyDescent="0.3">
      <c r="D94" s="1" t="str">
        <f t="shared" si="37"/>
        <v/>
      </c>
      <c r="E94" s="1" t="str">
        <f t="shared" si="30"/>
        <v/>
      </c>
      <c r="F94" s="1" t="str">
        <f>IF(D94="","",VLOOKUP(E94,Life!A94:D204,4))</f>
        <v/>
      </c>
      <c r="G94" s="1" t="str">
        <f t="shared" si="31"/>
        <v/>
      </c>
      <c r="H94" s="1" t="str">
        <f t="shared" si="32"/>
        <v/>
      </c>
      <c r="I94" s="1" t="str">
        <f t="shared" si="23"/>
        <v/>
      </c>
      <c r="J94" s="1" t="str">
        <f t="shared" si="24"/>
        <v/>
      </c>
      <c r="K94" s="9" t="str">
        <f t="shared" si="25"/>
        <v/>
      </c>
      <c r="L94" s="1" t="str">
        <f t="shared" si="38"/>
        <v/>
      </c>
      <c r="N94" s="1" t="str">
        <f t="shared" si="28"/>
        <v/>
      </c>
      <c r="O94" s="1" t="str">
        <f t="shared" si="29"/>
        <v/>
      </c>
      <c r="P94" s="1" t="str">
        <f t="shared" si="33"/>
        <v/>
      </c>
      <c r="Q94" s="1" t="str">
        <f t="shared" si="34"/>
        <v/>
      </c>
      <c r="R94" s="14" t="str">
        <f>IF(D94="","",MAX(Q94,'Pricing (Aa)'!Q94))</f>
        <v/>
      </c>
      <c r="S94" s="15" t="str">
        <f t="shared" si="35"/>
        <v/>
      </c>
      <c r="T94" s="1" t="str">
        <f t="shared" si="36"/>
        <v/>
      </c>
    </row>
    <row r="95" spans="4:20" x14ac:dyDescent="0.3">
      <c r="D95" s="1" t="str">
        <f t="shared" si="37"/>
        <v/>
      </c>
      <c r="E95" s="1" t="str">
        <f t="shared" si="30"/>
        <v/>
      </c>
      <c r="F95" s="1" t="str">
        <f>IF(D95="","",VLOOKUP(E95,Life!A95:D205,4))</f>
        <v/>
      </c>
      <c r="G95" s="1" t="str">
        <f t="shared" si="31"/>
        <v/>
      </c>
      <c r="H95" s="1" t="str">
        <f t="shared" si="32"/>
        <v/>
      </c>
      <c r="I95" s="1" t="str">
        <f t="shared" si="23"/>
        <v/>
      </c>
      <c r="J95" s="1" t="str">
        <f t="shared" si="24"/>
        <v/>
      </c>
      <c r="K95" s="9" t="str">
        <f t="shared" si="25"/>
        <v/>
      </c>
      <c r="L95" s="1" t="str">
        <f t="shared" si="38"/>
        <v/>
      </c>
      <c r="N95" s="1" t="str">
        <f t="shared" si="28"/>
        <v/>
      </c>
      <c r="O95" s="1" t="str">
        <f t="shared" si="29"/>
        <v/>
      </c>
      <c r="P95" s="1" t="str">
        <f t="shared" si="33"/>
        <v/>
      </c>
      <c r="Q95" s="1" t="str">
        <f t="shared" si="34"/>
        <v/>
      </c>
      <c r="R95" s="14" t="str">
        <f>IF(D95="","",MAX(Q95,'Pricing (Aa)'!Q95))</f>
        <v/>
      </c>
      <c r="S95" s="15" t="str">
        <f t="shared" si="35"/>
        <v/>
      </c>
      <c r="T95" s="1" t="str">
        <f t="shared" si="36"/>
        <v/>
      </c>
    </row>
    <row r="96" spans="4:20" x14ac:dyDescent="0.3">
      <c r="D96" s="1" t="str">
        <f t="shared" si="37"/>
        <v/>
      </c>
      <c r="E96" s="1" t="str">
        <f t="shared" si="30"/>
        <v/>
      </c>
      <c r="F96" s="1" t="str">
        <f>IF(D96="","",VLOOKUP(E96,Life!A96:D206,4))</f>
        <v/>
      </c>
      <c r="G96" s="1" t="str">
        <f t="shared" si="31"/>
        <v/>
      </c>
      <c r="H96" s="1" t="str">
        <f t="shared" si="32"/>
        <v/>
      </c>
      <c r="I96" s="1" t="str">
        <f t="shared" si="23"/>
        <v/>
      </c>
      <c r="J96" s="1" t="str">
        <f t="shared" si="24"/>
        <v/>
      </c>
      <c r="K96" s="9" t="str">
        <f t="shared" si="25"/>
        <v/>
      </c>
      <c r="L96" s="1" t="str">
        <f t="shared" si="38"/>
        <v/>
      </c>
      <c r="N96" s="1" t="str">
        <f t="shared" si="28"/>
        <v/>
      </c>
      <c r="O96" s="1" t="str">
        <f t="shared" si="29"/>
        <v/>
      </c>
      <c r="P96" s="1" t="str">
        <f t="shared" si="33"/>
        <v/>
      </c>
      <c r="Q96" s="1" t="str">
        <f t="shared" si="34"/>
        <v/>
      </c>
      <c r="R96" s="14" t="str">
        <f>IF(D96="","",MAX(Q96,'Pricing (Aa)'!Q96))</f>
        <v/>
      </c>
      <c r="S96" s="15" t="str">
        <f t="shared" si="35"/>
        <v/>
      </c>
      <c r="T96" s="1" t="str">
        <f t="shared" si="36"/>
        <v/>
      </c>
    </row>
    <row r="97" spans="4:20" x14ac:dyDescent="0.3">
      <c r="D97" s="1" t="str">
        <f t="shared" si="37"/>
        <v/>
      </c>
      <c r="E97" s="1" t="str">
        <f t="shared" si="30"/>
        <v/>
      </c>
      <c r="F97" s="1" t="str">
        <f>IF(D97="","",VLOOKUP(E97,Life!A97:D207,4))</f>
        <v/>
      </c>
      <c r="G97" s="1" t="str">
        <f t="shared" si="31"/>
        <v/>
      </c>
      <c r="H97" s="1" t="str">
        <f t="shared" si="32"/>
        <v/>
      </c>
      <c r="I97" s="1" t="str">
        <f t="shared" si="23"/>
        <v/>
      </c>
      <c r="J97" s="1" t="str">
        <f t="shared" si="24"/>
        <v/>
      </c>
      <c r="K97" s="9" t="str">
        <f t="shared" si="25"/>
        <v/>
      </c>
      <c r="L97" s="1" t="str">
        <f t="shared" si="38"/>
        <v/>
      </c>
      <c r="N97" s="1" t="str">
        <f t="shared" si="28"/>
        <v/>
      </c>
      <c r="O97" s="1" t="str">
        <f t="shared" si="29"/>
        <v/>
      </c>
      <c r="P97" s="1" t="str">
        <f t="shared" si="33"/>
        <v/>
      </c>
      <c r="Q97" s="1" t="str">
        <f t="shared" si="34"/>
        <v/>
      </c>
      <c r="R97" s="14" t="str">
        <f>IF(D97="","",MAX(Q97,'Pricing (Aa)'!Q97))</f>
        <v/>
      </c>
      <c r="S97" s="15" t="str">
        <f t="shared" si="35"/>
        <v/>
      </c>
      <c r="T97" s="1" t="str">
        <f t="shared" si="36"/>
        <v/>
      </c>
    </row>
    <row r="98" spans="4:20" x14ac:dyDescent="0.3">
      <c r="D98" s="1" t="str">
        <f t="shared" si="37"/>
        <v/>
      </c>
      <c r="E98" s="1" t="str">
        <f t="shared" si="30"/>
        <v/>
      </c>
      <c r="F98" s="1" t="str">
        <f>IF(D98="","",VLOOKUP(E98,Life!A98:D208,4))</f>
        <v/>
      </c>
      <c r="G98" s="1" t="str">
        <f t="shared" si="31"/>
        <v/>
      </c>
      <c r="H98" s="1" t="str">
        <f t="shared" si="32"/>
        <v/>
      </c>
      <c r="I98" s="1" t="str">
        <f t="shared" si="23"/>
        <v/>
      </c>
      <c r="J98" s="1" t="str">
        <f t="shared" si="24"/>
        <v/>
      </c>
      <c r="K98" s="9" t="str">
        <f t="shared" si="25"/>
        <v/>
      </c>
      <c r="L98" s="1" t="str">
        <f t="shared" si="38"/>
        <v/>
      </c>
      <c r="N98" s="1" t="str">
        <f t="shared" si="28"/>
        <v/>
      </c>
      <c r="O98" s="1" t="str">
        <f t="shared" si="29"/>
        <v/>
      </c>
      <c r="P98" s="1" t="str">
        <f t="shared" si="33"/>
        <v/>
      </c>
      <c r="Q98" s="1" t="str">
        <f t="shared" si="34"/>
        <v/>
      </c>
      <c r="R98" s="14" t="str">
        <f>IF(D98="","",MAX(Q98,'Pricing (Aa)'!Q98))</f>
        <v/>
      </c>
      <c r="S98" s="15" t="str">
        <f t="shared" si="35"/>
        <v/>
      </c>
      <c r="T98" s="1" t="str">
        <f t="shared" si="36"/>
        <v/>
      </c>
    </row>
    <row r="99" spans="4:20" x14ac:dyDescent="0.3">
      <c r="D99" s="1" t="str">
        <f t="shared" si="37"/>
        <v/>
      </c>
      <c r="E99" s="1" t="str">
        <f t="shared" si="30"/>
        <v/>
      </c>
      <c r="F99" s="1" t="str">
        <f>IF(D99="","",VLOOKUP(E99,Life!A99:D209,4))</f>
        <v/>
      </c>
      <c r="G99" s="1" t="str">
        <f t="shared" si="31"/>
        <v/>
      </c>
      <c r="H99" s="1" t="str">
        <f t="shared" si="32"/>
        <v/>
      </c>
      <c r="I99" s="1" t="str">
        <f t="shared" ref="I99:I108" si="39">IF(D99="","",G99*H99)</f>
        <v/>
      </c>
      <c r="J99" s="1" t="str">
        <f t="shared" ref="J99:J108" si="40">IF(D99="","",SUMIF(D99:D204, "&lt;"&amp;$B$5,I99:I204))</f>
        <v/>
      </c>
      <c r="K99" s="9" t="str">
        <f t="shared" ref="K99:K108" si="41">IF(D99="","",(IF(E99=105,$B$11,0)))</f>
        <v/>
      </c>
      <c r="L99" s="1" t="str">
        <f t="shared" si="38"/>
        <v/>
      </c>
      <c r="N99" s="1" t="str">
        <f t="shared" ref="N99:N108" si="42">IF(D99="","",M99)</f>
        <v/>
      </c>
      <c r="O99" s="1" t="str">
        <f t="shared" ref="O99:O108" si="43">IF(D99="","",IF(D99&lt;$B$5,IF(D99=0,$B$22,IF(D99&lt;$B$21,$B$23,$B$24)),0))</f>
        <v/>
      </c>
      <c r="P99" s="1" t="str">
        <f t="shared" si="33"/>
        <v/>
      </c>
      <c r="Q99" s="1" t="str">
        <f t="shared" si="34"/>
        <v/>
      </c>
      <c r="R99" s="14" t="str">
        <f>IF(D99="","",MAX(Q99,'Pricing (Aa)'!Q99))</f>
        <v/>
      </c>
      <c r="S99" s="15" t="str">
        <f t="shared" si="35"/>
        <v/>
      </c>
      <c r="T99" s="1" t="str">
        <f t="shared" si="36"/>
        <v/>
      </c>
    </row>
    <row r="100" spans="4:20" x14ac:dyDescent="0.3">
      <c r="D100" s="1" t="str">
        <f t="shared" si="37"/>
        <v/>
      </c>
      <c r="E100" s="1" t="str">
        <f t="shared" si="30"/>
        <v/>
      </c>
      <c r="F100" s="1" t="str">
        <f>IF(D100="","",VLOOKUP(E100,Life!A100:D210,4))</f>
        <v/>
      </c>
      <c r="G100" s="1" t="str">
        <f t="shared" ref="G100:G108" si="44">IF(D100="","",G99*(1-F99))</f>
        <v/>
      </c>
      <c r="H100" s="1" t="str">
        <f t="shared" ref="H100:H108" si="45">IF(D100="","",H99/(1+$B$16))</f>
        <v/>
      </c>
      <c r="I100" s="1" t="str">
        <f t="shared" si="39"/>
        <v/>
      </c>
      <c r="J100" s="1" t="str">
        <f t="shared" si="40"/>
        <v/>
      </c>
      <c r="K100" s="9" t="str">
        <f t="shared" si="41"/>
        <v/>
      </c>
      <c r="L100" s="1" t="str">
        <f t="shared" si="38"/>
        <v/>
      </c>
      <c r="N100" s="1" t="str">
        <f t="shared" si="42"/>
        <v/>
      </c>
      <c r="O100" s="1" t="str">
        <f t="shared" si="43"/>
        <v/>
      </c>
      <c r="P100" s="1" t="str">
        <f t="shared" si="33"/>
        <v/>
      </c>
      <c r="Q100" s="1" t="str">
        <f t="shared" si="34"/>
        <v/>
      </c>
      <c r="R100" s="14" t="str">
        <f>IF(D100="","",MAX(Q100,'Pricing (Aa)'!Q100))</f>
        <v/>
      </c>
      <c r="S100" s="15" t="str">
        <f t="shared" si="35"/>
        <v/>
      </c>
      <c r="T100" s="1" t="str">
        <f t="shared" si="36"/>
        <v/>
      </c>
    </row>
    <row r="101" spans="4:20" x14ac:dyDescent="0.3">
      <c r="D101" s="1" t="str">
        <f t="shared" si="37"/>
        <v/>
      </c>
      <c r="E101" s="1" t="str">
        <f t="shared" si="30"/>
        <v/>
      </c>
      <c r="F101" s="1" t="str">
        <f>IF(D101="","",VLOOKUP(E101,Life!A101:D211,4))</f>
        <v/>
      </c>
      <c r="G101" s="1" t="str">
        <f t="shared" si="44"/>
        <v/>
      </c>
      <c r="H101" s="1" t="str">
        <f t="shared" si="45"/>
        <v/>
      </c>
      <c r="I101" s="1" t="str">
        <f t="shared" si="39"/>
        <v/>
      </c>
      <c r="J101" s="1" t="str">
        <f t="shared" si="40"/>
        <v/>
      </c>
      <c r="K101" s="9" t="str">
        <f t="shared" si="41"/>
        <v/>
      </c>
      <c r="L101" s="1" t="str">
        <f t="shared" si="38"/>
        <v/>
      </c>
      <c r="N101" s="1" t="str">
        <f t="shared" si="42"/>
        <v/>
      </c>
      <c r="O101" s="1" t="str">
        <f t="shared" si="43"/>
        <v/>
      </c>
      <c r="P101" s="1" t="str">
        <f t="shared" si="33"/>
        <v/>
      </c>
      <c r="Q101" s="1" t="str">
        <f t="shared" si="34"/>
        <v/>
      </c>
      <c r="R101" s="14" t="str">
        <f>IF(D101="","",MAX(Q101,'Pricing (Aa)'!Q101))</f>
        <v/>
      </c>
      <c r="S101" s="15" t="str">
        <f t="shared" si="35"/>
        <v/>
      </c>
      <c r="T101" s="1" t="str">
        <f t="shared" si="36"/>
        <v/>
      </c>
    </row>
    <row r="102" spans="4:20" x14ac:dyDescent="0.3">
      <c r="D102" s="1" t="str">
        <f t="shared" si="37"/>
        <v/>
      </c>
      <c r="E102" s="1" t="str">
        <f t="shared" si="30"/>
        <v/>
      </c>
      <c r="F102" s="1" t="str">
        <f>IF(D102="","",VLOOKUP(E102,Life!A102:D212,4))</f>
        <v/>
      </c>
      <c r="G102" s="1" t="str">
        <f t="shared" si="44"/>
        <v/>
      </c>
      <c r="H102" s="1" t="str">
        <f t="shared" si="45"/>
        <v/>
      </c>
      <c r="I102" s="1" t="str">
        <f t="shared" si="39"/>
        <v/>
      </c>
      <c r="J102" s="1" t="str">
        <f t="shared" si="40"/>
        <v/>
      </c>
      <c r="K102" s="9" t="str">
        <f t="shared" si="41"/>
        <v/>
      </c>
      <c r="L102" s="1" t="str">
        <f t="shared" si="38"/>
        <v/>
      </c>
      <c r="N102" s="1" t="str">
        <f t="shared" si="42"/>
        <v/>
      </c>
      <c r="O102" s="1" t="str">
        <f t="shared" si="43"/>
        <v/>
      </c>
      <c r="P102" s="1" t="str">
        <f t="shared" si="33"/>
        <v/>
      </c>
      <c r="Q102" s="1" t="str">
        <f t="shared" si="34"/>
        <v/>
      </c>
      <c r="R102" s="14" t="str">
        <f>IF(D102="","",MAX(Q102,'Pricing (Aa)'!Q102))</f>
        <v/>
      </c>
      <c r="S102" s="15" t="str">
        <f t="shared" si="35"/>
        <v/>
      </c>
      <c r="T102" s="1" t="str">
        <f t="shared" si="36"/>
        <v/>
      </c>
    </row>
    <row r="103" spans="4:20" x14ac:dyDescent="0.3">
      <c r="D103" s="1" t="str">
        <f t="shared" si="37"/>
        <v/>
      </c>
      <c r="E103" s="1" t="str">
        <f t="shared" si="30"/>
        <v/>
      </c>
      <c r="F103" s="1" t="str">
        <f>IF(D103="","",VLOOKUP(E103,Life!A103:D213,4))</f>
        <v/>
      </c>
      <c r="G103" s="1" t="str">
        <f t="shared" si="44"/>
        <v/>
      </c>
      <c r="H103" s="1" t="str">
        <f t="shared" si="45"/>
        <v/>
      </c>
      <c r="I103" s="1" t="str">
        <f t="shared" si="39"/>
        <v/>
      </c>
      <c r="J103" s="1" t="str">
        <f t="shared" si="40"/>
        <v/>
      </c>
      <c r="K103" s="9" t="str">
        <f t="shared" si="41"/>
        <v/>
      </c>
      <c r="L103" s="1" t="str">
        <f t="shared" si="38"/>
        <v/>
      </c>
      <c r="N103" s="1" t="str">
        <f t="shared" si="42"/>
        <v/>
      </c>
      <c r="O103" s="1" t="str">
        <f t="shared" si="43"/>
        <v/>
      </c>
      <c r="P103" s="1" t="str">
        <f t="shared" si="33"/>
        <v/>
      </c>
      <c r="Q103" s="1" t="str">
        <f t="shared" si="34"/>
        <v/>
      </c>
      <c r="R103" s="14" t="str">
        <f>IF(D103="","",MAX(Q103,'Pricing (Aa)'!Q103))</f>
        <v/>
      </c>
      <c r="S103" s="15" t="str">
        <f t="shared" si="35"/>
        <v/>
      </c>
      <c r="T103" s="1" t="str">
        <f t="shared" si="36"/>
        <v/>
      </c>
    </row>
    <row r="104" spans="4:20" x14ac:dyDescent="0.3">
      <c r="D104" s="1" t="str">
        <f t="shared" si="37"/>
        <v/>
      </c>
      <c r="E104" s="1" t="str">
        <f t="shared" si="30"/>
        <v/>
      </c>
      <c r="F104" s="1" t="str">
        <f>IF(D104="","",VLOOKUP(E104,Life!A104:D214,4))</f>
        <v/>
      </c>
      <c r="G104" s="1" t="str">
        <f t="shared" si="44"/>
        <v/>
      </c>
      <c r="H104" s="1" t="str">
        <f t="shared" si="45"/>
        <v/>
      </c>
      <c r="I104" s="1" t="str">
        <f t="shared" si="39"/>
        <v/>
      </c>
      <c r="J104" s="1" t="str">
        <f t="shared" si="40"/>
        <v/>
      </c>
      <c r="K104" s="9" t="str">
        <f t="shared" si="41"/>
        <v/>
      </c>
      <c r="L104" s="1" t="str">
        <f t="shared" si="38"/>
        <v/>
      </c>
      <c r="N104" s="1" t="str">
        <f t="shared" si="42"/>
        <v/>
      </c>
      <c r="O104" s="1" t="str">
        <f t="shared" si="43"/>
        <v/>
      </c>
      <c r="P104" s="1" t="str">
        <f t="shared" si="33"/>
        <v/>
      </c>
      <c r="Q104" s="1" t="str">
        <f t="shared" si="34"/>
        <v/>
      </c>
      <c r="R104" s="14" t="str">
        <f>IF(D104="","",MAX(Q104,'Pricing (Aa)'!Q104))</f>
        <v/>
      </c>
      <c r="S104" s="15" t="str">
        <f t="shared" si="35"/>
        <v/>
      </c>
      <c r="T104" s="1" t="str">
        <f t="shared" si="36"/>
        <v/>
      </c>
    </row>
    <row r="105" spans="4:20" x14ac:dyDescent="0.3">
      <c r="D105" s="1" t="str">
        <f t="shared" si="37"/>
        <v/>
      </c>
      <c r="E105" s="1" t="str">
        <f t="shared" si="30"/>
        <v/>
      </c>
      <c r="F105" s="1" t="str">
        <f>IF(D105="","",VLOOKUP(E105,Life!A105:D215,4))</f>
        <v/>
      </c>
      <c r="G105" s="1" t="str">
        <f t="shared" si="44"/>
        <v/>
      </c>
      <c r="H105" s="1" t="str">
        <f t="shared" si="45"/>
        <v/>
      </c>
      <c r="I105" s="1" t="str">
        <f t="shared" si="39"/>
        <v/>
      </c>
      <c r="J105" s="1" t="str">
        <f t="shared" si="40"/>
        <v/>
      </c>
      <c r="K105" s="9" t="str">
        <f t="shared" si="41"/>
        <v/>
      </c>
      <c r="L105" s="1" t="str">
        <f t="shared" si="38"/>
        <v/>
      </c>
      <c r="N105" s="1" t="str">
        <f t="shared" si="42"/>
        <v/>
      </c>
      <c r="O105" s="1" t="str">
        <f t="shared" si="43"/>
        <v/>
      </c>
      <c r="P105" s="1" t="str">
        <f t="shared" si="33"/>
        <v/>
      </c>
      <c r="Q105" s="1" t="str">
        <f t="shared" si="34"/>
        <v/>
      </c>
      <c r="R105" s="14" t="str">
        <f>IF(D105="","",MAX(Q105,'Pricing (Aa)'!Q105))</f>
        <v/>
      </c>
      <c r="S105" s="15" t="str">
        <f t="shared" si="35"/>
        <v/>
      </c>
      <c r="T105" s="1" t="str">
        <f t="shared" si="36"/>
        <v/>
      </c>
    </row>
    <row r="106" spans="4:20" x14ac:dyDescent="0.3">
      <c r="D106" s="1" t="str">
        <f>IFERROR(IF(D105+1&lt;=$B$6,D105+1,""),"")</f>
        <v/>
      </c>
      <c r="E106" s="1" t="str">
        <f t="shared" si="30"/>
        <v/>
      </c>
      <c r="F106" s="1" t="str">
        <f>IF(D106="","",VLOOKUP(E106,Life!A106:D216,4))</f>
        <v/>
      </c>
      <c r="G106" s="1" t="str">
        <f t="shared" si="44"/>
        <v/>
      </c>
      <c r="H106" s="1" t="str">
        <f t="shared" si="45"/>
        <v/>
      </c>
      <c r="I106" s="1" t="str">
        <f t="shared" si="39"/>
        <v/>
      </c>
      <c r="J106" s="1" t="str">
        <f t="shared" si="40"/>
        <v/>
      </c>
      <c r="K106" s="9" t="str">
        <f t="shared" si="41"/>
        <v/>
      </c>
      <c r="L106" s="1" t="str">
        <f t="shared" si="38"/>
        <v/>
      </c>
      <c r="N106" s="1" t="str">
        <f t="shared" si="42"/>
        <v/>
      </c>
      <c r="O106" s="1" t="str">
        <f t="shared" si="43"/>
        <v/>
      </c>
      <c r="P106" s="1" t="str">
        <f t="shared" si="33"/>
        <v/>
      </c>
      <c r="Q106" s="1" t="str">
        <f t="shared" si="34"/>
        <v/>
      </c>
      <c r="R106" s="14" t="str">
        <f>IF(D106="","",MAX(Q106,'Pricing (Aa)'!Q106))</f>
        <v/>
      </c>
      <c r="S106" s="15" t="str">
        <f t="shared" si="35"/>
        <v/>
      </c>
      <c r="T106" s="1" t="str">
        <f t="shared" si="36"/>
        <v/>
      </c>
    </row>
    <row r="107" spans="4:20" x14ac:dyDescent="0.3">
      <c r="D107" s="1" t="str">
        <f t="shared" ref="D107:D108" si="46">IFERROR(IF(D106+1&lt;=$B$6,D106+1,""),"")</f>
        <v/>
      </c>
      <c r="E107" s="1" t="str">
        <f t="shared" si="30"/>
        <v/>
      </c>
      <c r="F107" s="1" t="str">
        <f>IF(D107="","",VLOOKUP(E107,Life!A107:D217,4))</f>
        <v/>
      </c>
      <c r="G107" s="1" t="str">
        <f t="shared" si="44"/>
        <v/>
      </c>
      <c r="H107" s="1" t="str">
        <f t="shared" si="45"/>
        <v/>
      </c>
      <c r="I107" s="1" t="str">
        <f t="shared" si="39"/>
        <v/>
      </c>
      <c r="J107" s="1" t="str">
        <f t="shared" si="40"/>
        <v/>
      </c>
      <c r="K107" s="9" t="str">
        <f t="shared" si="41"/>
        <v/>
      </c>
      <c r="L107" s="1" t="str">
        <f t="shared" si="38"/>
        <v/>
      </c>
      <c r="N107" s="1" t="str">
        <f t="shared" si="42"/>
        <v/>
      </c>
      <c r="O107" s="1" t="str">
        <f t="shared" si="43"/>
        <v/>
      </c>
      <c r="P107" s="1" t="str">
        <f t="shared" si="33"/>
        <v/>
      </c>
      <c r="Q107" s="1" t="str">
        <f t="shared" si="34"/>
        <v/>
      </c>
      <c r="R107" s="14" t="str">
        <f>IF(D107="","",MAX(Q107,'Pricing (Aa)'!Q107))</f>
        <v/>
      </c>
      <c r="S107" s="15" t="str">
        <f t="shared" si="35"/>
        <v/>
      </c>
      <c r="T107" s="1" t="str">
        <f t="shared" si="36"/>
        <v/>
      </c>
    </row>
    <row r="108" spans="4:20" s="5" customFormat="1" x14ac:dyDescent="0.3">
      <c r="D108" s="5" t="str">
        <f t="shared" si="46"/>
        <v/>
      </c>
      <c r="E108" s="5" t="str">
        <f t="shared" si="30"/>
        <v/>
      </c>
      <c r="F108" s="5" t="str">
        <f>IF(D108="","",VLOOKUP(E108,Life!A108:D218,4))</f>
        <v/>
      </c>
      <c r="G108" s="5" t="str">
        <f t="shared" si="44"/>
        <v/>
      </c>
      <c r="H108" s="5" t="str">
        <f t="shared" si="45"/>
        <v/>
      </c>
      <c r="I108" s="5" t="str">
        <f t="shared" si="39"/>
        <v/>
      </c>
      <c r="J108" s="5" t="str">
        <f t="shared" si="40"/>
        <v/>
      </c>
      <c r="K108" s="10" t="str">
        <f t="shared" si="41"/>
        <v/>
      </c>
      <c r="L108" s="5" t="str">
        <f t="shared" si="38"/>
        <v/>
      </c>
      <c r="N108" s="5" t="str">
        <f t="shared" si="42"/>
        <v/>
      </c>
      <c r="O108" s="1" t="str">
        <f t="shared" si="43"/>
        <v/>
      </c>
      <c r="P108" s="1" t="str">
        <f t="shared" si="33"/>
        <v/>
      </c>
      <c r="Q108" s="5" t="str">
        <f t="shared" si="34"/>
        <v/>
      </c>
      <c r="R108" s="14" t="str">
        <f>IF(D108="","",MAX(Q108,'Pricing (Aa)'!Q108))</f>
        <v/>
      </c>
      <c r="S108" s="15" t="str">
        <f t="shared" si="35"/>
        <v/>
      </c>
      <c r="T108" s="1" t="str">
        <f t="shared" si="36"/>
        <v/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7D3E1-F1B4-48DA-8418-EF1513652BA4}">
  <dimension ref="A2:K118"/>
  <sheetViews>
    <sheetView workbookViewId="0">
      <selection activeCell="I4" sqref="I4"/>
    </sheetView>
  </sheetViews>
  <sheetFormatPr defaultRowHeight="15" x14ac:dyDescent="0.3"/>
  <cols>
    <col min="1" max="1" width="14.75" customWidth="1"/>
    <col min="2" max="2" width="11.625" customWidth="1"/>
    <col min="3" max="3" width="3.875" customWidth="1"/>
    <col min="4" max="5" width="5.25" customWidth="1"/>
    <col min="6" max="6" width="14.125" customWidth="1"/>
    <col min="7" max="10" width="17" style="4" customWidth="1"/>
    <col min="11" max="15" width="16.5" customWidth="1"/>
  </cols>
  <sheetData>
    <row r="2" spans="1:11" ht="27.6" x14ac:dyDescent="0.3">
      <c r="D2" s="1" t="s">
        <v>18</v>
      </c>
      <c r="E2" s="1" t="s">
        <v>1</v>
      </c>
      <c r="F2" s="1" t="s">
        <v>19</v>
      </c>
      <c r="G2" s="18" t="s">
        <v>74</v>
      </c>
      <c r="H2" s="4" t="s">
        <v>73</v>
      </c>
      <c r="I2" s="4" t="s">
        <v>71</v>
      </c>
      <c r="J2" s="18" t="s">
        <v>75</v>
      </c>
      <c r="K2" s="4" t="s">
        <v>72</v>
      </c>
    </row>
    <row r="3" spans="1:11" x14ac:dyDescent="0.3">
      <c r="A3" s="1" t="s">
        <v>48</v>
      </c>
      <c r="B3" s="1">
        <v>0</v>
      </c>
      <c r="D3" s="1">
        <v>0</v>
      </c>
      <c r="E3" s="1">
        <f>IFERROR($B$4+D3,"")</f>
        <v>35</v>
      </c>
      <c r="F3" s="14">
        <f>'Pricing (Aa)'!Q3</f>
        <v>4.5474735088646412E-13</v>
      </c>
      <c r="G3" s="19">
        <f>IF(D3="","",IF(D3&gt;$B$5,F3,IF($B$5&lt;15,F3*(0.75+0.25*D3/$B$5),IF(D3&lt;15,F3*(0.75+0.25*D3/15),F3))))</f>
        <v>3.4106051316484809E-13</v>
      </c>
      <c r="H3" s="19">
        <f>IF(D3="","",MIN(F3-G3,$B$7*$B$13))</f>
        <v>1.1368683772161603E-13</v>
      </c>
      <c r="I3" s="19" t="str">
        <f>IF(OR(D3=0,D3&gt;=$B$5),"",F3-H3)</f>
        <v/>
      </c>
      <c r="J3" s="4">
        <f>IF(D3="","",'Pricing (Aa)'!M3)</f>
        <v>4077.6633652339806</v>
      </c>
      <c r="K3" s="1" t="str">
        <f>IF(OR(D3=0,D3&gt;=$B$5),"",I3/J3*$B$7)</f>
        <v/>
      </c>
    </row>
    <row r="4" spans="1:11" x14ac:dyDescent="0.3">
      <c r="A4" s="1" t="s">
        <v>49</v>
      </c>
      <c r="B4" s="1">
        <v>35</v>
      </c>
      <c r="D4" s="1">
        <f>IFERROR(IF(D3+1&lt;=$B$6,D3+1,""),"")</f>
        <v>1</v>
      </c>
      <c r="E4" s="1">
        <f t="shared" ref="E4" si="0">IFERROR($B$4+D4,"")</f>
        <v>36</v>
      </c>
      <c r="F4" s="14">
        <f>'Pricing (Aa)'!Q4</f>
        <v>5.0608632219336869E-2</v>
      </c>
      <c r="G4" s="19">
        <f t="shared" ref="G4:G67" si="1">IF(D4="","",IF(D4&gt;$B$5,F4,IF($B$5&lt;15,F4*(0.75+0.25*D4/$B$5),IF(D4&lt;15,F4*(0.75+0.25*D4/15),F4))))</f>
        <v>3.8799951368158267E-2</v>
      </c>
      <c r="H4" s="19">
        <f t="shared" ref="H4:H67" si="2">IF(D4="","",MIN(F4-G4,$B$7*$B$13))</f>
        <v>1.1808680851178602E-2</v>
      </c>
      <c r="I4" s="19">
        <f t="shared" ref="I4:I67" si="3">IF(OR(D4=0,D4&gt;=$B$5),"",F4-H4)</f>
        <v>3.8799951368158267E-2</v>
      </c>
      <c r="J4" s="4">
        <f>IF(D4="","",'Pricing (Aa)'!M4)</f>
        <v>4163.0067693818646</v>
      </c>
      <c r="K4" s="1">
        <f t="shared" ref="K4:K67" si="4">IF(OR(D4=0,D4&gt;=$B$5),"",I4/J4*$B$7)</f>
        <v>9.3201749402678474E-2</v>
      </c>
    </row>
    <row r="5" spans="1:11" x14ac:dyDescent="0.3">
      <c r="A5" s="1" t="s">
        <v>77</v>
      </c>
      <c r="B5" s="1">
        <v>20</v>
      </c>
      <c r="D5" s="1">
        <f t="shared" ref="D5:D68" si="5">IFERROR(IF(D4+1&lt;=$B$6,D4+1,""),"")</f>
        <v>2</v>
      </c>
      <c r="E5" s="1">
        <f t="shared" ref="E5:E68" si="6">IFERROR($B$4+D5,"")</f>
        <v>37</v>
      </c>
      <c r="F5" s="14">
        <f>'Pricing (Aa)'!Q5</f>
        <v>269.39655548230985</v>
      </c>
      <c r="G5" s="19">
        <f t="shared" si="1"/>
        <v>211.02730179447605</v>
      </c>
      <c r="H5" s="19">
        <f t="shared" si="2"/>
        <v>58.369253687833805</v>
      </c>
      <c r="I5" s="19">
        <f t="shared" si="3"/>
        <v>211.02730179447605</v>
      </c>
      <c r="J5" s="4">
        <f>IF(D5="","",'Pricing (Aa)'!M5)</f>
        <v>4250.1818196322629</v>
      </c>
      <c r="K5" s="1">
        <f t="shared" si="4"/>
        <v>496.51358635931177</v>
      </c>
    </row>
    <row r="6" spans="1:11" x14ac:dyDescent="0.3">
      <c r="A6" s="1" t="s">
        <v>50</v>
      </c>
      <c r="B6" s="1">
        <f>105-B4</f>
        <v>70</v>
      </c>
      <c r="D6" s="1">
        <f t="shared" si="5"/>
        <v>3</v>
      </c>
      <c r="E6" s="1">
        <f t="shared" si="6"/>
        <v>38</v>
      </c>
      <c r="F6" s="14">
        <f>'Pricing (Aa)'!Q6</f>
        <v>544.09014251299186</v>
      </c>
      <c r="G6" s="19">
        <f t="shared" si="1"/>
        <v>435.27211401039352</v>
      </c>
      <c r="H6" s="19">
        <f t="shared" si="2"/>
        <v>100</v>
      </c>
      <c r="I6" s="19">
        <f t="shared" si="3"/>
        <v>444.09014251299186</v>
      </c>
      <c r="J6" s="4">
        <f>IF(D6="","",'Pricing (Aa)'!M6)</f>
        <v>4339.2318818130561</v>
      </c>
      <c r="K6" s="1">
        <f t="shared" si="4"/>
        <v>1023.4303088855399</v>
      </c>
    </row>
    <row r="7" spans="1:11" x14ac:dyDescent="0.3">
      <c r="A7" s="1" t="s">
        <v>52</v>
      </c>
      <c r="B7" s="1">
        <v>10000</v>
      </c>
      <c r="D7" s="1">
        <f t="shared" si="5"/>
        <v>4</v>
      </c>
      <c r="E7" s="1">
        <f t="shared" si="6"/>
        <v>39</v>
      </c>
      <c r="F7" s="14">
        <f>'Pricing (Aa)'!Q7</f>
        <v>812.85807168678321</v>
      </c>
      <c r="G7" s="19">
        <f t="shared" si="1"/>
        <v>663.83409187753955</v>
      </c>
      <c r="H7" s="19">
        <f t="shared" si="2"/>
        <v>100</v>
      </c>
      <c r="I7" s="19">
        <f t="shared" si="3"/>
        <v>712.85807168678321</v>
      </c>
      <c r="J7" s="4">
        <f>IF(D7="","",'Pricing (Aa)'!M7)</f>
        <v>4418.8134025819472</v>
      </c>
      <c r="K7" s="1">
        <f t="shared" si="4"/>
        <v>1613.2341575461292</v>
      </c>
    </row>
    <row r="8" spans="1:11" x14ac:dyDescent="0.3">
      <c r="A8" s="1" t="s">
        <v>27</v>
      </c>
      <c r="B8" s="1">
        <f>IF($B$3=0,VLOOKUP($B$4,GP!A2:C65,2), VLOOKUP($B$4,GP!A2:C65,3))</f>
        <v>274</v>
      </c>
      <c r="D8" s="1">
        <f t="shared" si="5"/>
        <v>5</v>
      </c>
      <c r="E8" s="1">
        <f t="shared" si="6"/>
        <v>40</v>
      </c>
      <c r="F8" s="14">
        <f>'Pricing (Aa)'!Q8</f>
        <v>1086.2845041491764</v>
      </c>
      <c r="G8" s="19">
        <f t="shared" si="1"/>
        <v>905.23708679098036</v>
      </c>
      <c r="H8" s="19">
        <f t="shared" si="2"/>
        <v>100</v>
      </c>
      <c r="I8" s="19">
        <f t="shared" si="3"/>
        <v>986.28450414917643</v>
      </c>
      <c r="J8" s="4">
        <f>IF(D8="","",'Pricing (Aa)'!M8)</f>
        <v>4499.4279639470478</v>
      </c>
      <c r="K8" s="1">
        <f t="shared" si="4"/>
        <v>2192.0219904664832</v>
      </c>
    </row>
    <row r="9" spans="1:11" x14ac:dyDescent="0.3">
      <c r="A9" s="1" t="s">
        <v>26</v>
      </c>
      <c r="B9" s="1">
        <v>3</v>
      </c>
      <c r="D9" s="1">
        <f t="shared" si="5"/>
        <v>6</v>
      </c>
      <c r="E9" s="1">
        <f t="shared" si="6"/>
        <v>41</v>
      </c>
      <c r="F9" s="14">
        <f>'Pricing (Aa)'!Q9</f>
        <v>1364.3244329703989</v>
      </c>
      <c r="G9" s="19">
        <f t="shared" si="1"/>
        <v>1159.675768024839</v>
      </c>
      <c r="H9" s="19">
        <f t="shared" si="2"/>
        <v>100</v>
      </c>
      <c r="I9" s="19">
        <f t="shared" si="3"/>
        <v>1264.3244329703989</v>
      </c>
      <c r="J9" s="4">
        <f>IF(D9="","",'Pricing (Aa)'!M9)</f>
        <v>4580.9842235737924</v>
      </c>
      <c r="K9" s="1">
        <f t="shared" si="4"/>
        <v>2759.9405963115355</v>
      </c>
    </row>
    <row r="10" spans="1:11" x14ac:dyDescent="0.3">
      <c r="A10" s="1" t="s">
        <v>53</v>
      </c>
      <c r="B10" s="1">
        <v>1.0249999999999999</v>
      </c>
      <c r="D10" s="1">
        <f t="shared" si="5"/>
        <v>7</v>
      </c>
      <c r="E10" s="1">
        <f t="shared" si="6"/>
        <v>42</v>
      </c>
      <c r="F10" s="14">
        <f>'Pricing (Aa)'!Q10</f>
        <v>1647.1909610941548</v>
      </c>
      <c r="G10" s="19">
        <f t="shared" si="1"/>
        <v>1427.5654996149342</v>
      </c>
      <c r="H10" s="19">
        <f t="shared" si="2"/>
        <v>100</v>
      </c>
      <c r="I10" s="19">
        <f t="shared" si="3"/>
        <v>1547.1909610941548</v>
      </c>
      <c r="J10" s="4">
        <f>IF(D10="","",'Pricing (Aa)'!M10)</f>
        <v>4663.5476031247626</v>
      </c>
      <c r="K10" s="1">
        <f t="shared" si="4"/>
        <v>3317.6266069579201</v>
      </c>
    </row>
    <row r="11" spans="1:11" x14ac:dyDescent="0.3">
      <c r="A11" s="1" t="s">
        <v>54</v>
      </c>
      <c r="B11" s="1">
        <v>10000</v>
      </c>
      <c r="D11" s="1">
        <f t="shared" si="5"/>
        <v>8</v>
      </c>
      <c r="E11" s="1">
        <f t="shared" si="6"/>
        <v>43</v>
      </c>
      <c r="F11" s="14">
        <f>'Pricing (Aa)'!Q11</f>
        <v>1934.9941167469251</v>
      </c>
      <c r="G11" s="19">
        <f t="shared" si="1"/>
        <v>1709.2448031264505</v>
      </c>
      <c r="H11" s="19">
        <f t="shared" si="2"/>
        <v>100</v>
      </c>
      <c r="I11" s="19">
        <f t="shared" si="3"/>
        <v>1834.9941167469251</v>
      </c>
      <c r="J11" s="4">
        <f>IF(D11="","",'Pricing (Aa)'!M11)</f>
        <v>4747.1146716336789</v>
      </c>
      <c r="K11" s="1">
        <f t="shared" si="4"/>
        <v>3865.4935548785206</v>
      </c>
    </row>
    <row r="12" spans="1:11" x14ac:dyDescent="0.3">
      <c r="D12" s="1">
        <f t="shared" si="5"/>
        <v>9</v>
      </c>
      <c r="E12" s="1">
        <f t="shared" si="6"/>
        <v>44</v>
      </c>
      <c r="F12" s="14">
        <f>'Pricing (Aa)'!Q12</f>
        <v>2227.8326558913086</v>
      </c>
      <c r="G12" s="19">
        <f t="shared" si="1"/>
        <v>2005.0493903021777</v>
      </c>
      <c r="H12" s="19">
        <f t="shared" si="2"/>
        <v>100</v>
      </c>
      <c r="I12" s="19">
        <f t="shared" si="3"/>
        <v>2127.8326558913086</v>
      </c>
      <c r="J12" s="4">
        <f>IF(D12="","",'Pricing (Aa)'!M12)</f>
        <v>4831.6687921860939</v>
      </c>
      <c r="K12" s="1">
        <f t="shared" si="4"/>
        <v>4403.9290510402898</v>
      </c>
    </row>
    <row r="13" spans="1:11" x14ac:dyDescent="0.3">
      <c r="A13" s="1" t="s">
        <v>76</v>
      </c>
      <c r="B13" s="16">
        <v>0.01</v>
      </c>
      <c r="D13" s="1">
        <f t="shared" si="5"/>
        <v>10</v>
      </c>
      <c r="E13" s="1">
        <f t="shared" si="6"/>
        <v>45</v>
      </c>
      <c r="F13" s="14">
        <f>'Pricing (Aa)'!Q13</f>
        <v>2525.8356776724754</v>
      </c>
      <c r="G13" s="19">
        <f t="shared" si="1"/>
        <v>2315.3493711997689</v>
      </c>
      <c r="H13" s="19">
        <f t="shared" si="2"/>
        <v>100</v>
      </c>
      <c r="I13" s="19">
        <f t="shared" si="3"/>
        <v>2425.8356776724754</v>
      </c>
      <c r="J13" s="4">
        <f>IF(D13="","",'Pricing (Aa)'!M13)</f>
        <v>4917.206867860873</v>
      </c>
      <c r="K13" s="1">
        <f t="shared" si="4"/>
        <v>4933.3610378035282</v>
      </c>
    </row>
    <row r="14" spans="1:11" x14ac:dyDescent="0.3">
      <c r="D14" s="1">
        <f t="shared" si="5"/>
        <v>11</v>
      </c>
      <c r="E14" s="1">
        <f t="shared" si="6"/>
        <v>46</v>
      </c>
      <c r="F14" s="14">
        <f>'Pricing (Aa)'!Q14</f>
        <v>2828.439821388677</v>
      </c>
      <c r="G14" s="19">
        <f t="shared" si="1"/>
        <v>2639.8771666294319</v>
      </c>
      <c r="H14" s="19">
        <f t="shared" si="2"/>
        <v>100</v>
      </c>
      <c r="I14" s="19">
        <f t="shared" si="3"/>
        <v>2728.439821388677</v>
      </c>
      <c r="J14" s="4">
        <f>IF(D14="","",'Pricing (Aa)'!M14)</f>
        <v>5003.2333167085544</v>
      </c>
      <c r="K14" s="1">
        <f t="shared" si="4"/>
        <v>5453.3531591998963</v>
      </c>
    </row>
    <row r="15" spans="1:11" x14ac:dyDescent="0.3">
      <c r="D15" s="1">
        <f t="shared" si="5"/>
        <v>12</v>
      </c>
      <c r="E15" s="1">
        <f t="shared" si="6"/>
        <v>47</v>
      </c>
      <c r="F15" s="14">
        <f>'Pricing (Aa)'!Q15</f>
        <v>3136.5177046486369</v>
      </c>
      <c r="G15" s="19">
        <f t="shared" si="1"/>
        <v>2979.6918194162049</v>
      </c>
      <c r="H15" s="19">
        <f t="shared" si="2"/>
        <v>100</v>
      </c>
      <c r="I15" s="19">
        <f t="shared" si="3"/>
        <v>3036.5177046486369</v>
      </c>
      <c r="J15" s="4">
        <f>IF(D15="","",'Pricing (Aa)'!M15)</f>
        <v>5090.2388262885506</v>
      </c>
      <c r="K15" s="1">
        <f t="shared" si="4"/>
        <v>5965.3737442858946</v>
      </c>
    </row>
    <row r="16" spans="1:11" x14ac:dyDescent="0.3">
      <c r="D16" s="1">
        <f t="shared" si="5"/>
        <v>13</v>
      </c>
      <c r="E16" s="1">
        <f t="shared" si="6"/>
        <v>48</v>
      </c>
      <c r="F16" s="14">
        <f>'Pricing (Aa)'!Q16</f>
        <v>3450.2318451733195</v>
      </c>
      <c r="G16" s="19">
        <f t="shared" si="1"/>
        <v>3335.2241170008756</v>
      </c>
      <c r="H16" s="19">
        <f t="shared" si="2"/>
        <v>100</v>
      </c>
      <c r="I16" s="19">
        <f t="shared" si="3"/>
        <v>3350.2318451733195</v>
      </c>
      <c r="J16" s="4">
        <f>IF(D16="","",'Pricing (Aa)'!M16)</f>
        <v>5178.2197126151987</v>
      </c>
      <c r="K16" s="1">
        <f t="shared" si="4"/>
        <v>6469.8526348958731</v>
      </c>
    </row>
    <row r="17" spans="4:11" x14ac:dyDescent="0.3">
      <c r="D17" s="1">
        <f t="shared" si="5"/>
        <v>14</v>
      </c>
      <c r="E17" s="1">
        <f t="shared" si="6"/>
        <v>49</v>
      </c>
      <c r="F17" s="14">
        <f>'Pricing (Aa)'!Q17</f>
        <v>3769.7632675564164</v>
      </c>
      <c r="G17" s="19">
        <f t="shared" si="1"/>
        <v>3706.9338797638097</v>
      </c>
      <c r="H17" s="19">
        <f t="shared" si="2"/>
        <v>62.829387792606667</v>
      </c>
      <c r="I17" s="19">
        <f t="shared" si="3"/>
        <v>3706.9338797638097</v>
      </c>
      <c r="J17" s="4">
        <f>IF(D17="","",'Pricing (Aa)'!M17)</f>
        <v>5267.1759764155377</v>
      </c>
      <c r="K17" s="1">
        <f t="shared" si="4"/>
        <v>7037.8014639383346</v>
      </c>
    </row>
    <row r="18" spans="4:11" x14ac:dyDescent="0.3">
      <c r="D18" s="1">
        <f t="shared" si="5"/>
        <v>15</v>
      </c>
      <c r="E18" s="1">
        <f t="shared" si="6"/>
        <v>50</v>
      </c>
      <c r="F18" s="14">
        <f>'Pricing (Aa)'!Q18</f>
        <v>4095.3064824763933</v>
      </c>
      <c r="G18" s="19">
        <f t="shared" si="1"/>
        <v>4095.3064824763933</v>
      </c>
      <c r="H18" s="19">
        <f t="shared" si="2"/>
        <v>0</v>
      </c>
      <c r="I18" s="19">
        <f t="shared" si="3"/>
        <v>4095.3064824763933</v>
      </c>
      <c r="J18" s="4">
        <f>IF(D18="","",'Pricing (Aa)'!M18)</f>
        <v>5357.1067016746147</v>
      </c>
      <c r="K18" s="1">
        <f t="shared" si="4"/>
        <v>7644.6236943464528</v>
      </c>
    </row>
    <row r="19" spans="4:11" x14ac:dyDescent="0.3">
      <c r="D19" s="1">
        <f t="shared" si="5"/>
        <v>16</v>
      </c>
      <c r="E19" s="1">
        <f t="shared" si="6"/>
        <v>51</v>
      </c>
      <c r="F19" s="14">
        <f>'Pricing (Aa)'!Q19</f>
        <v>4427.2368144313496</v>
      </c>
      <c r="G19" s="19">
        <f t="shared" si="1"/>
        <v>4427.2368144313496</v>
      </c>
      <c r="H19" s="19">
        <f t="shared" si="2"/>
        <v>0</v>
      </c>
      <c r="I19" s="19">
        <f t="shared" si="3"/>
        <v>4427.2368144313496</v>
      </c>
      <c r="J19" s="4">
        <f>IF(D19="","",'Pricing (Aa)'!M19)</f>
        <v>5448.1458304766074</v>
      </c>
      <c r="K19" s="1">
        <f t="shared" si="4"/>
        <v>8126.1349313846322</v>
      </c>
    </row>
    <row r="20" spans="4:11" x14ac:dyDescent="0.3">
      <c r="D20" s="1">
        <f t="shared" si="5"/>
        <v>17</v>
      </c>
      <c r="E20" s="1">
        <f t="shared" si="6"/>
        <v>52</v>
      </c>
      <c r="F20" s="14">
        <f>'Pricing (Aa)'!Q20</f>
        <v>4765.6224378987326</v>
      </c>
      <c r="G20" s="19">
        <f t="shared" si="1"/>
        <v>4765.6224378987326</v>
      </c>
      <c r="H20" s="19">
        <f t="shared" si="2"/>
        <v>0</v>
      </c>
      <c r="I20" s="19">
        <f t="shared" si="3"/>
        <v>4765.6224378987326</v>
      </c>
      <c r="J20" s="4">
        <f>IF(D20="","",'Pricing (Aa)'!M20)</f>
        <v>5540.1662444997482</v>
      </c>
      <c r="K20" s="1">
        <f t="shared" si="4"/>
        <v>8601.9484390563557</v>
      </c>
    </row>
    <row r="21" spans="4:11" x14ac:dyDescent="0.3">
      <c r="D21" s="1">
        <f t="shared" si="5"/>
        <v>18</v>
      </c>
      <c r="E21" s="1">
        <f t="shared" si="6"/>
        <v>53</v>
      </c>
      <c r="F21" s="14">
        <f>'Pricing (Aa)'!Q21</f>
        <v>5110.7061403997086</v>
      </c>
      <c r="G21" s="19">
        <f t="shared" si="1"/>
        <v>5110.7061403997086</v>
      </c>
      <c r="H21" s="19">
        <f t="shared" si="2"/>
        <v>0</v>
      </c>
      <c r="I21" s="19">
        <f t="shared" si="3"/>
        <v>5110.7061403997086</v>
      </c>
      <c r="J21" s="4">
        <f>IF(D21="","",'Pricing (Aa)'!M21)</f>
        <v>5633.1622611356424</v>
      </c>
      <c r="K21" s="1">
        <f t="shared" si="4"/>
        <v>9072.5349341692727</v>
      </c>
    </row>
    <row r="22" spans="4:11" x14ac:dyDescent="0.3">
      <c r="D22" s="1">
        <f t="shared" si="5"/>
        <v>19</v>
      </c>
      <c r="E22" s="1">
        <f t="shared" si="6"/>
        <v>54</v>
      </c>
      <c r="F22" s="14">
        <f>'Pricing (Aa)'!Q22</f>
        <v>5462.755115515688</v>
      </c>
      <c r="G22" s="19">
        <f t="shared" si="1"/>
        <v>5462.755115515688</v>
      </c>
      <c r="H22" s="19">
        <f t="shared" si="2"/>
        <v>0</v>
      </c>
      <c r="I22" s="19">
        <f t="shared" si="3"/>
        <v>5462.755115515688</v>
      </c>
      <c r="J22" s="4">
        <f>IF(D22="","",'Pricing (Aa)'!M22)</f>
        <v>5727.1292278200772</v>
      </c>
      <c r="K22" s="1">
        <f t="shared" si="4"/>
        <v>9538.3828410573187</v>
      </c>
    </row>
    <row r="23" spans="4:11" x14ac:dyDescent="0.3">
      <c r="D23" s="1">
        <f t="shared" si="5"/>
        <v>20</v>
      </c>
      <c r="E23" s="1">
        <f t="shared" si="6"/>
        <v>55</v>
      </c>
      <c r="F23" s="14">
        <f>'Pricing (Aa)'!Q23</f>
        <v>5822.0597260781569</v>
      </c>
      <c r="G23" s="19">
        <f t="shared" si="1"/>
        <v>5822.0597260781569</v>
      </c>
      <c r="H23" s="19">
        <f t="shared" si="2"/>
        <v>0</v>
      </c>
      <c r="I23" s="19" t="str">
        <f t="shared" si="3"/>
        <v/>
      </c>
      <c r="J23" s="4">
        <f>IF(D23="","",'Pricing (Aa)'!M23)</f>
        <v>5822.0597260781569</v>
      </c>
      <c r="K23" s="1" t="str">
        <f t="shared" si="4"/>
        <v/>
      </c>
    </row>
    <row r="24" spans="4:11" x14ac:dyDescent="0.3">
      <c r="D24" s="1">
        <f t="shared" si="5"/>
        <v>21</v>
      </c>
      <c r="E24" s="1">
        <f t="shared" si="6"/>
        <v>56</v>
      </c>
      <c r="F24" s="14">
        <f>'Pricing (Aa)'!Q24</f>
        <v>5917.3391617701645</v>
      </c>
      <c r="G24" s="19">
        <f t="shared" si="1"/>
        <v>5917.3391617701645</v>
      </c>
      <c r="H24" s="19">
        <f t="shared" si="2"/>
        <v>0</v>
      </c>
      <c r="I24" s="19" t="str">
        <f t="shared" si="3"/>
        <v/>
      </c>
      <c r="J24" s="4">
        <f>IF(D24="","",'Pricing (Aa)'!M24)</f>
        <v>5917.3391617701645</v>
      </c>
      <c r="K24" s="1" t="str">
        <f t="shared" si="4"/>
        <v/>
      </c>
    </row>
    <row r="25" spans="4:11" x14ac:dyDescent="0.3">
      <c r="D25" s="1">
        <f t="shared" si="5"/>
        <v>22</v>
      </c>
      <c r="E25" s="1">
        <f t="shared" si="6"/>
        <v>57</v>
      </c>
      <c r="F25" s="14">
        <f>'Pricing (Aa)'!Q25</f>
        <v>6013.5564479816676</v>
      </c>
      <c r="G25" s="19">
        <f t="shared" si="1"/>
        <v>6013.5564479816676</v>
      </c>
      <c r="H25" s="19">
        <f t="shared" si="2"/>
        <v>0</v>
      </c>
      <c r="I25" s="19" t="str">
        <f t="shared" si="3"/>
        <v/>
      </c>
      <c r="J25" s="4">
        <f>IF(D25="","",'Pricing (Aa)'!M25)</f>
        <v>6013.5564479816676</v>
      </c>
      <c r="K25" s="1" t="str">
        <f t="shared" si="4"/>
        <v/>
      </c>
    </row>
    <row r="26" spans="4:11" x14ac:dyDescent="0.3">
      <c r="D26" s="1">
        <f t="shared" si="5"/>
        <v>23</v>
      </c>
      <c r="E26" s="1">
        <f t="shared" si="6"/>
        <v>58</v>
      </c>
      <c r="F26" s="14">
        <f>'Pricing (Aa)'!Q26</f>
        <v>6110.6844404121966</v>
      </c>
      <c r="G26" s="19">
        <f t="shared" si="1"/>
        <v>6110.6844404121966</v>
      </c>
      <c r="H26" s="19">
        <f t="shared" si="2"/>
        <v>0</v>
      </c>
      <c r="I26" s="19" t="str">
        <f t="shared" si="3"/>
        <v/>
      </c>
      <c r="J26" s="4">
        <f>IF(D26="","",'Pricing (Aa)'!M26)</f>
        <v>6110.6844404121966</v>
      </c>
      <c r="K26" s="1" t="str">
        <f t="shared" si="4"/>
        <v/>
      </c>
    </row>
    <row r="27" spans="4:11" x14ac:dyDescent="0.3">
      <c r="D27" s="1">
        <f t="shared" si="5"/>
        <v>24</v>
      </c>
      <c r="E27" s="1">
        <f t="shared" si="6"/>
        <v>59</v>
      </c>
      <c r="F27" s="14">
        <f>'Pricing (Aa)'!Q27</f>
        <v>6208.689475409953</v>
      </c>
      <c r="G27" s="19">
        <f t="shared" si="1"/>
        <v>6208.689475409953</v>
      </c>
      <c r="H27" s="19">
        <f t="shared" si="2"/>
        <v>0</v>
      </c>
      <c r="I27" s="19" t="str">
        <f t="shared" si="3"/>
        <v/>
      </c>
      <c r="J27" s="4">
        <f>IF(D27="","",'Pricing (Aa)'!M27)</f>
        <v>6208.689475409953</v>
      </c>
      <c r="K27" s="1" t="str">
        <f t="shared" si="4"/>
        <v/>
      </c>
    </row>
    <row r="28" spans="4:11" x14ac:dyDescent="0.3">
      <c r="D28" s="1">
        <f t="shared" si="5"/>
        <v>25</v>
      </c>
      <c r="E28" s="1">
        <f t="shared" si="6"/>
        <v>60</v>
      </c>
      <c r="F28" s="14">
        <f>'Pricing (Aa)'!Q28</f>
        <v>6307.5405265762465</v>
      </c>
      <c r="G28" s="19">
        <f t="shared" si="1"/>
        <v>6307.5405265762465</v>
      </c>
      <c r="H28" s="19">
        <f t="shared" si="2"/>
        <v>0</v>
      </c>
      <c r="I28" s="19" t="str">
        <f t="shared" si="3"/>
        <v/>
      </c>
      <c r="J28" s="4">
        <f>IF(D28="","",'Pricing (Aa)'!M28)</f>
        <v>6307.5405265762465</v>
      </c>
      <c r="K28" s="1" t="str">
        <f t="shared" si="4"/>
        <v/>
      </c>
    </row>
    <row r="29" spans="4:11" x14ac:dyDescent="0.3">
      <c r="D29" s="1">
        <f t="shared" si="5"/>
        <v>26</v>
      </c>
      <c r="E29" s="1">
        <f t="shared" si="6"/>
        <v>61</v>
      </c>
      <c r="F29" s="14">
        <f>'Pricing (Aa)'!Q29</f>
        <v>6406.1351047794114</v>
      </c>
      <c r="G29" s="19">
        <f t="shared" si="1"/>
        <v>6406.1351047794114</v>
      </c>
      <c r="H29" s="19">
        <f t="shared" si="2"/>
        <v>0</v>
      </c>
      <c r="I29" s="19" t="str">
        <f t="shared" si="3"/>
        <v/>
      </c>
      <c r="J29" s="4">
        <f>IF(D29="","",'Pricing (Aa)'!M29)</f>
        <v>6406.1351047794114</v>
      </c>
      <c r="K29" s="1" t="str">
        <f t="shared" si="4"/>
        <v/>
      </c>
    </row>
    <row r="30" spans="4:11" x14ac:dyDescent="0.3">
      <c r="D30" s="1">
        <f t="shared" si="5"/>
        <v>27</v>
      </c>
      <c r="E30" s="1">
        <f t="shared" si="6"/>
        <v>62</v>
      </c>
      <c r="F30" s="14">
        <f>'Pricing (Aa)'!Q30</f>
        <v>6505.4876988728884</v>
      </c>
      <c r="G30" s="19">
        <f t="shared" si="1"/>
        <v>6505.4876988728884</v>
      </c>
      <c r="H30" s="19">
        <f t="shared" si="2"/>
        <v>0</v>
      </c>
      <c r="I30" s="19" t="str">
        <f t="shared" si="3"/>
        <v/>
      </c>
      <c r="J30" s="4">
        <f>IF(D30="","",'Pricing (Aa)'!M30)</f>
        <v>6505.4876988728884</v>
      </c>
      <c r="K30" s="1" t="str">
        <f t="shared" si="4"/>
        <v/>
      </c>
    </row>
    <row r="31" spans="4:11" x14ac:dyDescent="0.3">
      <c r="D31" s="1">
        <f t="shared" si="5"/>
        <v>28</v>
      </c>
      <c r="E31" s="1">
        <f t="shared" si="6"/>
        <v>63</v>
      </c>
      <c r="F31" s="14">
        <f>'Pricing (Aa)'!Q31</f>
        <v>6605.5141925287207</v>
      </c>
      <c r="G31" s="19">
        <f t="shared" si="1"/>
        <v>6605.5141925287207</v>
      </c>
      <c r="H31" s="19">
        <f t="shared" si="2"/>
        <v>0</v>
      </c>
      <c r="I31" s="19" t="str">
        <f t="shared" si="3"/>
        <v/>
      </c>
      <c r="J31" s="4">
        <f>IF(D31="","",'Pricing (Aa)'!M31)</f>
        <v>6605.5141925287207</v>
      </c>
      <c r="K31" s="1" t="str">
        <f t="shared" si="4"/>
        <v/>
      </c>
    </row>
    <row r="32" spans="4:11" x14ac:dyDescent="0.3">
      <c r="D32" s="1">
        <f t="shared" si="5"/>
        <v>29</v>
      </c>
      <c r="E32" s="1">
        <f t="shared" si="6"/>
        <v>64</v>
      </c>
      <c r="F32" s="14">
        <f>'Pricing (Aa)'!Q32</f>
        <v>6706.1237185154596</v>
      </c>
      <c r="G32" s="19">
        <f t="shared" si="1"/>
        <v>6706.1237185154596</v>
      </c>
      <c r="H32" s="19">
        <f t="shared" si="2"/>
        <v>0</v>
      </c>
      <c r="I32" s="19" t="str">
        <f t="shared" si="3"/>
        <v/>
      </c>
      <c r="J32" s="4">
        <f>IF(D32="","",'Pricing (Aa)'!M32)</f>
        <v>6706.1237185154596</v>
      </c>
      <c r="K32" s="1" t="str">
        <f t="shared" si="4"/>
        <v/>
      </c>
    </row>
    <row r="33" spans="4:11" x14ac:dyDescent="0.3">
      <c r="D33" s="1">
        <f t="shared" si="5"/>
        <v>30</v>
      </c>
      <c r="E33" s="1">
        <f t="shared" si="6"/>
        <v>65</v>
      </c>
      <c r="F33" s="14">
        <f>'Pricing (Aa)'!Q33</f>
        <v>6807.1913646052508</v>
      </c>
      <c r="G33" s="19">
        <f t="shared" si="1"/>
        <v>6807.1913646052508</v>
      </c>
      <c r="H33" s="19">
        <f t="shared" si="2"/>
        <v>0</v>
      </c>
      <c r="I33" s="19" t="str">
        <f t="shared" si="3"/>
        <v/>
      </c>
      <c r="J33" s="4">
        <f>IF(D33="","",'Pricing (Aa)'!M33)</f>
        <v>6807.1913646052508</v>
      </c>
      <c r="K33" s="1" t="str">
        <f t="shared" si="4"/>
        <v/>
      </c>
    </row>
    <row r="34" spans="4:11" x14ac:dyDescent="0.3">
      <c r="D34" s="1">
        <f t="shared" si="5"/>
        <v>31</v>
      </c>
      <c r="E34" s="1">
        <f t="shared" si="6"/>
        <v>66</v>
      </c>
      <c r="F34" s="14">
        <f>'Pricing (Aa)'!Q34</f>
        <v>6907.3823147880412</v>
      </c>
      <c r="G34" s="19">
        <f t="shared" si="1"/>
        <v>6907.3823147880412</v>
      </c>
      <c r="H34" s="19">
        <f t="shared" si="2"/>
        <v>0</v>
      </c>
      <c r="I34" s="19" t="str">
        <f t="shared" si="3"/>
        <v/>
      </c>
      <c r="J34" s="4">
        <f>IF(D34="","",'Pricing (Aa)'!M34)</f>
        <v>6907.3823147880412</v>
      </c>
      <c r="K34" s="1" t="str">
        <f t="shared" si="4"/>
        <v/>
      </c>
    </row>
    <row r="35" spans="4:11" x14ac:dyDescent="0.3">
      <c r="D35" s="1">
        <f t="shared" si="5"/>
        <v>32</v>
      </c>
      <c r="E35" s="1">
        <f t="shared" si="6"/>
        <v>67</v>
      </c>
      <c r="F35" s="14">
        <f>'Pricing (Aa)'!Q35</f>
        <v>7007.7080092499737</v>
      </c>
      <c r="G35" s="19">
        <f t="shared" si="1"/>
        <v>7007.7080092499737</v>
      </c>
      <c r="H35" s="19">
        <f t="shared" si="2"/>
        <v>0</v>
      </c>
      <c r="I35" s="19" t="str">
        <f t="shared" si="3"/>
        <v/>
      </c>
      <c r="J35" s="4">
        <f>IF(D35="","",'Pricing (Aa)'!M35)</f>
        <v>7007.7080092499737</v>
      </c>
      <c r="K35" s="1" t="str">
        <f t="shared" si="4"/>
        <v/>
      </c>
    </row>
    <row r="36" spans="4:11" x14ac:dyDescent="0.3">
      <c r="D36" s="1">
        <f t="shared" si="5"/>
        <v>33</v>
      </c>
      <c r="E36" s="1">
        <f t="shared" si="6"/>
        <v>68</v>
      </c>
      <c r="F36" s="14">
        <f>'Pricing (Aa)'!Q36</f>
        <v>7107.9336676852499</v>
      </c>
      <c r="G36" s="19">
        <f t="shared" si="1"/>
        <v>7107.9336676852499</v>
      </c>
      <c r="H36" s="19">
        <f t="shared" si="2"/>
        <v>0</v>
      </c>
      <c r="I36" s="19" t="str">
        <f t="shared" si="3"/>
        <v/>
      </c>
      <c r="J36" s="4">
        <f>IF(D36="","",'Pricing (Aa)'!M36)</f>
        <v>7107.9336676852499</v>
      </c>
      <c r="K36" s="1" t="str">
        <f t="shared" si="4"/>
        <v/>
      </c>
    </row>
    <row r="37" spans="4:11" x14ac:dyDescent="0.3">
      <c r="D37" s="1">
        <f t="shared" si="5"/>
        <v>34</v>
      </c>
      <c r="E37" s="1">
        <f t="shared" si="6"/>
        <v>69</v>
      </c>
      <c r="F37" s="14">
        <f>'Pricing (Aa)'!Q37</f>
        <v>7207.8363885201143</v>
      </c>
      <c r="G37" s="19">
        <f t="shared" si="1"/>
        <v>7207.8363885201143</v>
      </c>
      <c r="H37" s="19">
        <f t="shared" si="2"/>
        <v>0</v>
      </c>
      <c r="I37" s="19" t="str">
        <f t="shared" si="3"/>
        <v/>
      </c>
      <c r="J37" s="4">
        <f>IF(D37="","",'Pricing (Aa)'!M37)</f>
        <v>7207.8363885201143</v>
      </c>
      <c r="K37" s="1" t="str">
        <f t="shared" si="4"/>
        <v/>
      </c>
    </row>
    <row r="38" spans="4:11" x14ac:dyDescent="0.3">
      <c r="D38" s="1">
        <f t="shared" si="5"/>
        <v>35</v>
      </c>
      <c r="E38" s="1">
        <f t="shared" si="6"/>
        <v>70</v>
      </c>
      <c r="F38" s="14">
        <f>'Pricing (Aa)'!Q38</f>
        <v>7307.2216459804704</v>
      </c>
      <c r="G38" s="19">
        <f t="shared" si="1"/>
        <v>7307.2216459804704</v>
      </c>
      <c r="H38" s="19">
        <f t="shared" si="2"/>
        <v>0</v>
      </c>
      <c r="I38" s="19" t="str">
        <f t="shared" si="3"/>
        <v/>
      </c>
      <c r="J38" s="4">
        <f>IF(D38="","",'Pricing (Aa)'!M38)</f>
        <v>7307.2216459804704</v>
      </c>
      <c r="K38" s="1" t="str">
        <f t="shared" si="4"/>
        <v/>
      </c>
    </row>
    <row r="39" spans="4:11" x14ac:dyDescent="0.3">
      <c r="D39" s="1">
        <f t="shared" si="5"/>
        <v>36</v>
      </c>
      <c r="E39" s="1">
        <f t="shared" si="6"/>
        <v>71</v>
      </c>
      <c r="F39" s="14">
        <f>'Pricing (Aa)'!Q39</f>
        <v>7403.4678239872301</v>
      </c>
      <c r="G39" s="19">
        <f t="shared" si="1"/>
        <v>7403.4678239872301</v>
      </c>
      <c r="H39" s="19">
        <f t="shared" si="2"/>
        <v>0</v>
      </c>
      <c r="I39" s="19" t="str">
        <f t="shared" si="3"/>
        <v/>
      </c>
      <c r="J39" s="4">
        <f>IF(D39="","",'Pricing (Aa)'!M39)</f>
        <v>7403.4678239872301</v>
      </c>
      <c r="K39" s="1" t="str">
        <f t="shared" si="4"/>
        <v/>
      </c>
    </row>
    <row r="40" spans="4:11" x14ac:dyDescent="0.3">
      <c r="D40" s="1">
        <f t="shared" si="5"/>
        <v>37</v>
      </c>
      <c r="E40" s="1">
        <f t="shared" si="6"/>
        <v>72</v>
      </c>
      <c r="F40" s="14">
        <f>'Pricing (Aa)'!Q40</f>
        <v>7498.938115916184</v>
      </c>
      <c r="G40" s="19">
        <f t="shared" si="1"/>
        <v>7498.938115916184</v>
      </c>
      <c r="H40" s="19">
        <f t="shared" si="2"/>
        <v>0</v>
      </c>
      <c r="I40" s="19" t="str">
        <f t="shared" si="3"/>
        <v/>
      </c>
      <c r="J40" s="4">
        <f>IF(D40="","",'Pricing (Aa)'!M40)</f>
        <v>7498.938115916184</v>
      </c>
      <c r="K40" s="1" t="str">
        <f t="shared" si="4"/>
        <v/>
      </c>
    </row>
    <row r="41" spans="4:11" x14ac:dyDescent="0.3">
      <c r="D41" s="1">
        <f t="shared" si="5"/>
        <v>38</v>
      </c>
      <c r="E41" s="1">
        <f t="shared" si="6"/>
        <v>73</v>
      </c>
      <c r="F41" s="14">
        <f>'Pricing (Aa)'!Q41</f>
        <v>7593.5093150020166</v>
      </c>
      <c r="G41" s="19">
        <f t="shared" si="1"/>
        <v>7593.5093150020166</v>
      </c>
      <c r="H41" s="19">
        <f t="shared" si="2"/>
        <v>0</v>
      </c>
      <c r="I41" s="19" t="str">
        <f t="shared" si="3"/>
        <v/>
      </c>
      <c r="J41" s="4">
        <f>IF(D41="","",'Pricing (Aa)'!M41)</f>
        <v>7593.5093150020166</v>
      </c>
      <c r="K41" s="1" t="str">
        <f t="shared" si="4"/>
        <v/>
      </c>
    </row>
    <row r="42" spans="4:11" x14ac:dyDescent="0.3">
      <c r="D42" s="1">
        <f t="shared" si="5"/>
        <v>39</v>
      </c>
      <c r="E42" s="1">
        <f t="shared" si="6"/>
        <v>74</v>
      </c>
      <c r="F42" s="14">
        <f>'Pricing (Aa)'!Q42</f>
        <v>7687.0783888807418</v>
      </c>
      <c r="G42" s="19">
        <f t="shared" si="1"/>
        <v>7687.0783888807418</v>
      </c>
      <c r="H42" s="19">
        <f t="shared" si="2"/>
        <v>0</v>
      </c>
      <c r="I42" s="19" t="str">
        <f t="shared" si="3"/>
        <v/>
      </c>
      <c r="J42" s="4">
        <f>IF(D42="","",'Pricing (Aa)'!M42)</f>
        <v>7687.0783888807418</v>
      </c>
      <c r="K42" s="1" t="str">
        <f t="shared" si="4"/>
        <v/>
      </c>
    </row>
    <row r="43" spans="4:11" x14ac:dyDescent="0.3">
      <c r="D43" s="1">
        <f t="shared" si="5"/>
        <v>40</v>
      </c>
      <c r="E43" s="1">
        <f t="shared" si="6"/>
        <v>75</v>
      </c>
      <c r="F43" s="14">
        <f>'Pricing (Aa)'!Q43</f>
        <v>7779.5237332377674</v>
      </c>
      <c r="G43" s="19">
        <f t="shared" si="1"/>
        <v>7779.5237332377674</v>
      </c>
      <c r="H43" s="19">
        <f t="shared" si="2"/>
        <v>0</v>
      </c>
      <c r="I43" s="19" t="str">
        <f t="shared" si="3"/>
        <v/>
      </c>
      <c r="J43" s="4">
        <f>IF(D43="","",'Pricing (Aa)'!M43)</f>
        <v>7779.5237332377674</v>
      </c>
      <c r="K43" s="1" t="str">
        <f t="shared" si="4"/>
        <v/>
      </c>
    </row>
    <row r="44" spans="4:11" x14ac:dyDescent="0.3">
      <c r="D44" s="1">
        <f t="shared" si="5"/>
        <v>41</v>
      </c>
      <c r="E44" s="1">
        <f t="shared" si="6"/>
        <v>76</v>
      </c>
      <c r="F44" s="14">
        <f>'Pricing (Aa)'!Q44</f>
        <v>7871.1974354901449</v>
      </c>
      <c r="G44" s="19">
        <f t="shared" si="1"/>
        <v>7871.1974354901449</v>
      </c>
      <c r="H44" s="19">
        <f t="shared" si="2"/>
        <v>0</v>
      </c>
      <c r="I44" s="19" t="str">
        <f t="shared" si="3"/>
        <v/>
      </c>
      <c r="J44" s="4">
        <f>IF(D44="","",'Pricing (Aa)'!M44)</f>
        <v>7871.1974354901449</v>
      </c>
      <c r="K44" s="1" t="str">
        <f t="shared" si="4"/>
        <v/>
      </c>
    </row>
    <row r="45" spans="4:11" x14ac:dyDescent="0.3">
      <c r="D45" s="1">
        <f t="shared" si="5"/>
        <v>42</v>
      </c>
      <c r="E45" s="1">
        <f t="shared" si="6"/>
        <v>77</v>
      </c>
      <c r="F45" s="14">
        <f>'Pricing (Aa)'!Q45</f>
        <v>7961.4898483899115</v>
      </c>
      <c r="G45" s="19">
        <f t="shared" si="1"/>
        <v>7961.4898483899115</v>
      </c>
      <c r="H45" s="19">
        <f t="shared" si="2"/>
        <v>0</v>
      </c>
      <c r="I45" s="19" t="str">
        <f t="shared" si="3"/>
        <v/>
      </c>
      <c r="J45" s="4">
        <f>IF(D45="","",'Pricing (Aa)'!M45)</f>
        <v>7961.4898483899115</v>
      </c>
      <c r="K45" s="1" t="str">
        <f t="shared" si="4"/>
        <v/>
      </c>
    </row>
    <row r="46" spans="4:11" x14ac:dyDescent="0.3">
      <c r="D46" s="1">
        <f t="shared" si="5"/>
        <v>43</v>
      </c>
      <c r="E46" s="1">
        <f t="shared" si="6"/>
        <v>78</v>
      </c>
      <c r="F46" s="14">
        <f>'Pricing (Aa)'!Q46</f>
        <v>8050.2392505570315</v>
      </c>
      <c r="G46" s="19">
        <f t="shared" si="1"/>
        <v>8050.2392505570315</v>
      </c>
      <c r="H46" s="19">
        <f t="shared" si="2"/>
        <v>0</v>
      </c>
      <c r="I46" s="19" t="str">
        <f t="shared" si="3"/>
        <v/>
      </c>
      <c r="J46" s="4">
        <f>IF(D46="","",'Pricing (Aa)'!M46)</f>
        <v>8050.2392505570315</v>
      </c>
      <c r="K46" s="1" t="str">
        <f t="shared" si="4"/>
        <v/>
      </c>
    </row>
    <row r="47" spans="4:11" x14ac:dyDescent="0.3">
      <c r="D47" s="1">
        <f t="shared" si="5"/>
        <v>44</v>
      </c>
      <c r="E47" s="1">
        <f t="shared" si="6"/>
        <v>79</v>
      </c>
      <c r="F47" s="14">
        <f>'Pricing (Aa)'!Q47</f>
        <v>8137.2962385053715</v>
      </c>
      <c r="G47" s="19">
        <f t="shared" si="1"/>
        <v>8137.2962385053715</v>
      </c>
      <c r="H47" s="19">
        <f t="shared" si="2"/>
        <v>0</v>
      </c>
      <c r="I47" s="19" t="str">
        <f t="shared" si="3"/>
        <v/>
      </c>
      <c r="J47" s="4">
        <f>IF(D47="","",'Pricing (Aa)'!M47)</f>
        <v>8137.2962385053715</v>
      </c>
      <c r="K47" s="1" t="str">
        <f t="shared" si="4"/>
        <v/>
      </c>
    </row>
    <row r="48" spans="4:11" x14ac:dyDescent="0.3">
      <c r="D48" s="1">
        <f t="shared" si="5"/>
        <v>45</v>
      </c>
      <c r="E48" s="1">
        <f t="shared" si="6"/>
        <v>80</v>
      </c>
      <c r="F48" s="14">
        <f>'Pricing (Aa)'!Q48</f>
        <v>8222.5560837088287</v>
      </c>
      <c r="G48" s="19">
        <f t="shared" si="1"/>
        <v>8222.5560837088287</v>
      </c>
      <c r="H48" s="19">
        <f t="shared" si="2"/>
        <v>0</v>
      </c>
      <c r="I48" s="19" t="str">
        <f t="shared" si="3"/>
        <v/>
      </c>
      <c r="J48" s="4">
        <f>IF(D48="","",'Pricing (Aa)'!M48)</f>
        <v>8222.5560837088287</v>
      </c>
      <c r="K48" s="1" t="str">
        <f t="shared" si="4"/>
        <v/>
      </c>
    </row>
    <row r="49" spans="4:11" x14ac:dyDescent="0.3">
      <c r="D49" s="1">
        <f t="shared" si="5"/>
        <v>46</v>
      </c>
      <c r="E49" s="1">
        <f t="shared" si="6"/>
        <v>81</v>
      </c>
      <c r="F49" s="14">
        <f>'Pricing (Aa)'!Q49</f>
        <v>8305.9774258973612</v>
      </c>
      <c r="G49" s="19">
        <f t="shared" si="1"/>
        <v>8305.9774258973612</v>
      </c>
      <c r="H49" s="19">
        <f t="shared" si="2"/>
        <v>0</v>
      </c>
      <c r="I49" s="19" t="str">
        <f t="shared" si="3"/>
        <v/>
      </c>
      <c r="J49" s="4">
        <f>IF(D49="","",'Pricing (Aa)'!M49)</f>
        <v>8305.9774258973612</v>
      </c>
      <c r="K49" s="1" t="str">
        <f t="shared" si="4"/>
        <v/>
      </c>
    </row>
    <row r="50" spans="4:11" x14ac:dyDescent="0.3">
      <c r="D50" s="1">
        <f t="shared" si="5"/>
        <v>47</v>
      </c>
      <c r="E50" s="1">
        <f t="shared" si="6"/>
        <v>82</v>
      </c>
      <c r="F50" s="14">
        <f>'Pricing (Aa)'!Q50</f>
        <v>8387.5629931002222</v>
      </c>
      <c r="G50" s="19">
        <f t="shared" si="1"/>
        <v>8387.5629931002222</v>
      </c>
      <c r="H50" s="19">
        <f t="shared" si="2"/>
        <v>0</v>
      </c>
      <c r="I50" s="19" t="str">
        <f t="shared" si="3"/>
        <v/>
      </c>
      <c r="J50" s="4">
        <f>IF(D50="","",'Pricing (Aa)'!M50)</f>
        <v>8387.5629931002222</v>
      </c>
      <c r="K50" s="1" t="str">
        <f t="shared" si="4"/>
        <v/>
      </c>
    </row>
    <row r="51" spans="4:11" x14ac:dyDescent="0.3">
      <c r="D51" s="1">
        <f t="shared" si="5"/>
        <v>48</v>
      </c>
      <c r="E51" s="1">
        <f t="shared" si="6"/>
        <v>83</v>
      </c>
      <c r="F51" s="14">
        <f>'Pricing (Aa)'!Q51</f>
        <v>8467.3078163399132</v>
      </c>
      <c r="G51" s="19">
        <f t="shared" si="1"/>
        <v>8467.3078163399132</v>
      </c>
      <c r="H51" s="19">
        <f t="shared" si="2"/>
        <v>0</v>
      </c>
      <c r="I51" s="19" t="str">
        <f t="shared" si="3"/>
        <v/>
      </c>
      <c r="J51" s="4">
        <f>IF(D51="","",'Pricing (Aa)'!M51)</f>
        <v>8467.3078163399132</v>
      </c>
      <c r="K51" s="1" t="str">
        <f t="shared" si="4"/>
        <v/>
      </c>
    </row>
    <row r="52" spans="4:11" x14ac:dyDescent="0.3">
      <c r="D52" s="1">
        <f t="shared" si="5"/>
        <v>49</v>
      </c>
      <c r="E52" s="1">
        <f t="shared" si="6"/>
        <v>84</v>
      </c>
      <c r="F52" s="14">
        <f>'Pricing (Aa)'!Q52</f>
        <v>8545.1870265078251</v>
      </c>
      <c r="G52" s="19">
        <f t="shared" si="1"/>
        <v>8545.1870265078251</v>
      </c>
      <c r="H52" s="19">
        <f t="shared" si="2"/>
        <v>0</v>
      </c>
      <c r="I52" s="19" t="str">
        <f t="shared" si="3"/>
        <v/>
      </c>
      <c r="J52" s="4">
        <f>IF(D52="","",'Pricing (Aa)'!M52)</f>
        <v>8545.1870265078251</v>
      </c>
      <c r="K52" s="1" t="str">
        <f t="shared" si="4"/>
        <v/>
      </c>
    </row>
    <row r="53" spans="4:11" x14ac:dyDescent="0.3">
      <c r="D53" s="1">
        <f t="shared" si="5"/>
        <v>50</v>
      </c>
      <c r="E53" s="1">
        <f t="shared" si="6"/>
        <v>85</v>
      </c>
      <c r="F53" s="14">
        <f>'Pricing (Aa)'!Q53</f>
        <v>8621.1287510202692</v>
      </c>
      <c r="G53" s="19">
        <f t="shared" si="1"/>
        <v>8621.1287510202692</v>
      </c>
      <c r="H53" s="19">
        <f t="shared" si="2"/>
        <v>0</v>
      </c>
      <c r="I53" s="19" t="str">
        <f t="shared" si="3"/>
        <v/>
      </c>
      <c r="J53" s="4">
        <f>IF(D53="","",'Pricing (Aa)'!M53)</f>
        <v>8621.1287510202692</v>
      </c>
      <c r="K53" s="1" t="str">
        <f t="shared" si="4"/>
        <v/>
      </c>
    </row>
    <row r="54" spans="4:11" x14ac:dyDescent="0.3">
      <c r="D54" s="1">
        <f t="shared" si="5"/>
        <v>51</v>
      </c>
      <c r="E54" s="1">
        <f t="shared" si="6"/>
        <v>86</v>
      </c>
      <c r="F54" s="14">
        <f>'Pricing (Aa)'!Q54</f>
        <v>8695.0196614380711</v>
      </c>
      <c r="G54" s="19">
        <f t="shared" si="1"/>
        <v>8695.0196614380711</v>
      </c>
      <c r="H54" s="19">
        <f t="shared" si="2"/>
        <v>0</v>
      </c>
      <c r="I54" s="19" t="str">
        <f t="shared" si="3"/>
        <v/>
      </c>
      <c r="J54" s="4">
        <f>IF(D54="","",'Pricing (Aa)'!M54)</f>
        <v>8695.0196614380711</v>
      </c>
      <c r="K54" s="1" t="str">
        <f t="shared" si="4"/>
        <v/>
      </c>
    </row>
    <row r="55" spans="4:11" x14ac:dyDescent="0.3">
      <c r="D55" s="1">
        <f t="shared" si="5"/>
        <v>52</v>
      </c>
      <c r="E55" s="1">
        <f t="shared" si="6"/>
        <v>87</v>
      </c>
      <c r="F55" s="14">
        <f>'Pricing (Aa)'!Q55</f>
        <v>8766.7237239250117</v>
      </c>
      <c r="G55" s="19">
        <f t="shared" si="1"/>
        <v>8766.7237239250117</v>
      </c>
      <c r="H55" s="19">
        <f t="shared" si="2"/>
        <v>0</v>
      </c>
      <c r="I55" s="19" t="str">
        <f t="shared" si="3"/>
        <v/>
      </c>
      <c r="J55" s="4">
        <f>IF(D55="","",'Pricing (Aa)'!M55)</f>
        <v>8766.7237239250117</v>
      </c>
      <c r="K55" s="1" t="str">
        <f t="shared" si="4"/>
        <v/>
      </c>
    </row>
    <row r="56" spans="4:11" x14ac:dyDescent="0.3">
      <c r="D56" s="1">
        <f t="shared" si="5"/>
        <v>53</v>
      </c>
      <c r="E56" s="1">
        <f t="shared" si="6"/>
        <v>88</v>
      </c>
      <c r="F56" s="14">
        <f>'Pricing (Aa)'!Q56</f>
        <v>8836.1071315266818</v>
      </c>
      <c r="G56" s="19">
        <f t="shared" si="1"/>
        <v>8836.1071315266818</v>
      </c>
      <c r="H56" s="19">
        <f t="shared" si="2"/>
        <v>0</v>
      </c>
      <c r="I56" s="19" t="str">
        <f t="shared" si="3"/>
        <v/>
      </c>
      <c r="J56" s="4">
        <f>IF(D56="","",'Pricing (Aa)'!M56)</f>
        <v>8836.1071315266818</v>
      </c>
      <c r="K56" s="1" t="str">
        <f t="shared" si="4"/>
        <v/>
      </c>
    </row>
    <row r="57" spans="4:11" x14ac:dyDescent="0.3">
      <c r="D57" s="1">
        <f t="shared" si="5"/>
        <v>54</v>
      </c>
      <c r="E57" s="1">
        <f t="shared" si="6"/>
        <v>89</v>
      </c>
      <c r="F57" s="14">
        <f>'Pricing (Aa)'!Q57</f>
        <v>8903.3802794970925</v>
      </c>
      <c r="G57" s="19">
        <f t="shared" si="1"/>
        <v>8903.3802794970925</v>
      </c>
      <c r="H57" s="19">
        <f t="shared" si="2"/>
        <v>0</v>
      </c>
      <c r="I57" s="19" t="str">
        <f t="shared" si="3"/>
        <v/>
      </c>
      <c r="J57" s="4">
        <f>IF(D57="","",'Pricing (Aa)'!M57)</f>
        <v>8903.3802794970925</v>
      </c>
      <c r="K57" s="1" t="str">
        <f t="shared" si="4"/>
        <v/>
      </c>
    </row>
    <row r="58" spans="4:11" x14ac:dyDescent="0.3">
      <c r="D58" s="1">
        <f t="shared" si="5"/>
        <v>55</v>
      </c>
      <c r="E58" s="1">
        <f t="shared" si="6"/>
        <v>90</v>
      </c>
      <c r="F58" s="14">
        <f>'Pricing (Aa)'!Q58</f>
        <v>8968.8919724961888</v>
      </c>
      <c r="G58" s="19">
        <f t="shared" si="1"/>
        <v>8968.8919724961888</v>
      </c>
      <c r="H58" s="19">
        <f t="shared" si="2"/>
        <v>0</v>
      </c>
      <c r="I58" s="19" t="str">
        <f t="shared" si="3"/>
        <v/>
      </c>
      <c r="J58" s="4">
        <f>IF(D58="","",'Pricing (Aa)'!M58)</f>
        <v>8968.8919724961888</v>
      </c>
      <c r="K58" s="1" t="str">
        <f t="shared" si="4"/>
        <v/>
      </c>
    </row>
    <row r="59" spans="4:11" x14ac:dyDescent="0.3">
      <c r="D59" s="1">
        <f t="shared" si="5"/>
        <v>56</v>
      </c>
      <c r="E59" s="1">
        <f t="shared" si="6"/>
        <v>91</v>
      </c>
      <c r="F59" s="14">
        <f>'Pricing (Aa)'!Q59</f>
        <v>9032.1238008487344</v>
      </c>
      <c r="G59" s="19">
        <f t="shared" si="1"/>
        <v>9032.1238008487344</v>
      </c>
      <c r="H59" s="19">
        <f t="shared" si="2"/>
        <v>0</v>
      </c>
      <c r="I59" s="19" t="str">
        <f t="shared" si="3"/>
        <v/>
      </c>
      <c r="J59" s="4">
        <f>IF(D59="","",'Pricing (Aa)'!M59)</f>
        <v>9032.1238008487344</v>
      </c>
      <c r="K59" s="1" t="str">
        <f t="shared" si="4"/>
        <v/>
      </c>
    </row>
    <row r="60" spans="4:11" x14ac:dyDescent="0.3">
      <c r="D60" s="1">
        <f t="shared" si="5"/>
        <v>57</v>
      </c>
      <c r="E60" s="1">
        <f t="shared" si="6"/>
        <v>92</v>
      </c>
      <c r="F60" s="14">
        <f>'Pricing (Aa)'!Q60</f>
        <v>9092.3944126063307</v>
      </c>
      <c r="G60" s="19">
        <f t="shared" si="1"/>
        <v>9092.3944126063307</v>
      </c>
      <c r="H60" s="19">
        <f t="shared" si="2"/>
        <v>0</v>
      </c>
      <c r="I60" s="19" t="str">
        <f t="shared" si="3"/>
        <v/>
      </c>
      <c r="J60" s="4">
        <f>IF(D60="","",'Pricing (Aa)'!M60)</f>
        <v>9092.3944126063307</v>
      </c>
      <c r="K60" s="1" t="str">
        <f t="shared" si="4"/>
        <v/>
      </c>
    </row>
    <row r="61" spans="4:11" x14ac:dyDescent="0.3">
      <c r="D61" s="1">
        <f t="shared" si="5"/>
        <v>58</v>
      </c>
      <c r="E61" s="1">
        <f t="shared" si="6"/>
        <v>93</v>
      </c>
      <c r="F61" s="14">
        <f>'Pricing (Aa)'!Q61</f>
        <v>9150.7745248430983</v>
      </c>
      <c r="G61" s="19">
        <f t="shared" si="1"/>
        <v>9150.7745248430983</v>
      </c>
      <c r="H61" s="19">
        <f t="shared" si="2"/>
        <v>0</v>
      </c>
      <c r="I61" s="19" t="str">
        <f t="shared" si="3"/>
        <v/>
      </c>
      <c r="J61" s="4">
        <f>IF(D61="","",'Pricing (Aa)'!M61)</f>
        <v>9150.7745248430983</v>
      </c>
      <c r="K61" s="1" t="str">
        <f t="shared" si="4"/>
        <v/>
      </c>
    </row>
    <row r="62" spans="4:11" x14ac:dyDescent="0.3">
      <c r="D62" s="1">
        <f t="shared" si="5"/>
        <v>59</v>
      </c>
      <c r="E62" s="1">
        <f t="shared" si="6"/>
        <v>94</v>
      </c>
      <c r="F62" s="14">
        <f>'Pricing (Aa)'!Q62</f>
        <v>9207.359645106204</v>
      </c>
      <c r="G62" s="19">
        <f t="shared" si="1"/>
        <v>9207.359645106204</v>
      </c>
      <c r="H62" s="19">
        <f t="shared" si="2"/>
        <v>0</v>
      </c>
      <c r="I62" s="19" t="str">
        <f t="shared" si="3"/>
        <v/>
      </c>
      <c r="J62" s="4">
        <f>IF(D62="","",'Pricing (Aa)'!M62)</f>
        <v>9207.359645106204</v>
      </c>
      <c r="K62" s="1" t="str">
        <f t="shared" si="4"/>
        <v/>
      </c>
    </row>
    <row r="63" spans="4:11" x14ac:dyDescent="0.3">
      <c r="D63" s="1">
        <f t="shared" si="5"/>
        <v>60</v>
      </c>
      <c r="E63" s="1">
        <f t="shared" si="6"/>
        <v>95</v>
      </c>
      <c r="F63" s="14">
        <f>'Pricing (Aa)'!Q63</f>
        <v>9262.2982123650254</v>
      </c>
      <c r="G63" s="19">
        <f t="shared" si="1"/>
        <v>9262.2982123650254</v>
      </c>
      <c r="H63" s="19">
        <f t="shared" si="2"/>
        <v>0</v>
      </c>
      <c r="I63" s="19" t="str">
        <f t="shared" si="3"/>
        <v/>
      </c>
      <c r="J63" s="4">
        <f>IF(D63="","",'Pricing (Aa)'!M63)</f>
        <v>9262.2982123650254</v>
      </c>
      <c r="K63" s="1" t="str">
        <f t="shared" si="4"/>
        <v/>
      </c>
    </row>
    <row r="64" spans="4:11" x14ac:dyDescent="0.3">
      <c r="D64" s="1">
        <f t="shared" si="5"/>
        <v>61</v>
      </c>
      <c r="E64" s="1">
        <f t="shared" si="6"/>
        <v>96</v>
      </c>
      <c r="F64" s="14">
        <f>'Pricing (Aa)'!Q64</f>
        <v>9315.8153633231905</v>
      </c>
      <c r="G64" s="19">
        <f t="shared" si="1"/>
        <v>9315.8153633231905</v>
      </c>
      <c r="H64" s="19">
        <f t="shared" si="2"/>
        <v>0</v>
      </c>
      <c r="I64" s="19" t="str">
        <f t="shared" si="3"/>
        <v/>
      </c>
      <c r="J64" s="4">
        <f>IF(D64="","",'Pricing (Aa)'!M64)</f>
        <v>9315.8153633231905</v>
      </c>
      <c r="K64" s="1" t="str">
        <f t="shared" si="4"/>
        <v/>
      </c>
    </row>
    <row r="65" spans="4:11" x14ac:dyDescent="0.3">
      <c r="D65" s="1">
        <f t="shared" si="5"/>
        <v>62</v>
      </c>
      <c r="E65" s="1">
        <f t="shared" si="6"/>
        <v>97</v>
      </c>
      <c r="F65" s="14">
        <f>'Pricing (Aa)'!Q65</f>
        <v>9368.2516191479808</v>
      </c>
      <c r="G65" s="19">
        <f t="shared" si="1"/>
        <v>9368.2516191479808</v>
      </c>
      <c r="H65" s="19">
        <f t="shared" si="2"/>
        <v>0</v>
      </c>
      <c r="I65" s="19" t="str">
        <f t="shared" si="3"/>
        <v/>
      </c>
      <c r="J65" s="4">
        <f>IF(D65="","",'Pricing (Aa)'!M65)</f>
        <v>9368.2516191479808</v>
      </c>
      <c r="K65" s="1" t="str">
        <f t="shared" si="4"/>
        <v/>
      </c>
    </row>
    <row r="66" spans="4:11" x14ac:dyDescent="0.3">
      <c r="D66" s="1">
        <f t="shared" si="5"/>
        <v>63</v>
      </c>
      <c r="E66" s="1">
        <f t="shared" si="6"/>
        <v>98</v>
      </c>
      <c r="F66" s="14">
        <f>'Pricing (Aa)'!Q66</f>
        <v>9420.1294840536684</v>
      </c>
      <c r="G66" s="19">
        <f t="shared" si="1"/>
        <v>9420.1294840536684</v>
      </c>
      <c r="H66" s="19">
        <f t="shared" si="2"/>
        <v>0</v>
      </c>
      <c r="I66" s="19" t="str">
        <f t="shared" si="3"/>
        <v/>
      </c>
      <c r="J66" s="4">
        <f>IF(D66="","",'Pricing (Aa)'!M66)</f>
        <v>9420.1294840536684</v>
      </c>
      <c r="K66" s="1" t="str">
        <f t="shared" si="4"/>
        <v/>
      </c>
    </row>
    <row r="67" spans="4:11" x14ac:dyDescent="0.3">
      <c r="D67" s="1">
        <f t="shared" si="5"/>
        <v>64</v>
      </c>
      <c r="E67" s="1">
        <f t="shared" si="6"/>
        <v>99</v>
      </c>
      <c r="F67" s="14">
        <f>'Pricing (Aa)'!Q67</f>
        <v>9472.2655769457724</v>
      </c>
      <c r="G67" s="19">
        <f t="shared" si="1"/>
        <v>9472.2655769457724</v>
      </c>
      <c r="H67" s="19">
        <f t="shared" si="2"/>
        <v>0</v>
      </c>
      <c r="I67" s="19" t="str">
        <f t="shared" si="3"/>
        <v/>
      </c>
      <c r="J67" s="4">
        <f>IF(D67="","",'Pricing (Aa)'!M67)</f>
        <v>9472.2655769457724</v>
      </c>
      <c r="K67" s="1" t="str">
        <f t="shared" si="4"/>
        <v/>
      </c>
    </row>
    <row r="68" spans="4:11" x14ac:dyDescent="0.3">
      <c r="D68" s="1">
        <f t="shared" si="5"/>
        <v>65</v>
      </c>
      <c r="E68" s="1">
        <f t="shared" si="6"/>
        <v>100</v>
      </c>
      <c r="F68" s="14">
        <f>'Pricing (Aa)'!Q68</f>
        <v>9525.9708567988819</v>
      </c>
      <c r="G68" s="19">
        <f t="shared" ref="G68:G118" si="7">IF(D68="","",IF(D68&gt;$B$5,F68,IF($B$5&lt;15,F68*(0.75+0.25*D68/$B$5),IF(D68&lt;15,F68*(0.75+0.25*D68/15),F68))))</f>
        <v>9525.9708567988819</v>
      </c>
      <c r="H68" s="19">
        <f t="shared" ref="H68:H118" si="8">IF(D68="","",MIN(F68-G68,$B$7*$B$13))</f>
        <v>0</v>
      </c>
      <c r="I68" s="19" t="str">
        <f t="shared" ref="I68:I118" si="9">IF(OR(D68=0,D68&gt;=$B$5),"",F68-H68)</f>
        <v/>
      </c>
      <c r="J68" s="4">
        <f>IF(D68="","",'Pricing (Aa)'!M68)</f>
        <v>9525.9708567988819</v>
      </c>
      <c r="K68" s="1" t="str">
        <f t="shared" ref="K68:K118" si="10">IF(OR(D68=0,D68&gt;=$B$5),"",I68/J68*$B$7)</f>
        <v/>
      </c>
    </row>
    <row r="69" spans="4:11" x14ac:dyDescent="0.3">
      <c r="D69" s="1">
        <f t="shared" ref="D69:D118" si="11">IFERROR(IF(D68+1&lt;=$B$6,D68+1,""),"")</f>
        <v>66</v>
      </c>
      <c r="E69" s="1">
        <f t="shared" ref="E69:E118" si="12">IFERROR($B$4+D69,"")</f>
        <v>101</v>
      </c>
      <c r="F69" s="14">
        <f>'Pricing (Aa)'!Q69</f>
        <v>9583.4176940853486</v>
      </c>
      <c r="G69" s="19">
        <f t="shared" si="7"/>
        <v>9583.4176940853486</v>
      </c>
      <c r="H69" s="19">
        <f t="shared" si="8"/>
        <v>0</v>
      </c>
      <c r="I69" s="19" t="str">
        <f t="shared" si="9"/>
        <v/>
      </c>
      <c r="J69" s="4">
        <f>IF(D69="","",'Pricing (Aa)'!M69)</f>
        <v>9583.4176940853486</v>
      </c>
      <c r="K69" s="1" t="str">
        <f t="shared" si="10"/>
        <v/>
      </c>
    </row>
    <row r="70" spans="4:11" x14ac:dyDescent="0.3">
      <c r="D70" s="1">
        <f t="shared" si="11"/>
        <v>67</v>
      </c>
      <c r="E70" s="1">
        <f t="shared" si="12"/>
        <v>102</v>
      </c>
      <c r="F70" s="14">
        <f>'Pricing (Aa)'!Q70</f>
        <v>9648.756619684591</v>
      </c>
      <c r="G70" s="19">
        <f t="shared" si="7"/>
        <v>9648.756619684591</v>
      </c>
      <c r="H70" s="19">
        <f t="shared" si="8"/>
        <v>0</v>
      </c>
      <c r="I70" s="19" t="str">
        <f t="shared" si="9"/>
        <v/>
      </c>
      <c r="J70" s="4">
        <f>IF(D70="","",'Pricing (Aa)'!M70)</f>
        <v>9648.756619684591</v>
      </c>
      <c r="K70" s="1" t="str">
        <f t="shared" si="10"/>
        <v/>
      </c>
    </row>
    <row r="71" spans="4:11" x14ac:dyDescent="0.3">
      <c r="D71" s="1">
        <f t="shared" si="11"/>
        <v>68</v>
      </c>
      <c r="E71" s="1">
        <f t="shared" si="12"/>
        <v>103</v>
      </c>
      <c r="F71" s="14">
        <f>'Pricing (Aa)'!Q71</f>
        <v>9729.4707930837412</v>
      </c>
      <c r="G71" s="19">
        <f t="shared" si="7"/>
        <v>9729.4707930837412</v>
      </c>
      <c r="H71" s="19">
        <f t="shared" si="8"/>
        <v>0</v>
      </c>
      <c r="I71" s="19" t="str">
        <f t="shared" si="9"/>
        <v/>
      </c>
      <c r="J71" s="4">
        <f>IF(D71="","",'Pricing (Aa)'!M71)</f>
        <v>9729.4707930837412</v>
      </c>
      <c r="K71" s="1" t="str">
        <f t="shared" si="10"/>
        <v/>
      </c>
    </row>
    <row r="72" spans="4:11" x14ac:dyDescent="0.3">
      <c r="D72" s="1">
        <f t="shared" si="11"/>
        <v>69</v>
      </c>
      <c r="E72" s="1">
        <f t="shared" si="12"/>
        <v>104</v>
      </c>
      <c r="F72" s="14">
        <f>'Pricing (Aa)'!Q72</f>
        <v>9838.4493920236455</v>
      </c>
      <c r="G72" s="19">
        <f t="shared" si="7"/>
        <v>9838.4493920236455</v>
      </c>
      <c r="H72" s="19">
        <f t="shared" si="8"/>
        <v>0</v>
      </c>
      <c r="I72" s="19" t="str">
        <f t="shared" si="9"/>
        <v/>
      </c>
      <c r="J72" s="4">
        <f>IF(D72="","",'Pricing (Aa)'!M72)</f>
        <v>9838.4493920236455</v>
      </c>
      <c r="K72" s="1" t="str">
        <f t="shared" si="10"/>
        <v/>
      </c>
    </row>
    <row r="73" spans="4:11" x14ac:dyDescent="0.3">
      <c r="D73" s="1">
        <f t="shared" si="11"/>
        <v>70</v>
      </c>
      <c r="E73" s="1">
        <f t="shared" si="12"/>
        <v>105</v>
      </c>
      <c r="F73" s="14">
        <f>'Pricing (Aa)'!Q73</f>
        <v>10000</v>
      </c>
      <c r="G73" s="19">
        <f t="shared" si="7"/>
        <v>10000</v>
      </c>
      <c r="H73" s="19">
        <f t="shared" si="8"/>
        <v>0</v>
      </c>
      <c r="I73" s="19" t="str">
        <f t="shared" si="9"/>
        <v/>
      </c>
      <c r="J73" s="4">
        <f>IF(D73="","",'Pricing (Aa)'!M73)</f>
        <v>10000</v>
      </c>
      <c r="K73" s="1" t="str">
        <f t="shared" si="10"/>
        <v/>
      </c>
    </row>
    <row r="74" spans="4:11" x14ac:dyDescent="0.3">
      <c r="D74" s="1" t="str">
        <f t="shared" si="11"/>
        <v/>
      </c>
      <c r="E74" s="1" t="str">
        <f t="shared" si="12"/>
        <v/>
      </c>
      <c r="F74" s="14" t="str">
        <f>'Pricing (Aa)'!Q74</f>
        <v/>
      </c>
      <c r="G74" s="19" t="str">
        <f t="shared" si="7"/>
        <v/>
      </c>
      <c r="H74" s="19" t="str">
        <f t="shared" si="8"/>
        <v/>
      </c>
      <c r="I74" s="19" t="str">
        <f t="shared" si="9"/>
        <v/>
      </c>
      <c r="J74" s="4" t="str">
        <f>IF(D74="","",'Pricing (Aa)'!M74)</f>
        <v/>
      </c>
      <c r="K74" s="1" t="str">
        <f t="shared" si="10"/>
        <v/>
      </c>
    </row>
    <row r="75" spans="4:11" x14ac:dyDescent="0.3">
      <c r="D75" s="1" t="str">
        <f t="shared" si="11"/>
        <v/>
      </c>
      <c r="E75" s="1" t="str">
        <f t="shared" si="12"/>
        <v/>
      </c>
      <c r="F75" s="14" t="str">
        <f>'Pricing (Aa)'!Q75</f>
        <v/>
      </c>
      <c r="G75" s="19" t="str">
        <f t="shared" si="7"/>
        <v/>
      </c>
      <c r="H75" s="19" t="str">
        <f t="shared" si="8"/>
        <v/>
      </c>
      <c r="I75" s="19" t="str">
        <f t="shared" si="9"/>
        <v/>
      </c>
      <c r="J75" s="4" t="str">
        <f>IF(D75="","",'Pricing (Aa)'!M75)</f>
        <v/>
      </c>
      <c r="K75" s="1" t="str">
        <f t="shared" si="10"/>
        <v/>
      </c>
    </row>
    <row r="76" spans="4:11" x14ac:dyDescent="0.3">
      <c r="D76" s="1" t="str">
        <f t="shared" si="11"/>
        <v/>
      </c>
      <c r="E76" s="1" t="str">
        <f t="shared" si="12"/>
        <v/>
      </c>
      <c r="F76" s="14" t="str">
        <f>'Pricing (Aa)'!Q76</f>
        <v/>
      </c>
      <c r="G76" s="19" t="str">
        <f t="shared" si="7"/>
        <v/>
      </c>
      <c r="H76" s="19" t="str">
        <f t="shared" si="8"/>
        <v/>
      </c>
      <c r="I76" s="19" t="str">
        <f t="shared" si="9"/>
        <v/>
      </c>
      <c r="J76" s="4" t="str">
        <f>IF(D76="","",'Pricing (Aa)'!M76)</f>
        <v/>
      </c>
      <c r="K76" s="1" t="str">
        <f t="shared" si="10"/>
        <v/>
      </c>
    </row>
    <row r="77" spans="4:11" x14ac:dyDescent="0.3">
      <c r="D77" s="1" t="str">
        <f t="shared" si="11"/>
        <v/>
      </c>
      <c r="E77" s="1" t="str">
        <f t="shared" si="12"/>
        <v/>
      </c>
      <c r="F77" s="14" t="str">
        <f>'Pricing (Aa)'!Q77</f>
        <v/>
      </c>
      <c r="G77" s="19" t="str">
        <f t="shared" si="7"/>
        <v/>
      </c>
      <c r="H77" s="19" t="str">
        <f t="shared" si="8"/>
        <v/>
      </c>
      <c r="I77" s="19" t="str">
        <f t="shared" si="9"/>
        <v/>
      </c>
      <c r="J77" s="4" t="str">
        <f>IF(D77="","",'Pricing (Aa)'!M77)</f>
        <v/>
      </c>
      <c r="K77" s="1" t="str">
        <f t="shared" si="10"/>
        <v/>
      </c>
    </row>
    <row r="78" spans="4:11" x14ac:dyDescent="0.3">
      <c r="D78" s="1" t="str">
        <f t="shared" si="11"/>
        <v/>
      </c>
      <c r="E78" s="1" t="str">
        <f t="shared" si="12"/>
        <v/>
      </c>
      <c r="F78" s="14" t="str">
        <f>'Pricing (Aa)'!Q78</f>
        <v/>
      </c>
      <c r="G78" s="19" t="str">
        <f t="shared" si="7"/>
        <v/>
      </c>
      <c r="H78" s="19" t="str">
        <f t="shared" si="8"/>
        <v/>
      </c>
      <c r="I78" s="19" t="str">
        <f t="shared" si="9"/>
        <v/>
      </c>
      <c r="J78" s="4" t="str">
        <f>IF(D78="","",'Pricing (Aa)'!M78)</f>
        <v/>
      </c>
      <c r="K78" s="1" t="str">
        <f t="shared" si="10"/>
        <v/>
      </c>
    </row>
    <row r="79" spans="4:11" x14ac:dyDescent="0.3">
      <c r="D79" s="1" t="str">
        <f t="shared" si="11"/>
        <v/>
      </c>
      <c r="E79" s="1" t="str">
        <f t="shared" si="12"/>
        <v/>
      </c>
      <c r="F79" s="14" t="str">
        <f>'Pricing (Aa)'!Q79</f>
        <v/>
      </c>
      <c r="G79" s="19" t="str">
        <f t="shared" si="7"/>
        <v/>
      </c>
      <c r="H79" s="19" t="str">
        <f t="shared" si="8"/>
        <v/>
      </c>
      <c r="I79" s="19" t="str">
        <f t="shared" si="9"/>
        <v/>
      </c>
      <c r="J79" s="4" t="str">
        <f>IF(D79="","",'Pricing (Aa)'!M79)</f>
        <v/>
      </c>
      <c r="K79" s="1" t="str">
        <f t="shared" si="10"/>
        <v/>
      </c>
    </row>
    <row r="80" spans="4:11" x14ac:dyDescent="0.3">
      <c r="D80" s="1" t="str">
        <f t="shared" si="11"/>
        <v/>
      </c>
      <c r="E80" s="1" t="str">
        <f t="shared" si="12"/>
        <v/>
      </c>
      <c r="F80" s="14" t="str">
        <f>'Pricing (Aa)'!Q80</f>
        <v/>
      </c>
      <c r="G80" s="19" t="str">
        <f t="shared" si="7"/>
        <v/>
      </c>
      <c r="H80" s="19" t="str">
        <f t="shared" si="8"/>
        <v/>
      </c>
      <c r="I80" s="19" t="str">
        <f t="shared" si="9"/>
        <v/>
      </c>
      <c r="J80" s="4" t="str">
        <f>IF(D80="","",'Pricing (Aa)'!M80)</f>
        <v/>
      </c>
      <c r="K80" s="1" t="str">
        <f t="shared" si="10"/>
        <v/>
      </c>
    </row>
    <row r="81" spans="4:11" x14ac:dyDescent="0.3">
      <c r="D81" s="1" t="str">
        <f t="shared" si="11"/>
        <v/>
      </c>
      <c r="E81" s="1" t="str">
        <f t="shared" si="12"/>
        <v/>
      </c>
      <c r="F81" s="14" t="str">
        <f>'Pricing (Aa)'!Q81</f>
        <v/>
      </c>
      <c r="G81" s="19" t="str">
        <f t="shared" si="7"/>
        <v/>
      </c>
      <c r="H81" s="19" t="str">
        <f t="shared" si="8"/>
        <v/>
      </c>
      <c r="I81" s="19" t="str">
        <f t="shared" si="9"/>
        <v/>
      </c>
      <c r="J81" s="4" t="str">
        <f>IF(D81="","",'Pricing (Aa)'!M81)</f>
        <v/>
      </c>
      <c r="K81" s="1" t="str">
        <f t="shared" si="10"/>
        <v/>
      </c>
    </row>
    <row r="82" spans="4:11" x14ac:dyDescent="0.3">
      <c r="D82" s="1" t="str">
        <f t="shared" si="11"/>
        <v/>
      </c>
      <c r="E82" s="1" t="str">
        <f t="shared" si="12"/>
        <v/>
      </c>
      <c r="F82" s="14" t="str">
        <f>'Pricing (Aa)'!Q82</f>
        <v/>
      </c>
      <c r="G82" s="19" t="str">
        <f t="shared" si="7"/>
        <v/>
      </c>
      <c r="H82" s="19" t="str">
        <f t="shared" si="8"/>
        <v/>
      </c>
      <c r="I82" s="19" t="str">
        <f t="shared" si="9"/>
        <v/>
      </c>
      <c r="J82" s="4" t="str">
        <f>IF(D82="","",'Pricing (Aa)'!M82)</f>
        <v/>
      </c>
      <c r="K82" s="1" t="str">
        <f t="shared" si="10"/>
        <v/>
      </c>
    </row>
    <row r="83" spans="4:11" x14ac:dyDescent="0.3">
      <c r="D83" s="1" t="str">
        <f t="shared" si="11"/>
        <v/>
      </c>
      <c r="E83" s="1" t="str">
        <f t="shared" si="12"/>
        <v/>
      </c>
      <c r="F83" s="14" t="str">
        <f>'Pricing (Aa)'!Q83</f>
        <v/>
      </c>
      <c r="G83" s="19" t="str">
        <f t="shared" si="7"/>
        <v/>
      </c>
      <c r="H83" s="19" t="str">
        <f t="shared" si="8"/>
        <v/>
      </c>
      <c r="I83" s="19" t="str">
        <f t="shared" si="9"/>
        <v/>
      </c>
      <c r="J83" s="4" t="str">
        <f>IF(D83="","",'Pricing (Aa)'!M83)</f>
        <v/>
      </c>
      <c r="K83" s="1" t="str">
        <f t="shared" si="10"/>
        <v/>
      </c>
    </row>
    <row r="84" spans="4:11" x14ac:dyDescent="0.3">
      <c r="D84" s="1" t="str">
        <f t="shared" si="11"/>
        <v/>
      </c>
      <c r="E84" s="1" t="str">
        <f t="shared" si="12"/>
        <v/>
      </c>
      <c r="F84" s="14" t="str">
        <f>'Pricing (Aa)'!Q84</f>
        <v/>
      </c>
      <c r="G84" s="19" t="str">
        <f t="shared" si="7"/>
        <v/>
      </c>
      <c r="H84" s="19" t="str">
        <f t="shared" si="8"/>
        <v/>
      </c>
      <c r="I84" s="19" t="str">
        <f t="shared" si="9"/>
        <v/>
      </c>
      <c r="J84" s="4" t="str">
        <f>IF(D84="","",'Pricing (Aa)'!M84)</f>
        <v/>
      </c>
      <c r="K84" s="1" t="str">
        <f t="shared" si="10"/>
        <v/>
      </c>
    </row>
    <row r="85" spans="4:11" x14ac:dyDescent="0.3">
      <c r="D85" s="1" t="str">
        <f t="shared" si="11"/>
        <v/>
      </c>
      <c r="E85" s="1" t="str">
        <f t="shared" si="12"/>
        <v/>
      </c>
      <c r="F85" s="14" t="str">
        <f>'Pricing (Aa)'!Q85</f>
        <v/>
      </c>
      <c r="G85" s="19" t="str">
        <f t="shared" si="7"/>
        <v/>
      </c>
      <c r="H85" s="19" t="str">
        <f t="shared" si="8"/>
        <v/>
      </c>
      <c r="I85" s="19" t="str">
        <f t="shared" si="9"/>
        <v/>
      </c>
      <c r="J85" s="4" t="str">
        <f>IF(D85="","",'Pricing (Aa)'!M85)</f>
        <v/>
      </c>
      <c r="K85" s="1" t="str">
        <f t="shared" si="10"/>
        <v/>
      </c>
    </row>
    <row r="86" spans="4:11" x14ac:dyDescent="0.3">
      <c r="D86" s="1" t="str">
        <f t="shared" si="11"/>
        <v/>
      </c>
      <c r="E86" s="1" t="str">
        <f t="shared" si="12"/>
        <v/>
      </c>
      <c r="F86" s="14" t="str">
        <f>'Pricing (Aa)'!Q86</f>
        <v/>
      </c>
      <c r="G86" s="19" t="str">
        <f t="shared" si="7"/>
        <v/>
      </c>
      <c r="H86" s="19" t="str">
        <f t="shared" si="8"/>
        <v/>
      </c>
      <c r="I86" s="19" t="str">
        <f t="shared" si="9"/>
        <v/>
      </c>
      <c r="J86" s="4" t="str">
        <f>IF(D86="","",'Pricing (Aa)'!M86)</f>
        <v/>
      </c>
      <c r="K86" s="1" t="str">
        <f t="shared" si="10"/>
        <v/>
      </c>
    </row>
    <row r="87" spans="4:11" x14ac:dyDescent="0.3">
      <c r="D87" s="1" t="str">
        <f t="shared" si="11"/>
        <v/>
      </c>
      <c r="E87" s="1" t="str">
        <f t="shared" si="12"/>
        <v/>
      </c>
      <c r="F87" s="14" t="str">
        <f>'Pricing (Aa)'!Q87</f>
        <v/>
      </c>
      <c r="G87" s="19" t="str">
        <f t="shared" si="7"/>
        <v/>
      </c>
      <c r="H87" s="19" t="str">
        <f t="shared" si="8"/>
        <v/>
      </c>
      <c r="I87" s="19" t="str">
        <f t="shared" si="9"/>
        <v/>
      </c>
      <c r="J87" s="4" t="str">
        <f>IF(D87="","",'Pricing (Aa)'!M87)</f>
        <v/>
      </c>
      <c r="K87" s="1" t="str">
        <f t="shared" si="10"/>
        <v/>
      </c>
    </row>
    <row r="88" spans="4:11" x14ac:dyDescent="0.3">
      <c r="D88" s="1" t="str">
        <f t="shared" si="11"/>
        <v/>
      </c>
      <c r="E88" s="1" t="str">
        <f t="shared" si="12"/>
        <v/>
      </c>
      <c r="F88" s="14" t="str">
        <f>'Pricing (Aa)'!Q88</f>
        <v/>
      </c>
      <c r="G88" s="19" t="str">
        <f t="shared" si="7"/>
        <v/>
      </c>
      <c r="H88" s="19" t="str">
        <f t="shared" si="8"/>
        <v/>
      </c>
      <c r="I88" s="19" t="str">
        <f t="shared" si="9"/>
        <v/>
      </c>
      <c r="J88" s="4" t="str">
        <f>IF(D88="","",'Pricing (Aa)'!M88)</f>
        <v/>
      </c>
      <c r="K88" s="1" t="str">
        <f t="shared" si="10"/>
        <v/>
      </c>
    </row>
    <row r="89" spans="4:11" x14ac:dyDescent="0.3">
      <c r="D89" s="1" t="str">
        <f t="shared" si="11"/>
        <v/>
      </c>
      <c r="E89" s="1" t="str">
        <f t="shared" si="12"/>
        <v/>
      </c>
      <c r="F89" s="14" t="str">
        <f>'Pricing (Aa)'!Q89</f>
        <v/>
      </c>
      <c r="G89" s="19" t="str">
        <f t="shared" si="7"/>
        <v/>
      </c>
      <c r="H89" s="19" t="str">
        <f t="shared" si="8"/>
        <v/>
      </c>
      <c r="I89" s="19" t="str">
        <f t="shared" si="9"/>
        <v/>
      </c>
      <c r="J89" s="4" t="str">
        <f>IF(D89="","",'Pricing (Aa)'!M89)</f>
        <v/>
      </c>
      <c r="K89" s="1" t="str">
        <f t="shared" si="10"/>
        <v/>
      </c>
    </row>
    <row r="90" spans="4:11" x14ac:dyDescent="0.3">
      <c r="D90" s="1" t="str">
        <f t="shared" si="11"/>
        <v/>
      </c>
      <c r="E90" s="1" t="str">
        <f t="shared" si="12"/>
        <v/>
      </c>
      <c r="F90" s="14" t="str">
        <f>'Pricing (Aa)'!Q90</f>
        <v/>
      </c>
      <c r="G90" s="19" t="str">
        <f t="shared" si="7"/>
        <v/>
      </c>
      <c r="H90" s="19" t="str">
        <f t="shared" si="8"/>
        <v/>
      </c>
      <c r="I90" s="19" t="str">
        <f t="shared" si="9"/>
        <v/>
      </c>
      <c r="J90" s="4" t="str">
        <f>IF(D90="","",'Pricing (Aa)'!M90)</f>
        <v/>
      </c>
      <c r="K90" s="1" t="str">
        <f t="shared" si="10"/>
        <v/>
      </c>
    </row>
    <row r="91" spans="4:11" x14ac:dyDescent="0.3">
      <c r="D91" s="1" t="str">
        <f t="shared" si="11"/>
        <v/>
      </c>
      <c r="E91" s="1" t="str">
        <f t="shared" si="12"/>
        <v/>
      </c>
      <c r="F91" s="14" t="str">
        <f>'Pricing (Aa)'!Q91</f>
        <v/>
      </c>
      <c r="G91" s="19" t="str">
        <f t="shared" si="7"/>
        <v/>
      </c>
      <c r="H91" s="19" t="str">
        <f t="shared" si="8"/>
        <v/>
      </c>
      <c r="I91" s="19" t="str">
        <f t="shared" si="9"/>
        <v/>
      </c>
      <c r="J91" s="4" t="str">
        <f>IF(D91="","",'Pricing (Aa)'!M91)</f>
        <v/>
      </c>
      <c r="K91" s="1" t="str">
        <f t="shared" si="10"/>
        <v/>
      </c>
    </row>
    <row r="92" spans="4:11" x14ac:dyDescent="0.3">
      <c r="D92" s="1" t="str">
        <f t="shared" si="11"/>
        <v/>
      </c>
      <c r="E92" s="1" t="str">
        <f t="shared" si="12"/>
        <v/>
      </c>
      <c r="F92" s="14" t="str">
        <f>'Pricing (Aa)'!Q92</f>
        <v/>
      </c>
      <c r="G92" s="19" t="str">
        <f t="shared" si="7"/>
        <v/>
      </c>
      <c r="H92" s="19" t="str">
        <f t="shared" si="8"/>
        <v/>
      </c>
      <c r="I92" s="19" t="str">
        <f t="shared" si="9"/>
        <v/>
      </c>
      <c r="J92" s="4" t="str">
        <f>IF(D92="","",'Pricing (Aa)'!M92)</f>
        <v/>
      </c>
      <c r="K92" s="1" t="str">
        <f t="shared" si="10"/>
        <v/>
      </c>
    </row>
    <row r="93" spans="4:11" x14ac:dyDescent="0.3">
      <c r="D93" s="1" t="str">
        <f t="shared" si="11"/>
        <v/>
      </c>
      <c r="E93" s="1" t="str">
        <f t="shared" si="12"/>
        <v/>
      </c>
      <c r="F93" s="14" t="str">
        <f>'Pricing (Aa)'!Q93</f>
        <v/>
      </c>
      <c r="G93" s="19" t="str">
        <f t="shared" si="7"/>
        <v/>
      </c>
      <c r="H93" s="19" t="str">
        <f t="shared" si="8"/>
        <v/>
      </c>
      <c r="I93" s="19" t="str">
        <f t="shared" si="9"/>
        <v/>
      </c>
      <c r="J93" s="4" t="str">
        <f>IF(D93="","",'Pricing (Aa)'!M93)</f>
        <v/>
      </c>
      <c r="K93" s="1" t="str">
        <f t="shared" si="10"/>
        <v/>
      </c>
    </row>
    <row r="94" spans="4:11" x14ac:dyDescent="0.3">
      <c r="D94" s="1" t="str">
        <f t="shared" si="11"/>
        <v/>
      </c>
      <c r="E94" s="1" t="str">
        <f t="shared" si="12"/>
        <v/>
      </c>
      <c r="F94" s="14" t="str">
        <f>'Pricing (Aa)'!Q94</f>
        <v/>
      </c>
      <c r="G94" s="19" t="str">
        <f t="shared" si="7"/>
        <v/>
      </c>
      <c r="H94" s="19" t="str">
        <f t="shared" si="8"/>
        <v/>
      </c>
      <c r="I94" s="19" t="str">
        <f t="shared" si="9"/>
        <v/>
      </c>
      <c r="J94" s="4" t="str">
        <f>IF(D94="","",'Pricing (Aa)'!M94)</f>
        <v/>
      </c>
      <c r="K94" s="1" t="str">
        <f t="shared" si="10"/>
        <v/>
      </c>
    </row>
    <row r="95" spans="4:11" x14ac:dyDescent="0.3">
      <c r="D95" s="1" t="str">
        <f t="shared" si="11"/>
        <v/>
      </c>
      <c r="E95" s="1" t="str">
        <f t="shared" si="12"/>
        <v/>
      </c>
      <c r="F95" s="14" t="str">
        <f>'Pricing (Aa)'!Q95</f>
        <v/>
      </c>
      <c r="G95" s="19" t="str">
        <f t="shared" si="7"/>
        <v/>
      </c>
      <c r="H95" s="19" t="str">
        <f t="shared" si="8"/>
        <v/>
      </c>
      <c r="I95" s="19" t="str">
        <f t="shared" si="9"/>
        <v/>
      </c>
      <c r="J95" s="4" t="str">
        <f>IF(D95="","",'Pricing (Aa)'!M95)</f>
        <v/>
      </c>
      <c r="K95" s="1" t="str">
        <f t="shared" si="10"/>
        <v/>
      </c>
    </row>
    <row r="96" spans="4:11" x14ac:dyDescent="0.3">
      <c r="D96" s="1" t="str">
        <f t="shared" si="11"/>
        <v/>
      </c>
      <c r="E96" s="1" t="str">
        <f t="shared" si="12"/>
        <v/>
      </c>
      <c r="F96" s="14" t="str">
        <f>'Pricing (Aa)'!Q96</f>
        <v/>
      </c>
      <c r="G96" s="19" t="str">
        <f t="shared" si="7"/>
        <v/>
      </c>
      <c r="H96" s="19" t="str">
        <f t="shared" si="8"/>
        <v/>
      </c>
      <c r="I96" s="19" t="str">
        <f t="shared" si="9"/>
        <v/>
      </c>
      <c r="J96" s="4" t="str">
        <f>IF(D96="","",'Pricing (Aa)'!M96)</f>
        <v/>
      </c>
      <c r="K96" s="1" t="str">
        <f t="shared" si="10"/>
        <v/>
      </c>
    </row>
    <row r="97" spans="4:11" x14ac:dyDescent="0.3">
      <c r="D97" s="1" t="str">
        <f t="shared" si="11"/>
        <v/>
      </c>
      <c r="E97" s="1" t="str">
        <f t="shared" si="12"/>
        <v/>
      </c>
      <c r="F97" s="14" t="str">
        <f>'Pricing (Aa)'!Q97</f>
        <v/>
      </c>
      <c r="G97" s="19" t="str">
        <f t="shared" si="7"/>
        <v/>
      </c>
      <c r="H97" s="19" t="str">
        <f t="shared" si="8"/>
        <v/>
      </c>
      <c r="I97" s="19" t="str">
        <f t="shared" si="9"/>
        <v/>
      </c>
      <c r="J97" s="4" t="str">
        <f>IF(D97="","",'Pricing (Aa)'!M97)</f>
        <v/>
      </c>
      <c r="K97" s="1" t="str">
        <f t="shared" si="10"/>
        <v/>
      </c>
    </row>
    <row r="98" spans="4:11" x14ac:dyDescent="0.3">
      <c r="D98" s="1" t="str">
        <f t="shared" si="11"/>
        <v/>
      </c>
      <c r="E98" s="1" t="str">
        <f t="shared" si="12"/>
        <v/>
      </c>
      <c r="F98" s="14" t="str">
        <f>'Pricing (Aa)'!Q98</f>
        <v/>
      </c>
      <c r="G98" s="19" t="str">
        <f t="shared" si="7"/>
        <v/>
      </c>
      <c r="H98" s="19" t="str">
        <f t="shared" si="8"/>
        <v/>
      </c>
      <c r="I98" s="19" t="str">
        <f t="shared" si="9"/>
        <v/>
      </c>
      <c r="J98" s="4" t="str">
        <f>IF(D98="","",'Pricing (Aa)'!M98)</f>
        <v/>
      </c>
      <c r="K98" s="1" t="str">
        <f t="shared" si="10"/>
        <v/>
      </c>
    </row>
    <row r="99" spans="4:11" x14ac:dyDescent="0.3">
      <c r="D99" s="1" t="str">
        <f t="shared" si="11"/>
        <v/>
      </c>
      <c r="E99" s="1" t="str">
        <f t="shared" si="12"/>
        <v/>
      </c>
      <c r="F99" s="14" t="str">
        <f>'Pricing (Aa)'!Q99</f>
        <v/>
      </c>
      <c r="G99" s="19" t="str">
        <f t="shared" si="7"/>
        <v/>
      </c>
      <c r="H99" s="19" t="str">
        <f t="shared" si="8"/>
        <v/>
      </c>
      <c r="I99" s="19" t="str">
        <f t="shared" si="9"/>
        <v/>
      </c>
      <c r="J99" s="4" t="str">
        <f>IF(D99="","",'Pricing (Aa)'!M99)</f>
        <v/>
      </c>
      <c r="K99" s="1" t="str">
        <f t="shared" si="10"/>
        <v/>
      </c>
    </row>
    <row r="100" spans="4:11" x14ac:dyDescent="0.3">
      <c r="D100" s="1" t="str">
        <f t="shared" si="11"/>
        <v/>
      </c>
      <c r="E100" s="1" t="str">
        <f t="shared" si="12"/>
        <v/>
      </c>
      <c r="F100" s="14" t="str">
        <f>'Pricing (Aa)'!Q100</f>
        <v/>
      </c>
      <c r="G100" s="19" t="str">
        <f t="shared" si="7"/>
        <v/>
      </c>
      <c r="H100" s="19" t="str">
        <f t="shared" si="8"/>
        <v/>
      </c>
      <c r="I100" s="19" t="str">
        <f t="shared" si="9"/>
        <v/>
      </c>
      <c r="J100" s="4" t="str">
        <f>IF(D100="","",'Pricing (Aa)'!M100)</f>
        <v/>
      </c>
      <c r="K100" s="1" t="str">
        <f t="shared" si="10"/>
        <v/>
      </c>
    </row>
    <row r="101" spans="4:11" x14ac:dyDescent="0.3">
      <c r="D101" s="1" t="str">
        <f t="shared" si="11"/>
        <v/>
      </c>
      <c r="E101" s="1" t="str">
        <f t="shared" si="12"/>
        <v/>
      </c>
      <c r="F101" s="14" t="str">
        <f>'Pricing (Aa)'!Q101</f>
        <v/>
      </c>
      <c r="G101" s="19" t="str">
        <f t="shared" si="7"/>
        <v/>
      </c>
      <c r="H101" s="19" t="str">
        <f t="shared" si="8"/>
        <v/>
      </c>
      <c r="I101" s="19" t="str">
        <f t="shared" si="9"/>
        <v/>
      </c>
      <c r="J101" s="4" t="str">
        <f>IF(D101="","",'Pricing (Aa)'!M101)</f>
        <v/>
      </c>
      <c r="K101" s="1" t="str">
        <f t="shared" si="10"/>
        <v/>
      </c>
    </row>
    <row r="102" spans="4:11" x14ac:dyDescent="0.3">
      <c r="D102" s="1" t="str">
        <f t="shared" si="11"/>
        <v/>
      </c>
      <c r="E102" s="1" t="str">
        <f t="shared" si="12"/>
        <v/>
      </c>
      <c r="F102" s="14" t="str">
        <f>'Pricing (Aa)'!Q102</f>
        <v/>
      </c>
      <c r="G102" s="19" t="str">
        <f t="shared" si="7"/>
        <v/>
      </c>
      <c r="H102" s="19" t="str">
        <f t="shared" si="8"/>
        <v/>
      </c>
      <c r="I102" s="19" t="str">
        <f t="shared" si="9"/>
        <v/>
      </c>
      <c r="J102" s="4" t="str">
        <f>IF(D102="","",'Pricing (Aa)'!M102)</f>
        <v/>
      </c>
      <c r="K102" s="1" t="str">
        <f t="shared" si="10"/>
        <v/>
      </c>
    </row>
    <row r="103" spans="4:11" x14ac:dyDescent="0.3">
      <c r="D103" s="1" t="str">
        <f t="shared" si="11"/>
        <v/>
      </c>
      <c r="E103" s="1" t="str">
        <f t="shared" si="12"/>
        <v/>
      </c>
      <c r="F103" s="14" t="str">
        <f>'Pricing (Aa)'!Q103</f>
        <v/>
      </c>
      <c r="G103" s="19" t="str">
        <f t="shared" si="7"/>
        <v/>
      </c>
      <c r="H103" s="19" t="str">
        <f t="shared" si="8"/>
        <v/>
      </c>
      <c r="I103" s="19" t="str">
        <f t="shared" si="9"/>
        <v/>
      </c>
      <c r="J103" s="4" t="str">
        <f>IF(D103="","",'Pricing (Aa)'!M103)</f>
        <v/>
      </c>
      <c r="K103" s="1" t="str">
        <f t="shared" si="10"/>
        <v/>
      </c>
    </row>
    <row r="104" spans="4:11" x14ac:dyDescent="0.3">
      <c r="D104" s="1" t="str">
        <f t="shared" si="11"/>
        <v/>
      </c>
      <c r="E104" s="1" t="str">
        <f t="shared" si="12"/>
        <v/>
      </c>
      <c r="F104" s="14" t="str">
        <f>'Pricing (Aa)'!Q104</f>
        <v/>
      </c>
      <c r="G104" s="19" t="str">
        <f t="shared" si="7"/>
        <v/>
      </c>
      <c r="H104" s="19" t="str">
        <f t="shared" si="8"/>
        <v/>
      </c>
      <c r="I104" s="19" t="str">
        <f t="shared" si="9"/>
        <v/>
      </c>
      <c r="J104" s="4" t="str">
        <f>IF(D104="","",'Pricing (Aa)'!M104)</f>
        <v/>
      </c>
      <c r="K104" s="1" t="str">
        <f t="shared" si="10"/>
        <v/>
      </c>
    </row>
    <row r="105" spans="4:11" x14ac:dyDescent="0.3">
      <c r="D105" s="1" t="str">
        <f t="shared" si="11"/>
        <v/>
      </c>
      <c r="E105" s="1" t="str">
        <f t="shared" si="12"/>
        <v/>
      </c>
      <c r="F105" s="14" t="str">
        <f>'Pricing (Aa)'!Q105</f>
        <v/>
      </c>
      <c r="G105" s="19" t="str">
        <f t="shared" si="7"/>
        <v/>
      </c>
      <c r="H105" s="19" t="str">
        <f t="shared" si="8"/>
        <v/>
      </c>
      <c r="I105" s="19" t="str">
        <f t="shared" si="9"/>
        <v/>
      </c>
      <c r="J105" s="4" t="str">
        <f>IF(D105="","",'Pricing (Aa)'!M105)</f>
        <v/>
      </c>
      <c r="K105" s="1" t="str">
        <f t="shared" si="10"/>
        <v/>
      </c>
    </row>
    <row r="106" spans="4:11" x14ac:dyDescent="0.3">
      <c r="D106" s="1" t="str">
        <f t="shared" si="11"/>
        <v/>
      </c>
      <c r="E106" s="1" t="str">
        <f t="shared" si="12"/>
        <v/>
      </c>
      <c r="F106" s="14" t="str">
        <f>'Pricing (Aa)'!Q106</f>
        <v/>
      </c>
      <c r="G106" s="19" t="str">
        <f t="shared" si="7"/>
        <v/>
      </c>
      <c r="H106" s="19" t="str">
        <f t="shared" si="8"/>
        <v/>
      </c>
      <c r="I106" s="19" t="str">
        <f t="shared" si="9"/>
        <v/>
      </c>
      <c r="J106" s="4" t="str">
        <f>IF(D106="","",'Pricing (Aa)'!M106)</f>
        <v/>
      </c>
      <c r="K106" s="1" t="str">
        <f t="shared" si="10"/>
        <v/>
      </c>
    </row>
    <row r="107" spans="4:11" x14ac:dyDescent="0.3">
      <c r="D107" s="1" t="str">
        <f t="shared" si="11"/>
        <v/>
      </c>
      <c r="E107" s="1" t="str">
        <f t="shared" si="12"/>
        <v/>
      </c>
      <c r="F107" s="14" t="str">
        <f>'Pricing (Aa)'!Q107</f>
        <v/>
      </c>
      <c r="G107" s="19" t="str">
        <f t="shared" si="7"/>
        <v/>
      </c>
      <c r="H107" s="19" t="str">
        <f t="shared" si="8"/>
        <v/>
      </c>
      <c r="I107" s="19" t="str">
        <f t="shared" si="9"/>
        <v/>
      </c>
      <c r="J107" s="4" t="str">
        <f>IF(D107="","",'Pricing (Aa)'!M107)</f>
        <v/>
      </c>
      <c r="K107" s="1" t="str">
        <f t="shared" si="10"/>
        <v/>
      </c>
    </row>
    <row r="108" spans="4:11" x14ac:dyDescent="0.3">
      <c r="D108" s="1" t="str">
        <f t="shared" si="11"/>
        <v/>
      </c>
      <c r="E108" s="1" t="str">
        <f t="shared" si="12"/>
        <v/>
      </c>
      <c r="F108" s="14" t="str">
        <f>'Pricing (Aa)'!Q108</f>
        <v/>
      </c>
      <c r="G108" s="19" t="str">
        <f t="shared" si="7"/>
        <v/>
      </c>
      <c r="H108" s="19" t="str">
        <f t="shared" si="8"/>
        <v/>
      </c>
      <c r="I108" s="19" t="str">
        <f t="shared" si="9"/>
        <v/>
      </c>
      <c r="J108" s="4" t="str">
        <f>IF(D108="","",'Pricing (Aa)'!M108)</f>
        <v/>
      </c>
      <c r="K108" s="1" t="str">
        <f t="shared" si="10"/>
        <v/>
      </c>
    </row>
    <row r="109" spans="4:11" x14ac:dyDescent="0.3">
      <c r="D109" s="1" t="str">
        <f t="shared" si="11"/>
        <v/>
      </c>
      <c r="E109" s="1" t="str">
        <f t="shared" si="12"/>
        <v/>
      </c>
      <c r="F109" s="14">
        <f>'Pricing (Aa)'!Q109</f>
        <v>0</v>
      </c>
      <c r="G109" s="19" t="str">
        <f t="shared" si="7"/>
        <v/>
      </c>
      <c r="H109" s="19" t="str">
        <f t="shared" si="8"/>
        <v/>
      </c>
      <c r="I109" s="19" t="str">
        <f t="shared" si="9"/>
        <v/>
      </c>
      <c r="J109" s="4" t="str">
        <f>IF(D109="","",'Pricing (Aa)'!M109)</f>
        <v/>
      </c>
      <c r="K109" s="1" t="str">
        <f t="shared" si="10"/>
        <v/>
      </c>
    </row>
    <row r="110" spans="4:11" x14ac:dyDescent="0.3">
      <c r="D110" s="1" t="str">
        <f t="shared" si="11"/>
        <v/>
      </c>
      <c r="E110" s="1" t="str">
        <f t="shared" si="12"/>
        <v/>
      </c>
      <c r="F110" s="14">
        <f>'Pricing (Aa)'!Q110</f>
        <v>0</v>
      </c>
      <c r="G110" s="19" t="str">
        <f t="shared" si="7"/>
        <v/>
      </c>
      <c r="H110" s="19" t="str">
        <f t="shared" si="8"/>
        <v/>
      </c>
      <c r="I110" s="19" t="str">
        <f t="shared" si="9"/>
        <v/>
      </c>
      <c r="J110" s="4" t="str">
        <f>IF(D110="","",'Pricing (Aa)'!M110)</f>
        <v/>
      </c>
      <c r="K110" s="1" t="str">
        <f t="shared" si="10"/>
        <v/>
      </c>
    </row>
    <row r="111" spans="4:11" x14ac:dyDescent="0.3">
      <c r="D111" s="1" t="str">
        <f t="shared" si="11"/>
        <v/>
      </c>
      <c r="E111" s="1" t="str">
        <f t="shared" si="12"/>
        <v/>
      </c>
      <c r="F111" s="14">
        <f>'Pricing (Aa)'!Q111</f>
        <v>0</v>
      </c>
      <c r="G111" s="19" t="str">
        <f t="shared" si="7"/>
        <v/>
      </c>
      <c r="H111" s="19" t="str">
        <f t="shared" si="8"/>
        <v/>
      </c>
      <c r="I111" s="19" t="str">
        <f t="shared" si="9"/>
        <v/>
      </c>
      <c r="J111" s="4" t="str">
        <f>IF(D111="","",'Pricing (Aa)'!M111)</f>
        <v/>
      </c>
      <c r="K111" s="1" t="str">
        <f t="shared" si="10"/>
        <v/>
      </c>
    </row>
    <row r="112" spans="4:11" x14ac:dyDescent="0.3">
      <c r="D112" s="1" t="str">
        <f t="shared" si="11"/>
        <v/>
      </c>
      <c r="E112" s="1" t="str">
        <f t="shared" si="12"/>
        <v/>
      </c>
      <c r="F112" s="14">
        <f>'Pricing (Aa)'!Q112</f>
        <v>0</v>
      </c>
      <c r="G112" s="19" t="str">
        <f t="shared" si="7"/>
        <v/>
      </c>
      <c r="H112" s="19" t="str">
        <f t="shared" si="8"/>
        <v/>
      </c>
      <c r="I112" s="19" t="str">
        <f t="shared" si="9"/>
        <v/>
      </c>
      <c r="J112" s="4" t="str">
        <f>IF(D112="","",'Pricing (Aa)'!M112)</f>
        <v/>
      </c>
      <c r="K112" s="1" t="str">
        <f t="shared" si="10"/>
        <v/>
      </c>
    </row>
    <row r="113" spans="4:11" x14ac:dyDescent="0.3">
      <c r="D113" s="1" t="str">
        <f t="shared" si="11"/>
        <v/>
      </c>
      <c r="E113" s="1" t="str">
        <f t="shared" si="12"/>
        <v/>
      </c>
      <c r="F113" s="14">
        <f>'Pricing (Aa)'!Q113</f>
        <v>0</v>
      </c>
      <c r="G113" s="19" t="str">
        <f t="shared" si="7"/>
        <v/>
      </c>
      <c r="H113" s="19" t="str">
        <f t="shared" si="8"/>
        <v/>
      </c>
      <c r="I113" s="19" t="str">
        <f t="shared" si="9"/>
        <v/>
      </c>
      <c r="J113" s="4" t="str">
        <f>IF(D113="","",'Pricing (Aa)'!M113)</f>
        <v/>
      </c>
      <c r="K113" s="1" t="str">
        <f t="shared" si="10"/>
        <v/>
      </c>
    </row>
    <row r="114" spans="4:11" x14ac:dyDescent="0.3">
      <c r="D114" s="1" t="str">
        <f t="shared" si="11"/>
        <v/>
      </c>
      <c r="E114" s="1" t="str">
        <f t="shared" si="12"/>
        <v/>
      </c>
      <c r="F114" s="14">
        <f>'Pricing (Aa)'!Q114</f>
        <v>0</v>
      </c>
      <c r="G114" s="19" t="str">
        <f t="shared" si="7"/>
        <v/>
      </c>
      <c r="H114" s="19" t="str">
        <f t="shared" si="8"/>
        <v/>
      </c>
      <c r="I114" s="19" t="str">
        <f t="shared" si="9"/>
        <v/>
      </c>
      <c r="J114" s="4" t="str">
        <f>IF(D114="","",'Pricing (Aa)'!M114)</f>
        <v/>
      </c>
      <c r="K114" s="1" t="str">
        <f t="shared" si="10"/>
        <v/>
      </c>
    </row>
    <row r="115" spans="4:11" x14ac:dyDescent="0.3">
      <c r="D115" s="1" t="str">
        <f t="shared" si="11"/>
        <v/>
      </c>
      <c r="E115" s="1" t="str">
        <f t="shared" si="12"/>
        <v/>
      </c>
      <c r="F115" s="14">
        <f>'Pricing (Aa)'!Q115</f>
        <v>0</v>
      </c>
      <c r="G115" s="19" t="str">
        <f t="shared" si="7"/>
        <v/>
      </c>
      <c r="H115" s="19" t="str">
        <f t="shared" si="8"/>
        <v/>
      </c>
      <c r="I115" s="19" t="str">
        <f t="shared" si="9"/>
        <v/>
      </c>
      <c r="J115" s="4" t="str">
        <f>IF(D115="","",'Pricing (Aa)'!M115)</f>
        <v/>
      </c>
      <c r="K115" s="1" t="str">
        <f t="shared" si="10"/>
        <v/>
      </c>
    </row>
    <row r="116" spans="4:11" x14ac:dyDescent="0.3">
      <c r="D116" s="1" t="str">
        <f t="shared" si="11"/>
        <v/>
      </c>
      <c r="E116" s="1" t="str">
        <f t="shared" si="12"/>
        <v/>
      </c>
      <c r="F116" s="14">
        <f>'Pricing (Aa)'!Q116</f>
        <v>0</v>
      </c>
      <c r="G116" s="19" t="str">
        <f t="shared" si="7"/>
        <v/>
      </c>
      <c r="H116" s="19" t="str">
        <f t="shared" si="8"/>
        <v/>
      </c>
      <c r="I116" s="19" t="str">
        <f t="shared" si="9"/>
        <v/>
      </c>
      <c r="J116" s="4" t="str">
        <f>IF(D116="","",'Pricing (Aa)'!M116)</f>
        <v/>
      </c>
      <c r="K116" s="1" t="str">
        <f t="shared" si="10"/>
        <v/>
      </c>
    </row>
    <row r="117" spans="4:11" x14ac:dyDescent="0.3">
      <c r="D117" s="1" t="str">
        <f t="shared" si="11"/>
        <v/>
      </c>
      <c r="E117" s="1" t="str">
        <f t="shared" si="12"/>
        <v/>
      </c>
      <c r="F117" s="14">
        <f>'Pricing (Aa)'!Q117</f>
        <v>0</v>
      </c>
      <c r="G117" s="19" t="str">
        <f t="shared" si="7"/>
        <v/>
      </c>
      <c r="H117" s="19" t="str">
        <f t="shared" si="8"/>
        <v/>
      </c>
      <c r="I117" s="19" t="str">
        <f t="shared" si="9"/>
        <v/>
      </c>
      <c r="J117" s="4" t="str">
        <f>IF(D117="","",'Pricing (Aa)'!M117)</f>
        <v/>
      </c>
      <c r="K117" s="1" t="str">
        <f t="shared" si="10"/>
        <v/>
      </c>
    </row>
    <row r="118" spans="4:11" x14ac:dyDescent="0.3">
      <c r="D118" s="1" t="str">
        <f t="shared" si="11"/>
        <v/>
      </c>
      <c r="E118" s="1" t="str">
        <f t="shared" si="12"/>
        <v/>
      </c>
      <c r="F118" s="14">
        <f>'Pricing (Aa)'!Q118</f>
        <v>0</v>
      </c>
      <c r="G118" s="19" t="str">
        <f t="shared" si="7"/>
        <v/>
      </c>
      <c r="H118" s="19" t="str">
        <f t="shared" si="8"/>
        <v/>
      </c>
      <c r="I118" s="19" t="str">
        <f t="shared" si="9"/>
        <v/>
      </c>
      <c r="J118" s="4" t="str">
        <f>IF(D118="","",'Pricing (Aa)'!M118)</f>
        <v/>
      </c>
      <c r="K118" s="1" t="str">
        <f t="shared" si="10"/>
        <v/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700F5-4D85-44DC-B943-3D5FBD4A5FAF}">
  <dimension ref="A1:C65"/>
  <sheetViews>
    <sheetView topLeftCell="A41" workbookViewId="0">
      <selection activeCell="B22" sqref="B22:C65"/>
    </sheetView>
  </sheetViews>
  <sheetFormatPr defaultRowHeight="15" x14ac:dyDescent="0.3"/>
  <sheetData>
    <row r="1" spans="1:3" x14ac:dyDescent="0.3">
      <c r="A1" t="s">
        <v>32</v>
      </c>
      <c r="B1" t="s">
        <v>33</v>
      </c>
      <c r="C1" t="s">
        <v>34</v>
      </c>
    </row>
    <row r="2" spans="1:3" x14ac:dyDescent="0.3">
      <c r="A2">
        <v>0</v>
      </c>
      <c r="B2">
        <v>139</v>
      </c>
      <c r="C2">
        <v>124</v>
      </c>
    </row>
    <row r="3" spans="1:3" x14ac:dyDescent="0.3">
      <c r="A3">
        <v>1</v>
      </c>
      <c r="B3">
        <v>143</v>
      </c>
      <c r="C3">
        <v>126</v>
      </c>
    </row>
    <row r="4" spans="1:3" x14ac:dyDescent="0.3">
      <c r="A4">
        <v>2</v>
      </c>
      <c r="B4">
        <v>145</v>
      </c>
      <c r="C4">
        <v>127</v>
      </c>
    </row>
    <row r="5" spans="1:3" x14ac:dyDescent="0.3">
      <c r="A5">
        <v>3</v>
      </c>
      <c r="B5">
        <v>148</v>
      </c>
      <c r="C5">
        <v>131</v>
      </c>
    </row>
    <row r="6" spans="1:3" x14ac:dyDescent="0.3">
      <c r="A6">
        <v>4</v>
      </c>
      <c r="B6">
        <v>150</v>
      </c>
      <c r="C6">
        <v>134</v>
      </c>
    </row>
    <row r="7" spans="1:3" x14ac:dyDescent="0.3">
      <c r="A7">
        <v>5</v>
      </c>
      <c r="B7">
        <v>154</v>
      </c>
      <c r="C7">
        <v>136</v>
      </c>
    </row>
    <row r="8" spans="1:3" x14ac:dyDescent="0.3">
      <c r="A8">
        <v>6</v>
      </c>
      <c r="B8">
        <v>157</v>
      </c>
      <c r="C8">
        <v>138</v>
      </c>
    </row>
    <row r="9" spans="1:3" x14ac:dyDescent="0.3">
      <c r="A9">
        <v>7</v>
      </c>
      <c r="B9">
        <v>159</v>
      </c>
      <c r="C9">
        <v>139</v>
      </c>
    </row>
    <row r="10" spans="1:3" x14ac:dyDescent="0.3">
      <c r="A10">
        <v>8</v>
      </c>
      <c r="B10">
        <v>162</v>
      </c>
      <c r="C10">
        <v>144</v>
      </c>
    </row>
    <row r="11" spans="1:3" x14ac:dyDescent="0.3">
      <c r="A11">
        <v>9</v>
      </c>
      <c r="B11">
        <v>166</v>
      </c>
      <c r="C11">
        <v>147</v>
      </c>
    </row>
    <row r="12" spans="1:3" x14ac:dyDescent="0.3">
      <c r="A12">
        <v>10</v>
      </c>
      <c r="B12">
        <v>170</v>
      </c>
      <c r="C12">
        <v>149</v>
      </c>
    </row>
    <row r="13" spans="1:3" x14ac:dyDescent="0.3">
      <c r="A13">
        <v>11</v>
      </c>
      <c r="B13">
        <v>173</v>
      </c>
      <c r="C13">
        <v>150</v>
      </c>
    </row>
    <row r="14" spans="1:3" x14ac:dyDescent="0.3">
      <c r="A14">
        <v>12</v>
      </c>
      <c r="B14">
        <v>177</v>
      </c>
      <c r="C14">
        <v>156</v>
      </c>
    </row>
    <row r="15" spans="1:3" x14ac:dyDescent="0.3">
      <c r="A15">
        <v>13</v>
      </c>
      <c r="B15">
        <v>180</v>
      </c>
      <c r="C15">
        <v>159</v>
      </c>
    </row>
    <row r="16" spans="1:3" x14ac:dyDescent="0.3">
      <c r="A16">
        <v>14</v>
      </c>
      <c r="B16">
        <v>183</v>
      </c>
      <c r="C16">
        <v>162</v>
      </c>
    </row>
    <row r="17" spans="1:3" x14ac:dyDescent="0.3">
      <c r="A17">
        <v>15</v>
      </c>
      <c r="B17">
        <v>185</v>
      </c>
      <c r="C17">
        <v>166</v>
      </c>
    </row>
    <row r="18" spans="1:3" x14ac:dyDescent="0.3">
      <c r="A18">
        <v>16</v>
      </c>
      <c r="B18">
        <v>190</v>
      </c>
      <c r="C18">
        <v>169</v>
      </c>
    </row>
    <row r="19" spans="1:3" x14ac:dyDescent="0.3">
      <c r="A19">
        <v>17</v>
      </c>
      <c r="B19">
        <v>194</v>
      </c>
      <c r="C19">
        <v>172</v>
      </c>
    </row>
    <row r="20" spans="1:3" x14ac:dyDescent="0.3">
      <c r="A20">
        <v>18</v>
      </c>
      <c r="B20">
        <v>196</v>
      </c>
      <c r="C20">
        <v>173</v>
      </c>
    </row>
    <row r="21" spans="1:3" x14ac:dyDescent="0.3">
      <c r="A21">
        <v>19</v>
      </c>
      <c r="B21">
        <v>202</v>
      </c>
      <c r="C21">
        <v>179</v>
      </c>
    </row>
    <row r="22" spans="1:3" x14ac:dyDescent="0.3">
      <c r="A22">
        <v>20</v>
      </c>
      <c r="B22">
        <v>205</v>
      </c>
      <c r="C22">
        <v>183</v>
      </c>
    </row>
    <row r="23" spans="1:3" x14ac:dyDescent="0.3">
      <c r="A23">
        <v>21</v>
      </c>
      <c r="B23">
        <v>208</v>
      </c>
      <c r="C23">
        <v>185</v>
      </c>
    </row>
    <row r="24" spans="1:3" x14ac:dyDescent="0.3">
      <c r="A24">
        <v>22</v>
      </c>
      <c r="B24">
        <v>213</v>
      </c>
      <c r="C24">
        <v>190</v>
      </c>
    </row>
    <row r="25" spans="1:3" x14ac:dyDescent="0.3">
      <c r="A25">
        <v>23</v>
      </c>
      <c r="B25">
        <v>218</v>
      </c>
      <c r="C25">
        <v>193</v>
      </c>
    </row>
    <row r="26" spans="1:3" x14ac:dyDescent="0.3">
      <c r="A26">
        <v>24</v>
      </c>
      <c r="B26">
        <v>222</v>
      </c>
      <c r="C26">
        <v>196</v>
      </c>
    </row>
    <row r="27" spans="1:3" x14ac:dyDescent="0.3">
      <c r="A27">
        <v>25</v>
      </c>
      <c r="B27">
        <v>226</v>
      </c>
      <c r="C27">
        <v>201</v>
      </c>
    </row>
    <row r="28" spans="1:3" x14ac:dyDescent="0.3">
      <c r="A28">
        <v>26</v>
      </c>
      <c r="B28">
        <v>230</v>
      </c>
      <c r="C28">
        <v>205</v>
      </c>
    </row>
    <row r="29" spans="1:3" x14ac:dyDescent="0.3">
      <c r="A29">
        <v>27</v>
      </c>
      <c r="B29">
        <v>235</v>
      </c>
      <c r="C29">
        <v>208</v>
      </c>
    </row>
    <row r="30" spans="1:3" x14ac:dyDescent="0.3">
      <c r="A30">
        <v>28</v>
      </c>
      <c r="B30">
        <v>240</v>
      </c>
      <c r="C30">
        <v>213</v>
      </c>
    </row>
    <row r="31" spans="1:3" x14ac:dyDescent="0.3">
      <c r="A31">
        <v>29</v>
      </c>
      <c r="B31">
        <v>242</v>
      </c>
      <c r="C31">
        <v>217</v>
      </c>
    </row>
    <row r="32" spans="1:3" x14ac:dyDescent="0.3">
      <c r="A32">
        <v>30</v>
      </c>
      <c r="B32">
        <v>249</v>
      </c>
      <c r="C32">
        <v>222</v>
      </c>
    </row>
    <row r="33" spans="1:3" x14ac:dyDescent="0.3">
      <c r="A33">
        <v>31</v>
      </c>
      <c r="B33">
        <v>253</v>
      </c>
      <c r="C33">
        <v>226</v>
      </c>
    </row>
    <row r="34" spans="1:3" x14ac:dyDescent="0.3">
      <c r="A34">
        <v>32</v>
      </c>
      <c r="B34">
        <v>259</v>
      </c>
      <c r="C34">
        <v>230</v>
      </c>
    </row>
    <row r="35" spans="1:3" x14ac:dyDescent="0.3">
      <c r="A35">
        <v>33</v>
      </c>
      <c r="B35">
        <v>264</v>
      </c>
      <c r="C35">
        <v>235</v>
      </c>
    </row>
    <row r="36" spans="1:3" x14ac:dyDescent="0.3">
      <c r="A36">
        <v>34</v>
      </c>
      <c r="B36">
        <v>269</v>
      </c>
      <c r="C36">
        <v>240</v>
      </c>
    </row>
    <row r="37" spans="1:3" x14ac:dyDescent="0.3">
      <c r="A37">
        <v>35</v>
      </c>
      <c r="B37">
        <v>274</v>
      </c>
      <c r="C37">
        <v>242</v>
      </c>
    </row>
    <row r="38" spans="1:3" x14ac:dyDescent="0.3">
      <c r="A38">
        <v>36</v>
      </c>
      <c r="B38">
        <v>280</v>
      </c>
      <c r="C38">
        <v>249</v>
      </c>
    </row>
    <row r="39" spans="1:3" x14ac:dyDescent="0.3">
      <c r="A39">
        <v>37</v>
      </c>
      <c r="B39">
        <v>285</v>
      </c>
      <c r="C39">
        <v>253</v>
      </c>
    </row>
    <row r="40" spans="1:3" x14ac:dyDescent="0.3">
      <c r="A40">
        <v>38</v>
      </c>
      <c r="B40">
        <v>291</v>
      </c>
      <c r="C40">
        <v>259</v>
      </c>
    </row>
    <row r="41" spans="1:3" x14ac:dyDescent="0.3">
      <c r="A41">
        <v>39</v>
      </c>
      <c r="B41">
        <v>296</v>
      </c>
      <c r="C41">
        <v>264</v>
      </c>
    </row>
    <row r="42" spans="1:3" x14ac:dyDescent="0.3">
      <c r="A42">
        <v>40</v>
      </c>
      <c r="B42">
        <v>302</v>
      </c>
      <c r="C42">
        <v>269</v>
      </c>
    </row>
    <row r="43" spans="1:3" x14ac:dyDescent="0.3">
      <c r="A43">
        <v>41</v>
      </c>
      <c r="B43">
        <v>308</v>
      </c>
      <c r="C43">
        <v>274</v>
      </c>
    </row>
    <row r="44" spans="1:3" x14ac:dyDescent="0.3">
      <c r="A44">
        <v>42</v>
      </c>
      <c r="B44">
        <v>314</v>
      </c>
      <c r="C44">
        <v>280</v>
      </c>
    </row>
    <row r="45" spans="1:3" x14ac:dyDescent="0.3">
      <c r="A45">
        <v>43</v>
      </c>
      <c r="B45">
        <v>320</v>
      </c>
      <c r="C45">
        <v>285</v>
      </c>
    </row>
    <row r="46" spans="1:3" x14ac:dyDescent="0.3">
      <c r="A46">
        <v>44</v>
      </c>
      <c r="B46">
        <v>326</v>
      </c>
      <c r="C46">
        <v>291</v>
      </c>
    </row>
    <row r="47" spans="1:3" x14ac:dyDescent="0.3">
      <c r="A47">
        <v>45</v>
      </c>
      <c r="B47">
        <v>332</v>
      </c>
      <c r="C47">
        <v>296</v>
      </c>
    </row>
    <row r="48" spans="1:3" x14ac:dyDescent="0.3">
      <c r="A48">
        <v>46</v>
      </c>
      <c r="B48">
        <v>339</v>
      </c>
      <c r="C48">
        <v>302</v>
      </c>
    </row>
    <row r="49" spans="1:3" x14ac:dyDescent="0.3">
      <c r="A49">
        <v>47</v>
      </c>
      <c r="B49">
        <v>345</v>
      </c>
      <c r="C49">
        <v>308</v>
      </c>
    </row>
    <row r="50" spans="1:3" x14ac:dyDescent="0.3">
      <c r="A50">
        <v>48</v>
      </c>
      <c r="B50">
        <v>352</v>
      </c>
      <c r="C50">
        <v>314</v>
      </c>
    </row>
    <row r="51" spans="1:3" x14ac:dyDescent="0.3">
      <c r="A51">
        <v>49</v>
      </c>
      <c r="B51">
        <v>359</v>
      </c>
      <c r="C51">
        <v>320</v>
      </c>
    </row>
    <row r="52" spans="1:3" x14ac:dyDescent="0.3">
      <c r="A52">
        <v>50</v>
      </c>
      <c r="B52">
        <v>366</v>
      </c>
      <c r="C52">
        <v>327</v>
      </c>
    </row>
    <row r="53" spans="1:3" x14ac:dyDescent="0.3">
      <c r="A53">
        <v>51</v>
      </c>
      <c r="B53">
        <v>373</v>
      </c>
      <c r="C53">
        <v>333</v>
      </c>
    </row>
    <row r="54" spans="1:3" x14ac:dyDescent="0.3">
      <c r="A54">
        <v>52</v>
      </c>
      <c r="B54">
        <v>381</v>
      </c>
      <c r="C54">
        <v>340</v>
      </c>
    </row>
    <row r="55" spans="1:3" x14ac:dyDescent="0.3">
      <c r="A55">
        <v>53</v>
      </c>
      <c r="B55">
        <v>389</v>
      </c>
      <c r="C55">
        <v>347</v>
      </c>
    </row>
    <row r="56" spans="1:3" x14ac:dyDescent="0.3">
      <c r="A56">
        <v>54</v>
      </c>
      <c r="B56">
        <v>397</v>
      </c>
      <c r="C56">
        <v>354</v>
      </c>
    </row>
    <row r="57" spans="1:3" x14ac:dyDescent="0.3">
      <c r="A57">
        <v>55</v>
      </c>
      <c r="B57">
        <v>405</v>
      </c>
      <c r="C57">
        <v>362</v>
      </c>
    </row>
    <row r="58" spans="1:3" x14ac:dyDescent="0.3">
      <c r="A58">
        <v>56</v>
      </c>
      <c r="B58">
        <v>414</v>
      </c>
      <c r="C58">
        <v>368</v>
      </c>
    </row>
    <row r="59" spans="1:3" x14ac:dyDescent="0.3">
      <c r="A59">
        <v>57</v>
      </c>
      <c r="B59">
        <v>423</v>
      </c>
      <c r="C59">
        <v>377</v>
      </c>
    </row>
    <row r="60" spans="1:3" x14ac:dyDescent="0.3">
      <c r="A60">
        <v>58</v>
      </c>
      <c r="B60">
        <v>433</v>
      </c>
      <c r="C60">
        <v>386</v>
      </c>
    </row>
    <row r="61" spans="1:3" x14ac:dyDescent="0.3">
      <c r="A61">
        <v>59</v>
      </c>
      <c r="B61">
        <v>443</v>
      </c>
      <c r="C61">
        <v>394</v>
      </c>
    </row>
    <row r="62" spans="1:3" x14ac:dyDescent="0.3">
      <c r="A62">
        <v>60</v>
      </c>
      <c r="B62">
        <v>453</v>
      </c>
      <c r="C62">
        <v>402</v>
      </c>
    </row>
    <row r="63" spans="1:3" x14ac:dyDescent="0.3">
      <c r="A63">
        <v>61</v>
      </c>
      <c r="B63">
        <v>464</v>
      </c>
      <c r="C63">
        <v>412</v>
      </c>
    </row>
    <row r="64" spans="1:3" x14ac:dyDescent="0.3">
      <c r="A64">
        <v>62</v>
      </c>
      <c r="B64">
        <v>475</v>
      </c>
      <c r="C64">
        <v>422</v>
      </c>
    </row>
    <row r="65" spans="1:3" x14ac:dyDescent="0.3">
      <c r="A65">
        <v>63</v>
      </c>
      <c r="B65">
        <v>487</v>
      </c>
      <c r="C65">
        <v>432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Life</vt:lpstr>
      <vt:lpstr>Pricing (CDMN)</vt:lpstr>
      <vt:lpstr>Pricing (Aa)</vt:lpstr>
      <vt:lpstr>Reserve (Aa)</vt:lpstr>
      <vt:lpstr>Change</vt:lpstr>
      <vt:lpstr>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</dc:creator>
  <cp:lastModifiedBy>shih</cp:lastModifiedBy>
  <dcterms:created xsi:type="dcterms:W3CDTF">2015-06-05T18:19:34Z</dcterms:created>
  <dcterms:modified xsi:type="dcterms:W3CDTF">2022-07-28T07:51:10Z</dcterms:modified>
</cp:coreProperties>
</file>