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rich\Dropbox\Career\CVs\"/>
    </mc:Choice>
  </mc:AlternateContent>
  <xr:revisionPtr revIDLastSave="0" documentId="13_ncr:1_{6521B7E1-1962-46F4-B406-99F1F29673B7}" xr6:coauthVersionLast="45" xr6:coauthVersionMax="45" xr10:uidLastSave="{00000000-0000-0000-0000-000000000000}"/>
  <bookViews>
    <workbookView xWindow="-120" yWindow="-120" windowWidth="20730" windowHeight="11760" activeTab="1" xr2:uid="{85A6193D-6764-4870-9E6C-E861DF98152E}"/>
  </bookViews>
  <sheets>
    <sheet name="Pipeline" sheetId="1" r:id="rId1"/>
    <sheet name="CI" sheetId="6" r:id="rId2"/>
    <sheet name="Gramarizer" sheetId="5" r:id="rId3"/>
    <sheet name="Components" sheetId="3" r:id="rId4"/>
    <sheet name="Classes" sheetId="4" r:id="rId5"/>
  </sheets>
  <externalReferences>
    <externalReference r:id="rId6"/>
  </externalReferences>
  <definedNames>
    <definedName name="_xlnm._FilterDatabase" localSheetId="0" hidden="1">Pipeline!$A$2:$X$293</definedName>
    <definedName name="Gantt">[1]!Table13[#Data]</definedName>
    <definedName name="List">[1]!Table1[#Data]</definedName>
  </definedNames>
  <calcPr calcId="191029" iterateCount="1000" iterateDelta="9.9999999999999995E-7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7" i="6" l="1"/>
  <c r="B48" i="6" s="1"/>
  <c r="B49" i="6" s="1"/>
  <c r="B50" i="6" s="1"/>
  <c r="B51" i="6" s="1"/>
  <c r="B52" i="6" s="1"/>
  <c r="B53" i="6" s="1"/>
  <c r="B54" i="6" s="1"/>
  <c r="B55" i="6" s="1"/>
  <c r="B56" i="6" s="1"/>
  <c r="B57" i="6" s="1"/>
  <c r="B58" i="6" s="1"/>
  <c r="B59" i="6" s="1"/>
  <c r="B60" i="6" s="1"/>
  <c r="B61" i="6" s="1"/>
  <c r="B62" i="6" s="1"/>
  <c r="B63" i="6" s="1"/>
  <c r="B64" i="6" s="1"/>
  <c r="B65" i="6" s="1"/>
  <c r="B66" i="6" s="1"/>
  <c r="B67" i="6" s="1"/>
  <c r="B68" i="6" s="1"/>
  <c r="B69" i="6" s="1"/>
  <c r="B70" i="6" s="1"/>
  <c r="Y51" i="6"/>
  <c r="R51" i="6"/>
  <c r="L51" i="6"/>
  <c r="L58" i="6"/>
  <c r="R58" i="6"/>
  <c r="Y58" i="6"/>
  <c r="Y57" i="6"/>
  <c r="R57" i="6"/>
  <c r="L57" i="6"/>
  <c r="Y56" i="6"/>
  <c r="R56" i="6"/>
  <c r="L56" i="6"/>
  <c r="Y53" i="6" l="1"/>
  <c r="R53" i="6"/>
  <c r="L53" i="6"/>
  <c r="L54" i="6"/>
  <c r="R54" i="6"/>
  <c r="Y54" i="6"/>
  <c r="Y25" i="6"/>
  <c r="R25" i="6"/>
  <c r="L25" i="6"/>
  <c r="O15" i="6" l="1"/>
  <c r="Y14" i="6"/>
  <c r="R14" i="6"/>
  <c r="O14" i="6"/>
  <c r="L14" i="6"/>
  <c r="Y59" i="6"/>
  <c r="R59" i="6"/>
  <c r="L59" i="6"/>
  <c r="Y30" i="6"/>
  <c r="R30" i="6"/>
  <c r="L30" i="6"/>
  <c r="Y55" i="6"/>
  <c r="R55" i="6"/>
  <c r="L55" i="6"/>
  <c r="Y26" i="6"/>
  <c r="R26" i="6"/>
  <c r="O26" i="6"/>
  <c r="L26" i="6"/>
  <c r="Y66" i="6" l="1"/>
  <c r="R66" i="6"/>
  <c r="L66" i="6"/>
  <c r="Y70" i="6"/>
  <c r="R70" i="6"/>
  <c r="L70" i="6"/>
  <c r="Y63" i="6"/>
  <c r="R63" i="6"/>
  <c r="L63" i="6"/>
  <c r="Y68" i="6"/>
  <c r="R68" i="6"/>
  <c r="L68" i="6"/>
  <c r="Y61" i="6"/>
  <c r="R61" i="6"/>
  <c r="L61" i="6"/>
  <c r="Y67" i="6"/>
  <c r="R67" i="6"/>
  <c r="L67" i="6"/>
  <c r="Y69" i="6"/>
  <c r="R69" i="6"/>
  <c r="L69" i="6"/>
  <c r="Y64" i="6"/>
  <c r="R64" i="6"/>
  <c r="L64" i="6"/>
  <c r="Y62" i="6"/>
  <c r="R62" i="6"/>
  <c r="L62" i="6"/>
  <c r="C72" i="6"/>
  <c r="Y60" i="6"/>
  <c r="R60" i="6"/>
  <c r="L60" i="6"/>
  <c r="Y52" i="6"/>
  <c r="R52" i="6"/>
  <c r="L52" i="6"/>
  <c r="O187" i="1" l="1"/>
  <c r="P187" i="1" s="1"/>
  <c r="I187" i="1"/>
  <c r="L187" i="1" s="1"/>
  <c r="P186" i="1"/>
  <c r="I186" i="1"/>
  <c r="L186" i="1" s="1"/>
  <c r="P93" i="1"/>
  <c r="I93" i="1"/>
  <c r="L93" i="1" s="1"/>
  <c r="P94" i="1"/>
  <c r="I94" i="1"/>
  <c r="L94" i="1" s="1"/>
  <c r="Q82" i="1" l="1"/>
  <c r="Q81" i="1"/>
  <c r="Q80" i="1"/>
  <c r="Y42" i="6"/>
  <c r="R42" i="6"/>
  <c r="L42" i="6"/>
  <c r="P76" i="1" l="1"/>
  <c r="I76" i="1"/>
  <c r="L76" i="1" s="1"/>
  <c r="N237" i="1"/>
  <c r="I237" i="1"/>
  <c r="Q237" i="1" s="1"/>
  <c r="O190" i="1"/>
  <c r="P189" i="1"/>
  <c r="I189" i="1"/>
  <c r="L189" i="1" s="1"/>
  <c r="P188" i="1"/>
  <c r="I188" i="1"/>
  <c r="L188" i="1" s="1"/>
  <c r="P178" i="1"/>
  <c r="P180" i="1"/>
  <c r="I180" i="1"/>
  <c r="L180" i="1" s="1"/>
  <c r="I179" i="1"/>
  <c r="L179" i="1" s="1"/>
  <c r="P181" i="1"/>
  <c r="I181" i="1"/>
  <c r="L181" i="1" s="1"/>
  <c r="I178" i="1"/>
  <c r="L178" i="1" s="1"/>
  <c r="P183" i="1"/>
  <c r="I183" i="1"/>
  <c r="L183" i="1" s="1"/>
  <c r="P165" i="1"/>
  <c r="I165" i="1"/>
  <c r="L165" i="1" s="1"/>
  <c r="P166" i="1"/>
  <c r="I166" i="1"/>
  <c r="L166" i="1" s="1"/>
  <c r="P163" i="1"/>
  <c r="I163" i="1"/>
  <c r="O162" i="1"/>
  <c r="P164" i="1"/>
  <c r="I164" i="1"/>
  <c r="I162" i="1"/>
  <c r="P83" i="1"/>
  <c r="I83" i="1"/>
  <c r="L83" i="1" s="1"/>
  <c r="I79" i="1"/>
  <c r="L79" i="1" s="1"/>
  <c r="P80" i="1"/>
  <c r="I80" i="1"/>
  <c r="L80" i="1" s="1"/>
  <c r="I78" i="1"/>
  <c r="L78" i="1" s="1"/>
  <c r="P82" i="1"/>
  <c r="I82" i="1"/>
  <c r="P75" i="1"/>
  <c r="I75" i="1"/>
  <c r="L75" i="1" s="1"/>
  <c r="P32" i="1"/>
  <c r="I32" i="1"/>
  <c r="L32" i="1" s="1"/>
  <c r="O237" i="1" l="1"/>
  <c r="P237" i="1" s="1"/>
  <c r="Q179" i="1"/>
  <c r="O179" i="1" s="1"/>
  <c r="P179" i="1" s="1"/>
  <c r="L163" i="1"/>
  <c r="L164" i="1"/>
  <c r="P79" i="1"/>
  <c r="Q78" i="1"/>
  <c r="O78" i="1" s="1"/>
  <c r="P78" i="1" s="1"/>
  <c r="L82" i="1"/>
  <c r="J293" i="1"/>
  <c r="J291" i="1"/>
  <c r="J288" i="1"/>
  <c r="J287" i="1"/>
  <c r="J285" i="1"/>
  <c r="J282" i="1"/>
  <c r="J279" i="1"/>
  <c r="J278" i="1"/>
  <c r="J274" i="1"/>
  <c r="J263" i="1"/>
  <c r="J261" i="1"/>
  <c r="J259" i="1"/>
  <c r="J256" i="1"/>
  <c r="J253" i="1"/>
  <c r="J250" i="1"/>
  <c r="J248" i="1"/>
  <c r="J235" i="1"/>
  <c r="J209" i="1"/>
  <c r="J177" i="1"/>
  <c r="J174" i="1"/>
  <c r="J158" i="1"/>
  <c r="J147" i="1"/>
  <c r="J135" i="1"/>
  <c r="J112" i="1"/>
  <c r="J100" i="1"/>
  <c r="J72" i="1"/>
  <c r="J68" i="1"/>
  <c r="J63" i="1"/>
  <c r="J37" i="1"/>
  <c r="J33" i="1"/>
  <c r="P51" i="1"/>
  <c r="I51" i="1"/>
  <c r="L51" i="1" s="1"/>
  <c r="P213" i="1"/>
  <c r="I213" i="1"/>
  <c r="L213" i="1" s="1"/>
  <c r="P36" i="1"/>
  <c r="I36" i="1"/>
  <c r="L36" i="1" s="1"/>
  <c r="D92" i="1"/>
  <c r="I92" i="1" s="1"/>
  <c r="L92" i="1" s="1"/>
  <c r="D91" i="1"/>
  <c r="I91" i="1" s="1"/>
  <c r="L91" i="1" s="1"/>
  <c r="P90" i="1"/>
  <c r="I90" i="1"/>
  <c r="Q90" i="1" s="1"/>
  <c r="P92" i="1"/>
  <c r="P91" i="1"/>
  <c r="P209" i="1"/>
  <c r="E209" i="1"/>
  <c r="I209" i="1" s="1"/>
  <c r="P33" i="1"/>
  <c r="E33" i="1"/>
  <c r="I33" i="1" s="1"/>
  <c r="P208" i="1"/>
  <c r="D208" i="1"/>
  <c r="I208" i="1" s="1"/>
  <c r="P207" i="1"/>
  <c r="D207" i="1"/>
  <c r="I207" i="1" s="1"/>
  <c r="I206" i="1"/>
  <c r="Q206" i="1" s="1"/>
  <c r="O206" i="1" s="1"/>
  <c r="P206" i="1" s="1"/>
  <c r="P173" i="1"/>
  <c r="D173" i="1"/>
  <c r="I173" i="1" s="1"/>
  <c r="P172" i="1"/>
  <c r="D172" i="1"/>
  <c r="I172" i="1" s="1"/>
  <c r="I171" i="1"/>
  <c r="Q171" i="1" s="1"/>
  <c r="O171" i="1" s="1"/>
  <c r="P171" i="1" s="1"/>
  <c r="P157" i="1"/>
  <c r="D157" i="1"/>
  <c r="I157" i="1" s="1"/>
  <c r="P156" i="1"/>
  <c r="D156" i="1"/>
  <c r="I156" i="1" s="1"/>
  <c r="I155" i="1"/>
  <c r="Q155" i="1" s="1"/>
  <c r="O155" i="1" s="1"/>
  <c r="P155" i="1" s="1"/>
  <c r="P134" i="1"/>
  <c r="D134" i="1"/>
  <c r="I134" i="1" s="1"/>
  <c r="P133" i="1"/>
  <c r="D133" i="1"/>
  <c r="I133" i="1" s="1"/>
  <c r="I132" i="1"/>
  <c r="Q132" i="1" s="1"/>
  <c r="O132" i="1" s="1"/>
  <c r="P132" i="1" s="1"/>
  <c r="P99" i="1"/>
  <c r="D99" i="1"/>
  <c r="I99" i="1" s="1"/>
  <c r="P98" i="1"/>
  <c r="D98" i="1"/>
  <c r="I98" i="1" s="1"/>
  <c r="I97" i="1"/>
  <c r="Q97" i="1" s="1"/>
  <c r="O97" i="1" s="1"/>
  <c r="P97" i="1" s="1"/>
  <c r="P71" i="1"/>
  <c r="D71" i="1"/>
  <c r="I71" i="1" s="1"/>
  <c r="P70" i="1"/>
  <c r="D70" i="1"/>
  <c r="I70" i="1" s="1"/>
  <c r="I69" i="1"/>
  <c r="Q69" i="1" s="1"/>
  <c r="O69" i="1" s="1"/>
  <c r="P69" i="1" s="1"/>
  <c r="P62" i="1"/>
  <c r="D62" i="1"/>
  <c r="I62" i="1" s="1"/>
  <c r="P61" i="1"/>
  <c r="D61" i="1"/>
  <c r="I61" i="1" s="1"/>
  <c r="I60" i="1"/>
  <c r="Q60" i="1" s="1"/>
  <c r="O60" i="1" s="1"/>
  <c r="P60" i="1" s="1"/>
  <c r="D146" i="1"/>
  <c r="I146" i="1" s="1"/>
  <c r="L146" i="1" s="1"/>
  <c r="D145" i="1"/>
  <c r="I145" i="1" s="1"/>
  <c r="L145" i="1" s="1"/>
  <c r="F211" i="1"/>
  <c r="Q211" i="1" s="1"/>
  <c r="P145" i="1"/>
  <c r="P146" i="1"/>
  <c r="N242" i="1"/>
  <c r="I242" i="1"/>
  <c r="Q242" i="1" s="1"/>
  <c r="N222" i="1"/>
  <c r="I222" i="1"/>
  <c r="Q222" i="1" s="1"/>
  <c r="J82" i="6"/>
  <c r="J81" i="6"/>
  <c r="J80" i="6"/>
  <c r="J79" i="6"/>
  <c r="J78" i="6"/>
  <c r="J77" i="6"/>
  <c r="J76" i="6"/>
  <c r="J75" i="6"/>
  <c r="G82" i="6"/>
  <c r="G81" i="6"/>
  <c r="G80" i="6"/>
  <c r="G79" i="6"/>
  <c r="G78" i="6"/>
  <c r="G77" i="6"/>
  <c r="G76" i="6"/>
  <c r="G75" i="6"/>
  <c r="Q47" i="1"/>
  <c r="P47" i="1"/>
  <c r="I47" i="1"/>
  <c r="L47" i="1" s="1"/>
  <c r="Y45" i="6"/>
  <c r="R45" i="6"/>
  <c r="L45" i="6"/>
  <c r="L90" i="1" l="1"/>
  <c r="L209" i="1"/>
  <c r="L33" i="1"/>
  <c r="L207" i="1"/>
  <c r="L208" i="1"/>
  <c r="L206" i="1"/>
  <c r="L172" i="1"/>
  <c r="L173" i="1"/>
  <c r="L171" i="1"/>
  <c r="L156" i="1"/>
  <c r="L157" i="1"/>
  <c r="L155" i="1"/>
  <c r="L133" i="1"/>
  <c r="L134" i="1"/>
  <c r="L132" i="1"/>
  <c r="L98" i="1"/>
  <c r="L99" i="1"/>
  <c r="L97" i="1"/>
  <c r="L70" i="1"/>
  <c r="L71" i="1"/>
  <c r="L69" i="1"/>
  <c r="L60" i="1"/>
  <c r="L61" i="1"/>
  <c r="L62" i="1"/>
  <c r="O242" i="1"/>
  <c r="P242" i="1" s="1"/>
  <c r="O222" i="1"/>
  <c r="P222" i="1" s="1"/>
  <c r="P110" i="1"/>
  <c r="I110" i="1"/>
  <c r="L110" i="1" s="1"/>
  <c r="P111" i="1"/>
  <c r="I111" i="1"/>
  <c r="L111" i="1" s="1"/>
  <c r="Y21" i="6" l="1"/>
  <c r="R21" i="6"/>
  <c r="O21" i="6"/>
  <c r="L21" i="6"/>
  <c r="Y20" i="6"/>
  <c r="R20" i="6"/>
  <c r="O20" i="6"/>
  <c r="L20" i="6"/>
  <c r="R4" i="1" l="1"/>
  <c r="R5" i="1"/>
  <c r="R6" i="1"/>
  <c r="R7" i="1"/>
  <c r="R8" i="1"/>
  <c r="R9" i="1"/>
  <c r="R10" i="1"/>
  <c r="R11" i="1"/>
  <c r="J186" i="1" l="1"/>
  <c r="J187" i="1"/>
  <c r="J93" i="1"/>
  <c r="J94" i="1"/>
  <c r="J237" i="1"/>
  <c r="J76" i="1"/>
  <c r="J189" i="1"/>
  <c r="J188" i="1"/>
  <c r="J180" i="1"/>
  <c r="J179" i="1"/>
  <c r="J181" i="1"/>
  <c r="J178" i="1"/>
  <c r="J183" i="1"/>
  <c r="J165" i="1"/>
  <c r="J166" i="1"/>
  <c r="J163" i="1"/>
  <c r="J164" i="1"/>
  <c r="J83" i="1"/>
  <c r="J79" i="1"/>
  <c r="J78" i="1"/>
  <c r="J75" i="1"/>
  <c r="J32" i="1"/>
  <c r="J242" i="1"/>
  <c r="J213" i="1"/>
  <c r="J207" i="1"/>
  <c r="J173" i="1"/>
  <c r="J171" i="1"/>
  <c r="J156" i="1"/>
  <c r="J146" i="1"/>
  <c r="J134" i="1"/>
  <c r="J132" i="1"/>
  <c r="J110" i="1"/>
  <c r="J98" i="1"/>
  <c r="J92" i="1"/>
  <c r="J90" i="1"/>
  <c r="J206" i="1"/>
  <c r="J172" i="1"/>
  <c r="J157" i="1"/>
  <c r="J145" i="1"/>
  <c r="J133" i="1"/>
  <c r="J111" i="1"/>
  <c r="J97" i="1"/>
  <c r="J91" i="1"/>
  <c r="J70" i="1"/>
  <c r="J47" i="1"/>
  <c r="J36" i="1"/>
  <c r="J222" i="1"/>
  <c r="J208" i="1"/>
  <c r="J155" i="1"/>
  <c r="J99" i="1"/>
  <c r="J71" i="1"/>
  <c r="J69" i="1"/>
  <c r="J51" i="1"/>
  <c r="J60" i="1"/>
  <c r="J62" i="1"/>
  <c r="J61" i="1"/>
  <c r="Y44" i="6"/>
  <c r="R44" i="6"/>
  <c r="L44" i="6"/>
  <c r="Y46" i="6"/>
  <c r="R46" i="6"/>
  <c r="L46" i="6"/>
  <c r="Y43" i="6"/>
  <c r="R43" i="6"/>
  <c r="L43" i="6"/>
  <c r="Y36" i="6"/>
  <c r="R36" i="6"/>
  <c r="L36" i="6"/>
  <c r="Y35" i="6"/>
  <c r="R35" i="6"/>
  <c r="L35" i="6"/>
  <c r="Y34" i="6"/>
  <c r="R34" i="6"/>
  <c r="L34" i="6"/>
  <c r="Y33" i="6"/>
  <c r="R33" i="6"/>
  <c r="L33" i="6"/>
  <c r="Y38" i="6"/>
  <c r="R38" i="6"/>
  <c r="L38" i="6"/>
  <c r="Y39" i="6"/>
  <c r="R39" i="6"/>
  <c r="L39" i="6"/>
  <c r="P205" i="1"/>
  <c r="J205" i="1" s="1"/>
  <c r="P193" i="1"/>
  <c r="J193" i="1" s="1"/>
  <c r="O203" i="1"/>
  <c r="P203" i="1" s="1"/>
  <c r="J203" i="1" s="1"/>
  <c r="I203" i="1"/>
  <c r="L203" i="1" s="1"/>
  <c r="I205" i="1"/>
  <c r="P199" i="1"/>
  <c r="J199" i="1" s="1"/>
  <c r="I199" i="1"/>
  <c r="L199" i="1" s="1"/>
  <c r="I198" i="1"/>
  <c r="Q198" i="1" s="1"/>
  <c r="P201" i="1"/>
  <c r="J201" i="1" s="1"/>
  <c r="I201" i="1"/>
  <c r="L201" i="1" s="1"/>
  <c r="I204" i="1"/>
  <c r="I202" i="1"/>
  <c r="L202" i="1" s="1"/>
  <c r="I200" i="1"/>
  <c r="L200" i="1" s="1"/>
  <c r="P197" i="1"/>
  <c r="J197" i="1" s="1"/>
  <c r="I197" i="1"/>
  <c r="L197" i="1" s="1"/>
  <c r="O184" i="1"/>
  <c r="P184" i="1" s="1"/>
  <c r="J184" i="1" s="1"/>
  <c r="P196" i="1"/>
  <c r="J196" i="1" s="1"/>
  <c r="I196" i="1"/>
  <c r="L196" i="1" s="1"/>
  <c r="O168" i="1"/>
  <c r="P168" i="1" s="1"/>
  <c r="J168" i="1" s="1"/>
  <c r="P169" i="1"/>
  <c r="J169" i="1" s="1"/>
  <c r="I169" i="1"/>
  <c r="L169" i="1" s="1"/>
  <c r="I168" i="1"/>
  <c r="L168" i="1" s="1"/>
  <c r="P185" i="1"/>
  <c r="J185" i="1" s="1"/>
  <c r="I185" i="1"/>
  <c r="L185" i="1" s="1"/>
  <c r="P190" i="1"/>
  <c r="J190" i="1" s="1"/>
  <c r="I190" i="1"/>
  <c r="L190" i="1" s="1"/>
  <c r="P182" i="1"/>
  <c r="J182" i="1" s="1"/>
  <c r="I182" i="1"/>
  <c r="L182" i="1" s="1"/>
  <c r="I184" i="1"/>
  <c r="L184" i="1" s="1"/>
  <c r="I177" i="1"/>
  <c r="L177" i="1" s="1"/>
  <c r="I176" i="1"/>
  <c r="Q176" i="1" s="1"/>
  <c r="I191" i="1"/>
  <c r="Q191" i="1" s="1"/>
  <c r="I192" i="1"/>
  <c r="Q192" i="1" s="1"/>
  <c r="O192" i="1" s="1"/>
  <c r="P192" i="1" s="1"/>
  <c r="P195" i="1"/>
  <c r="J195" i="1" s="1"/>
  <c r="P194" i="1"/>
  <c r="J194" i="1" s="1"/>
  <c r="I194" i="1"/>
  <c r="L194" i="1" s="1"/>
  <c r="I193" i="1"/>
  <c r="L193" i="1" s="1"/>
  <c r="P175" i="1"/>
  <c r="J175" i="1" s="1"/>
  <c r="I195" i="1"/>
  <c r="I175" i="1"/>
  <c r="L175" i="1" s="1"/>
  <c r="O47" i="6"/>
  <c r="O50" i="6"/>
  <c r="O40" i="6"/>
  <c r="O41" i="6"/>
  <c r="O32" i="6"/>
  <c r="O28" i="6"/>
  <c r="O24" i="6"/>
  <c r="O23" i="6"/>
  <c r="O18" i="6"/>
  <c r="O17" i="6"/>
  <c r="O16" i="6"/>
  <c r="O13" i="6"/>
  <c r="O12" i="6"/>
  <c r="O8" i="6"/>
  <c r="O6" i="6"/>
  <c r="J192" i="1" l="1"/>
  <c r="L205" i="1"/>
  <c r="L198" i="1"/>
  <c r="O198" i="1"/>
  <c r="P198" i="1" s="1"/>
  <c r="J198" i="1" s="1"/>
  <c r="L204" i="1"/>
  <c r="P204" i="1"/>
  <c r="J204" i="1" s="1"/>
  <c r="Q202" i="1"/>
  <c r="Q200" i="1"/>
  <c r="L192" i="1"/>
  <c r="L176" i="1"/>
  <c r="O176" i="1"/>
  <c r="P176" i="1" s="1"/>
  <c r="J176" i="1" s="1"/>
  <c r="L191" i="1"/>
  <c r="O191" i="1"/>
  <c r="P191" i="1" s="1"/>
  <c r="J191" i="1" s="1"/>
  <c r="Q42" i="1"/>
  <c r="P42" i="1"/>
  <c r="I42" i="1"/>
  <c r="L42" i="1" s="1"/>
  <c r="J42" i="1" l="1"/>
  <c r="O202" i="1"/>
  <c r="P202" i="1" s="1"/>
  <c r="J202" i="1" s="1"/>
  <c r="O200" i="1"/>
  <c r="P200" i="1" s="1"/>
  <c r="J200" i="1" s="1"/>
  <c r="O177" i="1"/>
  <c r="P177" i="1" s="1"/>
  <c r="Y50" i="6"/>
  <c r="R50" i="6"/>
  <c r="L50" i="6"/>
  <c r="L65" i="6"/>
  <c r="R65" i="6"/>
  <c r="Y65" i="6"/>
  <c r="B6" i="6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Y23" i="6"/>
  <c r="R23" i="6"/>
  <c r="L23" i="6"/>
  <c r="Y29" i="6"/>
  <c r="R29" i="6"/>
  <c r="L29" i="6"/>
  <c r="Y47" i="6"/>
  <c r="R47" i="6"/>
  <c r="L47" i="6"/>
  <c r="Y6" i="6"/>
  <c r="R6" i="6"/>
  <c r="L6" i="6"/>
  <c r="R49" i="6"/>
  <c r="R48" i="6"/>
  <c r="R40" i="6"/>
  <c r="R41" i="6"/>
  <c r="R37" i="6"/>
  <c r="R32" i="6"/>
  <c r="R31" i="6"/>
  <c r="R8" i="6"/>
  <c r="R28" i="6"/>
  <c r="R27" i="6"/>
  <c r="R22" i="6"/>
  <c r="R19" i="6"/>
  <c r="R18" i="6"/>
  <c r="R17" i="6"/>
  <c r="R16" i="6"/>
  <c r="R24" i="6"/>
  <c r="R15" i="6"/>
  <c r="R13" i="6"/>
  <c r="R12" i="6"/>
  <c r="R11" i="6"/>
  <c r="R10" i="6"/>
  <c r="R9" i="6"/>
  <c r="R7" i="6"/>
  <c r="R5" i="6"/>
  <c r="N5" i="6"/>
  <c r="Y10" i="6"/>
  <c r="L10" i="6"/>
  <c r="Y49" i="6"/>
  <c r="Y40" i="6"/>
  <c r="Y37" i="6"/>
  <c r="Y31" i="6"/>
  <c r="Y28" i="6"/>
  <c r="Y22" i="6"/>
  <c r="Y18" i="6"/>
  <c r="Y16" i="6"/>
  <c r="Y15" i="6"/>
  <c r="Y12" i="6"/>
  <c r="Y9" i="6"/>
  <c r="Y41" i="6"/>
  <c r="Y8" i="6"/>
  <c r="Y19" i="6"/>
  <c r="Y24" i="6"/>
  <c r="Y11" i="6"/>
  <c r="V72" i="6"/>
  <c r="L49" i="6"/>
  <c r="L48" i="6"/>
  <c r="L40" i="6"/>
  <c r="L41" i="6"/>
  <c r="L37" i="6"/>
  <c r="L32" i="6"/>
  <c r="L31" i="6"/>
  <c r="L8" i="6"/>
  <c r="L28" i="6"/>
  <c r="L27" i="6"/>
  <c r="L22" i="6"/>
  <c r="L19" i="6"/>
  <c r="L18" i="6"/>
  <c r="L17" i="6"/>
  <c r="L16" i="6"/>
  <c r="L24" i="6"/>
  <c r="L15" i="6"/>
  <c r="L13" i="6"/>
  <c r="L12" i="6"/>
  <c r="L11" i="6"/>
  <c r="L9" i="6"/>
  <c r="L7" i="6"/>
  <c r="L5" i="6"/>
  <c r="K72" i="6"/>
  <c r="J72" i="6"/>
  <c r="I72" i="6"/>
  <c r="H72" i="6"/>
  <c r="G72" i="6"/>
  <c r="F72" i="6"/>
  <c r="E72" i="6"/>
  <c r="D72" i="6"/>
  <c r="B25" i="6" l="1"/>
  <c r="N14" i="6"/>
  <c r="S5" i="6"/>
  <c r="U5" i="6" s="1"/>
  <c r="M5" i="6"/>
  <c r="N6" i="6"/>
  <c r="S6" i="6" s="1"/>
  <c r="N9" i="6"/>
  <c r="N7" i="6"/>
  <c r="Y5" i="6"/>
  <c r="Y7" i="6"/>
  <c r="Y13" i="6"/>
  <c r="Y17" i="6"/>
  <c r="Y27" i="6"/>
  <c r="Y32" i="6"/>
  <c r="Y48" i="6"/>
  <c r="X72" i="6"/>
  <c r="L72" i="6"/>
  <c r="W72" i="6"/>
  <c r="P162" i="1"/>
  <c r="J162" i="1" s="1"/>
  <c r="P151" i="1"/>
  <c r="J151" i="1" s="1"/>
  <c r="I151" i="1"/>
  <c r="L151" i="1" s="1"/>
  <c r="P138" i="1"/>
  <c r="J138" i="1" s="1"/>
  <c r="I138" i="1"/>
  <c r="L138" i="1" s="1"/>
  <c r="P137" i="1"/>
  <c r="J137" i="1" s="1"/>
  <c r="I137" i="1"/>
  <c r="L137" i="1" s="1"/>
  <c r="Y1" i="1"/>
  <c r="Z1" i="1" s="1"/>
  <c r="AA1" i="1" s="1"/>
  <c r="AB1" i="1" s="1"/>
  <c r="AC1" i="1" s="1"/>
  <c r="AD1" i="1" s="1"/>
  <c r="AE1" i="1" s="1"/>
  <c r="AF1" i="1" s="1"/>
  <c r="AG1" i="1" s="1"/>
  <c r="AH1" i="1" s="1"/>
  <c r="N25" i="6" l="1"/>
  <c r="B26" i="6"/>
  <c r="S25" i="6"/>
  <c r="U25" i="6" s="1"/>
  <c r="M25" i="6"/>
  <c r="S14" i="6"/>
  <c r="U14" i="6" s="1"/>
  <c r="M14" i="6"/>
  <c r="Z5" i="6"/>
  <c r="N23" i="6"/>
  <c r="S23" i="6" s="1"/>
  <c r="U23" i="6" s="1"/>
  <c r="N20" i="6"/>
  <c r="S20" i="6" s="1"/>
  <c r="U20" i="6" s="1"/>
  <c r="N21" i="6"/>
  <c r="S21" i="6" s="1"/>
  <c r="U21" i="6" s="1"/>
  <c r="M7" i="6"/>
  <c r="S7" i="6"/>
  <c r="U7" i="6" s="1"/>
  <c r="M9" i="6"/>
  <c r="S9" i="6"/>
  <c r="U9" i="6" s="1"/>
  <c r="M6" i="6"/>
  <c r="U6" i="6"/>
  <c r="N10" i="6"/>
  <c r="S10" i="6" s="1"/>
  <c r="Y72" i="6"/>
  <c r="T72" i="6"/>
  <c r="L162" i="1"/>
  <c r="AI1" i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Q40" i="1"/>
  <c r="P39" i="1"/>
  <c r="J39" i="1" s="1"/>
  <c r="I39" i="1"/>
  <c r="L39" i="1" s="1"/>
  <c r="B27" i="6" l="1"/>
  <c r="B28" i="6" s="1"/>
  <c r="B29" i="6" s="1"/>
  <c r="N26" i="6"/>
  <c r="Z25" i="6"/>
  <c r="Z14" i="6"/>
  <c r="M23" i="6"/>
  <c r="Z23" i="6" s="1"/>
  <c r="Z9" i="6"/>
  <c r="Z7" i="6"/>
  <c r="M21" i="6"/>
  <c r="Z21" i="6" s="1"/>
  <c r="Z6" i="6"/>
  <c r="M20" i="6"/>
  <c r="Z20" i="6" s="1"/>
  <c r="M10" i="6"/>
  <c r="N11" i="6"/>
  <c r="S11" i="6" s="1"/>
  <c r="I64" i="1"/>
  <c r="L64" i="1" s="1"/>
  <c r="P65" i="1"/>
  <c r="J65" i="1" s="1"/>
  <c r="I65" i="1"/>
  <c r="L65" i="1" s="1"/>
  <c r="P64" i="1"/>
  <c r="J64" i="1" s="1"/>
  <c r="P67" i="1"/>
  <c r="J67" i="1" s="1"/>
  <c r="I67" i="1"/>
  <c r="L67" i="1" s="1"/>
  <c r="P66" i="1"/>
  <c r="J66" i="1" s="1"/>
  <c r="I66" i="1"/>
  <c r="L66" i="1" s="1"/>
  <c r="P68" i="1"/>
  <c r="I68" i="1"/>
  <c r="L68" i="1" s="1"/>
  <c r="I229" i="1"/>
  <c r="Q229" i="1" s="1"/>
  <c r="N229" i="1"/>
  <c r="N225" i="1"/>
  <c r="I225" i="1"/>
  <c r="Q225" i="1" s="1"/>
  <c r="N226" i="1"/>
  <c r="I226" i="1"/>
  <c r="Q226" i="1" s="1"/>
  <c r="N228" i="1"/>
  <c r="I228" i="1"/>
  <c r="Q228" i="1" s="1"/>
  <c r="N227" i="1"/>
  <c r="I227" i="1"/>
  <c r="Q227" i="1" s="1"/>
  <c r="N224" i="1"/>
  <c r="I224" i="1"/>
  <c r="Q224" i="1" s="1"/>
  <c r="P141" i="1"/>
  <c r="J141" i="1" s="1"/>
  <c r="I141" i="1"/>
  <c r="L141" i="1" s="1"/>
  <c r="P143" i="1"/>
  <c r="J143" i="1" s="1"/>
  <c r="I143" i="1"/>
  <c r="L143" i="1" s="1"/>
  <c r="P140" i="1"/>
  <c r="J140" i="1" s="1"/>
  <c r="I140" i="1"/>
  <c r="L140" i="1" s="1"/>
  <c r="P139" i="1"/>
  <c r="J139" i="1" s="1"/>
  <c r="I139" i="1"/>
  <c r="L139" i="1" s="1"/>
  <c r="P142" i="1"/>
  <c r="J142" i="1" s="1"/>
  <c r="I142" i="1"/>
  <c r="L142" i="1" s="1"/>
  <c r="P136" i="1"/>
  <c r="J136" i="1" s="1"/>
  <c r="I136" i="1"/>
  <c r="P27" i="1"/>
  <c r="J27" i="1" s="1"/>
  <c r="I27" i="1"/>
  <c r="M26" i="6" l="1"/>
  <c r="S26" i="6"/>
  <c r="U26" i="6" s="1"/>
  <c r="B30" i="6"/>
  <c r="N29" i="6"/>
  <c r="O229" i="1"/>
  <c r="P229" i="1" s="1"/>
  <c r="J229" i="1" s="1"/>
  <c r="L27" i="1"/>
  <c r="M11" i="6"/>
  <c r="N12" i="6"/>
  <c r="S12" i="6" s="1"/>
  <c r="U10" i="6"/>
  <c r="Z10" i="6" s="1"/>
  <c r="U11" i="6"/>
  <c r="O225" i="1"/>
  <c r="P225" i="1" s="1"/>
  <c r="J225" i="1" s="1"/>
  <c r="O226" i="1"/>
  <c r="P226" i="1" s="1"/>
  <c r="J226" i="1" s="1"/>
  <c r="O228" i="1"/>
  <c r="P228" i="1" s="1"/>
  <c r="J228" i="1" s="1"/>
  <c r="O224" i="1"/>
  <c r="P224" i="1" s="1"/>
  <c r="J224" i="1" s="1"/>
  <c r="O227" i="1"/>
  <c r="P227" i="1" s="1"/>
  <c r="J227" i="1" s="1"/>
  <c r="L136" i="1"/>
  <c r="J12" i="1"/>
  <c r="Q11" i="1"/>
  <c r="G26" i="5"/>
  <c r="E26" i="5"/>
  <c r="D26" i="5"/>
  <c r="G27" i="5"/>
  <c r="E27" i="5"/>
  <c r="D27" i="5"/>
  <c r="G10" i="5"/>
  <c r="E10" i="5"/>
  <c r="D10" i="5"/>
  <c r="G8" i="5"/>
  <c r="E8" i="5"/>
  <c r="D8" i="5"/>
  <c r="G6" i="5"/>
  <c r="E6" i="5"/>
  <c r="D6" i="5"/>
  <c r="G22" i="5"/>
  <c r="E22" i="5"/>
  <c r="D22" i="5"/>
  <c r="G20" i="5"/>
  <c r="E20" i="5"/>
  <c r="D20" i="5"/>
  <c r="G19" i="5"/>
  <c r="E19" i="5"/>
  <c r="D19" i="5"/>
  <c r="G21" i="5"/>
  <c r="E21" i="5"/>
  <c r="D21" i="5"/>
  <c r="D3" i="5"/>
  <c r="D4" i="5"/>
  <c r="D5" i="5"/>
  <c r="D7" i="5"/>
  <c r="D9" i="5"/>
  <c r="D11" i="5"/>
  <c r="D12" i="5"/>
  <c r="D13" i="5"/>
  <c r="D14" i="5"/>
  <c r="D15" i="5"/>
  <c r="D16" i="5"/>
  <c r="D17" i="5"/>
  <c r="D18" i="5"/>
  <c r="D23" i="5"/>
  <c r="D24" i="5"/>
  <c r="D25" i="5"/>
  <c r="S29" i="6" l="1"/>
  <c r="U29" i="6" s="1"/>
  <c r="M29" i="6"/>
  <c r="Z29" i="6" s="1"/>
  <c r="B31" i="6"/>
  <c r="B32" i="6" s="1"/>
  <c r="B33" i="6" s="1"/>
  <c r="N30" i="6"/>
  <c r="Z26" i="6"/>
  <c r="Z11" i="6"/>
  <c r="U12" i="6"/>
  <c r="M12" i="6"/>
  <c r="N13" i="6"/>
  <c r="S13" i="6" s="1"/>
  <c r="Q6" i="1"/>
  <c r="J82" i="1" s="1"/>
  <c r="Q8" i="1"/>
  <c r="Q10" i="1"/>
  <c r="Q4" i="1"/>
  <c r="Q5" i="1"/>
  <c r="Q7" i="1"/>
  <c r="Q9" i="1"/>
  <c r="G16" i="5"/>
  <c r="E16" i="5"/>
  <c r="G24" i="5"/>
  <c r="G23" i="5"/>
  <c r="G18" i="5"/>
  <c r="G17" i="5"/>
  <c r="G15" i="5"/>
  <c r="G14" i="5"/>
  <c r="G13" i="5"/>
  <c r="G12" i="5"/>
  <c r="G11" i="5"/>
  <c r="G9" i="5"/>
  <c r="G7" i="5"/>
  <c r="G5" i="5"/>
  <c r="G4" i="5"/>
  <c r="G25" i="5"/>
  <c r="E25" i="5"/>
  <c r="E24" i="5"/>
  <c r="E23" i="5"/>
  <c r="E18" i="5"/>
  <c r="E17" i="5"/>
  <c r="E15" i="5"/>
  <c r="E14" i="5"/>
  <c r="E13" i="5"/>
  <c r="E12" i="5"/>
  <c r="E11" i="5"/>
  <c r="E9" i="5"/>
  <c r="E7" i="5"/>
  <c r="E5" i="5"/>
  <c r="E4" i="5"/>
  <c r="E3" i="5"/>
  <c r="S30" i="6" l="1"/>
  <c r="U30" i="6" s="1"/>
  <c r="M30" i="6"/>
  <c r="B34" i="6"/>
  <c r="N33" i="6"/>
  <c r="J80" i="1"/>
  <c r="Z12" i="6"/>
  <c r="U13" i="6"/>
  <c r="M13" i="6"/>
  <c r="N15" i="6"/>
  <c r="S15" i="6" s="1"/>
  <c r="F7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G7" i="3" s="1"/>
  <c r="Z30" i="6" l="1"/>
  <c r="S33" i="6"/>
  <c r="U33" i="6" s="1"/>
  <c r="M33" i="6"/>
  <c r="B35" i="6"/>
  <c r="N34" i="6"/>
  <c r="Z13" i="6"/>
  <c r="U15" i="6"/>
  <c r="M15" i="6"/>
  <c r="N24" i="6"/>
  <c r="S24" i="6" s="1"/>
  <c r="O17" i="1"/>
  <c r="P17" i="1" s="1"/>
  <c r="J17" i="1" s="1"/>
  <c r="I17" i="1"/>
  <c r="L17" i="1" s="1"/>
  <c r="P167" i="1"/>
  <c r="J167" i="1" s="1"/>
  <c r="I167" i="1"/>
  <c r="L167" i="1" s="1"/>
  <c r="O15" i="1"/>
  <c r="P15" i="1" s="1"/>
  <c r="J15" i="1" s="1"/>
  <c r="I15" i="1"/>
  <c r="L15" i="1" s="1"/>
  <c r="O22" i="1"/>
  <c r="P22" i="1" s="1"/>
  <c r="J22" i="1" s="1"/>
  <c r="I22" i="1"/>
  <c r="L22" i="1" s="1"/>
  <c r="Z33" i="6" l="1"/>
  <c r="S34" i="6"/>
  <c r="U34" i="6" s="1"/>
  <c r="M34" i="6"/>
  <c r="B36" i="6"/>
  <c r="N35" i="6"/>
  <c r="Z15" i="6"/>
  <c r="U24" i="6"/>
  <c r="M24" i="6"/>
  <c r="N16" i="6"/>
  <c r="S16" i="6" s="1"/>
  <c r="G4" i="4"/>
  <c r="G6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G7" i="4"/>
  <c r="G5" i="3"/>
  <c r="G4" i="3"/>
  <c r="Z34" i="6" l="1"/>
  <c r="S35" i="6"/>
  <c r="U35" i="6" s="1"/>
  <c r="M35" i="6"/>
  <c r="B37" i="6"/>
  <c r="B38" i="6" s="1"/>
  <c r="N36" i="6"/>
  <c r="Z24" i="6"/>
  <c r="M16" i="6"/>
  <c r="U16" i="6"/>
  <c r="N17" i="6"/>
  <c r="S17" i="6" s="1"/>
  <c r="G9" i="4"/>
  <c r="P109" i="1"/>
  <c r="J109" i="1" s="1"/>
  <c r="I109" i="1"/>
  <c r="L109" i="1" s="1"/>
  <c r="O107" i="1"/>
  <c r="P107" i="1" s="1"/>
  <c r="J107" i="1" s="1"/>
  <c r="I107" i="1"/>
  <c r="L107" i="1" s="1"/>
  <c r="P108" i="1"/>
  <c r="J108" i="1" s="1"/>
  <c r="I108" i="1"/>
  <c r="L108" i="1" s="1"/>
  <c r="Z35" i="6" l="1"/>
  <c r="M36" i="6"/>
  <c r="S36" i="6"/>
  <c r="U36" i="6" s="1"/>
  <c r="B39" i="6"/>
  <c r="N38" i="6"/>
  <c r="Z16" i="6"/>
  <c r="M17" i="6"/>
  <c r="U17" i="6"/>
  <c r="N18" i="6"/>
  <c r="S18" i="6" s="1"/>
  <c r="P115" i="1"/>
  <c r="J115" i="1" s="1"/>
  <c r="I115" i="1"/>
  <c r="L115" i="1" s="1"/>
  <c r="O114" i="1"/>
  <c r="P114" i="1" s="1"/>
  <c r="J114" i="1" s="1"/>
  <c r="P116" i="1"/>
  <c r="J116" i="1" s="1"/>
  <c r="I116" i="1"/>
  <c r="L116" i="1" s="1"/>
  <c r="I114" i="1"/>
  <c r="L114" i="1" s="1"/>
  <c r="M38" i="6" l="1"/>
  <c r="S38" i="6"/>
  <c r="U38" i="6" s="1"/>
  <c r="B40" i="6"/>
  <c r="B41" i="6" s="1"/>
  <c r="B42" i="6" s="1"/>
  <c r="N39" i="6"/>
  <c r="Z36" i="6"/>
  <c r="Z17" i="6"/>
  <c r="M18" i="6"/>
  <c r="U18" i="6"/>
  <c r="N19" i="6"/>
  <c r="S19" i="6" s="1"/>
  <c r="W295" i="1"/>
  <c r="O24" i="1"/>
  <c r="P24" i="1" s="1"/>
  <c r="J24" i="1" s="1"/>
  <c r="I24" i="1"/>
  <c r="L24" i="1" s="1"/>
  <c r="O20" i="1"/>
  <c r="P20" i="1" s="1"/>
  <c r="J20" i="1" s="1"/>
  <c r="I20" i="1"/>
  <c r="L20" i="1" s="1"/>
  <c r="O34" i="1"/>
  <c r="P34" i="1" s="1"/>
  <c r="J34" i="1" s="1"/>
  <c r="P35" i="1"/>
  <c r="J35" i="1" s="1"/>
  <c r="I35" i="1"/>
  <c r="L35" i="1" s="1"/>
  <c r="I34" i="1"/>
  <c r="L34" i="1" s="1"/>
  <c r="O19" i="1"/>
  <c r="P19" i="1" s="1"/>
  <c r="J19" i="1" s="1"/>
  <c r="I19" i="1"/>
  <c r="L19" i="1" s="1"/>
  <c r="O210" i="1"/>
  <c r="P210" i="1" s="1"/>
  <c r="J210" i="1" s="1"/>
  <c r="I212" i="1"/>
  <c r="L212" i="1" s="1"/>
  <c r="P212" i="1"/>
  <c r="J212" i="1" s="1"/>
  <c r="P128" i="1"/>
  <c r="J128" i="1" s="1"/>
  <c r="I128" i="1"/>
  <c r="L128" i="1" s="1"/>
  <c r="S39" i="6" l="1"/>
  <c r="U39" i="6" s="1"/>
  <c r="M39" i="6"/>
  <c r="B43" i="6"/>
  <c r="N42" i="6"/>
  <c r="Z38" i="6"/>
  <c r="Z18" i="6"/>
  <c r="M19" i="6"/>
  <c r="U19" i="6"/>
  <c r="N22" i="6"/>
  <c r="S22" i="6" s="1"/>
  <c r="O211" i="1"/>
  <c r="P211" i="1" s="1"/>
  <c r="J211" i="1" s="1"/>
  <c r="I211" i="1"/>
  <c r="L211" i="1" s="1"/>
  <c r="P174" i="1"/>
  <c r="E174" i="1"/>
  <c r="P170" i="1"/>
  <c r="J170" i="1" s="1"/>
  <c r="P161" i="1"/>
  <c r="J161" i="1" s="1"/>
  <c r="P160" i="1"/>
  <c r="J160" i="1" s="1"/>
  <c r="P158" i="1"/>
  <c r="E158" i="1"/>
  <c r="P154" i="1"/>
  <c r="J154" i="1" s="1"/>
  <c r="P152" i="1"/>
  <c r="J152" i="1" s="1"/>
  <c r="P149" i="1"/>
  <c r="J149" i="1" s="1"/>
  <c r="P147" i="1"/>
  <c r="E147" i="1"/>
  <c r="P135" i="1"/>
  <c r="E135" i="1"/>
  <c r="P129" i="1"/>
  <c r="J129" i="1" s="1"/>
  <c r="P127" i="1"/>
  <c r="J127" i="1" s="1"/>
  <c r="P126" i="1"/>
  <c r="J126" i="1" s="1"/>
  <c r="P125" i="1"/>
  <c r="J125" i="1" s="1"/>
  <c r="P124" i="1"/>
  <c r="J124" i="1" s="1"/>
  <c r="P123" i="1"/>
  <c r="J123" i="1" s="1"/>
  <c r="P122" i="1"/>
  <c r="J122" i="1" s="1"/>
  <c r="P120" i="1"/>
  <c r="J120" i="1" s="1"/>
  <c r="P118" i="1"/>
  <c r="J118" i="1" s="1"/>
  <c r="P117" i="1"/>
  <c r="J117" i="1" s="1"/>
  <c r="P112" i="1"/>
  <c r="P131" i="1"/>
  <c r="J131" i="1" s="1"/>
  <c r="P105" i="1"/>
  <c r="J105" i="1" s="1"/>
  <c r="P104" i="1"/>
  <c r="J104" i="1" s="1"/>
  <c r="P102" i="1"/>
  <c r="J102" i="1" s="1"/>
  <c r="P100" i="1"/>
  <c r="E100" i="1"/>
  <c r="P96" i="1"/>
  <c r="J96" i="1" s="1"/>
  <c r="P95" i="1"/>
  <c r="J95" i="1" s="1"/>
  <c r="P89" i="1"/>
  <c r="J89" i="1" s="1"/>
  <c r="P88" i="1"/>
  <c r="J88" i="1" s="1"/>
  <c r="P87" i="1"/>
  <c r="J87" i="1" s="1"/>
  <c r="P86" i="1"/>
  <c r="J86" i="1" s="1"/>
  <c r="P85" i="1"/>
  <c r="J85" i="1" s="1"/>
  <c r="P84" i="1"/>
  <c r="J84" i="1" s="1"/>
  <c r="P81" i="1"/>
  <c r="J81" i="1" s="1"/>
  <c r="P73" i="1"/>
  <c r="J73" i="1" s="1"/>
  <c r="P72" i="1"/>
  <c r="E72" i="1"/>
  <c r="P63" i="1"/>
  <c r="E63" i="1"/>
  <c r="P59" i="1"/>
  <c r="J59" i="1" s="1"/>
  <c r="P58" i="1"/>
  <c r="J58" i="1" s="1"/>
  <c r="P57" i="1"/>
  <c r="J57" i="1" s="1"/>
  <c r="P56" i="1"/>
  <c r="J56" i="1" s="1"/>
  <c r="P55" i="1"/>
  <c r="J55" i="1" s="1"/>
  <c r="P54" i="1"/>
  <c r="J54" i="1" s="1"/>
  <c r="P53" i="1"/>
  <c r="J53" i="1" s="1"/>
  <c r="P52" i="1"/>
  <c r="J52" i="1" s="1"/>
  <c r="P49" i="1"/>
  <c r="J49" i="1" s="1"/>
  <c r="P48" i="1"/>
  <c r="J48" i="1" s="1"/>
  <c r="Q46" i="1"/>
  <c r="P46" i="1"/>
  <c r="Q45" i="1"/>
  <c r="P45" i="1"/>
  <c r="Q44" i="1"/>
  <c r="P44" i="1"/>
  <c r="Q43" i="1"/>
  <c r="P43" i="1"/>
  <c r="Q41" i="1"/>
  <c r="P41" i="1"/>
  <c r="P40" i="1"/>
  <c r="J40" i="1" s="1"/>
  <c r="P37" i="1"/>
  <c r="E37" i="1"/>
  <c r="P31" i="1"/>
  <c r="J31" i="1" s="1"/>
  <c r="P30" i="1"/>
  <c r="J30" i="1" s="1"/>
  <c r="P29" i="1"/>
  <c r="J29" i="1" s="1"/>
  <c r="P28" i="1"/>
  <c r="J28" i="1" s="1"/>
  <c r="P26" i="1"/>
  <c r="J26" i="1" s="1"/>
  <c r="P12" i="1"/>
  <c r="N214" i="1"/>
  <c r="I30" i="1"/>
  <c r="L30" i="1" s="1"/>
  <c r="I31" i="1"/>
  <c r="L31" i="1" s="1"/>
  <c r="M295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1" i="1"/>
  <c r="N240" i="1"/>
  <c r="N239" i="1"/>
  <c r="N238" i="1"/>
  <c r="N236" i="1"/>
  <c r="N235" i="1"/>
  <c r="N234" i="1"/>
  <c r="N233" i="1"/>
  <c r="N232" i="1"/>
  <c r="N231" i="1"/>
  <c r="N230" i="1"/>
  <c r="N223" i="1"/>
  <c r="N221" i="1"/>
  <c r="N220" i="1"/>
  <c r="N219" i="1"/>
  <c r="N218" i="1"/>
  <c r="N216" i="1"/>
  <c r="N215" i="1"/>
  <c r="N217" i="1"/>
  <c r="Z39" i="6" l="1"/>
  <c r="M42" i="6"/>
  <c r="S42" i="6"/>
  <c r="U42" i="6" s="1"/>
  <c r="B44" i="6"/>
  <c r="N43" i="6"/>
  <c r="Z19" i="6"/>
  <c r="J41" i="1"/>
  <c r="J43" i="1"/>
  <c r="J44" i="1"/>
  <c r="J45" i="1"/>
  <c r="J46" i="1"/>
  <c r="M22" i="6"/>
  <c r="U22" i="6"/>
  <c r="N27" i="6"/>
  <c r="S27" i="6" s="1"/>
  <c r="N295" i="1"/>
  <c r="I84" i="1"/>
  <c r="L84" i="1" s="1"/>
  <c r="O14" i="1"/>
  <c r="I14" i="1"/>
  <c r="L14" i="1" s="1"/>
  <c r="I16" i="1"/>
  <c r="L16" i="1" s="1"/>
  <c r="O121" i="1"/>
  <c r="P121" i="1" s="1"/>
  <c r="J121" i="1" s="1"/>
  <c r="S43" i="6" l="1"/>
  <c r="U43" i="6" s="1"/>
  <c r="M43" i="6"/>
  <c r="B45" i="6"/>
  <c r="N44" i="6"/>
  <c r="Z42" i="6"/>
  <c r="Z22" i="6"/>
  <c r="M27" i="6"/>
  <c r="U27" i="6"/>
  <c r="N28" i="6"/>
  <c r="S28" i="6" s="1"/>
  <c r="P14" i="1"/>
  <c r="J14" i="1" s="1"/>
  <c r="I57" i="1"/>
  <c r="L57" i="1" s="1"/>
  <c r="I53" i="1"/>
  <c r="L53" i="1" s="1"/>
  <c r="I55" i="1"/>
  <c r="L55" i="1" s="1"/>
  <c r="I56" i="1"/>
  <c r="L56" i="1" s="1"/>
  <c r="I54" i="1"/>
  <c r="L54" i="1" s="1"/>
  <c r="I52" i="1"/>
  <c r="L52" i="1" s="1"/>
  <c r="I58" i="1"/>
  <c r="L58" i="1" s="1"/>
  <c r="I46" i="1"/>
  <c r="L46" i="1" s="1"/>
  <c r="I48" i="1"/>
  <c r="L48" i="1" s="1"/>
  <c r="I45" i="1"/>
  <c r="L45" i="1" s="1"/>
  <c r="I44" i="1"/>
  <c r="L44" i="1" s="1"/>
  <c r="I41" i="1"/>
  <c r="L41" i="1" s="1"/>
  <c r="I43" i="1"/>
  <c r="L43" i="1" s="1"/>
  <c r="O214" i="1"/>
  <c r="P214" i="1" s="1"/>
  <c r="J214" i="1" s="1"/>
  <c r="I292" i="1"/>
  <c r="I215" i="1"/>
  <c r="O263" i="1"/>
  <c r="P263" i="1" s="1"/>
  <c r="I263" i="1"/>
  <c r="I262" i="1"/>
  <c r="Q262" i="1" s="1"/>
  <c r="O293" i="1"/>
  <c r="P293" i="1" s="1"/>
  <c r="O291" i="1"/>
  <c r="P291" i="1" s="1"/>
  <c r="I290" i="1"/>
  <c r="I291" i="1"/>
  <c r="I40" i="1"/>
  <c r="L40" i="1" s="1"/>
  <c r="I38" i="1"/>
  <c r="L38" i="1" s="1"/>
  <c r="I29" i="1"/>
  <c r="L29" i="1" s="1"/>
  <c r="Z43" i="6" l="1"/>
  <c r="M44" i="6"/>
  <c r="S44" i="6"/>
  <c r="U44" i="6" s="1"/>
  <c r="B46" i="6"/>
  <c r="N45" i="6"/>
  <c r="Z27" i="6"/>
  <c r="O262" i="1"/>
  <c r="P262" i="1" s="1"/>
  <c r="J262" i="1" s="1"/>
  <c r="M28" i="6"/>
  <c r="U28" i="6"/>
  <c r="N8" i="6"/>
  <c r="S8" i="6" s="1"/>
  <c r="Q290" i="1"/>
  <c r="Q215" i="1"/>
  <c r="O38" i="1"/>
  <c r="Q292" i="1"/>
  <c r="I89" i="1"/>
  <c r="L89" i="1" s="1"/>
  <c r="O25" i="1"/>
  <c r="I25" i="1"/>
  <c r="L25" i="1" s="1"/>
  <c r="O23" i="1"/>
  <c r="I23" i="1"/>
  <c r="L23" i="1" s="1"/>
  <c r="O21" i="1"/>
  <c r="I21" i="1"/>
  <c r="L21" i="1" s="1"/>
  <c r="O16" i="1"/>
  <c r="O13" i="1"/>
  <c r="I13" i="1"/>
  <c r="L13" i="1" s="1"/>
  <c r="O18" i="1"/>
  <c r="I18" i="1"/>
  <c r="L18" i="1" s="1"/>
  <c r="I95" i="1"/>
  <c r="L95" i="1" s="1"/>
  <c r="I135" i="1"/>
  <c r="L135" i="1" s="1"/>
  <c r="I63" i="1"/>
  <c r="L63" i="1" s="1"/>
  <c r="I72" i="1"/>
  <c r="L72" i="1" s="1"/>
  <c r="I100" i="1"/>
  <c r="L100" i="1" s="1"/>
  <c r="I147" i="1"/>
  <c r="L147" i="1" s="1"/>
  <c r="I158" i="1"/>
  <c r="L158" i="1" s="1"/>
  <c r="I174" i="1"/>
  <c r="L174" i="1" s="1"/>
  <c r="I37" i="1"/>
  <c r="L37" i="1" s="1"/>
  <c r="I85" i="1"/>
  <c r="L85" i="1" s="1"/>
  <c r="I77" i="1"/>
  <c r="O119" i="1"/>
  <c r="P119" i="1" s="1"/>
  <c r="J119" i="1" s="1"/>
  <c r="I293" i="1"/>
  <c r="K293" i="1" s="1"/>
  <c r="I73" i="1"/>
  <c r="L73" i="1" s="1"/>
  <c r="I88" i="1"/>
  <c r="L88" i="1" s="1"/>
  <c r="M45" i="6" l="1"/>
  <c r="S45" i="6"/>
  <c r="U45" i="6" s="1"/>
  <c r="N46" i="6"/>
  <c r="Z44" i="6"/>
  <c r="L77" i="1"/>
  <c r="Q77" i="1"/>
  <c r="Z28" i="6"/>
  <c r="M8" i="6"/>
  <c r="U8" i="6"/>
  <c r="N31" i="6"/>
  <c r="S31" i="6" s="1"/>
  <c r="O290" i="1"/>
  <c r="P290" i="1" s="1"/>
  <c r="J290" i="1" s="1"/>
  <c r="O292" i="1"/>
  <c r="P292" i="1" s="1"/>
  <c r="J292" i="1" s="1"/>
  <c r="K292" i="1" s="1"/>
  <c r="K291" i="1" s="1"/>
  <c r="O215" i="1"/>
  <c r="P215" i="1" s="1"/>
  <c r="J215" i="1" s="1"/>
  <c r="P18" i="1"/>
  <c r="J18" i="1" s="1"/>
  <c r="P13" i="1"/>
  <c r="J13" i="1" s="1"/>
  <c r="P16" i="1"/>
  <c r="J16" i="1" s="1"/>
  <c r="P21" i="1"/>
  <c r="J21" i="1" s="1"/>
  <c r="P23" i="1"/>
  <c r="J23" i="1" s="1"/>
  <c r="P25" i="1"/>
  <c r="J25" i="1" s="1"/>
  <c r="P38" i="1"/>
  <c r="J38" i="1" s="1"/>
  <c r="S46" i="6" l="1"/>
  <c r="U46" i="6" s="1"/>
  <c r="M46" i="6"/>
  <c r="N47" i="6"/>
  <c r="Z45" i="6"/>
  <c r="O77" i="1"/>
  <c r="P77" i="1" s="1"/>
  <c r="J77" i="1"/>
  <c r="Z8" i="6"/>
  <c r="K290" i="1"/>
  <c r="M31" i="6"/>
  <c r="U31" i="6"/>
  <c r="N32" i="6"/>
  <c r="S32" i="6" s="1"/>
  <c r="I161" i="1"/>
  <c r="L161" i="1" s="1"/>
  <c r="I96" i="1"/>
  <c r="L96" i="1" s="1"/>
  <c r="I210" i="1"/>
  <c r="L210" i="1" s="1"/>
  <c r="I50" i="1"/>
  <c r="I49" i="1"/>
  <c r="L49" i="1" s="1"/>
  <c r="O153" i="1"/>
  <c r="P153" i="1" s="1"/>
  <c r="J153" i="1" s="1"/>
  <c r="O150" i="1"/>
  <c r="P150" i="1" s="1"/>
  <c r="J150" i="1" s="1"/>
  <c r="O148" i="1"/>
  <c r="P148" i="1" s="1"/>
  <c r="J148" i="1" s="1"/>
  <c r="O103" i="1"/>
  <c r="P103" i="1" s="1"/>
  <c r="J103" i="1" s="1"/>
  <c r="O113" i="1"/>
  <c r="P113" i="1" s="1"/>
  <c r="J113" i="1" s="1"/>
  <c r="O159" i="1"/>
  <c r="P159" i="1" s="1"/>
  <c r="J159" i="1" s="1"/>
  <c r="O106" i="1"/>
  <c r="P106" i="1" s="1"/>
  <c r="J106" i="1" s="1"/>
  <c r="O130" i="1"/>
  <c r="P130" i="1" s="1"/>
  <c r="J130" i="1" s="1"/>
  <c r="O101" i="1"/>
  <c r="P101" i="1" s="1"/>
  <c r="J101" i="1" s="1"/>
  <c r="N51" i="6" l="1"/>
  <c r="Z46" i="6"/>
  <c r="M47" i="6"/>
  <c r="S47" i="6"/>
  <c r="U47" i="6" s="1"/>
  <c r="N50" i="6"/>
  <c r="L50" i="1"/>
  <c r="Q50" i="1"/>
  <c r="Z31" i="6"/>
  <c r="U32" i="6"/>
  <c r="M32" i="6"/>
  <c r="N37" i="6"/>
  <c r="S37" i="6" s="1"/>
  <c r="I266" i="1"/>
  <c r="Q266" i="1" s="1"/>
  <c r="I121" i="1"/>
  <c r="L121" i="1" s="1"/>
  <c r="I113" i="1"/>
  <c r="L113" i="1" s="1"/>
  <c r="I119" i="1"/>
  <c r="L119" i="1" s="1"/>
  <c r="I130" i="1"/>
  <c r="L130" i="1" s="1"/>
  <c r="I106" i="1"/>
  <c r="L106" i="1" s="1"/>
  <c r="I101" i="1"/>
  <c r="L101" i="1" s="1"/>
  <c r="I102" i="1"/>
  <c r="I159" i="1"/>
  <c r="L159" i="1" s="1"/>
  <c r="I153" i="1"/>
  <c r="L153" i="1" s="1"/>
  <c r="I150" i="1"/>
  <c r="L150" i="1" s="1"/>
  <c r="I148" i="1"/>
  <c r="L148" i="1" s="1"/>
  <c r="I103" i="1"/>
  <c r="L103" i="1" s="1"/>
  <c r="I59" i="1"/>
  <c r="L59" i="1" s="1"/>
  <c r="I154" i="1"/>
  <c r="L154" i="1" s="1"/>
  <c r="I152" i="1"/>
  <c r="L152" i="1" s="1"/>
  <c r="I149" i="1"/>
  <c r="L149" i="1" s="1"/>
  <c r="I105" i="1"/>
  <c r="L105" i="1" s="1"/>
  <c r="I87" i="1"/>
  <c r="L87" i="1" s="1"/>
  <c r="I86" i="1"/>
  <c r="L86" i="1" s="1"/>
  <c r="I104" i="1"/>
  <c r="L104" i="1" s="1"/>
  <c r="I118" i="1"/>
  <c r="L118" i="1" s="1"/>
  <c r="I117" i="1"/>
  <c r="L117" i="1" s="1"/>
  <c r="I74" i="1"/>
  <c r="I81" i="1"/>
  <c r="I144" i="1"/>
  <c r="I131" i="1"/>
  <c r="L131" i="1" s="1"/>
  <c r="I112" i="1"/>
  <c r="L112" i="1" s="1"/>
  <c r="I160" i="1"/>
  <c r="L160" i="1" s="1"/>
  <c r="I127" i="1"/>
  <c r="L127" i="1" s="1"/>
  <c r="I129" i="1"/>
  <c r="L129" i="1" s="1"/>
  <c r="I126" i="1"/>
  <c r="L126" i="1" s="1"/>
  <c r="I125" i="1"/>
  <c r="L125" i="1" s="1"/>
  <c r="I124" i="1"/>
  <c r="L124" i="1" s="1"/>
  <c r="I123" i="1"/>
  <c r="L123" i="1" s="1"/>
  <c r="I122" i="1"/>
  <c r="L122" i="1" s="1"/>
  <c r="I120" i="1"/>
  <c r="L120" i="1" s="1"/>
  <c r="I28" i="1"/>
  <c r="L28" i="1" s="1"/>
  <c r="I26" i="1"/>
  <c r="I170" i="1"/>
  <c r="L170" i="1" s="1"/>
  <c r="I12" i="1"/>
  <c r="L12" i="1" s="1"/>
  <c r="I281" i="1"/>
  <c r="I243" i="1"/>
  <c r="Q243" i="1" s="1"/>
  <c r="I232" i="1"/>
  <c r="Q232" i="1" s="1"/>
  <c r="I223" i="1"/>
  <c r="Q223" i="1" s="1"/>
  <c r="I220" i="1"/>
  <c r="Q220" i="1" s="1"/>
  <c r="O287" i="1"/>
  <c r="P287" i="1" s="1"/>
  <c r="O285" i="1"/>
  <c r="P285" i="1" s="1"/>
  <c r="O288" i="1"/>
  <c r="P288" i="1" s="1"/>
  <c r="O282" i="1"/>
  <c r="P282" i="1" s="1"/>
  <c r="O279" i="1"/>
  <c r="P279" i="1" s="1"/>
  <c r="O278" i="1"/>
  <c r="P278" i="1" s="1"/>
  <c r="O274" i="1"/>
  <c r="P274" i="1" s="1"/>
  <c r="O261" i="1"/>
  <c r="P261" i="1" s="1"/>
  <c r="O259" i="1"/>
  <c r="P259" i="1" s="1"/>
  <c r="O256" i="1"/>
  <c r="P256" i="1" s="1"/>
  <c r="O253" i="1"/>
  <c r="P253" i="1" s="1"/>
  <c r="O250" i="1"/>
  <c r="P250" i="1" s="1"/>
  <c r="I289" i="1"/>
  <c r="I288" i="1"/>
  <c r="I287" i="1"/>
  <c r="I286" i="1"/>
  <c r="Q286" i="1" s="1"/>
  <c r="I285" i="1"/>
  <c r="I284" i="1"/>
  <c r="I283" i="1"/>
  <c r="Q283" i="1" s="1"/>
  <c r="I282" i="1"/>
  <c r="I280" i="1"/>
  <c r="Q280" i="1" s="1"/>
  <c r="I279" i="1"/>
  <c r="I278" i="1"/>
  <c r="I277" i="1"/>
  <c r="I276" i="1"/>
  <c r="Q276" i="1" s="1"/>
  <c r="I275" i="1"/>
  <c r="Q275" i="1" s="1"/>
  <c r="I274" i="1"/>
  <c r="I273" i="1"/>
  <c r="I272" i="1"/>
  <c r="I271" i="1"/>
  <c r="I270" i="1"/>
  <c r="Q270" i="1" s="1"/>
  <c r="I269" i="1"/>
  <c r="Q269" i="1" s="1"/>
  <c r="I268" i="1"/>
  <c r="Q268" i="1" s="1"/>
  <c r="I267" i="1"/>
  <c r="Q267" i="1" s="1"/>
  <c r="I265" i="1"/>
  <c r="Q265" i="1" s="1"/>
  <c r="I264" i="1"/>
  <c r="Q264" i="1" s="1"/>
  <c r="I261" i="1"/>
  <c r="I260" i="1"/>
  <c r="Q260" i="1" s="1"/>
  <c r="I259" i="1"/>
  <c r="I258" i="1"/>
  <c r="I257" i="1"/>
  <c r="Q257" i="1" s="1"/>
  <c r="I256" i="1"/>
  <c r="I255" i="1"/>
  <c r="I254" i="1"/>
  <c r="Q254" i="1" s="1"/>
  <c r="I253" i="1"/>
  <c r="I252" i="1"/>
  <c r="I251" i="1"/>
  <c r="Q251" i="1" s="1"/>
  <c r="I250" i="1"/>
  <c r="I249" i="1"/>
  <c r="I248" i="1"/>
  <c r="I247" i="1"/>
  <c r="I246" i="1"/>
  <c r="I245" i="1"/>
  <c r="Q245" i="1" s="1"/>
  <c r="I244" i="1"/>
  <c r="Q244" i="1" s="1"/>
  <c r="I241" i="1"/>
  <c r="I240" i="1"/>
  <c r="I239" i="1"/>
  <c r="Q239" i="1" s="1"/>
  <c r="I238" i="1"/>
  <c r="I236" i="1"/>
  <c r="I235" i="1"/>
  <c r="I234" i="1"/>
  <c r="Q234" i="1" s="1"/>
  <c r="I233" i="1"/>
  <c r="I231" i="1"/>
  <c r="Q231" i="1" s="1"/>
  <c r="I230" i="1"/>
  <c r="I221" i="1"/>
  <c r="I219" i="1"/>
  <c r="I218" i="1"/>
  <c r="Q218" i="1" s="1"/>
  <c r="I217" i="1"/>
  <c r="Q217" i="1" s="1"/>
  <c r="I216" i="1"/>
  <c r="Q216" i="1" s="1"/>
  <c r="I214" i="1"/>
  <c r="X295" i="1"/>
  <c r="U295" i="1"/>
  <c r="H295" i="1"/>
  <c r="G295" i="1"/>
  <c r="F295" i="1"/>
  <c r="B295" i="1"/>
  <c r="A295" i="1"/>
  <c r="S51" i="6" l="1"/>
  <c r="U51" i="6" s="1"/>
  <c r="M51" i="6"/>
  <c r="Z51" i="6" s="1"/>
  <c r="N57" i="6"/>
  <c r="N58" i="6"/>
  <c r="M57" i="6"/>
  <c r="S57" i="6"/>
  <c r="U57" i="6" s="1"/>
  <c r="N53" i="6"/>
  <c r="S53" i="6" s="1"/>
  <c r="U53" i="6" s="1"/>
  <c r="M53" i="6"/>
  <c r="M50" i="6"/>
  <c r="S50" i="6"/>
  <c r="U50" i="6" s="1"/>
  <c r="N54" i="6"/>
  <c r="N52" i="6"/>
  <c r="Z47" i="6"/>
  <c r="L74" i="1"/>
  <c r="Q74" i="1"/>
  <c r="O280" i="1"/>
  <c r="P280" i="1" s="1"/>
  <c r="J280" i="1" s="1"/>
  <c r="O260" i="1"/>
  <c r="P260" i="1" s="1"/>
  <c r="J260" i="1" s="1"/>
  <c r="O267" i="1"/>
  <c r="P267" i="1" s="1"/>
  <c r="J267" i="1" s="1"/>
  <c r="O275" i="1"/>
  <c r="P275" i="1" s="1"/>
  <c r="J275" i="1" s="1"/>
  <c r="O286" i="1"/>
  <c r="P286" i="1" s="1"/>
  <c r="J286" i="1" s="1"/>
  <c r="O50" i="1"/>
  <c r="P50" i="1" s="1"/>
  <c r="J50" i="1" s="1"/>
  <c r="L144" i="1"/>
  <c r="Q144" i="1"/>
  <c r="Z32" i="6"/>
  <c r="L102" i="1"/>
  <c r="Q289" i="1"/>
  <c r="L81" i="1"/>
  <c r="L26" i="1"/>
  <c r="M37" i="6"/>
  <c r="U37" i="6"/>
  <c r="N41" i="6"/>
  <c r="S41" i="6" s="1"/>
  <c r="O251" i="1"/>
  <c r="P251" i="1" s="1"/>
  <c r="J251" i="1" s="1"/>
  <c r="Q281" i="1"/>
  <c r="Q284" i="1"/>
  <c r="O283" i="1"/>
  <c r="P283" i="1" s="1"/>
  <c r="J283" i="1" s="1"/>
  <c r="O217" i="1"/>
  <c r="P217" i="1" s="1"/>
  <c r="J217" i="1" s="1"/>
  <c r="Q219" i="1"/>
  <c r="O231" i="1"/>
  <c r="P231" i="1" s="1"/>
  <c r="J231" i="1" s="1"/>
  <c r="O234" i="1"/>
  <c r="P234" i="1" s="1"/>
  <c r="J234" i="1" s="1"/>
  <c r="Q236" i="1"/>
  <c r="O239" i="1"/>
  <c r="P239" i="1" s="1"/>
  <c r="J239" i="1" s="1"/>
  <c r="Q241" i="1"/>
  <c r="O245" i="1"/>
  <c r="P245" i="1" s="1"/>
  <c r="J245" i="1" s="1"/>
  <c r="Q247" i="1"/>
  <c r="Q249" i="1"/>
  <c r="O257" i="1"/>
  <c r="P257" i="1" s="1"/>
  <c r="J257" i="1" s="1"/>
  <c r="O265" i="1"/>
  <c r="P265" i="1" s="1"/>
  <c r="J265" i="1" s="1"/>
  <c r="O269" i="1"/>
  <c r="P269" i="1" s="1"/>
  <c r="J269" i="1" s="1"/>
  <c r="Q271" i="1"/>
  <c r="Q273" i="1"/>
  <c r="Q277" i="1"/>
  <c r="O220" i="1"/>
  <c r="P220" i="1" s="1"/>
  <c r="J220" i="1" s="1"/>
  <c r="O232" i="1"/>
  <c r="P232" i="1" s="1"/>
  <c r="J232" i="1" s="1"/>
  <c r="O216" i="1"/>
  <c r="P216" i="1" s="1"/>
  <c r="J216" i="1" s="1"/>
  <c r="O218" i="1"/>
  <c r="P218" i="1" s="1"/>
  <c r="J218" i="1" s="1"/>
  <c r="Q221" i="1"/>
  <c r="Q230" i="1"/>
  <c r="Q238" i="1"/>
  <c r="Q240" i="1"/>
  <c r="O244" i="1"/>
  <c r="P244" i="1" s="1"/>
  <c r="J244" i="1" s="1"/>
  <c r="Q246" i="1"/>
  <c r="Q252" i="1"/>
  <c r="O254" i="1"/>
  <c r="P254" i="1" s="1"/>
  <c r="J254" i="1" s="1"/>
  <c r="Q258" i="1"/>
  <c r="O264" i="1"/>
  <c r="P264" i="1" s="1"/>
  <c r="J264" i="1" s="1"/>
  <c r="O268" i="1"/>
  <c r="P268" i="1" s="1"/>
  <c r="J268" i="1" s="1"/>
  <c r="O270" i="1"/>
  <c r="P270" i="1" s="1"/>
  <c r="J270" i="1" s="1"/>
  <c r="Q272" i="1"/>
  <c r="O276" i="1"/>
  <c r="P276" i="1" s="1"/>
  <c r="J276" i="1" s="1"/>
  <c r="O223" i="1"/>
  <c r="P223" i="1" s="1"/>
  <c r="J223" i="1" s="1"/>
  <c r="O243" i="1"/>
  <c r="P243" i="1" s="1"/>
  <c r="J243" i="1" s="1"/>
  <c r="Q233" i="1"/>
  <c r="O266" i="1"/>
  <c r="P266" i="1" s="1"/>
  <c r="J266" i="1" s="1"/>
  <c r="O258" i="1"/>
  <c r="Q255" i="1"/>
  <c r="O252" i="1"/>
  <c r="E295" i="1"/>
  <c r="O235" i="1"/>
  <c r="P235" i="1" s="1"/>
  <c r="R295" i="1"/>
  <c r="T295" i="1"/>
  <c r="V295" i="1"/>
  <c r="M58" i="6" l="1"/>
  <c r="S58" i="6"/>
  <c r="U58" i="6" s="1"/>
  <c r="Z57" i="6"/>
  <c r="N56" i="6"/>
  <c r="S54" i="6"/>
  <c r="U54" i="6" s="1"/>
  <c r="M54" i="6"/>
  <c r="S52" i="6"/>
  <c r="U52" i="6" s="1"/>
  <c r="M52" i="6"/>
  <c r="Z50" i="6"/>
  <c r="Z53" i="6"/>
  <c r="O74" i="1"/>
  <c r="P74" i="1" s="1"/>
  <c r="J74" i="1" s="1"/>
  <c r="O289" i="1"/>
  <c r="P289" i="1" s="1"/>
  <c r="J289" i="1" s="1"/>
  <c r="K289" i="1" s="1"/>
  <c r="K288" i="1" s="1"/>
  <c r="K287" i="1" s="1"/>
  <c r="K286" i="1" s="1"/>
  <c r="K285" i="1" s="1"/>
  <c r="O144" i="1"/>
  <c r="P144" i="1" s="1"/>
  <c r="J144" i="1" s="1"/>
  <c r="Z37" i="6"/>
  <c r="M41" i="6"/>
  <c r="U41" i="6"/>
  <c r="N40" i="6"/>
  <c r="S40" i="6" s="1"/>
  <c r="O233" i="1"/>
  <c r="P233" i="1" s="1"/>
  <c r="J233" i="1" s="1"/>
  <c r="O272" i="1"/>
  <c r="P272" i="1" s="1"/>
  <c r="J272" i="1" s="1"/>
  <c r="O246" i="1"/>
  <c r="P246" i="1" s="1"/>
  <c r="J246" i="1" s="1"/>
  <c r="O240" i="1"/>
  <c r="P240" i="1" s="1"/>
  <c r="J240" i="1" s="1"/>
  <c r="O230" i="1"/>
  <c r="P230" i="1" s="1"/>
  <c r="J230" i="1" s="1"/>
  <c r="O277" i="1"/>
  <c r="P277" i="1" s="1"/>
  <c r="J277" i="1" s="1"/>
  <c r="O271" i="1"/>
  <c r="P271" i="1" s="1"/>
  <c r="J271" i="1" s="1"/>
  <c r="O249" i="1"/>
  <c r="P249" i="1" s="1"/>
  <c r="J249" i="1" s="1"/>
  <c r="O255" i="1"/>
  <c r="P255" i="1" s="1"/>
  <c r="J255" i="1" s="1"/>
  <c r="O248" i="1"/>
  <c r="P248" i="1" s="1"/>
  <c r="O238" i="1"/>
  <c r="P238" i="1" s="1"/>
  <c r="J238" i="1" s="1"/>
  <c r="O221" i="1"/>
  <c r="P221" i="1" s="1"/>
  <c r="J221" i="1" s="1"/>
  <c r="O273" i="1"/>
  <c r="P273" i="1" s="1"/>
  <c r="J273" i="1" s="1"/>
  <c r="O247" i="1"/>
  <c r="P247" i="1" s="1"/>
  <c r="J247" i="1" s="1"/>
  <c r="O241" i="1"/>
  <c r="P241" i="1" s="1"/>
  <c r="J241" i="1" s="1"/>
  <c r="O236" i="1"/>
  <c r="P236" i="1" s="1"/>
  <c r="J236" i="1" s="1"/>
  <c r="O219" i="1"/>
  <c r="P219" i="1" s="1"/>
  <c r="J219" i="1" s="1"/>
  <c r="O281" i="1"/>
  <c r="P281" i="1" s="1"/>
  <c r="J281" i="1" s="1"/>
  <c r="O284" i="1"/>
  <c r="P284" i="1" s="1"/>
  <c r="J284" i="1" s="1"/>
  <c r="L295" i="1"/>
  <c r="P252" i="1"/>
  <c r="J252" i="1" s="1"/>
  <c r="P258" i="1"/>
  <c r="J258" i="1" s="1"/>
  <c r="D295" i="1"/>
  <c r="I295" i="1"/>
  <c r="S295" i="1"/>
  <c r="Z58" i="6" l="1"/>
  <c r="Z52" i="6"/>
  <c r="M56" i="6"/>
  <c r="S56" i="6"/>
  <c r="U56" i="6" s="1"/>
  <c r="Z54" i="6"/>
  <c r="N55" i="6"/>
  <c r="K284" i="1"/>
  <c r="K283" i="1" s="1"/>
  <c r="K282" i="1" s="1"/>
  <c r="K281" i="1" s="1"/>
  <c r="K280" i="1" s="1"/>
  <c r="K279" i="1" s="1"/>
  <c r="K278" i="1" s="1"/>
  <c r="K277" i="1" s="1"/>
  <c r="K276" i="1" s="1"/>
  <c r="K275" i="1" s="1"/>
  <c r="K274" i="1" s="1"/>
  <c r="K273" i="1" s="1"/>
  <c r="K272" i="1" s="1"/>
  <c r="K271" i="1" s="1"/>
  <c r="K270" i="1" s="1"/>
  <c r="K269" i="1" s="1"/>
  <c r="K268" i="1" s="1"/>
  <c r="K267" i="1" s="1"/>
  <c r="K266" i="1" s="1"/>
  <c r="K265" i="1" s="1"/>
  <c r="K264" i="1" s="1"/>
  <c r="K263" i="1" s="1"/>
  <c r="K262" i="1" s="1"/>
  <c r="K261" i="1" s="1"/>
  <c r="K260" i="1" s="1"/>
  <c r="K259" i="1" s="1"/>
  <c r="K258" i="1" s="1"/>
  <c r="K257" i="1" s="1"/>
  <c r="K256" i="1" s="1"/>
  <c r="K255" i="1" s="1"/>
  <c r="K254" i="1" s="1"/>
  <c r="K253" i="1" s="1"/>
  <c r="K252" i="1" s="1"/>
  <c r="K251" i="1" s="1"/>
  <c r="K250" i="1" s="1"/>
  <c r="K249" i="1" s="1"/>
  <c r="K248" i="1" s="1"/>
  <c r="K247" i="1" s="1"/>
  <c r="K246" i="1" s="1"/>
  <c r="K245" i="1" s="1"/>
  <c r="K244" i="1" s="1"/>
  <c r="K243" i="1" s="1"/>
  <c r="K242" i="1" s="1"/>
  <c r="K241" i="1" s="1"/>
  <c r="K240" i="1" s="1"/>
  <c r="K239" i="1" s="1"/>
  <c r="Z41" i="6"/>
  <c r="M40" i="6"/>
  <c r="U40" i="6"/>
  <c r="N48" i="6"/>
  <c r="S48" i="6" s="1"/>
  <c r="O295" i="1"/>
  <c r="Q295" i="1"/>
  <c r="Z56" i="6" l="1"/>
  <c r="M55" i="6"/>
  <c r="S55" i="6"/>
  <c r="U55" i="6" s="1"/>
  <c r="K238" i="1"/>
  <c r="K236" i="1" s="1"/>
  <c r="K235" i="1" s="1"/>
  <c r="K234" i="1" s="1"/>
  <c r="K233" i="1" s="1"/>
  <c r="K232" i="1" s="1"/>
  <c r="K231" i="1" s="1"/>
  <c r="K230" i="1" s="1"/>
  <c r="K229" i="1" s="1"/>
  <c r="K228" i="1" s="1"/>
  <c r="K227" i="1" s="1"/>
  <c r="K226" i="1" s="1"/>
  <c r="K225" i="1" s="1"/>
  <c r="K224" i="1" s="1"/>
  <c r="K223" i="1" s="1"/>
  <c r="K222" i="1" s="1"/>
  <c r="K221" i="1" s="1"/>
  <c r="K220" i="1" s="1"/>
  <c r="K219" i="1" s="1"/>
  <c r="K218" i="1" s="1"/>
  <c r="K217" i="1" s="1"/>
  <c r="K216" i="1" s="1"/>
  <c r="K215" i="1" s="1"/>
  <c r="K214" i="1" s="1"/>
  <c r="K213" i="1" s="1"/>
  <c r="K212" i="1" s="1"/>
  <c r="K211" i="1" s="1"/>
  <c r="K210" i="1" s="1"/>
  <c r="K209" i="1" s="1"/>
  <c r="K208" i="1" s="1"/>
  <c r="K207" i="1" s="1"/>
  <c r="K206" i="1" s="1"/>
  <c r="K205" i="1" s="1"/>
  <c r="K204" i="1" s="1"/>
  <c r="K203" i="1" s="1"/>
  <c r="K202" i="1" s="1"/>
  <c r="K201" i="1" s="1"/>
  <c r="K200" i="1" s="1"/>
  <c r="K199" i="1" s="1"/>
  <c r="K198" i="1" s="1"/>
  <c r="K197" i="1" s="1"/>
  <c r="K196" i="1" s="1"/>
  <c r="K195" i="1" s="1"/>
  <c r="K194" i="1" s="1"/>
  <c r="K193" i="1" s="1"/>
  <c r="K192" i="1" s="1"/>
  <c r="K191" i="1" s="1"/>
  <c r="K189" i="1" s="1"/>
  <c r="K237" i="1"/>
  <c r="Z40" i="6"/>
  <c r="M48" i="6"/>
  <c r="U48" i="6"/>
  <c r="N49" i="6"/>
  <c r="S49" i="6" s="1"/>
  <c r="P295" i="1"/>
  <c r="N59" i="6" l="1"/>
  <c r="Z55" i="6"/>
  <c r="K190" i="1"/>
  <c r="Z48" i="6"/>
  <c r="M49" i="6"/>
  <c r="U49" i="6"/>
  <c r="J295" i="1"/>
  <c r="M59" i="6" l="1"/>
  <c r="S59" i="6"/>
  <c r="U59" i="6" s="1"/>
  <c r="N60" i="6"/>
  <c r="K188" i="1"/>
  <c r="K185" i="1"/>
  <c r="Z49" i="6"/>
  <c r="S60" i="6" l="1"/>
  <c r="U60" i="6" s="1"/>
  <c r="M60" i="6"/>
  <c r="N61" i="6"/>
  <c r="Z59" i="6"/>
  <c r="K187" i="1"/>
  <c r="K186" i="1"/>
  <c r="K183" i="1"/>
  <c r="K184" i="1"/>
  <c r="K182" i="1" s="1"/>
  <c r="Z60" i="6" l="1"/>
  <c r="S61" i="6"/>
  <c r="U61" i="6" s="1"/>
  <c r="M61" i="6"/>
  <c r="N62" i="6"/>
  <c r="K177" i="1"/>
  <c r="K176" i="1" s="1"/>
  <c r="K175" i="1" s="1"/>
  <c r="K174" i="1" s="1"/>
  <c r="K170" i="1" s="1"/>
  <c r="K180" i="1"/>
  <c r="K181" i="1"/>
  <c r="K179" i="1" s="1"/>
  <c r="K178" i="1"/>
  <c r="Z61" i="6" l="1"/>
  <c r="M62" i="6"/>
  <c r="S62" i="6"/>
  <c r="U62" i="6" s="1"/>
  <c r="N63" i="6"/>
  <c r="K173" i="1"/>
  <c r="K172" i="1" s="1"/>
  <c r="K171" i="1" s="1"/>
  <c r="K169" i="1" s="1"/>
  <c r="K166" i="1"/>
  <c r="Z62" i="6" l="1"/>
  <c r="M63" i="6"/>
  <c r="S63" i="6"/>
  <c r="U63" i="6" s="1"/>
  <c r="N64" i="6"/>
  <c r="K168" i="1"/>
  <c r="K165" i="1"/>
  <c r="M64" i="6" l="1"/>
  <c r="S64" i="6"/>
  <c r="U64" i="6" s="1"/>
  <c r="N65" i="6"/>
  <c r="Z63" i="6"/>
  <c r="K164" i="1"/>
  <c r="K167" i="1"/>
  <c r="S65" i="6" l="1"/>
  <c r="U65" i="6" s="1"/>
  <c r="M65" i="6"/>
  <c r="N66" i="6"/>
  <c r="Z64" i="6"/>
  <c r="K162" i="1"/>
  <c r="K161" i="1" s="1"/>
  <c r="K160" i="1" s="1"/>
  <c r="K159" i="1" s="1"/>
  <c r="K158" i="1" s="1"/>
  <c r="K157" i="1" s="1"/>
  <c r="K156" i="1" s="1"/>
  <c r="K155" i="1" s="1"/>
  <c r="K154" i="1" s="1"/>
  <c r="K153" i="1" s="1"/>
  <c r="K152" i="1" s="1"/>
  <c r="K151" i="1" s="1"/>
  <c r="K150" i="1" s="1"/>
  <c r="K149" i="1" s="1"/>
  <c r="K148" i="1" s="1"/>
  <c r="K147" i="1" s="1"/>
  <c r="K146" i="1" s="1"/>
  <c r="K145" i="1" s="1"/>
  <c r="K144" i="1" s="1"/>
  <c r="K143" i="1" s="1"/>
  <c r="K142" i="1" s="1"/>
  <c r="K141" i="1" s="1"/>
  <c r="K140" i="1" s="1"/>
  <c r="K139" i="1" s="1"/>
  <c r="K138" i="1" s="1"/>
  <c r="K137" i="1" s="1"/>
  <c r="K136" i="1" s="1"/>
  <c r="K135" i="1" s="1"/>
  <c r="K134" i="1" s="1"/>
  <c r="K133" i="1" s="1"/>
  <c r="K132" i="1" s="1"/>
  <c r="K131" i="1" s="1"/>
  <c r="K130" i="1" s="1"/>
  <c r="K129" i="1" s="1"/>
  <c r="K128" i="1" s="1"/>
  <c r="K127" i="1" s="1"/>
  <c r="K126" i="1" s="1"/>
  <c r="K125" i="1" s="1"/>
  <c r="K124" i="1" s="1"/>
  <c r="K123" i="1" s="1"/>
  <c r="K122" i="1" s="1"/>
  <c r="K121" i="1" s="1"/>
  <c r="K120" i="1" s="1"/>
  <c r="K119" i="1" s="1"/>
  <c r="K118" i="1" s="1"/>
  <c r="K117" i="1" s="1"/>
  <c r="K116" i="1" s="1"/>
  <c r="K115" i="1" s="1"/>
  <c r="K114" i="1" s="1"/>
  <c r="K113" i="1" s="1"/>
  <c r="K112" i="1" s="1"/>
  <c r="K111" i="1" s="1"/>
  <c r="K110" i="1" s="1"/>
  <c r="K109" i="1" s="1"/>
  <c r="K108" i="1" s="1"/>
  <c r="K107" i="1" s="1"/>
  <c r="K106" i="1" s="1"/>
  <c r="K105" i="1" s="1"/>
  <c r="K104" i="1" s="1"/>
  <c r="K103" i="1" s="1"/>
  <c r="K102" i="1" s="1"/>
  <c r="K101" i="1" s="1"/>
  <c r="K100" i="1" s="1"/>
  <c r="K99" i="1" s="1"/>
  <c r="K98" i="1" s="1"/>
  <c r="K97" i="1" s="1"/>
  <c r="K96" i="1" s="1"/>
  <c r="K163" i="1"/>
  <c r="Z65" i="6" l="1"/>
  <c r="M66" i="6"/>
  <c r="S66" i="6"/>
  <c r="U66" i="6" s="1"/>
  <c r="N67" i="6"/>
  <c r="K95" i="1"/>
  <c r="K94" i="1" s="1"/>
  <c r="K93" i="1"/>
  <c r="K92" i="1"/>
  <c r="K91" i="1" s="1"/>
  <c r="K90" i="1" s="1"/>
  <c r="K89" i="1" s="1"/>
  <c r="K88" i="1" s="1"/>
  <c r="K87" i="1" s="1"/>
  <c r="K86" i="1" s="1"/>
  <c r="K85" i="1" s="1"/>
  <c r="K84" i="1" s="1"/>
  <c r="K77" i="1" s="1"/>
  <c r="K76" i="1" s="1"/>
  <c r="M67" i="6" l="1"/>
  <c r="S67" i="6"/>
  <c r="U67" i="6" s="1"/>
  <c r="N68" i="6"/>
  <c r="Z66" i="6"/>
  <c r="K74" i="1"/>
  <c r="K81" i="1" s="1"/>
  <c r="K73" i="1" s="1"/>
  <c r="K72" i="1" s="1"/>
  <c r="K80" i="1" s="1"/>
  <c r="Z67" i="6" l="1"/>
  <c r="M68" i="6"/>
  <c r="S68" i="6"/>
  <c r="U68" i="6" s="1"/>
  <c r="N70" i="6"/>
  <c r="B72" i="6"/>
  <c r="N69" i="6"/>
  <c r="K79" i="1"/>
  <c r="K75" i="1"/>
  <c r="K83" i="1" s="1"/>
  <c r="K71" i="1"/>
  <c r="K78" i="1" s="1"/>
  <c r="K82" i="1"/>
  <c r="M69" i="6" l="1"/>
  <c r="S69" i="6"/>
  <c r="U69" i="6" s="1"/>
  <c r="S70" i="6"/>
  <c r="U70" i="6" s="1"/>
  <c r="M70" i="6"/>
  <c r="Z68" i="6"/>
  <c r="K70" i="1"/>
  <c r="K69" i="1" s="1"/>
  <c r="K68" i="1" s="1"/>
  <c r="K67" i="1" s="1"/>
  <c r="K66" i="1" s="1"/>
  <c r="K65" i="1" s="1"/>
  <c r="K64" i="1" s="1"/>
  <c r="K63" i="1" s="1"/>
  <c r="K62" i="1" s="1"/>
  <c r="K61" i="1" s="1"/>
  <c r="K60" i="1" s="1"/>
  <c r="K59" i="1" s="1"/>
  <c r="K58" i="1" s="1"/>
  <c r="K57" i="1" s="1"/>
  <c r="K56" i="1" s="1"/>
  <c r="K55" i="1" s="1"/>
  <c r="K54" i="1" s="1"/>
  <c r="K53" i="1" s="1"/>
  <c r="K52" i="1" s="1"/>
  <c r="K51" i="1" s="1"/>
  <c r="K50" i="1" s="1"/>
  <c r="K49" i="1" s="1"/>
  <c r="K48" i="1" s="1"/>
  <c r="K47" i="1" s="1"/>
  <c r="K46" i="1" s="1"/>
  <c r="K45" i="1" s="1"/>
  <c r="K44" i="1" s="1"/>
  <c r="K43" i="1" s="1"/>
  <c r="K42" i="1" s="1"/>
  <c r="K41" i="1" s="1"/>
  <c r="K40" i="1" s="1"/>
  <c r="K39" i="1" s="1"/>
  <c r="K38" i="1" s="1"/>
  <c r="K37" i="1" s="1"/>
  <c r="K35" i="1" s="1"/>
  <c r="K36" i="1" s="1"/>
  <c r="K34" i="1" s="1"/>
  <c r="K32" i="1" s="1"/>
  <c r="Z69" i="6" l="1"/>
  <c r="M72" i="6"/>
  <c r="Z70" i="6"/>
  <c r="Z72" i="6" s="1"/>
  <c r="U72" i="6"/>
  <c r="S72" i="6"/>
  <c r="K33" i="1"/>
  <c r="K31" i="1" s="1"/>
  <c r="K30" i="1" s="1"/>
  <c r="K29" i="1" s="1"/>
  <c r="K28" i="1" s="1"/>
  <c r="K27" i="1" s="1"/>
  <c r="K26" i="1" s="1"/>
  <c r="K25" i="1" s="1"/>
  <c r="K24" i="1" s="1"/>
  <c r="K23" i="1" s="1"/>
  <c r="K22" i="1" s="1"/>
  <c r="K21" i="1" s="1"/>
  <c r="K20" i="1" s="1"/>
  <c r="K19" i="1" s="1"/>
  <c r="K18" i="1" s="1"/>
  <c r="K17" i="1" s="1"/>
  <c r="K16" i="1" s="1"/>
  <c r="K15" i="1" s="1"/>
  <c r="K14" i="1" s="1"/>
  <c r="K13" i="1" s="1"/>
  <c r="K12" i="1" s="1"/>
  <c r="K295" i="1" s="1"/>
</calcChain>
</file>

<file path=xl/sharedStrings.xml><?xml version="1.0" encoding="utf-8"?>
<sst xmlns="http://schemas.openxmlformats.org/spreadsheetml/2006/main" count="1768" uniqueCount="787">
  <si>
    <t>start</t>
  </si>
  <si>
    <t>build</t>
  </si>
  <si>
    <t>test</t>
  </si>
  <si>
    <t>document</t>
  </si>
  <si>
    <t>deploy</t>
  </si>
  <si>
    <t>install</t>
  </si>
  <si>
    <t>environment</t>
  </si>
  <si>
    <t>package</t>
  </si>
  <si>
    <t>vulnerability</t>
  </si>
  <si>
    <t>unit</t>
  </si>
  <si>
    <t>integration</t>
  </si>
  <si>
    <t>report</t>
  </si>
  <si>
    <t>run</t>
  </si>
  <si>
    <t>Command</t>
  </si>
  <si>
    <t>Key</t>
  </si>
  <si>
    <t>Value</t>
  </si>
  <si>
    <t>codecover</t>
  </si>
  <si>
    <t>coveralls</t>
  </si>
  <si>
    <t>Tool 1</t>
  </si>
  <si>
    <t>Tools</t>
  </si>
  <si>
    <t>Tool 2</t>
  </si>
  <si>
    <t>Tool 3</t>
  </si>
  <si>
    <t>compodoc</t>
  </si>
  <si>
    <t>integrate</t>
  </si>
  <si>
    <t>ngsw-config</t>
  </si>
  <si>
    <t>ngsw-copy</t>
  </si>
  <si>
    <t>favicon-copy</t>
  </si>
  <si>
    <t>Tool 4</t>
  </si>
  <si>
    <t>Tool 5</t>
  </si>
  <si>
    <t>Tool 6</t>
  </si>
  <si>
    <t>Tool 7</t>
  </si>
  <si>
    <t>platform</t>
  </si>
  <si>
    <t>prepare</t>
  </si>
  <si>
    <t>npm run</t>
  </si>
  <si>
    <t>ng</t>
  </si>
  <si>
    <t>ver</t>
  </si>
  <si>
    <t>doc-copy</t>
  </si>
  <si>
    <t>cov-copy</t>
  </si>
  <si>
    <t>google-copy</t>
  </si>
  <si>
    <t>manifest-copy</t>
  </si>
  <si>
    <t>test-once</t>
  </si>
  <si>
    <t>cp src/google/*.* dist/</t>
  </si>
  <si>
    <t>cp -r documentation dist/documentation/</t>
  </si>
  <si>
    <t>vulnerability-check</t>
  </si>
  <si>
    <t>lint</t>
  </si>
  <si>
    <t>e2e</t>
  </si>
  <si>
    <t>update</t>
  </si>
  <si>
    <t>auto-changelog -p</t>
  </si>
  <si>
    <t>version</t>
  </si>
  <si>
    <t>snyk-protect</t>
  </si>
  <si>
    <t>dockerize</t>
  </si>
  <si>
    <t>codecov</t>
  </si>
  <si>
    <t>node ./node_modules/coveralls/bin/coveralls.js &lt; ./coverage/lcov.info</t>
  </si>
  <si>
    <t>provision</t>
  </si>
  <si>
    <t>push</t>
  </si>
  <si>
    <t>Level 1</t>
  </si>
  <si>
    <t>Level 2</t>
  </si>
  <si>
    <t>Level 3</t>
  </si>
  <si>
    <t>Level 4</t>
  </si>
  <si>
    <t>copy</t>
  </si>
  <si>
    <t>cp</t>
  </si>
  <si>
    <t>measure</t>
  </si>
  <si>
    <t>dockerize-build</t>
  </si>
  <si>
    <t>dockerize-push</t>
  </si>
  <si>
    <t>node wipe-dependencies.js &amp;&amp; rm -rf node_modules &amp;&amp; npm update --save-dev &amp;&amp; npm update --save</t>
  </si>
  <si>
    <t>PIPELINE</t>
  </si>
  <si>
    <t>release</t>
  </si>
  <si>
    <t>monitor</t>
  </si>
  <si>
    <t>Operate</t>
  </si>
  <si>
    <t>Configure</t>
  </si>
  <si>
    <t>Lifecycle hooks</t>
  </si>
  <si>
    <t>plan</t>
  </si>
  <si>
    <t>code</t>
  </si>
  <si>
    <t>health</t>
  </si>
  <si>
    <t>performance</t>
  </si>
  <si>
    <t>resilience</t>
  </si>
  <si>
    <t>security</t>
  </si>
  <si>
    <t>chaos</t>
  </si>
  <si>
    <t>orchestrate</t>
  </si>
  <si>
    <t>showcase</t>
  </si>
  <si>
    <t>Observe</t>
  </si>
  <si>
    <t>#</t>
  </si>
  <si>
    <t>Phases</t>
  </si>
  <si>
    <t>Package.json command</t>
  </si>
  <si>
    <t>Commands</t>
  </si>
  <si>
    <t>// TOOLS</t>
  </si>
  <si>
    <t>ng  lint</t>
  </si>
  <si>
    <t>Prefix</t>
  </si>
  <si>
    <t>Conjunction</t>
  </si>
  <si>
    <t>&amp;&amp;</t>
  </si>
  <si>
    <t>run-p</t>
  </si>
  <si>
    <t>npm-run-all</t>
  </si>
  <si>
    <t>ops</t>
  </si>
  <si>
    <t>dev</t>
  </si>
  <si>
    <t>Stage</t>
  </si>
  <si>
    <t>Level 0</t>
  </si>
  <si>
    <t>Test</t>
  </si>
  <si>
    <t>Release</t>
  </si>
  <si>
    <t>Plan</t>
  </si>
  <si>
    <t>Code</t>
  </si>
  <si>
    <t>Build</t>
  </si>
  <si>
    <t>Opt-out</t>
  </si>
  <si>
    <t>START-PIPELINE</t>
  </si>
  <si>
    <t>wake-up-the-dynos:*</t>
  </si>
  <si>
    <t>ops:monitor:report:action</t>
  </si>
  <si>
    <t>ops:run:platform:action</t>
  </si>
  <si>
    <t>ops:deploy:package:dockerize:build:action</t>
  </si>
  <si>
    <t>ops:deploy:package:dockerize:push:action</t>
  </si>
  <si>
    <t>ops:deploy:package:provision:action</t>
  </si>
  <si>
    <t>// END PIPELINE</t>
  </si>
  <si>
    <t>update-packages</t>
  </si>
  <si>
    <t>H</t>
  </si>
  <si>
    <t>npm install</t>
  </si>
  <si>
    <t>BUILD</t>
  </si>
  <si>
    <t>TEST</t>
  </si>
  <si>
    <t>PLAN</t>
  </si>
  <si>
    <t>CODE</t>
  </si>
  <si>
    <t>OPERATE</t>
  </si>
  <si>
    <t>RELEASE</t>
  </si>
  <si>
    <t>ng build --configuration=\"heroku\"</t>
  </si>
  <si>
    <t>build-ci</t>
  </si>
  <si>
    <t>build-prod</t>
  </si>
  <si>
    <t>ng build --configuration=\"production\"</t>
  </si>
  <si>
    <t>ops:run</t>
  </si>
  <si>
    <t>plain</t>
  </si>
  <si>
    <t>git commit --allow-empty -m \"empty commit\"</t>
  </si>
  <si>
    <t>git push heroku master</t>
  </si>
  <si>
    <t>if [ ! \"$TRAVIS\" ] &amp;&amp; [ ! \"$HEROKU\" ] ; then ng test --code-coverage ; fi</t>
  </si>
  <si>
    <t>if [ ! \"$HEROKU\" ] ; then ng e2e ; fi</t>
  </si>
  <si>
    <t>heroku-config</t>
  </si>
  <si>
    <t>heroku config</t>
  </si>
  <si>
    <t>heroku</t>
  </si>
  <si>
    <t>ml</t>
  </si>
  <si>
    <t>wake-up-the-dynos</t>
  </si>
  <si>
    <t>sys-info</t>
  </si>
  <si>
    <t>sys-info:*</t>
  </si>
  <si>
    <t>report-goal</t>
  </si>
  <si>
    <t>npm</t>
  </si>
  <si>
    <t>pipeline</t>
  </si>
  <si>
    <t>finish</t>
  </si>
  <si>
    <t>pipeline:finish:action</t>
  </si>
  <si>
    <t>pipeline:start:action</t>
  </si>
  <si>
    <t>pipeline:start</t>
  </si>
  <si>
    <t>pipeline:finish</t>
  </si>
  <si>
    <t>appveyor</t>
  </si>
  <si>
    <t>travis</t>
  </si>
  <si>
    <t>node</t>
  </si>
  <si>
    <t>angular</t>
  </si>
  <si>
    <t>nvm</t>
  </si>
  <si>
    <t>Time opt-out</t>
  </si>
  <si>
    <t>cp -r coverage dist/coverage/</t>
  </si>
  <si>
    <t>npm outdated</t>
  </si>
  <si>
    <t>ng update</t>
  </si>
  <si>
    <t>npm update --save-dev</t>
  </si>
  <si>
    <t>npm update --save</t>
  </si>
  <si>
    <t>ng-update</t>
  </si>
  <si>
    <t>ng-update-all</t>
  </si>
  <si>
    <t>npm-update-save</t>
  </si>
  <si>
    <t>npx-npm-check-updates-u</t>
  </si>
  <si>
    <t>npm-outdated</t>
  </si>
  <si>
    <t>if [ \"$CI\" ] ; then npm run build-ci ; else npm run build ; fi</t>
  </si>
  <si>
    <t>if [ \"$CI\" ] ; then npm run PIPELINE ; else ng build ; fi</t>
  </si>
  <si>
    <t>if [ ! \"$CI\" ] ; then npm-run-all update-packages:* ; fi</t>
  </si>
  <si>
    <t>deprecated</t>
  </si>
  <si>
    <t>npm-update-save-dev</t>
  </si>
  <si>
    <t>off</t>
  </si>
  <si>
    <t>ng update --all --allowDirty --force</t>
  </si>
  <si>
    <t>if [ \"$production\" ] ; then node_modules/.bin/ngsw-config dist src/ngsw-config.json ; fi</t>
  </si>
  <si>
    <t>if [ \"$production\" ] ; then cp node_modules/@angular/service-worker/ngsw-worker.js dist/ ; fi</t>
  </si>
  <si>
    <t>once</t>
  </si>
  <si>
    <t>postinstall</t>
  </si>
  <si>
    <t>Log</t>
  </si>
  <si>
    <t>prometheus</t>
  </si>
  <si>
    <t>graphana</t>
  </si>
  <si>
    <t xml:space="preserve">date &amp;&amp; time ( </t>
  </si>
  <si>
    <t xml:space="preserve"> )</t>
  </si>
  <si>
    <t>dev:build</t>
  </si>
  <si>
    <t>dev:test</t>
  </si>
  <si>
    <t>dev:plan:plan:report:action</t>
  </si>
  <si>
    <t>dev:plan:update:report:action</t>
  </si>
  <si>
    <t>dev:build:install:prepare:action</t>
  </si>
  <si>
    <t>dev:build:install:package:package:action</t>
  </si>
  <si>
    <t>dev:build:install:report:action</t>
  </si>
  <si>
    <t>dev:build:build:package:action</t>
  </si>
  <si>
    <t>dev:build:build:report:action</t>
  </si>
  <si>
    <t>dev:test:test:package:vulnerability:action</t>
  </si>
  <si>
    <t>dev:test:test:package:unit:action</t>
  </si>
  <si>
    <t>dev:test:test:measure:action</t>
  </si>
  <si>
    <t>dev:test:codecover:package:action</t>
  </si>
  <si>
    <t>dev:test:document:package:action</t>
  </si>
  <si>
    <t>dev:test:integrate:package:action</t>
  </si>
  <si>
    <t>monitor:prometheus</t>
  </si>
  <si>
    <t>monitor:graphana</t>
  </si>
  <si>
    <t xml:space="preserve">mkdir -p ./logs &amp;&amp; </t>
  </si>
  <si>
    <t xml:space="preserve"> 2&gt;&amp;1 | tee ./logs/*.txt</t>
  </si>
  <si>
    <t>cp -r logs dist/logs/</t>
  </si>
  <si>
    <t>logs-copy</t>
  </si>
  <si>
    <t>pipeline:finish:action:*</t>
  </si>
  <si>
    <t>pipeline:start:action:*</t>
  </si>
  <si>
    <t>START-dev</t>
  </si>
  <si>
    <t>START-ops</t>
  </si>
  <si>
    <t>START-build</t>
  </si>
  <si>
    <t>START-start</t>
  </si>
  <si>
    <t>START-test</t>
  </si>
  <si>
    <t>Tool 8</t>
  </si>
  <si>
    <t>method1</t>
  </si>
  <si>
    <t>method2</t>
  </si>
  <si>
    <t>codecov:*</t>
  </si>
  <si>
    <t>env</t>
  </si>
  <si>
    <t>bash &lt;(curl -s https://codecov.io/env)</t>
  </si>
  <si>
    <t>if [ \"$APPVEYOR\" ] ; then codecov ; fi</t>
  </si>
  <si>
    <t>if [ ! \"$APPVEYOR\" ] ; then bash &lt;(curl -s https://codecov.io/bash) ; fi</t>
  </si>
  <si>
    <t>lighthouse</t>
  </si>
  <si>
    <t>measure:*</t>
  </si>
  <si>
    <t>static</t>
  </si>
  <si>
    <t>lighthouse-update</t>
  </si>
  <si>
    <t>webpage</t>
  </si>
  <si>
    <t>project-summary</t>
  </si>
  <si>
    <t>spectrum</t>
  </si>
  <si>
    <t>soc-bar</t>
  </si>
  <si>
    <t>portfolio</t>
  </si>
  <si>
    <t>search</t>
  </si>
  <si>
    <t>publication</t>
  </si>
  <si>
    <t>publication-list</t>
  </si>
  <si>
    <t>publication-index</t>
  </si>
  <si>
    <t>accomplishments</t>
  </si>
  <si>
    <t>property</t>
  </si>
  <si>
    <t>project</t>
  </si>
  <si>
    <t>project-list</t>
  </si>
  <si>
    <t>project-index</t>
  </si>
  <si>
    <t>project-gantt-chart-map</t>
  </si>
  <si>
    <t>project-gantt-chart</t>
  </si>
  <si>
    <t>project-contributions</t>
  </si>
  <si>
    <t>project-card</t>
  </si>
  <si>
    <t>background</t>
  </si>
  <si>
    <t>professional-experience</t>
  </si>
  <si>
    <t>cv</t>
  </si>
  <si>
    <t>personal-data</t>
  </si>
  <si>
    <t>navigation</t>
  </si>
  <si>
    <t>map</t>
  </si>
  <si>
    <t>language</t>
  </si>
  <si>
    <t>general-timeline-map</t>
  </si>
  <si>
    <t>general-timeline</t>
  </si>
  <si>
    <t>footer</t>
  </si>
  <si>
    <t>Parent</t>
  </si>
  <si>
    <t>Entity</t>
  </si>
  <si>
    <t>education</t>
  </si>
  <si>
    <t>course</t>
  </si>
  <si>
    <t>course-list</t>
  </si>
  <si>
    <t>course-index</t>
  </si>
  <si>
    <t>modulesParent</t>
  </si>
  <si>
    <t>modules</t>
  </si>
  <si>
    <t>Class</t>
  </si>
  <si>
    <t>Interface</t>
  </si>
  <si>
    <t>interfaces</t>
  </si>
  <si>
    <t>classes</t>
  </si>
  <si>
    <t>ui</t>
  </si>
  <si>
    <t>entities</t>
  </si>
  <si>
    <t>gantt-chart-entry</t>
  </si>
  <si>
    <t>general-timeline-entry</t>
  </si>
  <si>
    <t>certification</t>
  </si>
  <si>
    <t>entity</t>
  </si>
  <si>
    <t>ui-entry</t>
  </si>
  <si>
    <t>Interface qualified</t>
  </si>
  <si>
    <t>Row Labels</t>
  </si>
  <si>
    <t>Grand Total</t>
  </si>
  <si>
    <t>START-e2e</t>
  </si>
  <si>
    <t>env singleRun=true ng test --code-coverage --watch=false</t>
  </si>
  <si>
    <t>open</t>
  </si>
  <si>
    <t xml:space="preserve">bash ./launch \" </t>
  </si>
  <si>
    <t xml:space="preserve"> \"</t>
  </si>
  <si>
    <t>cv-generator-fe</t>
  </si>
  <si>
    <t>&lt;%= utils.process(name) %&gt;</t>
  </si>
  <si>
    <t>name</t>
  </si>
  <si>
    <t>cv-generator</t>
  </si>
  <si>
    <t>capitalize</t>
  </si>
  <si>
    <t>firstCapitalize</t>
  </si>
  <si>
    <t>allCapitalize</t>
  </si>
  <si>
    <t>delimiterLeft</t>
  </si>
  <si>
    <t>delimiterRight</t>
  </si>
  <si>
    <t>bracketLeft</t>
  </si>
  <si>
    <t>bracketRight</t>
  </si>
  <si>
    <t>process</t>
  </si>
  <si>
    <t>dasherize</t>
  </si>
  <si>
    <t>-</t>
  </si>
  <si>
    <t>classify</t>
  </si>
  <si>
    <t>CvGenerator</t>
  </si>
  <si>
    <t>spacify</t>
  </si>
  <si>
    <t>CV generator</t>
  </si>
  <si>
    <t xml:space="preserve"> </t>
  </si>
  <si>
    <t>titlecase</t>
  </si>
  <si>
    <t>CV Generator</t>
  </si>
  <si>
    <t>camelcase</t>
  </si>
  <si>
    <t>cvGenerator</t>
  </si>
  <si>
    <t>pascalcase</t>
  </si>
  <si>
    <t>snakecase</t>
  </si>
  <si>
    <t>cv_generator</t>
  </si>
  <si>
    <t>_</t>
  </si>
  <si>
    <t>kebapcase</t>
  </si>
  <si>
    <t>CV GENERATOR</t>
  </si>
  <si>
    <t>uppercase</t>
  </si>
  <si>
    <t>CV-GENERATOR</t>
  </si>
  <si>
    <t>lowercase</t>
  </si>
  <si>
    <t>listify</t>
  </si>
  <si>
    <t>cv, generator</t>
  </si>
  <si>
    <t xml:space="preserve">, </t>
  </si>
  <si>
    <t>delimit</t>
  </si>
  <si>
    <t>"cv" "generator"</t>
  </si>
  <si>
    <t>"</t>
  </si>
  <si>
    <t>templatize</t>
  </si>
  <si>
    <t xml:space="preserve">&lt;%= </t>
  </si>
  <si>
    <t xml:space="preserve"> %&gt;</t>
  </si>
  <si>
    <t>CV_GENERATOR</t>
  </si>
  <si>
    <t>uppersnakecase</t>
  </si>
  <si>
    <t>join</t>
  </si>
  <si>
    <t>cvgenerator</t>
  </si>
  <si>
    <t>spacifyPlus</t>
  </si>
  <si>
    <t>titlecasePlus</t>
  </si>
  <si>
    <t>cv-generator-fe6</t>
  </si>
  <si>
    <t>CvGeneratorFe6</t>
  </si>
  <si>
    <t>cvgeneratorfe6</t>
  </si>
  <si>
    <t>CV generator fe6</t>
  </si>
  <si>
    <t>CV Generator Fe6</t>
  </si>
  <si>
    <t>CV_GENERATOR_FE6</t>
  </si>
  <si>
    <t>if [ ! \"$CI\" ] ; then curl &lt;%= utils.join(name) %&gt;.ml ; fi</t>
  </si>
  <si>
    <t>synonyms</t>
  </si>
  <si>
    <t>camelize</t>
  </si>
  <si>
    <t>pascalize</t>
  </si>
  <si>
    <t>tabify</t>
  </si>
  <si>
    <t>\t</t>
  </si>
  <si>
    <t>cv\tgenerator</t>
  </si>
  <si>
    <t>columnize</t>
  </si>
  <si>
    <t>semicolumnize</t>
  </si>
  <si>
    <t>:</t>
  </si>
  <si>
    <t>cv:generator</t>
  </si>
  <si>
    <t>cv; generator</t>
  </si>
  <si>
    <t xml:space="preserve">; </t>
  </si>
  <si>
    <t>split</t>
  </si>
  <si>
    <t>\n</t>
  </si>
  <si>
    <t>cv\ngenerator</t>
  </si>
  <si>
    <t>cv generator</t>
  </si>
  <si>
    <t>Cv Generator</t>
  </si>
  <si>
    <t>simplify</t>
  </si>
  <si>
    <t>simplification</t>
  </si>
  <si>
    <t>-fe</t>
  </si>
  <si>
    <t>splitSeparator</t>
  </si>
  <si>
    <t>joinSeparator</t>
  </si>
  <si>
    <t>substitute</t>
  </si>
  <si>
    <t>favicon</t>
  </si>
  <si>
    <t>os-ver</t>
  </si>
  <si>
    <t>npm run os-ver</t>
  </si>
  <si>
    <t>ops:release:report:action</t>
  </si>
  <si>
    <t>ops:release:package:action</t>
  </si>
  <si>
    <t>bump-patch</t>
  </si>
  <si>
    <t>bump</t>
  </si>
  <si>
    <t>bump-major</t>
  </si>
  <si>
    <t>bump-minor</t>
  </si>
  <si>
    <t>npm run bump-patch</t>
  </si>
  <si>
    <t>npm --no-git-tag-version version patch</t>
  </si>
  <si>
    <t>npm --no-git-tag-version version minor</t>
  </si>
  <si>
    <t>npm --no-git-tag-version version major</t>
  </si>
  <si>
    <t>docker image build -t jorich/&lt;%= utils.dasherize(name) %&gt;:$npm_package_version -t jorich/&lt;%= utils.dasherize(name) %&gt; .</t>
  </si>
  <si>
    <t>docker push jorich/&lt;%= utils.dasherize(name) %&gt;:$npm_package_version &amp;&amp; docker push jorich/&lt;%= utils.dasherize(name) %&gt;:latest</t>
  </si>
  <si>
    <t>generate</t>
  </si>
  <si>
    <t>scaffold</t>
  </si>
  <si>
    <t>transform</t>
  </si>
  <si>
    <t>launch</t>
  </si>
  <si>
    <t>rejuvenate</t>
  </si>
  <si>
    <t>dev:code:scaffold:generate:action</t>
  </si>
  <si>
    <t>dev:code:scaffold:transform:action</t>
  </si>
  <si>
    <t>dev:code:scaffold:launch:action</t>
  </si>
  <si>
    <t>dev:code:rejuvenate:action</t>
  </si>
  <si>
    <t>dev:code:code:action</t>
  </si>
  <si>
    <t>dev:code:report:action</t>
  </si>
  <si>
    <t>echo $'\\033[0;32m'Update: Updated everything to latest \\(or next\\).$'\\033[0m'</t>
  </si>
  <si>
    <t>exit ; if [ \"$(date +%u)\" -eq 4 ]; then if [ ! \"$CI\" ] ; then cd ../cv-generator-life-scaffolder/scripts &amp;&amp; ./scaffold-generate.sh ; fi ; fi</t>
  </si>
  <si>
    <t>exit ; if [ \"$(date +%u)\" -eq 4 ]; then if [ ! \"$CI\" ] ; then cd ../cv-generator-life-scaffolder/scripts &amp;&amp; ./scaffold-transform.sh ; fi ; fi</t>
  </si>
  <si>
    <t>exit ; if [ \"$(date +%u)\" -eq 4 ]; then if [ ! \"$CI\" ] ; then cd ../cv-generator-life-scaffolder/scripts &amp;&amp; ./scaffold-launch.sh ; fi ; fi</t>
  </si>
  <si>
    <t>cd ../cv-generator-life-terraform &amp;&amp; terraform apply</t>
  </si>
  <si>
    <t>dev:test:integrate:test:action</t>
  </si>
  <si>
    <t>echo $'\\033[0;32m'CI/CD pipeline FINISH$'\\033[0m'</t>
  </si>
  <si>
    <t>echo $'\\033[0;32m'CI/CD pipeline START$'\\033[0m'</t>
  </si>
  <si>
    <t>echo $'\\033[0;32m''Angular Version:'$'\\033[0m' ; ng version</t>
  </si>
  <si>
    <t>echo -n $'\\033[0;32m''Node: '$'\\033[0m' ; node -v</t>
  </si>
  <si>
    <t>echo -n $'\\033[0;32m''NPM Verbose:'$'\\033[0m' ; npm version</t>
  </si>
  <si>
    <t>echo -n $'\\033[0;32m''Git: '$'\\033[0m' ; git --version</t>
  </si>
  <si>
    <t>echo -n $'\\033[0;32m''NVM: '$'\\033[0m' ; nvm v</t>
  </si>
  <si>
    <t>echo -n $'\\033[0;32m''NPM: '$'\\033[0m' ; npm -v</t>
  </si>
  <si>
    <t>echo $'\\033[0;32m''OS Version:'$'\\033[0m' ; cat /etc/os-release 2&gt;/dev/null ; lsb_release -a 2&gt;/dev/null ; hostnamectl 2&gt;/dev/null ; uname -r 2&gt;/dev/null ; systeminfo | grep \"OS Name\" 2&gt;/dev/null ; systeminfo | grep \"OS Version\" 2&gt;/dev/null</t>
  </si>
  <si>
    <t>if [ ! \"$CI\" ] ; then npm-run-all heroku-config | grep -v _TOKEN ; fi</t>
  </si>
  <si>
    <t>Heroku</t>
  </si>
  <si>
    <t>Travis</t>
  </si>
  <si>
    <t>Appveyor</t>
  </si>
  <si>
    <t>local</t>
  </si>
  <si>
    <t>Codecov</t>
  </si>
  <si>
    <t>Coveralls</t>
  </si>
  <si>
    <t>Lighthouse</t>
  </si>
  <si>
    <t>Snyk</t>
  </si>
  <si>
    <t>GitHub</t>
  </si>
  <si>
    <t>NPM</t>
  </si>
  <si>
    <t>CI:</t>
  </si>
  <si>
    <t>GitHub.io</t>
  </si>
  <si>
    <t>DockerHub</t>
  </si>
  <si>
    <t>stackshare.io</t>
  </si>
  <si>
    <t>shields.io</t>
  </si>
  <si>
    <t>fury.io</t>
  </si>
  <si>
    <t>s3.amazonaws.com</t>
  </si>
  <si>
    <t>david-dm.org</t>
  </si>
  <si>
    <t>Codacy</t>
  </si>
  <si>
    <t>plot.ly</t>
  </si>
  <si>
    <t>Prometheus</t>
  </si>
  <si>
    <t>Graphana</t>
  </si>
  <si>
    <t>papertrailapp.com</t>
  </si>
  <si>
    <t>newrelic.com</t>
  </si>
  <si>
    <t>npm run semantic-release</t>
  </si>
  <si>
    <t>npx semantic-release</t>
  </si>
  <si>
    <t>npx semantic-release --no-ci</t>
  </si>
  <si>
    <t>semantic-release-no-ci</t>
  </si>
  <si>
    <t>semantic-release</t>
  </si>
  <si>
    <t>dockerize-auth</t>
  </si>
  <si>
    <t>echo \\\"$&lt;%= utils.uppersnakecase(name) %&gt;_DOCKER_TOKEN\\\" | docker login -u \\\"$&lt;%= utils.uppersnakecase(name) %&gt;_DOCKER_USERNAME\\\" --password-stdin</t>
  </si>
  <si>
    <t>serve</t>
  </si>
  <si>
    <t>node server.js</t>
  </si>
  <si>
    <t>if [ -f \\\"server.js\\\" ] ; then node server.js -o http://localhost:5000 ; else ng serve --open=true ; fi</t>
  </si>
  <si>
    <t>echo $'\\033[0;32m'Plan: Starting a full-featured DevSecOps CI/CD pipeline SD process:…$'\\033[0m'</t>
  </si>
  <si>
    <t>Text</t>
  </si>
  <si>
    <t>Image</t>
  </si>
  <si>
    <t>Link</t>
  </si>
  <si>
    <t>Group</t>
  </si>
  <si>
    <t>Name</t>
  </si>
  <si>
    <t>Deploy</t>
  </si>
  <si>
    <t>Run</t>
  </si>
  <si>
    <t>Monitor</t>
  </si>
  <si>
    <t>Hint</t>
  </si>
  <si>
    <t>informational</t>
  </si>
  <si>
    <t>%E2%9C%94</t>
  </si>
  <si>
    <t>Description</t>
  </si>
  <si>
    <t>Title</t>
  </si>
  <si>
    <t>Color type</t>
  </si>
  <si>
    <t>Dev</t>
  </si>
  <si>
    <t>Ops</t>
  </si>
  <si>
    <t>Image Prefix</t>
  </si>
  <si>
    <t>Image Icon</t>
  </si>
  <si>
    <t>Image Suffix</t>
  </si>
  <si>
    <t>Image Calculated</t>
  </si>
  <si>
    <t>Link Project</t>
  </si>
  <si>
    <t>Link Site</t>
  </si>
  <si>
    <t>Image Own</t>
  </si>
  <si>
    <t>Badge</t>
  </si>
  <si>
    <t>site</t>
  </si>
  <si>
    <t>Data lake</t>
  </si>
  <si>
    <t>Plotly</t>
  </si>
  <si>
    <t>Chart.js</t>
  </si>
  <si>
    <t>Docker Hub</t>
  </si>
  <si>
    <t>Papertrail</t>
  </si>
  <si>
    <t>New Relic</t>
  </si>
  <si>
    <t>Local</t>
  </si>
  <si>
    <t>Travis CI</t>
  </si>
  <si>
    <t>David-dm</t>
  </si>
  <si>
    <t>account</t>
  </si>
  <si>
    <t>%E2%8C%82</t>
  </si>
  <si>
    <t>1080C0</t>
  </si>
  <si>
    <t>47b2f0</t>
  </si>
  <si>
    <t>a5daf8</t>
  </si>
  <si>
    <t>https://eu-west-1.console.aws.amazon.com/console/home?region=eu-west-1</t>
  </si>
  <si>
    <t>https://s3.console.aws.amazon.com/s3/buckets/cv-generator-life-log/deploy/public/?region=eu-west-1&amp;tab=overview</t>
  </si>
  <si>
    <t>https://aws.amazon.com/s3/</t>
  </si>
  <si>
    <t>https://app.snyk.io/org/yrkki/project/fa16a2a4-b6e4-4261-9c6e-b02397763950</t>
  </si>
  <si>
    <t>https://app.snyk.io/org/yrkki/</t>
  </si>
  <si>
    <t>https://snyk.io/</t>
  </si>
  <si>
    <t>Dropbox</t>
  </si>
  <si>
    <t>https://www.dropbox.com/home/Career/CVs/CV%20Generator</t>
  </si>
  <si>
    <t>https://www.dropbox.com/account</t>
  </si>
  <si>
    <t>https://www.dropbox.com/</t>
  </si>
  <si>
    <t>https://github.com/Yrkki</t>
  </si>
  <si>
    <t>https://github.com/</t>
  </si>
  <si>
    <t>https://github.com/Yrkki/cv-generator-fe</t>
  </si>
  <si>
    <t>https://yrkki.github.io/</t>
  </si>
  <si>
    <t>https://yrkki.github.io/cv-generator-fe/</t>
  </si>
  <si>
    <t>https://pages.github.com/</t>
  </si>
  <si>
    <t>https://travis-ci.community/u/jorich/summary</t>
  </si>
  <si>
    <t>https://travis-ci.org/</t>
  </si>
  <si>
    <t>https://travis-ci.org/github/Yrkki/cv-generator-fe</t>
  </si>
  <si>
    <t>https://codecov.io/</t>
  </si>
  <si>
    <t>https://codecov.io/gh/Yrkki/cv-generator-fe</t>
  </si>
  <si>
    <t>https://codecov.io/gh/Yrkki</t>
  </si>
  <si>
    <t>https://coveralls.io/</t>
  </si>
  <si>
    <t>https://coveralls.io/github/Yrkki/cv-generator-fe</t>
  </si>
  <si>
    <t>https://coveralls.io/account</t>
  </si>
  <si>
    <t>https://papertrailapp.com/dashboard</t>
  </si>
  <si>
    <t>https://papertrailapp.com/</t>
  </si>
  <si>
    <t>https://grafana.com/orgs/yrkki</t>
  </si>
  <si>
    <t>https://yrkki.grafana.net/</t>
  </si>
  <si>
    <t>https://grafana.com/</t>
  </si>
  <si>
    <t>https://prometheus.io/</t>
  </si>
  <si>
    <t>https://rpm.eu.newrelic.com/accounts/2742371/applications</t>
  </si>
  <si>
    <t>https://one.eu.newrelic.com/</t>
  </si>
  <si>
    <t>https://app.codacy.com/app</t>
  </si>
  <si>
    <t>https://app.codacy.com/manual/Yrkki/cv-generator-fe/dashboard?bid=18790902&amp;dashboardType=Days7</t>
  </si>
  <si>
    <t>https://app.codacy.com/account/profile</t>
  </si>
  <si>
    <t>https://stackshare.io/Yrkki/cv-generator</t>
  </si>
  <si>
    <t>https://stackshare.io/Yrkki</t>
  </si>
  <si>
    <t>https://stackshare.io/</t>
  </si>
  <si>
    <t>https://gemfury.com/</t>
  </si>
  <si>
    <t>https://manage.fury.io/dashboard/jorich/</t>
  </si>
  <si>
    <t>https://shields.io/</t>
  </si>
  <si>
    <t>https://www.npmjs.com/</t>
  </si>
  <si>
    <t>https://www.npmjs.com/~jorich</t>
  </si>
  <si>
    <t>https://hub.docker.com/</t>
  </si>
  <si>
    <t>https://hub.docker.com/repository/docker/jorich/cv-generator-fe</t>
  </si>
  <si>
    <t>https://hub.docker.com/u/jorich</t>
  </si>
  <si>
    <t>https://circleci.com/</t>
  </si>
  <si>
    <t>CircleCI</t>
  </si>
  <si>
    <t>https://app.circleci.com/pipelines/github/Yrkki/cv-generator-fe</t>
  </si>
  <si>
    <t>https://app.circleci.com/pipelines/github/Yrkki</t>
  </si>
  <si>
    <t>Lighthouse CI</t>
  </si>
  <si>
    <t>https://github.com/GoogleChrome/lighthouse-ci</t>
  </si>
  <si>
    <t>Google Analytics</t>
  </si>
  <si>
    <t>https://analytics.google.com/analytics/web/</t>
  </si>
  <si>
    <t>https://analytics.google.com/analytics/web/#/report-home/a121192864w179051236p177453797</t>
  </si>
  <si>
    <t>https://analytics.google.com/analytics/web/#/usersettings</t>
  </si>
  <si>
    <t>https://dashboard.heroku.com/apps</t>
  </si>
  <si>
    <t>http://heroku.com</t>
  </si>
  <si>
    <t>https://dashboard.heroku.com/apps/cv-generator-fe</t>
  </si>
  <si>
    <t>https://ci.appveyor.com/project/Yrkki/cv-generator-fe</t>
  </si>
  <si>
    <t>https://ci.appveyor.com/projects</t>
  </si>
  <si>
    <t>https://www.appveyor.com/</t>
  </si>
  <si>
    <t>https://david-dm.org/Yrkki/cv-generator-fe</t>
  </si>
  <si>
    <t>https://david-dm.org/</t>
  </si>
  <si>
    <t>https://plotly.com/</t>
  </si>
  <si>
    <t>https://www.chartjs.org/</t>
  </si>
  <si>
    <t>http://marinov.ml/</t>
  </si>
  <si>
    <t>http://cvgenerator.ml/</t>
  </si>
  <si>
    <t>https://my.freenom.com/clientarea.php?action=domains</t>
  </si>
  <si>
    <t>Freenom</t>
  </si>
  <si>
    <t>https://www.freenom.com/en/index.html?lang=en</t>
  </si>
  <si>
    <t>https://my.freenom.com/clientarea.php?action=domaindetails&amp;id=1095750537</t>
  </si>
  <si>
    <t>Terraform</t>
  </si>
  <si>
    <t>https://www.terraform.io/</t>
  </si>
  <si>
    <t>https://app.terraform.io/app</t>
  </si>
  <si>
    <t>Link Account</t>
  </si>
  <si>
    <t>https://simpleicons.org/</t>
  </si>
  <si>
    <t>Simple Icons</t>
  </si>
  <si>
    <t>Logo</t>
  </si>
  <si>
    <t>Logo Color</t>
  </si>
  <si>
    <t>Simple icons</t>
  </si>
  <si>
    <t>json</t>
  </si>
  <si>
    <t>dependabot</t>
  </si>
  <si>
    <t>docker</t>
  </si>
  <si>
    <t>github</t>
  </si>
  <si>
    <t>logstash</t>
  </si>
  <si>
    <t>Grafana</t>
  </si>
  <si>
    <t>stackshare</t>
  </si>
  <si>
    <t>npm audit fix &amp;&amp; ngcc</t>
  </si>
  <si>
    <t>echo $'\\033[0;32m'Build: Install: Installed and fixed all dependencies.$'\\033[0m'</t>
  </si>
  <si>
    <t>echo $'\\033[0;32m'Build: Built everything.$'\\033[0m'</t>
  </si>
  <si>
    <t>circleci</t>
  </si>
  <si>
    <t>power-bi</t>
  </si>
  <si>
    <t>react-router</t>
  </si>
  <si>
    <t>open-badges</t>
  </si>
  <si>
    <t>rubygems</t>
  </si>
  <si>
    <t>home-assistant</t>
  </si>
  <si>
    <t>https://www.npmjs.com/package/cv-generator-fe</t>
  </si>
  <si>
    <t>https://app.terraform.io/app/jorich/workspaces/cv-generator-life-terraform/runs</t>
  </si>
  <si>
    <t>papertrail</t>
  </si>
  <si>
    <t>drains</t>
  </si>
  <si>
    <t>add</t>
  </si>
  <si>
    <t>list</t>
  </si>
  <si>
    <t>heroku drains:add syslog+tls://logs5.papertrailapp.com:39476</t>
  </si>
  <si>
    <t>add-searches</t>
  </si>
  <si>
    <t>remote</t>
  </si>
  <si>
    <t>if [ -f \\\"server.js\\\" ] ; then node server.js -o https://cv-generator-fe.herokuapp.com/ ; else ng serve --open=true ; fi</t>
  </si>
  <si>
    <t>open:local</t>
  </si>
  <si>
    <t>ops:monitor:package:showcase:action</t>
  </si>
  <si>
    <t>new-relic</t>
  </si>
  <si>
    <t>grafana</t>
  </si>
  <si>
    <t>https://rpm.eu.newrelic.com/accounts/2742371/applications/53359159</t>
  </si>
  <si>
    <t>start https://rpm.eu.newrelic.com/accounts/2742371/applications/53359159</t>
  </si>
  <si>
    <t>start https://one.eu.newrelic.com/launcher/nr1-core.explorer?pane=eyJuZXJkbGV0SWQiOiJhcG0tbmVyZGxldHMub3ZlcnZpZXciLCJpc092ZXJ2aWV3Ijp0cnVlLCJlbnRpdHlJZCI6Ik1qYzBNak0zTVh4QlVFMThRVkJRVEVsRFFWUkpUMDU4TlRNek5Ua3hOVGsifQ==&amp;sidebars[0]=eyJuZXJkbGV0SWQiOiJucjEtY29yZS5hY3Rpb25zIiwiZW50aXR5SWQiOiJNamMwTWpNM01YeEJVRTE4UVZCUVRFbERRVlJKVDA1OE5UTXpOVGt4TlRrIiwic2VsZWN0ZWROZXJkbGV0Ijp7Im5lcmRsZXRJZCI6ImFwbS1uZXJkbGV0cy5vdmVydmlldyIsImlzT3ZlcnZpZXciOnRydWV9fQ==&amp;platform[timeRange][duration]=1800000</t>
  </si>
  <si>
    <t>new-relic-one</t>
  </si>
  <si>
    <t>showcase:grafana:open:remote</t>
  </si>
  <si>
    <t>New Relic One</t>
  </si>
  <si>
    <t>https://one.eu.newrelic.com/launcher/nr1-core.explorer?pane=eyJuZXJkbGV0SWQiOiJhcG0tbmVyZGxldHMub3ZlcnZpZXciLCJpc092ZXJ2aWV3Ijp0cnVlLCJlbnRpdHlJZCI6Ik1qYzBNak0zTVh4QlVFMThRVkJRVEVsRFFWUkpUMDU4TlRNek5Ua3hOVGsifQ==&amp;sidebars[0]=eyJuZXJkbGV0SWQiOiJucjEtY29yZS5hY3Rpb25zIiwiZW50aXR5SWQiOiJNamMwTWpNM01YeEJVRTE4UVZCUVRFbERRVlJKVDA1OE5UTXpOVGt4TlRrIiwic2VsZWN0ZWROZXJkbGV0Ijp7Im5lcmRsZXRJZCI6ImFwbS1uZXJkbGV0cy5vdmVydmlldyIsImlzT3ZlcnZpZXciOnRydWV9fQ==&amp;platform[timeRange][duration]=1800000</t>
  </si>
  <si>
    <t>https://one.eu.newrelic.com/launcher/nr1-core.explorer?pane=eyJuZXJkbGV0SWQiOiJucjEtY29yZS5saXN0aW5nIiwiZW50aXR5RG9tYWluIjoiQVBNIiwiZW50aXR5VHlwZSI6IkFQUExJQ0FUSU9OIn0=&amp;sidebars[0]=eyJuZXJkbGV0SWQiOiJucjEtY29yZS5jYXRlZ29yaWVzIiwic2VsZWN0ZWRDYXRlZ29yeSI6eyJlbnRpdHlEb21haW4iOiJBUE0iLCJlbnRpdHlUeXBlIjoiQVBQTElDQVRJT04ifX0=&amp;platform[timeRange][duration]=1800000</t>
  </si>
  <si>
    <t>https://rpm.eu.newrelic.com/</t>
  </si>
  <si>
    <t>Deploys</t>
  </si>
  <si>
    <t>Dyno state changes</t>
  </si>
  <si>
    <t>Platform errors</t>
  </si>
  <si>
    <t>Scheduler jobs</t>
  </si>
  <si>
    <t>Web app output</t>
  </si>
  <si>
    <t>https://papertrailapp.com/searches/91201242</t>
  </si>
  <si>
    <t>https://papertrailapp.com/searches/91201262</t>
  </si>
  <si>
    <t>https://papertrailapp.com/searches/91201232</t>
  </si>
  <si>
    <t>https://papertrailapp.com/searches/91201252</t>
  </si>
  <si>
    <t>https://papertrailapp.com/searches/91201272</t>
  </si>
  <si>
    <t>https://papertrailapp.com/systems/cv-generator-fe/events</t>
  </si>
  <si>
    <t>if [ ! \"$CI\" ] ; then npm-run-all showcase:* ; fi</t>
  </si>
  <si>
    <t>Grafana Prometheus Stats</t>
  </si>
  <si>
    <t>https://yrkki.grafana.net/d/Q-RH_S4Gk/cv-generator-prometheus-stats?orgId=1&amp;refresh=5s&amp;from=now-3h&amp;to=now</t>
  </si>
  <si>
    <t>Grafana Prometheus 2.0 Stats</t>
  </si>
  <si>
    <t>https://yrkki.grafana.net/d/lQGH_I4Gk/cv-generator-prometheus-2-0-stats?orgId=1&amp;refresh=5s&amp;from=now-1h&amp;to=now</t>
  </si>
  <si>
    <t>Grafana Node Dashboard</t>
  </si>
  <si>
    <t>https://yrkki.grafana.net/d/oOSnZg7mz/cv-generator-node-dashboard?orgId=1&amp;refresh=5s&amp;var-node=All&amp;var-device=All&amp;var-job=</t>
  </si>
  <si>
    <t>compodoc -p tsconfig.compodoc.json --theme vagrant --hideGenerator --disableSourceCode --disablePrivate --disableTemplateTab&lt;%= utils.favicon(name) %&gt; -n \\\"&lt;%= utils.titlecasePlus(name) %&gt; Documentation\\\"</t>
  </si>
  <si>
    <t>echo &lt;%= utils.dasherize(name) %&gt;</t>
  </si>
  <si>
    <t>heroku drains --app &lt;%= utils.dasherize(name) %&gt;</t>
  </si>
  <si>
    <t>start https://my.papertrailapp.com/systems/&lt;%= utils.dasherize(name) %&gt;/events</t>
  </si>
  <si>
    <t>if [ ! \"$HEROKU\" ] ; then curl https://&lt;%= utils.dasherize(name) %&gt;.herokuapp.com/webpage ; fi</t>
  </si>
  <si>
    <t>docker run -p 3800:3000 grafana/grafana</t>
  </si>
  <si>
    <t>Code Climate</t>
  </si>
  <si>
    <t>https://velocity.codeclimate.com/portal/targets</t>
  </si>
  <si>
    <t>https://velocity.codeclimate.com/overview</t>
  </si>
  <si>
    <t>https://codeclimate.com/github/Yrkki/cv-generator-fe</t>
  </si>
  <si>
    <t>Code Climate Velocity</t>
  </si>
  <si>
    <t>https://codeclimate.com</t>
  </si>
  <si>
    <t>https://codeclimate.com/oss/dashboard</t>
  </si>
  <si>
    <t>code-climate</t>
  </si>
  <si>
    <t>if [ \"$(date +%H%M)\" -gt 2100 -a \"$(date +%H%M)\" -lt 2200 ]; then npx snyk protect ; else echo Skipping Snyk protect. ; fi</t>
  </si>
  <si>
    <t>npx snyk test --all-projects -d</t>
  </si>
  <si>
    <t>env &lt;%= utils.uppersnakecase(name) %&gt;_AUDITING=true npx lighthouse https://&lt;%= utils.dasherize(name) %&gt;.herokuapp.com/ --chrome-flags=\\\"--headless --disable-gpu\\\" --output-path=./logs/lighthouse.report.html --only-categories=accessibility,best-practices,pwa,seo --max-wait-for-load=120000 --view &amp;&amp; unset &lt;%= utils.uppersnakecase(name) %&gt;_AUDITING</t>
  </si>
  <si>
    <t>env &lt;%= utils.uppersnakecase(name) %&gt;_AUDITING=true npx lighthouse https://&lt;%= utils.dasherize(name) %&gt;.herokuapp.com/ --chrome-flags=\\\"--headless --disable-gpu\\\" --output-path=./logs/lighthouse.report.html --only-categories=accessibility,best-practices,pwa,seo --max-wait-for-load=120000 &amp;&amp; unset &lt;%= utils.uppersnakecase(name) %&gt;_AUDITING</t>
  </si>
  <si>
    <t>if [ \"$(date +%H%M)\" -gt 2100 -a \"$(date +%H%M)\" -lt 2200 ]; then if [ $SNYK_TOKEN ] ; then npx snyk auth $SNYK_TOKEN ; else echo Snyk auth: no token ; fi ; else echo Skipping Snyk auth. ; fi</t>
  </si>
  <si>
    <t>ops:monitor:package:trace:performance:action</t>
  </si>
  <si>
    <t>if [ ! \"$CI\" ] ; then npm-run-all trace:performance:* ; fi</t>
  </si>
  <si>
    <t>trace</t>
  </si>
  <si>
    <t>off:trace</t>
  </si>
  <si>
    <t>npx npm-check-updates -u --packageFile package.json</t>
  </si>
  <si>
    <t>https://yrkki.grafana.net/d/zvsXmKEWk/nodejs-metrics?orgId=1&amp;from=now-3h&amp;to=now&amp;refresh=5s</t>
  </si>
  <si>
    <t>Grafana Nodejs Metrics</t>
  </si>
  <si>
    <t>if [ \"$CI\" ] ; then npm-run-all measure:lighthouse:remote ; else npm-run-all measure:lighthouse:local ; fi</t>
  </si>
  <si>
    <t>npm run ver</t>
  </si>
  <si>
    <t>echo -n $'\\033[0;32m''Heroku: '$'\\033[0m' ; heroku --version</t>
  </si>
  <si>
    <t>Tested everything.</t>
  </si>
  <si>
    <t>Deployed everything.</t>
  </si>
  <si>
    <t>Planned everything.</t>
  </si>
  <si>
    <t>Coded everything.</t>
  </si>
  <si>
    <t>Built everything.</t>
  </si>
  <si>
    <t>Released everything.</t>
  </si>
  <si>
    <t>Ran everything.</t>
  </si>
  <si>
    <t>Monitoring everything.</t>
  </si>
  <si>
    <t>DEPLOY</t>
  </si>
  <si>
    <t>MONITOR</t>
  </si>
  <si>
    <t>shout</t>
  </si>
  <si>
    <t>dev:plan:report:action</t>
  </si>
  <si>
    <t>dev:build:report:action</t>
  </si>
  <si>
    <t>dev:test:report:action</t>
  </si>
  <si>
    <t>ops:deploy:report:action</t>
  </si>
  <si>
    <t>ops:run:report:action</t>
  </si>
  <si>
    <t>curl -G -v -H \"X-Papertrail-Token: VCBf18EXlT1gO9dMc9bh\" -X POST https://papertrailapp.com/api/v1/searches.json --data-urlencode 'search[name]=&lt;%= utils.dasherize(name) %&gt;: Platform errors' --data-urlencode 'search[query]=\"error code=H\" OR \"Error R\" OR \"Error L\"'</t>
  </si>
  <si>
    <t>curl -G -v -H \"X-Papertrail-Token: VCBf18EXlT1gO9dMc9bh\" -X POST https://papertrailapp.com/api/v1/searches.json --data-urlencode 'search[name]=&lt;%= utils.dasherize(name) %&gt;: Deploys' --data-urlencode 'search[query]=program:app/api -scheduler'</t>
  </si>
  <si>
    <t>curl -G -v -H \"X-Papertrail-Token: VCBf18EXlT1gO9dMc9bh\" -X POST https://papertrailapp.com/api/v1/searches.json --data-urlencode 'search[name]=&lt;%= utils.dasherize(name) %&gt;: Scheduler jobs' --data-urlencode 'search[query]=program:scheduler'</t>
  </si>
  <si>
    <t>curl -G -v -H \"X-Papertrail-Token: VCBf18EXlT1gO9dMc9bh\" -X POST https://papertrailapp.com/api/v1/searches.json --data-urlencode 'search[name]=&lt;%= utils.dasherize(name) %&gt;: Dyno state changes' --data-urlencode 'search[query]=web (Idling OR Unidling OR Cycling OR \"State changed\" OR \"Starting process\")'</t>
  </si>
  <si>
    <t>curl -G -v -H \"X-Papertrail-Token: VCBf18EXlT1gO9dMc9bh\" -X POST https://papertrailapp.com/api/v1/searches.json --data-urlencode 'search[name]=&lt;%= utils.dasherize(name) %&gt;: Web app output' --data-urlencode 'search[query]=\"app/web\"'</t>
  </si>
  <si>
    <t>ng build --prod --stats-json</t>
  </si>
  <si>
    <t>npx webpack-bundle-analyzer dist/stats.json</t>
  </si>
  <si>
    <t>ng build --prod --sourceMap=true</t>
  </si>
  <si>
    <t>npx source-map-explorer dist/main*.js</t>
  </si>
  <si>
    <t>dev:build:build:analyze:action</t>
  </si>
  <si>
    <t>webpack-bundle-analyzer</t>
  </si>
  <si>
    <t>source-map-explorer</t>
  </si>
  <si>
    <t>echo $'\\033[0;32m'PLAN: Planned everything.$'\\033[0m'</t>
  </si>
  <si>
    <t>echo $'\\033[0;32m'CODE: Coded everything. Implemented the new features planned.$'\\033[0m'</t>
  </si>
  <si>
    <t>echo $'\\033[0;32m'BUILD: Built everything.$'\\033[0m'</t>
  </si>
  <si>
    <t>echo $'\\033[0;32m'RELEASE: Released everything. New version released: $'\\033[0;32m'v$npm_package_version$'\\033[0m'</t>
  </si>
  <si>
    <t>echo $'\\033[0;32m'TEST: Tested everything.$'\\033[0m'</t>
  </si>
  <si>
    <t>echo $'\\033[0;32m'OPERATE: Ran everything.$'\\033[0m'</t>
  </si>
  <si>
    <t>echo $'\\033[0;32m'MONITOR: Monitoring everything. Observability dashboards launched.$'\\033[0m'</t>
  </si>
  <si>
    <t>echo $'\\033[0;32m'DEPLOY: Deployed everything.$'\\033[0m'</t>
  </si>
  <si>
    <t>rain</t>
  </si>
  <si>
    <t>npx matrix-rain</t>
  </si>
  <si>
    <t>buildpacks</t>
  </si>
  <si>
    <t>nodejs</t>
  </si>
  <si>
    <t>metrics</t>
  </si>
  <si>
    <t>google-chrome</t>
  </si>
  <si>
    <t>heroku buildpacks</t>
  </si>
  <si>
    <t>n-monitor</t>
  </si>
  <si>
    <t>start:n-monitor:node</t>
  </si>
  <si>
    <t>npm-run-all --parallel start:node off:trace:performance:prometheus:serve</t>
  </si>
  <si>
    <t>npm-run-all --parallel start:ng off:trace:performance:prometheus:serve</t>
  </si>
  <si>
    <t>ng serve</t>
  </si>
  <si>
    <t>remote:download-linux</t>
  </si>
  <si>
    <t>remote:unzip</t>
  </si>
  <si>
    <t>remote:launch</t>
  </si>
  <si>
    <t>if [ \"$CI\" ] ; then npm-run-all off:trace:performance:prometheus:serve:remote ; else npm-run-all off:trace:performance:prometheus:serve:local ; fi</t>
  </si>
  <si>
    <t>wget https://github.com/prometheus/prometheus/releases/download/v2.20.0/prometheus-2.20.0.linux-amd64.tar.gz</t>
  </si>
  <si>
    <t>tar xvfz prometheus-*.tar.gz</t>
  </si>
  <si>
    <t>./prometheus-*/prometheus</t>
  </si>
  <si>
    <t>local:open</t>
  </si>
  <si>
    <t>local:trace</t>
  </si>
  <si>
    <t>off:trace:performance:prometheus:serve</t>
  </si>
  <si>
    <t>npm-run-all --parallel trace:performance:prometheus:open:local:*</t>
  </si>
  <si>
    <t>dev:build:install:package:platform:action</t>
  </si>
  <si>
    <t>Grafana CV Generator</t>
  </si>
  <si>
    <t>https://yrkki.grafana.net/d/gDZlQI4Gz/cv-generator?orgId=1&amp;refresh=5s&amp;from=now-3h&amp;to=now&amp;kiosk</t>
  </si>
  <si>
    <t>{{ qualifiedHostname }}:9090/new/graph?g0.expr=scrape_duration_seconds&amp;g0.tab=0&amp;g0.stacked=0&amp;g0.range_input=3h&amp;g1.expr=go_memstats_alloc_bytes&amp;g1.tab=0&amp;g1.stacked=0&amp;g1.range_input=3h&amp;g2.expr=go_memstats_alloc_bytes&amp;g2.tab=0&amp;g2.stacked=0&amp;g2.range_input=1m</t>
  </si>
  <si>
    <t>echo &amp;&amp; figlet -f Banner CI/CD pipeline START | sed $'s/#/\\033[0;42m \\033[m/g' &amp;&amp; echo $'\\033[0m'</t>
  </si>
  <si>
    <t>echo &amp;&amp; figlet -f Banner PLAN: all done | sed $'s/#/\\033[0;42m \\033[m/g' &amp;&amp; echo $'\\033[0m'</t>
  </si>
  <si>
    <t>echo &amp;&amp; figlet -f Banner CODE: all done | sed $'s/#/\\033[0;42m \\033[m/g' &amp;&amp; echo $'\\033[0m'</t>
  </si>
  <si>
    <t>echo &amp;&amp; figlet -f Banner BUILD: all done | sed $'s/#/\\033[0;42m \\033[m/g' &amp;&amp; echo $'\\033[0m'</t>
  </si>
  <si>
    <t>echo &amp;&amp; figlet -f Banner TEST: all done | sed $'s/#/\\033[0;42m \\033[m/g' &amp;&amp; echo $'\\033[0m'</t>
  </si>
  <si>
    <t>echo &amp;&amp; figlet -f Banner RELEASE: all done | sed $'s/#/\\033[0;42m \\033[m/g' &amp;&amp; echo $'\\033[0m'</t>
  </si>
  <si>
    <t>echo &amp;&amp; figlet -f Banner DEPLOY: all done | sed $'s/#/\\033[0;42m \\033[m/g' &amp;&amp; echo $'\\033[0m'</t>
  </si>
  <si>
    <t>echo &amp;&amp; figlet -f Banner OPERATE: all done | sed $'s/#/\\033[0;42m \\033[m/g' &amp;&amp; echo $'\\033[0m'</t>
  </si>
  <si>
    <t>echo &amp;&amp; figlet -f Banner MONITOR: all done | sed $'s/#/\\033[0;42m \\033[m/g' &amp;&amp; echo $'\\033[0m'</t>
  </si>
  <si>
    <t>echo &amp;&amp; figlet -f Banner CI/CD pipeline FINISH | sed $'s/#/\\033[0;42m \\033[m/g' &amp;&amp; echo $'\\033[0m'</t>
  </si>
  <si>
    <t>if [ ! \"$CI\" ] ; then npm-run-all dev:build:install:package:platform:action:heroku:buildpacks:* ; fi</t>
  </si>
  <si>
    <t>exit ; if [ \"$(date +%u)\" -eq 4 ]; then if [ ! \"$CI\" ] ; then cd ../cv-generator-life-scaffolder/scripts &amp;&amp; ./scaffold.sh ; fi ; fi</t>
  </si>
  <si>
    <t>rebuild</t>
  </si>
  <si>
    <t>clear</t>
  </si>
  <si>
    <t>cache</t>
  </si>
  <si>
    <t>builds</t>
  </si>
  <si>
    <t>cancel</t>
  </si>
  <si>
    <t>heroku config:set NODEMODULESCACHE=false</t>
  </si>
  <si>
    <t>heroku builds:cancel -a &lt;%= utils.dasherize(name) %&gt;</t>
  </si>
  <si>
    <t>if [ -f \\\"server.js\\\" ] ; then npm-run-all start:n-monitor:node ; else npm-run-all start:n-monitor:ng ; fi</t>
  </si>
  <si>
    <t>start https://yrkki.grafana.net/d/gDZlQI4Gz/cv-generator?orgId=1\\&amp;refresh=5s\\&amp;from=now-3h\\&amp;to=now\\&amp;kiosk</t>
  </si>
  <si>
    <t>trace:performance:prometheus:open:local</t>
  </si>
  <si>
    <t>remote:open</t>
  </si>
  <si>
    <t>remote:trace</t>
  </si>
  <si>
    <t>start http://cv-generator-fe.herokuapp.com:9090/new/graph?g0.expr=scrape_duration_seconds\\&amp;g0.tab=0\\&amp;g0.stacked=0\\&amp;g0.range_input=3h</t>
  </si>
  <si>
    <t>start http://localhost:9090/new/graph?g0.expr=scrape_duration_seconds\\&amp;g0.tab=0\\&amp;g0.stacked=0\\&amp;g0.range_input=3h\\&amp;g1.expr=go_memstats_alloc_bytes\\&amp;g1.tab=0\\&amp;g1.stacked=0\\&amp;g1.range_input=3h\\&amp;g2.expr=go_memstats_alloc_bytes\\&amp;g2.tab=0\\&amp;g2.stacked=0\\&amp;g2.range_input=1m</t>
  </si>
  <si>
    <t>npm-run-all --parallel trace:performance:prometheus:open:remote:*</t>
  </si>
  <si>
    <t>https://cv-generator-life-log.s3-eu-west-1.amazonaws.com/index.html</t>
  </si>
  <si>
    <t>https://s3.console.aws.amazon.com/s3/buckets/cv-generator-life-log/?region=eu-west-1&amp;tab=overview</t>
  </si>
  <si>
    <t>https://s3.console.aws.amazon.com</t>
  </si>
  <si>
    <t>amazon-aws</t>
  </si>
  <si>
    <t>cv-generator-life-log</t>
  </si>
  <si>
    <t>https://cv-generator-fe.herokuapp.com/</t>
  </si>
  <si>
    <t>https://cv-generator-life-adapter.herokuapp.com/</t>
  </si>
  <si>
    <t>https://cv-generator-life-log.herokuapp.com/</t>
  </si>
  <si>
    <t>https://cv-generator-life-map.herokuapp.com/</t>
  </si>
  <si>
    <t>https://cv-generator-project-server.herokuapp.com/</t>
  </si>
  <si>
    <t>https://dashboard.heroku.com/apps/cv-generator-project-server</t>
  </si>
  <si>
    <t>https://dashboard.heroku.com/apps/cv-generator-life-map</t>
  </si>
  <si>
    <t>https://dashboard.heroku.com/apps/cv-generator-life-log</t>
  </si>
  <si>
    <t>https://dashboard.heroku.com/apps/cv-generator-life-adapter</t>
  </si>
  <si>
    <t>cv-generator-life-adapter</t>
  </si>
  <si>
    <t>cv-generator-life-map</t>
  </si>
  <si>
    <t>cv-generator-project-server</t>
  </si>
  <si>
    <t>cv-generator-life-scaffolder</t>
  </si>
  <si>
    <t xml:space="preserve">cv-generator-life-store </t>
  </si>
  <si>
    <t>cv-generator-life-terraform</t>
  </si>
  <si>
    <t>cv-generator-life-logo</t>
  </si>
  <si>
    <t>cv-generator-life-dockerizer</t>
  </si>
  <si>
    <t>https://github.com/Yrkki/cv-generator-life-logo</t>
  </si>
  <si>
    <t>https://github.com/Yrkki/cv-generator-life-dockerizer</t>
  </si>
  <si>
    <t>https://github.com/Yrkki/cv-generator-life-chart</t>
  </si>
  <si>
    <t>cv-generator-life-chart</t>
  </si>
  <si>
    <t>https://github.com/Yrkki/cv-generator-life-terraform</t>
  </si>
  <si>
    <t>https://github.com/Yrkki/cv-generator-life-store</t>
  </si>
  <si>
    <t>https://github.com/Yrkki/cv-generator-life-scaffolder</t>
  </si>
  <si>
    <t>Netlify</t>
  </si>
  <si>
    <t>https://www.netlify.com/</t>
  </si>
  <si>
    <t>https://app.netlify.com/sites/cv-generator-fe/overview</t>
  </si>
  <si>
    <t>https://app.netlify.com/teams/yrkki/sites</t>
  </si>
  <si>
    <t>https://cv-generator-fe.netlify.app/</t>
  </si>
  <si>
    <t>netlify</t>
  </si>
  <si>
    <t>F5</t>
  </si>
  <si>
    <t>nginx</t>
  </si>
  <si>
    <t>https://my.f5.com/</t>
  </si>
  <si>
    <t>https://www.nginx.com/</t>
  </si>
  <si>
    <t>cvgenerator.ml</t>
  </si>
  <si>
    <t>http://cvgenerator.ml</t>
  </si>
  <si>
    <t>marinov.ml</t>
  </si>
  <si>
    <t>http://marinov.ml</t>
  </si>
  <si>
    <t>https://buddy.works/</t>
  </si>
  <si>
    <t>Buddy</t>
  </si>
  <si>
    <t>https://app.buddy.works/yrkki</t>
  </si>
  <si>
    <t>https://app.buddy.works/yrkki/cv-generator-fe/pipelines/pipeline/272972</t>
  </si>
  <si>
    <t>cp src/manifest.webmanifest dist/</t>
  </si>
  <si>
    <t xml:space="preserve"> --customFavicon \\\"./src/assets/icons/android-chrome-512x512.png\\\"</t>
  </si>
  <si>
    <t>cp -r src/assets/icons dist/assets/icons/</t>
  </si>
  <si>
    <t>dev:test:integrate:test</t>
  </si>
  <si>
    <t>Heroku (eu)</t>
  </si>
  <si>
    <t>https://dashboard.heroku.com/apps/cv-generator-fe-eu</t>
  </si>
  <si>
    <t>cv-generator-fe-eu</t>
  </si>
  <si>
    <t>https://cv-generator-fe-eu.herokuapp.com/</t>
  </si>
  <si>
    <t>cvgenerator.tk</t>
  </si>
  <si>
    <t>https://eu-west-1.console.aws.amazon.com/ec2/v2/home?region=eu-west-1#LoadBalancers:</t>
  </si>
  <si>
    <t>http://cv-generator-520345160.eu-west-1.elb.amazonaws.com</t>
  </si>
  <si>
    <t>https://eu-west-1.console.aws.amazon.com/ec2/v2/home?region=eu-west-1</t>
  </si>
  <si>
    <t>cv-generator-aws</t>
  </si>
  <si>
    <t>ipstack</t>
  </si>
  <si>
    <t>google-earth</t>
  </si>
  <si>
    <t>https://ipstack.com/</t>
  </si>
  <si>
    <t>https://ipstack.com/dashboard</t>
  </si>
  <si>
    <t>http://cvgenerator.tk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</si>
</sst>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b/>
      <sz val="11"/>
      <color rgb="FF00B050"/>
      <name val="Calibri"/>
      <family val="2"/>
      <charset val="204"/>
      <scheme val="minor"/>
    </font>
    <font>
      <sz val="11"/>
      <color rgb="FF00B05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quotePrefix="1" applyFont="1"/>
    <xf numFmtId="0" fontId="0" fillId="0" borderId="0" xfId="0" quotePrefix="1"/>
    <xf numFmtId="0" fontId="0" fillId="0" borderId="0" xfId="0" pivotButton="1"/>
    <xf numFmtId="0" fontId="0" fillId="0" borderId="0" xfId="0" applyAlignment="1">
      <alignment horizontal="left"/>
    </xf>
    <xf numFmtId="0" fontId="3" fillId="0" borderId="0" xfId="1"/>
    <xf numFmtId="0" fontId="4" fillId="0" borderId="0" xfId="0" applyFont="1"/>
    <xf numFmtId="0" fontId="5" fillId="0" borderId="0" xfId="0" applyFont="1"/>
    <xf numFmtId="0" fontId="0" fillId="2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V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ter"/>
      <sheetName val="Contribution"/>
      <sheetName val="Select"/>
      <sheetName val="List"/>
      <sheetName val="Gantt"/>
      <sheetName val="Roles taken"/>
      <sheetName val="Project prevalence by role"/>
      <sheetName val="Source paste"/>
      <sheetName val="Item captions"/>
      <sheetName val="Value Proposition"/>
      <sheetName val="References"/>
      <sheetName val="Languages"/>
      <sheetName val="Web"/>
      <sheetName val="Color"/>
      <sheetName val="Personal Info"/>
      <sheetName val="Experience"/>
      <sheetName val="Education"/>
      <sheetName val="Education Documents"/>
      <sheetName val="Accomplishments"/>
      <sheetName val="Publications"/>
      <sheetName val="Accomplishments summary"/>
      <sheetName val="General timeline"/>
      <sheetName val="Countries"/>
      <sheetName val="LifeSpan"/>
      <sheetName val="Architecture"/>
      <sheetName val="Vectorizer"/>
      <sheetName val="Rasterizer"/>
      <sheetName val="Date calculator"/>
      <sheetName val="Thumbnails"/>
      <sheetName val="Overview"/>
      <sheetName val="Webpage"/>
      <sheetName val="Jobs"/>
      <sheetName val="Age ranges"/>
      <sheetName val="Methodologies"/>
      <sheetName val="Card Skills"/>
      <sheetName val="Search filters"/>
      <sheetName val="Skills"/>
      <sheetName val="Salary"/>
      <sheetName val="CV"/>
    </sheetNames>
    <sheetDataSet>
      <sheetData sheetId="0" refreshError="1"/>
      <sheetData sheetId="1" refreshError="1"/>
      <sheetData sheetId="2" refreshError="1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eorgi Marinov" refreshedDate="44014.699766435187" createdVersion="6" refreshedVersion="6" minRefreshableVersion="3" recordCount="14" xr:uid="{54C4382F-DF2F-4C90-91DD-D3912C788269}">
  <cacheSource type="worksheet">
    <worksheetSource ref="B4:B18" sheet="Classes"/>
  </cacheSource>
  <cacheFields count="1">
    <cacheField name="cv" numFmtId="0">
      <sharedItems count="6">
        <s v="cv"/>
        <s v="entities"/>
        <s v="gantt-chart-entry"/>
        <s v="general-timeline-entry"/>
        <s v="project"/>
        <s v="ui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">
  <r>
    <x v="0"/>
  </r>
  <r>
    <x v="0"/>
  </r>
  <r>
    <x v="0"/>
  </r>
  <r>
    <x v="0"/>
  </r>
  <r>
    <x v="0"/>
  </r>
  <r>
    <x v="0"/>
  </r>
  <r>
    <x v="0"/>
  </r>
  <r>
    <x v="1"/>
  </r>
  <r>
    <x v="1"/>
  </r>
  <r>
    <x v="2"/>
  </r>
  <r>
    <x v="3"/>
  </r>
  <r>
    <x v="4"/>
  </r>
  <r>
    <x v="5"/>
  </r>
  <r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D1DFB9-DFE6-419A-B4E4-7A9E5298D798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20:B27" firstHeaderRow="1" firstDataRow="1" firstDataCol="1"/>
  <pivotFields count="1">
    <pivotField axis="axisRow"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dashboard.heroku.com/apps/cv-generator-life-adapter" TargetMode="External"/><Relationship Id="rId21" Type="http://schemas.openxmlformats.org/officeDocument/2006/relationships/hyperlink" Target="https://coveralls.io/github/Yrkki/cv-generator-fe" TargetMode="External"/><Relationship Id="rId42" Type="http://schemas.openxmlformats.org/officeDocument/2006/relationships/hyperlink" Target="https://analytics.google.com/analytics/web/" TargetMode="External"/><Relationship Id="rId63" Type="http://schemas.openxmlformats.org/officeDocument/2006/relationships/hyperlink" Target="https://app.snyk.io/org/yrkki/project/fa16a2a4-b6e4-4261-9c6e-b02397763950" TargetMode="External"/><Relationship Id="rId84" Type="http://schemas.openxmlformats.org/officeDocument/2006/relationships/hyperlink" Target="https://papertrailapp.com/systems/cv-generator-fe/events" TargetMode="External"/><Relationship Id="rId138" Type="http://schemas.openxmlformats.org/officeDocument/2006/relationships/hyperlink" Target="https://my.f5.com/" TargetMode="External"/><Relationship Id="rId159" Type="http://schemas.openxmlformats.org/officeDocument/2006/relationships/hyperlink" Target="https://my.freenom.com/clientarea.php?action=domains" TargetMode="External"/><Relationship Id="rId170" Type="http://schemas.openxmlformats.org/officeDocument/2006/relationships/printerSettings" Target="../printerSettings/printerSettings2.bin"/><Relationship Id="rId107" Type="http://schemas.openxmlformats.org/officeDocument/2006/relationships/hyperlink" Target="https://grafana.com/" TargetMode="External"/><Relationship Id="rId11" Type="http://schemas.openxmlformats.org/officeDocument/2006/relationships/hyperlink" Target="https://github.com/Yrkki/cv-generator-fe" TargetMode="External"/><Relationship Id="rId32" Type="http://schemas.openxmlformats.org/officeDocument/2006/relationships/hyperlink" Target="https://manage.fury.io/dashboard/jorich/" TargetMode="External"/><Relationship Id="rId53" Type="http://schemas.openxmlformats.org/officeDocument/2006/relationships/hyperlink" Target="https://www.chartjs.org/" TargetMode="External"/><Relationship Id="rId74" Type="http://schemas.openxmlformats.org/officeDocument/2006/relationships/hyperlink" Target="https://papertrailapp.com/" TargetMode="External"/><Relationship Id="rId128" Type="http://schemas.openxmlformats.org/officeDocument/2006/relationships/hyperlink" Target="https://github.com/Yrkki/cv-generator-life-terraform" TargetMode="External"/><Relationship Id="rId149" Type="http://schemas.openxmlformats.org/officeDocument/2006/relationships/hyperlink" Target="https://app.buddy.works/yrkki/cv-generator-fe/pipelines/pipeline/272972" TargetMode="External"/><Relationship Id="rId5" Type="http://schemas.openxmlformats.org/officeDocument/2006/relationships/hyperlink" Target="https://snyk.io/" TargetMode="External"/><Relationship Id="rId95" Type="http://schemas.openxmlformats.org/officeDocument/2006/relationships/hyperlink" Target="https://app.codacy.com/manual/Yrkki/cv-generator-fe/dashboard?bid=18790902&amp;dashboardType=Days7" TargetMode="External"/><Relationship Id="rId160" Type="http://schemas.openxmlformats.org/officeDocument/2006/relationships/hyperlink" Target="https://www.freenom.com/en/index.html?lang=en" TargetMode="External"/><Relationship Id="rId22" Type="http://schemas.openxmlformats.org/officeDocument/2006/relationships/hyperlink" Target="https://coveralls.io/" TargetMode="External"/><Relationship Id="rId43" Type="http://schemas.openxmlformats.org/officeDocument/2006/relationships/hyperlink" Target="https://analytics.google.com/analytics/web/" TargetMode="External"/><Relationship Id="rId64" Type="http://schemas.openxmlformats.org/officeDocument/2006/relationships/hyperlink" Target="https://www.npmjs.com/package/cv-generator-fe" TargetMode="External"/><Relationship Id="rId118" Type="http://schemas.openxmlformats.org/officeDocument/2006/relationships/hyperlink" Target="http://heroku.com/" TargetMode="External"/><Relationship Id="rId139" Type="http://schemas.openxmlformats.org/officeDocument/2006/relationships/hyperlink" Target="https://www.nginx.com/" TargetMode="External"/><Relationship Id="rId85" Type="http://schemas.openxmlformats.org/officeDocument/2006/relationships/hyperlink" Target="https://grafana.com/orgs/yrkki" TargetMode="External"/><Relationship Id="rId150" Type="http://schemas.openxmlformats.org/officeDocument/2006/relationships/hyperlink" Target="https://dashboard.heroku.com/apps" TargetMode="External"/><Relationship Id="rId12" Type="http://schemas.openxmlformats.org/officeDocument/2006/relationships/hyperlink" Target="https://yrkki.github.io/" TargetMode="External"/><Relationship Id="rId33" Type="http://schemas.openxmlformats.org/officeDocument/2006/relationships/hyperlink" Target="https://gemfury.com/" TargetMode="External"/><Relationship Id="rId108" Type="http://schemas.openxmlformats.org/officeDocument/2006/relationships/hyperlink" Target="https://grafana.com/orgs/yrkki" TargetMode="External"/><Relationship Id="rId129" Type="http://schemas.openxmlformats.org/officeDocument/2006/relationships/hyperlink" Target="https://github.com/Yrkki/cv-generator-life-store" TargetMode="External"/><Relationship Id="rId54" Type="http://schemas.openxmlformats.org/officeDocument/2006/relationships/hyperlink" Target="http://cvgenerator.ml/" TargetMode="External"/><Relationship Id="rId70" Type="http://schemas.openxmlformats.org/officeDocument/2006/relationships/hyperlink" Target="https://papertrailapp.com/" TargetMode="External"/><Relationship Id="rId75" Type="http://schemas.openxmlformats.org/officeDocument/2006/relationships/hyperlink" Target="https://papertrailapp.com/dashboard" TargetMode="External"/><Relationship Id="rId91" Type="http://schemas.openxmlformats.org/officeDocument/2006/relationships/hyperlink" Target="https://grafana.com/" TargetMode="External"/><Relationship Id="rId96" Type="http://schemas.openxmlformats.org/officeDocument/2006/relationships/hyperlink" Target="https://app.codacy.com/account/profile" TargetMode="External"/><Relationship Id="rId140" Type="http://schemas.openxmlformats.org/officeDocument/2006/relationships/hyperlink" Target="https://my.freenom.com/clientarea.php?action=domains" TargetMode="External"/><Relationship Id="rId145" Type="http://schemas.openxmlformats.org/officeDocument/2006/relationships/hyperlink" Target="https://app.circleci.com/pipelines/github/Yrkki" TargetMode="External"/><Relationship Id="rId161" Type="http://schemas.openxmlformats.org/officeDocument/2006/relationships/hyperlink" Target="http://cvgenerator.tk/" TargetMode="External"/><Relationship Id="rId166" Type="http://schemas.openxmlformats.org/officeDocument/2006/relationships/hyperlink" Target="https://stackshare.io/Yrkki" TargetMode="External"/><Relationship Id="rId1" Type="http://schemas.openxmlformats.org/officeDocument/2006/relationships/hyperlink" Target="https://eu-west-1.console.aws.amazon.com/console/home?region=eu-west-1" TargetMode="External"/><Relationship Id="rId6" Type="http://schemas.openxmlformats.org/officeDocument/2006/relationships/hyperlink" Target="https://www.dropbox.com/home/Career/CVs/CV%20Generator" TargetMode="External"/><Relationship Id="rId23" Type="http://schemas.openxmlformats.org/officeDocument/2006/relationships/hyperlink" Target="https://coveralls.io/account" TargetMode="External"/><Relationship Id="rId28" Type="http://schemas.openxmlformats.org/officeDocument/2006/relationships/hyperlink" Target="https://grafana.com/" TargetMode="External"/><Relationship Id="rId49" Type="http://schemas.openxmlformats.org/officeDocument/2006/relationships/hyperlink" Target="https://www.appveyor.com/" TargetMode="External"/><Relationship Id="rId114" Type="http://schemas.openxmlformats.org/officeDocument/2006/relationships/hyperlink" Target="https://cv-generator-life-adapter.herokuapp.com/" TargetMode="External"/><Relationship Id="rId119" Type="http://schemas.openxmlformats.org/officeDocument/2006/relationships/hyperlink" Target="https://cv-generator-life-map.herokuapp.com/" TargetMode="External"/><Relationship Id="rId44" Type="http://schemas.openxmlformats.org/officeDocument/2006/relationships/hyperlink" Target="https://dashboard.heroku.com/apps" TargetMode="External"/><Relationship Id="rId60" Type="http://schemas.openxmlformats.org/officeDocument/2006/relationships/hyperlink" Target="https://www.terraform.io/" TargetMode="External"/><Relationship Id="rId65" Type="http://schemas.openxmlformats.org/officeDocument/2006/relationships/hyperlink" Target="https://app.terraform.io/app/jorich/workspaces/cv-generator-life-terraform/runs" TargetMode="External"/><Relationship Id="rId81" Type="http://schemas.openxmlformats.org/officeDocument/2006/relationships/hyperlink" Target="https://papertrailapp.com/searches/91201232" TargetMode="External"/><Relationship Id="rId86" Type="http://schemas.openxmlformats.org/officeDocument/2006/relationships/hyperlink" Target="https://yrkki.grafana.net/d/Q-RH_S4Gk/cv-generator-prometheus-stats?orgId=1&amp;refresh=5s&amp;from=now-3h&amp;to=now" TargetMode="External"/><Relationship Id="rId130" Type="http://schemas.openxmlformats.org/officeDocument/2006/relationships/hyperlink" Target="https://github.com/Yrkki/cv-generator-life-scaffolder" TargetMode="External"/><Relationship Id="rId135" Type="http://schemas.openxmlformats.org/officeDocument/2006/relationships/hyperlink" Target="https://cv-generator-fe.netlify.app/" TargetMode="External"/><Relationship Id="rId151" Type="http://schemas.openxmlformats.org/officeDocument/2006/relationships/hyperlink" Target="http://heroku.com/" TargetMode="External"/><Relationship Id="rId156" Type="http://schemas.openxmlformats.org/officeDocument/2006/relationships/hyperlink" Target="http://cv-generator-520345160.eu-west-1.elb.amazonaws.com/" TargetMode="External"/><Relationship Id="rId13" Type="http://schemas.openxmlformats.org/officeDocument/2006/relationships/hyperlink" Target="https://yrkki.github.io/cv-generator-fe/" TargetMode="External"/><Relationship Id="rId18" Type="http://schemas.openxmlformats.org/officeDocument/2006/relationships/hyperlink" Target="https://codecov.io/" TargetMode="External"/><Relationship Id="rId39" Type="http://schemas.openxmlformats.org/officeDocument/2006/relationships/hyperlink" Target="https://hub.docker.com/u/jorich" TargetMode="External"/><Relationship Id="rId109" Type="http://schemas.openxmlformats.org/officeDocument/2006/relationships/hyperlink" Target="https://grafana.com/" TargetMode="External"/><Relationship Id="rId34" Type="http://schemas.openxmlformats.org/officeDocument/2006/relationships/hyperlink" Target="https://shields.io/" TargetMode="External"/><Relationship Id="rId50" Type="http://schemas.openxmlformats.org/officeDocument/2006/relationships/hyperlink" Target="https://david-dm.org/Yrkki/cv-generator-fe" TargetMode="External"/><Relationship Id="rId55" Type="http://schemas.openxmlformats.org/officeDocument/2006/relationships/hyperlink" Target="https://my.freenom.com/clientarea.php?action=domains" TargetMode="External"/><Relationship Id="rId76" Type="http://schemas.openxmlformats.org/officeDocument/2006/relationships/hyperlink" Target="https://papertrailapp.com/" TargetMode="External"/><Relationship Id="rId97" Type="http://schemas.openxmlformats.org/officeDocument/2006/relationships/hyperlink" Target="https://codeclimate.com/oss/dashboard" TargetMode="External"/><Relationship Id="rId104" Type="http://schemas.openxmlformats.org/officeDocument/2006/relationships/hyperlink" Target="https://yrkki.grafana.net/d/zvsXmKEWk/nodejs-metrics?orgId=1&amp;from=now-3h&amp;to=now&amp;refresh=5s" TargetMode="External"/><Relationship Id="rId120" Type="http://schemas.openxmlformats.org/officeDocument/2006/relationships/hyperlink" Target="https://cv-generator-project-server.herokuapp.com/" TargetMode="External"/><Relationship Id="rId125" Type="http://schemas.openxmlformats.org/officeDocument/2006/relationships/hyperlink" Target="https://github.com/Yrkki/cv-generator-life-logo" TargetMode="External"/><Relationship Id="rId141" Type="http://schemas.openxmlformats.org/officeDocument/2006/relationships/hyperlink" Target="https://www.freenom.com/en/index.html?lang=en" TargetMode="External"/><Relationship Id="rId146" Type="http://schemas.openxmlformats.org/officeDocument/2006/relationships/hyperlink" Target="https://app.circleci.com/pipelines/github/Yrkki/cv-generator-fe" TargetMode="External"/><Relationship Id="rId167" Type="http://schemas.openxmlformats.org/officeDocument/2006/relationships/hyperlink" Target="https://stackshare.io/" TargetMode="External"/><Relationship Id="rId7" Type="http://schemas.openxmlformats.org/officeDocument/2006/relationships/hyperlink" Target="https://www.dropbox.com/account" TargetMode="External"/><Relationship Id="rId71" Type="http://schemas.openxmlformats.org/officeDocument/2006/relationships/hyperlink" Target="https://papertrailapp.com/dashboard" TargetMode="External"/><Relationship Id="rId92" Type="http://schemas.openxmlformats.org/officeDocument/2006/relationships/hyperlink" Target="https://yrkki.grafana.net/d/lQGH_I4Gk/cv-generator-prometheus-2-0-stats?orgId=1&amp;refresh=5s&amp;from=now-1h&amp;to=now" TargetMode="External"/><Relationship Id="rId162" Type="http://schemas.openxmlformats.org/officeDocument/2006/relationships/hyperlink" Target="http://cvgenerator.ml/" TargetMode="External"/><Relationship Id="rId2" Type="http://schemas.openxmlformats.org/officeDocument/2006/relationships/hyperlink" Target="https://s3.console.aws.amazon.com/s3/buckets/cv-generator-life-log/deploy/public/?region=eu-west-1&amp;tab=overview" TargetMode="External"/><Relationship Id="rId29" Type="http://schemas.openxmlformats.org/officeDocument/2006/relationships/hyperlink" Target="https://prometheus.io/" TargetMode="External"/><Relationship Id="rId24" Type="http://schemas.openxmlformats.org/officeDocument/2006/relationships/hyperlink" Target="https://papertrailapp.com/dashboard" TargetMode="External"/><Relationship Id="rId40" Type="http://schemas.openxmlformats.org/officeDocument/2006/relationships/hyperlink" Target="https://github.com/GoogleChrome/lighthouse-ci" TargetMode="External"/><Relationship Id="rId45" Type="http://schemas.openxmlformats.org/officeDocument/2006/relationships/hyperlink" Target="http://heroku.com/" TargetMode="External"/><Relationship Id="rId66" Type="http://schemas.openxmlformats.org/officeDocument/2006/relationships/hyperlink" Target="https://one.eu.newrelic.com/launcher/nr1-core.explorer?pane=eyJuZXJkbGV0SWQiOiJucjEtY29yZS5saXN0aW5nIiwiZW50aXR5RG9tYWluIjoiQVBNIiwiZW50aXR5VHlwZSI6IkFQUExJQ0FUSU9OIn0=&amp;sidebars%5b0%5d=eyJuZXJkbGV0SWQiOiJucjEtY29yZS5jYXRlZ29yaWVzIiwic2VsZWN0ZWRDYXRlZ29yeSI6eyJlbnRpdHlEb21haW4iOiJBUE0iLCJlbnRpdHlUeXBlIjoiQVBQTElDQVRJT04ifX0=&amp;platform%5btimeRange%5d%5bduration%5d=1800000" TargetMode="External"/><Relationship Id="rId87" Type="http://schemas.openxmlformats.org/officeDocument/2006/relationships/hyperlink" Target="https://grafana.com/" TargetMode="External"/><Relationship Id="rId110" Type="http://schemas.openxmlformats.org/officeDocument/2006/relationships/hyperlink" Target="https://yrkki.grafana.net/d/gDZlQI4Gz/cv-generator?orgId=1&amp;refresh=5s&amp;from=now-3h&amp;to=now&amp;kiosk" TargetMode="External"/><Relationship Id="rId115" Type="http://schemas.openxmlformats.org/officeDocument/2006/relationships/hyperlink" Target="https://cv-generator-life-log.herokuapp.com/" TargetMode="External"/><Relationship Id="rId131" Type="http://schemas.openxmlformats.org/officeDocument/2006/relationships/hyperlink" Target="https://www.netlify.com/" TargetMode="External"/><Relationship Id="rId136" Type="http://schemas.openxmlformats.org/officeDocument/2006/relationships/hyperlink" Target="https://app.netlify.com/sites/cv-generator-fe/overview" TargetMode="External"/><Relationship Id="rId157" Type="http://schemas.openxmlformats.org/officeDocument/2006/relationships/hyperlink" Target="https://eu-west-1.console.aws.amazon.com/ec2/v2/home?region=eu-west-1" TargetMode="External"/><Relationship Id="rId61" Type="http://schemas.openxmlformats.org/officeDocument/2006/relationships/hyperlink" Target="https://app.terraform.io/app" TargetMode="External"/><Relationship Id="rId82" Type="http://schemas.openxmlformats.org/officeDocument/2006/relationships/hyperlink" Target="https://papertrailapp.com/searches/91201252" TargetMode="External"/><Relationship Id="rId152" Type="http://schemas.openxmlformats.org/officeDocument/2006/relationships/hyperlink" Target="https://dashboard.heroku.com/apps/cv-generator-fe-eu" TargetMode="External"/><Relationship Id="rId19" Type="http://schemas.openxmlformats.org/officeDocument/2006/relationships/hyperlink" Target="https://codecov.io/gh/Yrkki/cv-generator-fe" TargetMode="External"/><Relationship Id="rId14" Type="http://schemas.openxmlformats.org/officeDocument/2006/relationships/hyperlink" Target="https://pages.github.com/" TargetMode="External"/><Relationship Id="rId30" Type="http://schemas.openxmlformats.org/officeDocument/2006/relationships/hyperlink" Target="https://rpm.eu.newrelic.com/accounts/2742371/applications/53359159" TargetMode="External"/><Relationship Id="rId35" Type="http://schemas.openxmlformats.org/officeDocument/2006/relationships/hyperlink" Target="https://www.npmjs.com/" TargetMode="External"/><Relationship Id="rId56" Type="http://schemas.openxmlformats.org/officeDocument/2006/relationships/hyperlink" Target="https://my.freenom.com/clientarea.php?action=domaindetails&amp;id=1095750537" TargetMode="External"/><Relationship Id="rId77" Type="http://schemas.openxmlformats.org/officeDocument/2006/relationships/hyperlink" Target="https://papertrailapp.com/dashboard" TargetMode="External"/><Relationship Id="rId100" Type="http://schemas.openxmlformats.org/officeDocument/2006/relationships/hyperlink" Target="https://velocity.codeclimate.com/overview" TargetMode="External"/><Relationship Id="rId105" Type="http://schemas.openxmlformats.org/officeDocument/2006/relationships/hyperlink" Target="https://grafana.com/orgs/yrkki" TargetMode="External"/><Relationship Id="rId126" Type="http://schemas.openxmlformats.org/officeDocument/2006/relationships/hyperlink" Target="https://github.com/Yrkki/cv-generator-life-dockerizer" TargetMode="External"/><Relationship Id="rId147" Type="http://schemas.openxmlformats.org/officeDocument/2006/relationships/hyperlink" Target="https://buddy.works/" TargetMode="External"/><Relationship Id="rId168" Type="http://schemas.openxmlformats.org/officeDocument/2006/relationships/hyperlink" Target="https://ipstack.com/" TargetMode="External"/><Relationship Id="rId8" Type="http://schemas.openxmlformats.org/officeDocument/2006/relationships/hyperlink" Target="https://www.dropbox.com/" TargetMode="External"/><Relationship Id="rId51" Type="http://schemas.openxmlformats.org/officeDocument/2006/relationships/hyperlink" Target="https://david-dm.org/" TargetMode="External"/><Relationship Id="rId72" Type="http://schemas.openxmlformats.org/officeDocument/2006/relationships/hyperlink" Target="https://papertrailapp.com/" TargetMode="External"/><Relationship Id="rId93" Type="http://schemas.openxmlformats.org/officeDocument/2006/relationships/hyperlink" Target="http://localhost:9090/new/graph?g0.expr=scrape_duration_seconds&amp;g0.tab=0&amp;g0.stacked=0&amp;g0.range_input=3h" TargetMode="External"/><Relationship Id="rId98" Type="http://schemas.openxmlformats.org/officeDocument/2006/relationships/hyperlink" Target="https://codeclimate.com/github/Yrkki/cv-generator-fe" TargetMode="External"/><Relationship Id="rId121" Type="http://schemas.openxmlformats.org/officeDocument/2006/relationships/hyperlink" Target="https://dashboard.heroku.com/apps/cv-generator-project-server" TargetMode="External"/><Relationship Id="rId142" Type="http://schemas.openxmlformats.org/officeDocument/2006/relationships/hyperlink" Target="http://marinov.ml/" TargetMode="External"/><Relationship Id="rId163" Type="http://schemas.openxmlformats.org/officeDocument/2006/relationships/hyperlink" Target="https://www.freenom.com/en/index.html?lang=en" TargetMode="External"/><Relationship Id="rId3" Type="http://schemas.openxmlformats.org/officeDocument/2006/relationships/hyperlink" Target="https://aws.amazon.com/s3/" TargetMode="External"/><Relationship Id="rId25" Type="http://schemas.openxmlformats.org/officeDocument/2006/relationships/hyperlink" Target="https://papertrailapp.com/" TargetMode="External"/><Relationship Id="rId46" Type="http://schemas.openxmlformats.org/officeDocument/2006/relationships/hyperlink" Target="https://dashboard.heroku.com/apps/cv-generator-fe" TargetMode="External"/><Relationship Id="rId67" Type="http://schemas.openxmlformats.org/officeDocument/2006/relationships/hyperlink" Target="https://one.eu.newrelic.com/" TargetMode="External"/><Relationship Id="rId116" Type="http://schemas.openxmlformats.org/officeDocument/2006/relationships/hyperlink" Target="https://dashboard.heroku.com/apps/cv-generator-life-log" TargetMode="External"/><Relationship Id="rId137" Type="http://schemas.openxmlformats.org/officeDocument/2006/relationships/hyperlink" Target="https://www.netlify.com/" TargetMode="External"/><Relationship Id="rId158" Type="http://schemas.openxmlformats.org/officeDocument/2006/relationships/hyperlink" Target="https://eu-west-1.console.aws.amazon.com/ec2/v2/home?region=eu-west-1" TargetMode="External"/><Relationship Id="rId20" Type="http://schemas.openxmlformats.org/officeDocument/2006/relationships/hyperlink" Target="https://codecov.io/gh/Yrkki" TargetMode="External"/><Relationship Id="rId41" Type="http://schemas.openxmlformats.org/officeDocument/2006/relationships/hyperlink" Target="https://analytics.google.com/analytics/web/" TargetMode="External"/><Relationship Id="rId62" Type="http://schemas.openxmlformats.org/officeDocument/2006/relationships/hyperlink" Target="https://simpleicons.org/" TargetMode="External"/><Relationship Id="rId83" Type="http://schemas.openxmlformats.org/officeDocument/2006/relationships/hyperlink" Target="https://papertrailapp.com/searches/91201272" TargetMode="External"/><Relationship Id="rId88" Type="http://schemas.openxmlformats.org/officeDocument/2006/relationships/hyperlink" Target="https://grafana.com/orgs/yrkki" TargetMode="External"/><Relationship Id="rId111" Type="http://schemas.openxmlformats.org/officeDocument/2006/relationships/hyperlink" Target="https://cv-generator-life-log.s3-eu-west-1.amazonaws.com/index.html" TargetMode="External"/><Relationship Id="rId132" Type="http://schemas.openxmlformats.org/officeDocument/2006/relationships/hyperlink" Target="https://app.netlify.com/sites/cv-generator-fe/overview" TargetMode="External"/><Relationship Id="rId153" Type="http://schemas.openxmlformats.org/officeDocument/2006/relationships/hyperlink" Target="https://dashboard.heroku.com/apps/cv-generator-fe" TargetMode="External"/><Relationship Id="rId15" Type="http://schemas.openxmlformats.org/officeDocument/2006/relationships/hyperlink" Target="https://travis-ci.community/u/jorich/summary" TargetMode="External"/><Relationship Id="rId36" Type="http://schemas.openxmlformats.org/officeDocument/2006/relationships/hyperlink" Target="https://www.npmjs.com/~jorich" TargetMode="External"/><Relationship Id="rId57" Type="http://schemas.openxmlformats.org/officeDocument/2006/relationships/hyperlink" Target="https://www.freenom.com/en/index.html?lang=en" TargetMode="External"/><Relationship Id="rId106" Type="http://schemas.openxmlformats.org/officeDocument/2006/relationships/hyperlink" Target="https://yrkki.grafana.net/d/oOSnZg7mz/cv-generator-node-dashboard?orgId=1&amp;refresh=5s&amp;var-node=All&amp;var-device=All&amp;var-job=" TargetMode="External"/><Relationship Id="rId127" Type="http://schemas.openxmlformats.org/officeDocument/2006/relationships/hyperlink" Target="https://github.com/Yrkki/cv-generator-life-chart" TargetMode="External"/><Relationship Id="rId10" Type="http://schemas.openxmlformats.org/officeDocument/2006/relationships/hyperlink" Target="https://github.com/Yrkki" TargetMode="External"/><Relationship Id="rId31" Type="http://schemas.openxmlformats.org/officeDocument/2006/relationships/hyperlink" Target="https://rpm.eu.newrelic.com/accounts/2742371/applications" TargetMode="External"/><Relationship Id="rId52" Type="http://schemas.openxmlformats.org/officeDocument/2006/relationships/hyperlink" Target="https://plotly.com/" TargetMode="External"/><Relationship Id="rId73" Type="http://schemas.openxmlformats.org/officeDocument/2006/relationships/hyperlink" Target="https://papertrailapp.com/dashboard" TargetMode="External"/><Relationship Id="rId78" Type="http://schemas.openxmlformats.org/officeDocument/2006/relationships/hyperlink" Target="https://papertrailapp.com/" TargetMode="External"/><Relationship Id="rId94" Type="http://schemas.openxmlformats.org/officeDocument/2006/relationships/hyperlink" Target="https://app.codacy.com/app" TargetMode="External"/><Relationship Id="rId99" Type="http://schemas.openxmlformats.org/officeDocument/2006/relationships/hyperlink" Target="https://velocity.codeclimate.com/overview" TargetMode="External"/><Relationship Id="rId101" Type="http://schemas.openxmlformats.org/officeDocument/2006/relationships/hyperlink" Target="https://codeclimate.com/" TargetMode="External"/><Relationship Id="rId122" Type="http://schemas.openxmlformats.org/officeDocument/2006/relationships/hyperlink" Target="https://dashboard.heroku.com/apps/cv-generator-life-map" TargetMode="External"/><Relationship Id="rId143" Type="http://schemas.openxmlformats.org/officeDocument/2006/relationships/hyperlink" Target="https://buddy.works/" TargetMode="External"/><Relationship Id="rId148" Type="http://schemas.openxmlformats.org/officeDocument/2006/relationships/hyperlink" Target="https://app.buddy.works/yrkki" TargetMode="External"/><Relationship Id="rId164" Type="http://schemas.openxmlformats.org/officeDocument/2006/relationships/hyperlink" Target="https://my.freenom.com/clientarea.php?action=domains" TargetMode="External"/><Relationship Id="rId169" Type="http://schemas.openxmlformats.org/officeDocument/2006/relationships/hyperlink" Target="https://ipstack.com/dashboard" TargetMode="External"/><Relationship Id="rId4" Type="http://schemas.openxmlformats.org/officeDocument/2006/relationships/hyperlink" Target="https://app.snyk.io/org/yrkki/" TargetMode="External"/><Relationship Id="rId9" Type="http://schemas.openxmlformats.org/officeDocument/2006/relationships/hyperlink" Target="https://github.com/" TargetMode="External"/><Relationship Id="rId26" Type="http://schemas.openxmlformats.org/officeDocument/2006/relationships/hyperlink" Target="https://grafana.com/orgs/yrkki" TargetMode="External"/><Relationship Id="rId47" Type="http://schemas.openxmlformats.org/officeDocument/2006/relationships/hyperlink" Target="https://ci.appveyor.com/project/Yrkki/cv-generator-fe" TargetMode="External"/><Relationship Id="rId68" Type="http://schemas.openxmlformats.org/officeDocument/2006/relationships/hyperlink" Target="https://rpm.eu.newrelic.com/" TargetMode="External"/><Relationship Id="rId89" Type="http://schemas.openxmlformats.org/officeDocument/2006/relationships/hyperlink" Target="https://grafana.com/" TargetMode="External"/><Relationship Id="rId112" Type="http://schemas.openxmlformats.org/officeDocument/2006/relationships/hyperlink" Target="https://s3.console.aws.amazon.com/s3/buckets/cv-generator-life-log/?region=eu-west-1&amp;tab=overview" TargetMode="External"/><Relationship Id="rId133" Type="http://schemas.openxmlformats.org/officeDocument/2006/relationships/hyperlink" Target="https://app.netlify.com/teams/yrkki/sites" TargetMode="External"/><Relationship Id="rId154" Type="http://schemas.openxmlformats.org/officeDocument/2006/relationships/hyperlink" Target="https://cv-generator-fe.herokuapp.com/" TargetMode="External"/><Relationship Id="rId16" Type="http://schemas.openxmlformats.org/officeDocument/2006/relationships/hyperlink" Target="https://travis-ci.org/" TargetMode="External"/><Relationship Id="rId37" Type="http://schemas.openxmlformats.org/officeDocument/2006/relationships/hyperlink" Target="https://hub.docker.com/" TargetMode="External"/><Relationship Id="rId58" Type="http://schemas.openxmlformats.org/officeDocument/2006/relationships/hyperlink" Target="http://marinov.ml/" TargetMode="External"/><Relationship Id="rId79" Type="http://schemas.openxmlformats.org/officeDocument/2006/relationships/hyperlink" Target="https://papertrailapp.com/searches/91201242" TargetMode="External"/><Relationship Id="rId102" Type="http://schemas.openxmlformats.org/officeDocument/2006/relationships/hyperlink" Target="https://codeclimate.com/" TargetMode="External"/><Relationship Id="rId123" Type="http://schemas.openxmlformats.org/officeDocument/2006/relationships/hyperlink" Target="https://github.com/" TargetMode="External"/><Relationship Id="rId144" Type="http://schemas.openxmlformats.org/officeDocument/2006/relationships/hyperlink" Target="https://circleci.com/" TargetMode="External"/><Relationship Id="rId90" Type="http://schemas.openxmlformats.org/officeDocument/2006/relationships/hyperlink" Target="https://grafana.com/orgs/yrkki" TargetMode="External"/><Relationship Id="rId165" Type="http://schemas.openxmlformats.org/officeDocument/2006/relationships/hyperlink" Target="https://stackshare.io/Yrkki/cv-generator" TargetMode="External"/><Relationship Id="rId27" Type="http://schemas.openxmlformats.org/officeDocument/2006/relationships/hyperlink" Target="https://yrkki.grafana.net/" TargetMode="External"/><Relationship Id="rId48" Type="http://schemas.openxmlformats.org/officeDocument/2006/relationships/hyperlink" Target="https://ci.appveyor.com/projects" TargetMode="External"/><Relationship Id="rId69" Type="http://schemas.openxmlformats.org/officeDocument/2006/relationships/hyperlink" Target="https://papertrailapp.com/dashboard" TargetMode="External"/><Relationship Id="rId113" Type="http://schemas.openxmlformats.org/officeDocument/2006/relationships/hyperlink" Target="https://s3.console.aws.amazon.com/" TargetMode="External"/><Relationship Id="rId134" Type="http://schemas.openxmlformats.org/officeDocument/2006/relationships/hyperlink" Target="https://dashboard.heroku.com/apps/cv-generator-fe" TargetMode="External"/><Relationship Id="rId80" Type="http://schemas.openxmlformats.org/officeDocument/2006/relationships/hyperlink" Target="https://papertrailapp.com/searches/91201262" TargetMode="External"/><Relationship Id="rId155" Type="http://schemas.openxmlformats.org/officeDocument/2006/relationships/hyperlink" Target="https://cv-generator-fe-eu.herokuapp.com/" TargetMode="External"/><Relationship Id="rId17" Type="http://schemas.openxmlformats.org/officeDocument/2006/relationships/hyperlink" Target="https://travis-ci.org/github/Yrkki/cv-generator-fe" TargetMode="External"/><Relationship Id="rId38" Type="http://schemas.openxmlformats.org/officeDocument/2006/relationships/hyperlink" Target="https://hub.docker.com/repository/docker/jorich/cv-generator-fe" TargetMode="External"/><Relationship Id="rId59" Type="http://schemas.openxmlformats.org/officeDocument/2006/relationships/hyperlink" Target="http://marinov.ml/" TargetMode="External"/><Relationship Id="rId103" Type="http://schemas.openxmlformats.org/officeDocument/2006/relationships/hyperlink" Target="https://one.eu.newrelic.com/launcher/nr1-core.explorer?pane=eyJuZXJkbGV0SWQiOiJhcG0tbmVyZGxldHMub3ZlcnZpZXciLCJpc092ZXJ2aWV3Ijp0cnVlLCJlbnRpdHlJZCI6Ik1qYzBNak0zTVh4QlVFMThRVkJRVEVsRFFWUkpUMDU4TlRNek5Ua3hOVGsifQ==&amp;sidebars%5b0%5d=eyJuZXJkbGV0SWQiOiJucjEtY29yZS5hY3Rpb25zIiwiZW50aXR5SWQiOiJNamMwTWpNM01YeEJVRTE4UVZCUVRFbERRVlJKVDA1OE5UTXpOVGt4TlRrIiwic2VsZWN0ZWROZXJkbGV0Ijp7Im5lcmRsZXRJZCI6ImFwbS1uZXJkbGV0cy5vdmVydmlldyIsImlzT3ZlcnZpZXciOnRydWV9fQ==&amp;platform%5btimeRange%5d%5bduration%5d=1800000" TargetMode="External"/><Relationship Id="rId124" Type="http://schemas.openxmlformats.org/officeDocument/2006/relationships/hyperlink" Target="https://github.com/Yrkki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3F8E8-C4F8-4500-8DB7-FA9EF76D4FDE}">
  <dimension ref="A1:AU295"/>
  <sheetViews>
    <sheetView zoomScale="70" zoomScaleNormal="70" workbookViewId="0">
      <pane xSplit="9" ySplit="11" topLeftCell="K12" activePane="bottomRight" state="frozen"/>
      <selection pane="topRight" activeCell="J1" sqref="J1"/>
      <selection pane="bottomLeft" activeCell="A11" sqref="A11"/>
      <selection pane="bottomRight" activeCell="K23" sqref="K23"/>
    </sheetView>
  </sheetViews>
  <sheetFormatPr defaultRowHeight="15" x14ac:dyDescent="0.25"/>
  <cols>
    <col min="1" max="1" width="9.140625" customWidth="1"/>
    <col min="2" max="2" width="4.42578125" customWidth="1"/>
    <col min="3" max="3" width="8.28515625" customWidth="1"/>
    <col min="4" max="7" width="10.7109375" customWidth="1"/>
    <col min="8" max="8" width="9.28515625" customWidth="1"/>
    <col min="9" max="9" width="38.85546875" style="1" bestFit="1" customWidth="1"/>
    <col min="10" max="10" width="76.42578125" customWidth="1"/>
    <col min="11" max="11" width="122" customWidth="1"/>
    <col min="12" max="12" width="14.5703125" customWidth="1"/>
    <col min="13" max="13" width="11.7109375" bestFit="1" customWidth="1"/>
    <col min="14" max="14" width="11.7109375" customWidth="1"/>
    <col min="15" max="15" width="24.28515625" bestFit="1" customWidth="1"/>
    <col min="16" max="16" width="13.28515625" customWidth="1"/>
    <col min="17" max="20" width="37.42578125" customWidth="1"/>
    <col min="21" max="21" width="12.28515625" bestFit="1" customWidth="1"/>
    <col min="22" max="22" width="10.28515625" bestFit="1" customWidth="1"/>
    <col min="23" max="24" width="12.28515625" bestFit="1" customWidth="1"/>
    <col min="25" max="40" width="9.7109375" customWidth="1"/>
    <col min="45" max="47" width="9.7109375" customWidth="1"/>
  </cols>
  <sheetData>
    <row r="1" spans="1:47" x14ac:dyDescent="0.25">
      <c r="I1" s="1" t="s">
        <v>13</v>
      </c>
      <c r="Q1" t="s">
        <v>19</v>
      </c>
      <c r="W1" t="s">
        <v>400</v>
      </c>
      <c r="Y1">
        <f t="shared" ref="Y1:AU1" si="0">X1+1</f>
        <v>1</v>
      </c>
      <c r="Z1">
        <f t="shared" si="0"/>
        <v>2</v>
      </c>
      <c r="AA1">
        <f t="shared" si="0"/>
        <v>3</v>
      </c>
      <c r="AB1">
        <f t="shared" si="0"/>
        <v>4</v>
      </c>
      <c r="AC1">
        <f t="shared" si="0"/>
        <v>5</v>
      </c>
      <c r="AD1">
        <f t="shared" si="0"/>
        <v>6</v>
      </c>
      <c r="AE1">
        <f t="shared" si="0"/>
        <v>7</v>
      </c>
      <c r="AF1">
        <f t="shared" si="0"/>
        <v>8</v>
      </c>
      <c r="AG1">
        <f t="shared" si="0"/>
        <v>9</v>
      </c>
      <c r="AH1">
        <f>AG1+1</f>
        <v>10</v>
      </c>
      <c r="AI1">
        <f t="shared" si="0"/>
        <v>11</v>
      </c>
      <c r="AJ1">
        <f t="shared" si="0"/>
        <v>12</v>
      </c>
      <c r="AK1">
        <f t="shared" si="0"/>
        <v>13</v>
      </c>
      <c r="AL1">
        <f t="shared" si="0"/>
        <v>14</v>
      </c>
      <c r="AM1">
        <f t="shared" si="0"/>
        <v>15</v>
      </c>
      <c r="AN1">
        <f t="shared" si="0"/>
        <v>16</v>
      </c>
      <c r="AO1">
        <f t="shared" si="0"/>
        <v>17</v>
      </c>
      <c r="AP1">
        <f t="shared" si="0"/>
        <v>18</v>
      </c>
      <c r="AQ1">
        <f t="shared" si="0"/>
        <v>19</v>
      </c>
      <c r="AR1">
        <f t="shared" si="0"/>
        <v>20</v>
      </c>
      <c r="AS1">
        <f t="shared" si="0"/>
        <v>21</v>
      </c>
      <c r="AT1">
        <f t="shared" si="0"/>
        <v>22</v>
      </c>
      <c r="AU1">
        <f t="shared" si="0"/>
        <v>23</v>
      </c>
    </row>
    <row r="2" spans="1:47" s="1" customFormat="1" x14ac:dyDescent="0.25">
      <c r="A2" s="1" t="s">
        <v>82</v>
      </c>
      <c r="B2" s="1" t="s">
        <v>81</v>
      </c>
      <c r="C2" s="1" t="s">
        <v>94</v>
      </c>
      <c r="D2" s="1" t="s">
        <v>95</v>
      </c>
      <c r="E2" s="1" t="s">
        <v>55</v>
      </c>
      <c r="F2" s="1" t="s">
        <v>56</v>
      </c>
      <c r="G2" s="1" t="s">
        <v>57</v>
      </c>
      <c r="H2" s="1" t="s">
        <v>58</v>
      </c>
      <c r="I2" s="1" t="s">
        <v>14</v>
      </c>
      <c r="J2" s="1" t="s">
        <v>15</v>
      </c>
      <c r="K2" s="1" t="s">
        <v>83</v>
      </c>
      <c r="L2" s="1" t="s">
        <v>149</v>
      </c>
      <c r="M2" s="1" t="s">
        <v>101</v>
      </c>
      <c r="N2" s="1" t="s">
        <v>171</v>
      </c>
      <c r="O2" s="1" t="s">
        <v>87</v>
      </c>
      <c r="P2" s="1" t="s">
        <v>88</v>
      </c>
      <c r="Q2" s="1" t="s">
        <v>18</v>
      </c>
      <c r="R2" s="1" t="s">
        <v>20</v>
      </c>
      <c r="S2" s="1" t="s">
        <v>21</v>
      </c>
      <c r="T2" s="1" t="s">
        <v>27</v>
      </c>
      <c r="U2" s="1" t="s">
        <v>28</v>
      </c>
      <c r="V2" s="1" t="s">
        <v>29</v>
      </c>
      <c r="W2" s="1" t="s">
        <v>30</v>
      </c>
      <c r="X2" s="1" t="s">
        <v>204</v>
      </c>
      <c r="Y2" s="1" t="s">
        <v>393</v>
      </c>
      <c r="Z2" s="1" t="s">
        <v>406</v>
      </c>
      <c r="AA2" s="1" t="s">
        <v>409</v>
      </c>
      <c r="AB2" s="1" t="s">
        <v>407</v>
      </c>
      <c r="AC2" s="1" t="s">
        <v>391</v>
      </c>
      <c r="AD2" s="1" t="s">
        <v>392</v>
      </c>
      <c r="AE2" s="1" t="s">
        <v>390</v>
      </c>
      <c r="AF2" s="1" t="s">
        <v>397</v>
      </c>
      <c r="AG2" s="1" t="s">
        <v>394</v>
      </c>
      <c r="AH2" s="1" t="s">
        <v>395</v>
      </c>
      <c r="AI2" s="1" t="s">
        <v>396</v>
      </c>
      <c r="AJ2" s="1" t="s">
        <v>408</v>
      </c>
      <c r="AK2" s="1" t="s">
        <v>402</v>
      </c>
      <c r="AL2" s="1" t="s">
        <v>399</v>
      </c>
      <c r="AM2" s="1" t="s">
        <v>398</v>
      </c>
      <c r="AN2" s="1" t="s">
        <v>401</v>
      </c>
      <c r="AO2" s="1" t="s">
        <v>410</v>
      </c>
      <c r="AP2" s="1" t="s">
        <v>412</v>
      </c>
      <c r="AQ2" s="1" t="s">
        <v>411</v>
      </c>
      <c r="AR2" s="1" t="s">
        <v>413</v>
      </c>
      <c r="AS2" s="1" t="s">
        <v>404</v>
      </c>
      <c r="AT2" s="1" t="s">
        <v>405</v>
      </c>
      <c r="AU2" s="1" t="s">
        <v>403</v>
      </c>
    </row>
    <row r="3" spans="1:47" x14ac:dyDescent="0.25">
      <c r="I3" t="s">
        <v>272</v>
      </c>
      <c r="L3" s="2"/>
      <c r="M3" s="2"/>
      <c r="N3" s="2"/>
      <c r="O3" s="2" t="s">
        <v>269</v>
      </c>
      <c r="P3" s="3" t="s">
        <v>270</v>
      </c>
      <c r="Q3" s="10" t="s">
        <v>274</v>
      </c>
      <c r="R3" t="s">
        <v>273</v>
      </c>
      <c r="S3" t="s">
        <v>274</v>
      </c>
      <c r="T3" t="s">
        <v>318</v>
      </c>
      <c r="Y3" t="s">
        <v>98</v>
      </c>
      <c r="Z3" t="s">
        <v>98</v>
      </c>
      <c r="AM3" t="s">
        <v>98</v>
      </c>
      <c r="AU3" t="s">
        <v>98</v>
      </c>
    </row>
    <row r="4" spans="1:47" x14ac:dyDescent="0.25">
      <c r="I4" t="s">
        <v>282</v>
      </c>
      <c r="L4" s="2" t="s">
        <v>34</v>
      </c>
      <c r="M4" s="2"/>
      <c r="N4" s="2"/>
      <c r="O4" s="2" t="s">
        <v>174</v>
      </c>
      <c r="P4" s="2" t="s">
        <v>175</v>
      </c>
      <c r="Q4" t="str">
        <f t="shared" ref="Q4:Q11" si="1">SUBSTITUTE(SUBSTITUTE($I$3,"process",$I4),"name",Q$3)</f>
        <v>&lt;%= utils.process(cv-generator) %&gt;</v>
      </c>
      <c r="R4" t="str">
        <f t="shared" ref="R4:R10" si="2">SUBSTITUTE(SUBSTITUTE($I$3,"process",$I4),"name",R$3)</f>
        <v>&lt;%= utils.process(name) %&gt;</v>
      </c>
      <c r="Y4" t="s">
        <v>99</v>
      </c>
      <c r="AA4" t="s">
        <v>99</v>
      </c>
      <c r="AB4" t="s">
        <v>99</v>
      </c>
      <c r="AM4" t="s">
        <v>99</v>
      </c>
    </row>
    <row r="5" spans="1:47" x14ac:dyDescent="0.25">
      <c r="I5" t="s">
        <v>283</v>
      </c>
      <c r="L5" t="s">
        <v>191</v>
      </c>
      <c r="M5" s="2"/>
      <c r="N5" s="2"/>
      <c r="O5" s="2" t="s">
        <v>33</v>
      </c>
      <c r="P5" s="2" t="s">
        <v>89</v>
      </c>
      <c r="Q5" t="str">
        <f t="shared" si="1"/>
        <v>&lt;%= utils.dasherize(cv-generator) %&gt;</v>
      </c>
      <c r="R5" t="str">
        <f t="shared" si="2"/>
        <v>&lt;%= utils.dasherize(name) %&gt;</v>
      </c>
      <c r="S5" t="s">
        <v>271</v>
      </c>
      <c r="T5" t="s">
        <v>318</v>
      </c>
      <c r="Y5" t="s">
        <v>100</v>
      </c>
      <c r="AB5" t="s">
        <v>100</v>
      </c>
      <c r="AC5" t="s">
        <v>100</v>
      </c>
      <c r="AD5" t="s">
        <v>100</v>
      </c>
      <c r="AE5" t="s">
        <v>100</v>
      </c>
    </row>
    <row r="6" spans="1:47" x14ac:dyDescent="0.25">
      <c r="I6" t="s">
        <v>285</v>
      </c>
      <c r="L6" s="2" t="s">
        <v>192</v>
      </c>
      <c r="M6" s="2"/>
      <c r="N6" s="2"/>
      <c r="O6" s="2" t="s">
        <v>60</v>
      </c>
      <c r="P6" s="2"/>
      <c r="Q6" t="str">
        <f t="shared" si="1"/>
        <v>&lt;%= utils.classify(cv-generator) %&gt;</v>
      </c>
      <c r="R6" t="str">
        <f t="shared" si="2"/>
        <v>&lt;%= utils.classify(name) %&gt;</v>
      </c>
      <c r="S6" t="s">
        <v>286</v>
      </c>
      <c r="T6" t="s">
        <v>319</v>
      </c>
      <c r="Y6" t="s">
        <v>96</v>
      </c>
      <c r="AC6" t="s">
        <v>96</v>
      </c>
      <c r="AD6" t="s">
        <v>96</v>
      </c>
      <c r="AF6" t="s">
        <v>96</v>
      </c>
      <c r="AG6" t="s">
        <v>96</v>
      </c>
      <c r="AH6" t="s">
        <v>96</v>
      </c>
      <c r="AI6" t="s">
        <v>96</v>
      </c>
      <c r="AJ6" t="s">
        <v>96</v>
      </c>
      <c r="AM6" t="s">
        <v>96</v>
      </c>
    </row>
    <row r="7" spans="1:47" x14ac:dyDescent="0.25">
      <c r="I7" t="s">
        <v>314</v>
      </c>
      <c r="L7" s="2" t="s">
        <v>668</v>
      </c>
      <c r="M7" s="2"/>
      <c r="N7" s="2"/>
      <c r="O7" s="2" t="s">
        <v>91</v>
      </c>
      <c r="P7" s="2"/>
      <c r="Q7" t="str">
        <f t="shared" si="1"/>
        <v>&lt;%= utils.join(cv-generator) %&gt;</v>
      </c>
      <c r="R7" t="str">
        <f t="shared" si="2"/>
        <v>&lt;%= utils.join(name) %&gt;</v>
      </c>
      <c r="S7" t="s">
        <v>315</v>
      </c>
      <c r="T7" t="s">
        <v>320</v>
      </c>
      <c r="Y7" t="s">
        <v>97</v>
      </c>
      <c r="Z7" t="s">
        <v>97</v>
      </c>
      <c r="AD7" t="s">
        <v>97</v>
      </c>
      <c r="AK7" t="s">
        <v>97</v>
      </c>
      <c r="AL7" t="s">
        <v>97</v>
      </c>
      <c r="AM7" t="s">
        <v>97</v>
      </c>
    </row>
    <row r="8" spans="1:47" x14ac:dyDescent="0.25">
      <c r="I8" t="s">
        <v>316</v>
      </c>
      <c r="L8" s="2"/>
      <c r="M8" s="2"/>
      <c r="N8" s="2"/>
      <c r="O8" s="2" t="s">
        <v>90</v>
      </c>
      <c r="P8" s="2"/>
      <c r="Q8" t="str">
        <f t="shared" si="1"/>
        <v>&lt;%= utils.spacifyPlus(cv-generator) %&gt;</v>
      </c>
      <c r="R8" t="str">
        <f t="shared" si="2"/>
        <v>&lt;%= utils.spacifyPlus(name) %&gt;</v>
      </c>
      <c r="S8" t="s">
        <v>288</v>
      </c>
      <c r="T8" t="s">
        <v>321</v>
      </c>
      <c r="Y8" t="s">
        <v>69</v>
      </c>
      <c r="AC8" t="s">
        <v>69</v>
      </c>
      <c r="AD8" t="s">
        <v>69</v>
      </c>
      <c r="AE8" t="s">
        <v>69</v>
      </c>
      <c r="AK8" t="s">
        <v>69</v>
      </c>
      <c r="AL8" t="s">
        <v>69</v>
      </c>
      <c r="AM8" t="s">
        <v>69</v>
      </c>
      <c r="AN8" t="s">
        <v>69</v>
      </c>
    </row>
    <row r="9" spans="1:47" x14ac:dyDescent="0.25">
      <c r="I9" t="s">
        <v>317</v>
      </c>
      <c r="L9" s="2"/>
      <c r="M9" s="2"/>
      <c r="N9" s="2"/>
      <c r="O9" s="2" t="s">
        <v>193</v>
      </c>
      <c r="P9" s="2" t="s">
        <v>194</v>
      </c>
      <c r="Q9" t="str">
        <f t="shared" si="1"/>
        <v>&lt;%= utils.titlecasePlus(cv-generator) %&gt;</v>
      </c>
      <c r="R9" t="str">
        <f t="shared" si="2"/>
        <v>&lt;%= utils.titlecasePlus(name) %&gt;</v>
      </c>
      <c r="S9" t="s">
        <v>291</v>
      </c>
      <c r="T9" t="s">
        <v>322</v>
      </c>
      <c r="Y9" t="s">
        <v>68</v>
      </c>
      <c r="AE9" t="s">
        <v>68</v>
      </c>
      <c r="AM9" t="s">
        <v>68</v>
      </c>
      <c r="AN9" t="s">
        <v>68</v>
      </c>
      <c r="AO9" t="s">
        <v>68</v>
      </c>
      <c r="AP9" t="s">
        <v>68</v>
      </c>
    </row>
    <row r="10" spans="1:47" x14ac:dyDescent="0.25">
      <c r="I10" t="s">
        <v>313</v>
      </c>
      <c r="L10" s="2"/>
      <c r="M10" s="2"/>
      <c r="N10" s="2"/>
      <c r="O10" s="2"/>
      <c r="P10" s="2"/>
      <c r="Q10" t="str">
        <f t="shared" si="1"/>
        <v>&lt;%= utils.uppersnakecase(cv-generator) %&gt;</v>
      </c>
      <c r="R10" t="str">
        <f t="shared" si="2"/>
        <v>&lt;%= utils.uppersnakecase(name) %&gt;</v>
      </c>
      <c r="S10" t="s">
        <v>312</v>
      </c>
      <c r="T10" t="s">
        <v>323</v>
      </c>
      <c r="Y10" t="s">
        <v>80</v>
      </c>
      <c r="AC10" t="s">
        <v>80</v>
      </c>
      <c r="AD10" t="s">
        <v>80</v>
      </c>
      <c r="AE10" t="s">
        <v>80</v>
      </c>
      <c r="AM10" t="s">
        <v>80</v>
      </c>
      <c r="AQ10" t="s">
        <v>80</v>
      </c>
      <c r="AR10" t="s">
        <v>80</v>
      </c>
      <c r="AS10" t="s">
        <v>80</v>
      </c>
      <c r="AT10" t="s">
        <v>80</v>
      </c>
      <c r="AU10" t="s">
        <v>80</v>
      </c>
    </row>
    <row r="11" spans="1:47" x14ac:dyDescent="0.25">
      <c r="I11" t="s">
        <v>348</v>
      </c>
      <c r="L11" s="2"/>
      <c r="M11" s="2"/>
      <c r="N11" s="2"/>
      <c r="O11" s="2"/>
      <c r="P11" s="2"/>
      <c r="Q11" t="str">
        <f t="shared" si="1"/>
        <v>&lt;%= utils.favicon(cv-generator) %&gt;</v>
      </c>
      <c r="R11" t="str">
        <f>SUBSTITUTE(SUBSTITUTE($I$3,"process",$I11),"name",R$3)</f>
        <v>&lt;%= utils.favicon(name) %&gt;</v>
      </c>
      <c r="S11" t="s">
        <v>770</v>
      </c>
    </row>
    <row r="12" spans="1:47" x14ac:dyDescent="0.25">
      <c r="C12" t="s">
        <v>84</v>
      </c>
      <c r="E12" t="s">
        <v>85</v>
      </c>
      <c r="I12" s="1" t="str">
        <f xml:space="preserve"> _xlfn.TEXTJOIN(":",TRUE,D12:H12)</f>
        <v>// TOOLS</v>
      </c>
      <c r="J12" t="str">
        <f t="shared" ref="J12" si="3" xml:space="preserve"> IF(NOT(COUNTA(Q12:X12)),":",SUBSTITUTE(SUBSTITUTE(SUBSTITUTE(SUBSTITUTE(SUBSTITUTE(SUBSTITUTE(_xlfn.TEXTJOIN(P12,TRUE,O12,_xlfn.TEXTJOIN(P12,TRUE,Q12:X12)),"&lt;%= utils.dasherize(name) %&gt;",VLOOKUP("&lt;%= utils.dasherize(name) %&gt;",$R$4:$X$11,MATCH($Q$3,$R$3:$X$3,0),FALSE)),"&lt;%= utils.join(name) %&gt;",VLOOKUP("&lt;%= utils.join(name) %&gt;",$R$4:$X$11,MATCH($Q$3,$R$3:$X$3,0),FALSE)),"&lt;%= utils.uppersnakecase(name) %&gt;",VLOOKUP("&lt;%= utils.uppersnakecase(name) %&gt;",$R$4:$X$11,MATCH($Q$3,$R$3:$X$3,0),FALSE)),"&lt;%= utils.titlecasePlus(name) %&gt;",VLOOKUP("&lt;%= utils.titlecasePlus(name) %&gt;",$R$4:$X$11,MATCH($Q$3,$R$3:$X$3,0),FALSE)),"&lt;%= utils.favicon(name) %&gt;",VLOOKUP("&lt;%= utils.favicon(name) %&gt;",$R$4:$X$11,MATCH($Q$3,$R$3:$X$3,0),FALSE)),"-fe-life","-life"))</f>
        <v>:</v>
      </c>
      <c r="K12" t="str">
        <f t="shared" ref="K12" si="4">IF(ISBLANK(I12),"",_xlfn.CONCAT("    """,I12,""": """,IF(LEN(J12)&lt;2,":",_xlfn.CONCAT(IF(L12,"",O$3),IF(M12,"echo ",""),IF(AND(LEN(J12)&gt;1,ISNUMBER(N12),NOT(ISBLANK(K13))),_xlfn.CONCAT(SUBSTITUTE($O$9,"*",SUBSTITUTE(I12,":","_"))),""),J12,_xlfn.CONCAT(IF(AND(LEN(J12)&gt;1,ISNUMBER(N12),NOT(ISBLANK(K13))),SUBSTITUTE($P$9,"*",SUBSTITUTE(LOWER(I12),":","_")),""),IF(L12,"",P$3),""))),IF(ISBLANK(K13),"""",""",")))</f>
        <v xml:space="preserve">    "// TOOLS": ":",</v>
      </c>
      <c r="L12" s="2">
        <f t="shared" ref="L12:L49" si="5">N(COUNTIF($L$3:$L$9,I12)&gt;0)</f>
        <v>0</v>
      </c>
      <c r="M12" s="2"/>
      <c r="N12" s="2"/>
      <c r="O12" s="2"/>
      <c r="P12" s="2" t="str">
        <f>IF(ISBLANK(O12),CONCATENATE(" ",$P$5," ")," ")</f>
        <v xml:space="preserve"> &amp;&amp; </v>
      </c>
    </row>
    <row r="13" spans="1:47" x14ac:dyDescent="0.25">
      <c r="F13" t="s">
        <v>1</v>
      </c>
      <c r="G13" t="s">
        <v>124</v>
      </c>
      <c r="I13" s="1" t="str">
        <f t="shared" ref="I13:I18" si="6" xml:space="preserve"> _xlfn.TEXTJOIN(":",TRUE,D13:H13)</f>
        <v>build:plain</v>
      </c>
      <c r="J13" t="str">
        <f t="shared" ref="J13:J73" si="7" xml:space="preserve"> IF(NOT(COUNTA(Q13:X13)),":",SUBSTITUTE(SUBSTITUTE(SUBSTITUTE(SUBSTITUTE(SUBSTITUTE(SUBSTITUTE(_xlfn.TEXTJOIN(P13,TRUE,O13,_xlfn.TEXTJOIN(P13,TRUE,Q13:X13)),"&lt;%= utils.dasherize(name) %&gt;",VLOOKUP("&lt;%= utils.dasherize(name) %&gt;",$R$4:$X$11,MATCH($Q$3,$R$3:$X$3,0),FALSE)),"&lt;%= utils.join(name) %&gt;",VLOOKUP("&lt;%= utils.join(name) %&gt;",$R$4:$X$11,MATCH($Q$3,$R$3:$X$3,0),FALSE)),"&lt;%= utils.uppersnakecase(name) %&gt;",VLOOKUP("&lt;%= utils.uppersnakecase(name) %&gt;",$R$4:$X$11,MATCH($Q$3,$R$3:$X$3,0),FALSE)),"&lt;%= utils.titlecasePlus(name) %&gt;",VLOOKUP("&lt;%= utils.titlecasePlus(name) %&gt;",$R$4:$X$11,MATCH($Q$3,$R$3:$X$3,0),FALSE)),"&lt;%= utils.favicon(name) %&gt;",VLOOKUP("&lt;%= utils.favicon(name) %&gt;",$R$4:$X$11,MATCH($Q$3,$R$3:$X$3,0),FALSE)),"-fe-life","-life"))</f>
        <v>npm-run-all build</v>
      </c>
      <c r="K13" t="str">
        <f t="shared" ref="K13:K72" si="8">IF(ISBLANK(I13),"",_xlfn.CONCAT("    """,I13,""": """,IF(LEN(J13)&lt;2,":",_xlfn.CONCAT(IF(L13,"",O$3),IF(M13,"echo ",""),IF(AND(LEN(J13)&gt;1,ISNUMBER(N13),NOT(ISBLANK(K14))),_xlfn.CONCAT(SUBSTITUTE($O$9,"*",SUBSTITUTE(I13,":","_"))),""),J13,_xlfn.CONCAT(IF(AND(LEN(J13)&gt;1,ISNUMBER(N13),NOT(ISBLANK(K14))),SUBSTITUTE($P$9,"*",SUBSTITUTE(LOWER(I13),":","_")),""),IF(L13,"",P$3),""))),IF(ISBLANK(K14),"""",""",")))</f>
        <v xml:space="preserve">    "build:plain": "bash ./launch \" npm-run-all build \"",</v>
      </c>
      <c r="L13" s="2">
        <f t="shared" si="5"/>
        <v>0</v>
      </c>
      <c r="M13" s="2"/>
      <c r="N13" s="2"/>
      <c r="O13" s="2" t="str">
        <f t="shared" ref="O13:O18" si="9">IF(ISBLANK(Q13),"",$O$7)</f>
        <v>npm-run-all</v>
      </c>
      <c r="P13" s="2" t="str">
        <f t="shared" ref="P13:P18" si="10">IF(ISBLANK(O13),CONCATENATE(" ",$P$5," ")," ")</f>
        <v xml:space="preserve"> </v>
      </c>
      <c r="Q13" t="s">
        <v>1</v>
      </c>
    </row>
    <row r="14" spans="1:47" x14ac:dyDescent="0.25">
      <c r="F14" t="s">
        <v>2</v>
      </c>
      <c r="G14" t="s">
        <v>169</v>
      </c>
      <c r="I14" s="1" t="str">
        <f xml:space="preserve"> _xlfn.TEXTJOIN(":",TRUE,D14:H14)</f>
        <v>test:once</v>
      </c>
      <c r="J14" t="str">
        <f t="shared" si="7"/>
        <v>npm-run-all test-once</v>
      </c>
      <c r="K14" t="str">
        <f t="shared" si="8"/>
        <v xml:space="preserve">    "test:once": "bash ./launch \" npm-run-all test-once \"",</v>
      </c>
      <c r="L14" s="2">
        <f t="shared" si="5"/>
        <v>0</v>
      </c>
      <c r="M14" s="2"/>
      <c r="N14" s="2"/>
      <c r="O14" s="2" t="str">
        <f>IF(ISBLANK(Q14),"",$O$7)</f>
        <v>npm-run-all</v>
      </c>
      <c r="P14" s="2" t="str">
        <f t="shared" si="10"/>
        <v xml:space="preserve"> </v>
      </c>
      <c r="Q14" t="s">
        <v>40</v>
      </c>
    </row>
    <row r="15" spans="1:47" x14ac:dyDescent="0.25">
      <c r="F15" t="s">
        <v>2</v>
      </c>
      <c r="G15" t="s">
        <v>124</v>
      </c>
      <c r="I15" s="1" t="str">
        <f xml:space="preserve"> _xlfn.TEXTJOIN(":",TRUE,D15:H15)</f>
        <v>test:plain</v>
      </c>
      <c r="J15" t="str">
        <f t="shared" si="7"/>
        <v>npm-run-all test</v>
      </c>
      <c r="K15" t="str">
        <f t="shared" si="8"/>
        <v xml:space="preserve">    "test:plain": "bash ./launch \" npm-run-all test \"",</v>
      </c>
      <c r="L15" s="2">
        <f t="shared" si="5"/>
        <v>0</v>
      </c>
      <c r="M15" s="2"/>
      <c r="N15" s="2"/>
      <c r="O15" s="2" t="str">
        <f>IF(ISBLANK(Q15),"",$O$7)</f>
        <v>npm-run-all</v>
      </c>
      <c r="P15" s="2" t="str">
        <f t="shared" si="10"/>
        <v xml:space="preserve"> </v>
      </c>
      <c r="Q15" t="s">
        <v>2</v>
      </c>
    </row>
    <row r="16" spans="1:47" x14ac:dyDescent="0.25">
      <c r="F16" t="s">
        <v>45</v>
      </c>
      <c r="G16" t="s">
        <v>124</v>
      </c>
      <c r="I16" s="1" t="str">
        <f t="shared" si="6"/>
        <v>e2e:plain</v>
      </c>
      <c r="J16" t="str">
        <f t="shared" si="7"/>
        <v>npm-run-all e2e</v>
      </c>
      <c r="K16" t="str">
        <f t="shared" si="8"/>
        <v xml:space="preserve">    "e2e:plain": "bash ./launch \" npm-run-all e2e \"",</v>
      </c>
      <c r="L16" s="2">
        <f t="shared" si="5"/>
        <v>0</v>
      </c>
      <c r="M16" s="2"/>
      <c r="N16" s="2"/>
      <c r="O16" s="2" t="str">
        <f t="shared" si="9"/>
        <v>npm-run-all</v>
      </c>
      <c r="P16" s="2" t="str">
        <f t="shared" si="10"/>
        <v xml:space="preserve"> </v>
      </c>
      <c r="Q16" t="s">
        <v>45</v>
      </c>
    </row>
    <row r="17" spans="6:24" x14ac:dyDescent="0.25">
      <c r="F17" t="s">
        <v>0</v>
      </c>
      <c r="G17" t="s">
        <v>124</v>
      </c>
      <c r="I17" s="1" t="str">
        <f xml:space="preserve"> _xlfn.TEXTJOIN(":",TRUE,D17:H17)</f>
        <v>start:plain</v>
      </c>
      <c r="J17" t="str">
        <f t="shared" si="7"/>
        <v>npm-run-all start</v>
      </c>
      <c r="K17" t="str">
        <f t="shared" si="8"/>
        <v xml:space="preserve">    "start:plain": "bash ./launch \" npm-run-all start \"",</v>
      </c>
      <c r="L17" s="2">
        <f t="shared" si="5"/>
        <v>0</v>
      </c>
      <c r="M17" s="2"/>
      <c r="N17" s="2"/>
      <c r="O17" s="2" t="str">
        <f>IF(ISBLANK(Q17),"",$O$7)</f>
        <v>npm-run-all</v>
      </c>
      <c r="P17" s="2" t="str">
        <f t="shared" si="10"/>
        <v xml:space="preserve"> </v>
      </c>
      <c r="Q17" t="s">
        <v>0</v>
      </c>
    </row>
    <row r="18" spans="6:24" x14ac:dyDescent="0.25">
      <c r="F18" t="s">
        <v>268</v>
      </c>
      <c r="G18" t="s">
        <v>124</v>
      </c>
      <c r="I18" s="1" t="str">
        <f t="shared" si="6"/>
        <v>open:plain</v>
      </c>
      <c r="J18" t="str">
        <f t="shared" si="7"/>
        <v>npm-run-all open</v>
      </c>
      <c r="K18" t="str">
        <f t="shared" si="8"/>
        <v xml:space="preserve">    "open:plain": "bash ./launch \" npm-run-all open \"",</v>
      </c>
      <c r="L18" s="2">
        <f t="shared" si="5"/>
        <v>0</v>
      </c>
      <c r="M18" s="2"/>
      <c r="N18" s="2"/>
      <c r="O18" s="2" t="str">
        <f t="shared" si="9"/>
        <v>npm-run-all</v>
      </c>
      <c r="P18" s="2" t="str">
        <f t="shared" si="10"/>
        <v xml:space="preserve"> </v>
      </c>
      <c r="Q18" t="s">
        <v>268</v>
      </c>
    </row>
    <row r="19" spans="6:24" x14ac:dyDescent="0.25">
      <c r="F19" t="s">
        <v>102</v>
      </c>
      <c r="I19" s="1" t="str">
        <f t="shared" ref="I19:I37" si="11" xml:space="preserve"> _xlfn.TEXTJOIN(":",TRUE,D19:H19)</f>
        <v>START-PIPELINE</v>
      </c>
      <c r="J19" t="str">
        <f t="shared" si="7"/>
        <v>npm-run-all PIPELINE</v>
      </c>
      <c r="K19" t="str">
        <f t="shared" si="8"/>
        <v xml:space="preserve">    "START-PIPELINE": "bash ./launch \" npm-run-all PIPELINE \"",</v>
      </c>
      <c r="L19" s="2">
        <f t="shared" si="5"/>
        <v>0</v>
      </c>
      <c r="M19" s="2"/>
      <c r="N19" s="2"/>
      <c r="O19" s="2" t="str">
        <f t="shared" ref="O19:O25" si="12">IF(ISBLANK(Q19),"",$O$7)</f>
        <v>npm-run-all</v>
      </c>
      <c r="P19" s="2" t="str">
        <f t="shared" ref="P19:P74" si="13">IF(ISBLANK(O19),CONCATENATE(" ",$P$5," ")," ")</f>
        <v xml:space="preserve"> </v>
      </c>
      <c r="Q19" t="s">
        <v>65</v>
      </c>
    </row>
    <row r="20" spans="6:24" x14ac:dyDescent="0.25">
      <c r="F20" t="s">
        <v>199</v>
      </c>
      <c r="I20" s="1" t="str">
        <f t="shared" si="11"/>
        <v>START-dev</v>
      </c>
      <c r="J20" t="str">
        <f t="shared" si="7"/>
        <v>npm-run-all dev</v>
      </c>
      <c r="K20" t="str">
        <f t="shared" si="8"/>
        <v xml:space="preserve">    "START-dev": "bash ./launch \" npm-run-all dev \"",</v>
      </c>
      <c r="L20" s="2">
        <f t="shared" si="5"/>
        <v>0</v>
      </c>
      <c r="M20" s="2"/>
      <c r="N20" s="2"/>
      <c r="O20" s="2" t="str">
        <f t="shared" si="12"/>
        <v>npm-run-all</v>
      </c>
      <c r="P20" s="2" t="str">
        <f t="shared" si="13"/>
        <v xml:space="preserve"> </v>
      </c>
      <c r="Q20" t="s">
        <v>93</v>
      </c>
    </row>
    <row r="21" spans="6:24" x14ac:dyDescent="0.25">
      <c r="F21" t="s">
        <v>201</v>
      </c>
      <c r="I21" s="1" t="str">
        <f t="shared" si="11"/>
        <v>START-build</v>
      </c>
      <c r="J21" t="str">
        <f t="shared" si="7"/>
        <v>npm-run-all dev:build</v>
      </c>
      <c r="K21" t="str">
        <f t="shared" si="8"/>
        <v xml:space="preserve">    "START-build": "bash ./launch \" npm-run-all dev:build \"",</v>
      </c>
      <c r="L21" s="2">
        <f t="shared" si="5"/>
        <v>0</v>
      </c>
      <c r="M21" s="2"/>
      <c r="N21" s="2"/>
      <c r="O21" s="2" t="str">
        <f t="shared" si="12"/>
        <v>npm-run-all</v>
      </c>
      <c r="P21" s="2" t="str">
        <f t="shared" si="13"/>
        <v xml:space="preserve"> </v>
      </c>
      <c r="Q21" t="s">
        <v>176</v>
      </c>
    </row>
    <row r="22" spans="6:24" x14ac:dyDescent="0.25">
      <c r="F22" t="s">
        <v>203</v>
      </c>
      <c r="I22" s="1" t="str">
        <f t="shared" si="11"/>
        <v>START-test</v>
      </c>
      <c r="J22" t="str">
        <f t="shared" si="7"/>
        <v>npm-run-all dev:test</v>
      </c>
      <c r="K22" t="str">
        <f t="shared" si="8"/>
        <v xml:space="preserve">    "START-test": "bash ./launch \" npm-run-all dev:test \"",</v>
      </c>
      <c r="L22" s="2">
        <f t="shared" si="5"/>
        <v>0</v>
      </c>
      <c r="M22" s="2"/>
      <c r="N22" s="2"/>
      <c r="O22" s="2" t="str">
        <f t="shared" si="12"/>
        <v>npm-run-all</v>
      </c>
      <c r="P22" s="2" t="str">
        <f t="shared" si="13"/>
        <v xml:space="preserve"> </v>
      </c>
      <c r="Q22" t="s">
        <v>177</v>
      </c>
    </row>
    <row r="23" spans="6:24" x14ac:dyDescent="0.25">
      <c r="F23" t="s">
        <v>266</v>
      </c>
      <c r="I23" s="1" t="str">
        <f t="shared" si="11"/>
        <v>START-e2e</v>
      </c>
      <c r="J23" t="str">
        <f t="shared" si="7"/>
        <v>npm-run-all dev:test:integrate:test</v>
      </c>
      <c r="K23" t="str">
        <f t="shared" si="8"/>
        <v xml:space="preserve">    "START-e2e": "bash ./launch \" npm-run-all dev:test:integrate:test \"",</v>
      </c>
      <c r="L23" s="2">
        <f t="shared" si="5"/>
        <v>0</v>
      </c>
      <c r="M23" s="2"/>
      <c r="N23" s="2"/>
      <c r="O23" s="2" t="str">
        <f t="shared" si="12"/>
        <v>npm-run-all</v>
      </c>
      <c r="P23" s="2" t="str">
        <f t="shared" si="13"/>
        <v xml:space="preserve"> </v>
      </c>
      <c r="Q23" t="s">
        <v>772</v>
      </c>
    </row>
    <row r="24" spans="6:24" x14ac:dyDescent="0.25">
      <c r="F24" t="s">
        <v>200</v>
      </c>
      <c r="I24" s="1" t="str">
        <f t="shared" si="11"/>
        <v>START-ops</v>
      </c>
      <c r="J24" t="str">
        <f t="shared" si="7"/>
        <v>npm-run-all ops</v>
      </c>
      <c r="K24" t="str">
        <f t="shared" si="8"/>
        <v xml:space="preserve">    "START-ops": "bash ./launch \" npm-run-all ops \"",</v>
      </c>
      <c r="L24" s="2">
        <f t="shared" si="5"/>
        <v>0</v>
      </c>
      <c r="M24" s="2"/>
      <c r="N24" s="2"/>
      <c r="O24" s="2" t="str">
        <f t="shared" si="12"/>
        <v>npm-run-all</v>
      </c>
      <c r="P24" s="2" t="str">
        <f t="shared" si="13"/>
        <v xml:space="preserve"> </v>
      </c>
      <c r="Q24" t="s">
        <v>92</v>
      </c>
    </row>
    <row r="25" spans="6:24" x14ac:dyDescent="0.25">
      <c r="F25" t="s">
        <v>202</v>
      </c>
      <c r="I25" s="1" t="str">
        <f t="shared" si="11"/>
        <v>START-start</v>
      </c>
      <c r="J25" t="str">
        <f t="shared" si="7"/>
        <v>npm-run-all ops:run</v>
      </c>
      <c r="K25" t="str">
        <f t="shared" si="8"/>
        <v xml:space="preserve">    "START-start": "bash ./launch \" npm-run-all ops:run \"",</v>
      </c>
      <c r="L25" s="2">
        <f t="shared" si="5"/>
        <v>0</v>
      </c>
      <c r="M25" s="2"/>
      <c r="N25" s="2"/>
      <c r="O25" s="2" t="str">
        <f t="shared" si="12"/>
        <v>npm-run-all</v>
      </c>
      <c r="P25" s="2" t="str">
        <f t="shared" si="13"/>
        <v xml:space="preserve"> </v>
      </c>
      <c r="Q25" t="s">
        <v>123</v>
      </c>
    </row>
    <row r="26" spans="6:24" x14ac:dyDescent="0.25">
      <c r="F26" t="s">
        <v>34</v>
      </c>
      <c r="I26" s="1" t="str">
        <f t="shared" si="11"/>
        <v>ng</v>
      </c>
      <c r="J26" t="str">
        <f t="shared" si="7"/>
        <v>ng</v>
      </c>
      <c r="K26" t="str">
        <f t="shared" si="8"/>
        <v xml:space="preserve">    "ng": "ng",</v>
      </c>
      <c r="L26" s="2">
        <f t="shared" si="5"/>
        <v>1</v>
      </c>
      <c r="M26" s="2"/>
      <c r="N26" s="2"/>
      <c r="O26" s="2"/>
      <c r="P26" s="2" t="str">
        <f t="shared" si="13"/>
        <v xml:space="preserve"> &amp;&amp; </v>
      </c>
      <c r="Q26" t="s">
        <v>34</v>
      </c>
    </row>
    <row r="27" spans="6:24" x14ac:dyDescent="0.25">
      <c r="F27" t="s">
        <v>35</v>
      </c>
      <c r="I27" s="1" t="str">
        <f t="shared" si="11"/>
        <v>ver</v>
      </c>
      <c r="J27" t="str">
        <f t="shared" si="7"/>
        <v>echo $'\\033[0;32m''Angular Version:'$'\\033[0m' ; ng version &amp;&amp; npm run os-ver &amp;&amp; echo -n $'\\033[0;32m''Node: '$'\\033[0m' ; node -v &amp;&amp; echo -n $'\\033[0;32m''NPM: '$'\\033[0m' ; npm -v &amp;&amp; echo -n $'\\033[0;32m''NVM: '$'\\033[0m' ; nvm v &amp;&amp; echo -n $'\\033[0;32m''Git: '$'\\033[0m' ; git --version &amp;&amp; echo -n $'\\033[0;32m''Heroku: '$'\\033[0m' ; heroku --version &amp;&amp; echo -n $'\\033[0;32m''NPM Verbose:'$'\\033[0m' ; npm version</v>
      </c>
      <c r="K27" t="str">
        <f t="shared" si="8"/>
        <v xml:space="preserve">    "ver": "bash ./launch \" echo $'\\033[0;32m''Angular Version:'$'\\033[0m' ; ng version &amp;&amp; npm run os-ver &amp;&amp; echo -n $'\\033[0;32m''Node: '$'\\033[0m' ; node -v &amp;&amp; echo -n $'\\033[0;32m''NPM: '$'\\033[0m' ; npm -v &amp;&amp; echo -n $'\\033[0;32m''NVM: '$'\\033[0m' ; nvm v &amp;&amp; echo -n $'\\033[0;32m''Git: '$'\\033[0m' ; git --version &amp;&amp; echo -n $'\\033[0;32m''Heroku: '$'\\033[0m' ; heroku --version &amp;&amp; echo -n $'\\033[0;32m''NPM Verbose:'$'\\033[0m' ; npm version \"",</v>
      </c>
      <c r="L27" s="2">
        <f>N(COUNTIF($L$3:$L$9,I27)&gt;0)</f>
        <v>0</v>
      </c>
      <c r="M27" s="2"/>
      <c r="N27" s="2"/>
      <c r="O27" s="2"/>
      <c r="P27" s="2" t="str">
        <f t="shared" si="13"/>
        <v xml:space="preserve"> &amp;&amp; </v>
      </c>
      <c r="Q27" t="s">
        <v>382</v>
      </c>
      <c r="R27" t="s">
        <v>350</v>
      </c>
      <c r="S27" t="s">
        <v>383</v>
      </c>
      <c r="T27" t="s">
        <v>387</v>
      </c>
      <c r="U27" t="s">
        <v>386</v>
      </c>
      <c r="V27" t="s">
        <v>385</v>
      </c>
      <c r="W27" t="s">
        <v>631</v>
      </c>
      <c r="X27" t="s">
        <v>384</v>
      </c>
    </row>
    <row r="28" spans="6:24" x14ac:dyDescent="0.25">
      <c r="F28" t="s">
        <v>349</v>
      </c>
      <c r="I28" s="1" t="str">
        <f t="shared" si="11"/>
        <v>os-ver</v>
      </c>
      <c r="J28" t="str">
        <f t="shared" si="7"/>
        <v>echo $'\\033[0;32m''OS Version:'$'\\033[0m' ; cat /etc/os-release 2&gt;/dev/null ; lsb_release -a 2&gt;/dev/null ; hostnamectl 2&gt;/dev/null ; uname -r 2&gt;/dev/null ; systeminfo | grep \"OS Name\" 2&gt;/dev/null ; systeminfo | grep \"OS Version\" 2&gt;/dev/null</v>
      </c>
      <c r="K28" t="str">
        <f t="shared" si="8"/>
        <v xml:space="preserve">    "os-ver": "bash ./launch \" echo $'\\033[0;32m''OS Version:'$'\\033[0m' ; cat /etc/os-release 2&gt;/dev/null ; lsb_release -a 2&gt;/dev/null ; hostnamectl 2&gt;/dev/null ; uname -r 2&gt;/dev/null ; systeminfo | grep \"OS Name\" 2&gt;/dev/null ; systeminfo | grep \"OS Version\" 2&gt;/dev/null \"",</v>
      </c>
      <c r="L28" s="2">
        <f t="shared" si="5"/>
        <v>0</v>
      </c>
      <c r="M28" s="2"/>
      <c r="N28" s="2"/>
      <c r="O28" s="2"/>
      <c r="P28" s="2" t="str">
        <f t="shared" si="13"/>
        <v xml:space="preserve"> &amp;&amp; </v>
      </c>
      <c r="Q28" t="s">
        <v>388</v>
      </c>
    </row>
    <row r="29" spans="6:24" x14ac:dyDescent="0.25">
      <c r="F29" t="s">
        <v>129</v>
      </c>
      <c r="I29" s="1" t="str">
        <f t="shared" si="11"/>
        <v>heroku-config</v>
      </c>
      <c r="J29" t="str">
        <f t="shared" si="7"/>
        <v>heroku config</v>
      </c>
      <c r="K29" t="str">
        <f t="shared" si="8"/>
        <v xml:space="preserve">    "heroku-config": "bash ./launch \" heroku config \"",</v>
      </c>
      <c r="L29" s="2">
        <f t="shared" si="5"/>
        <v>0</v>
      </c>
      <c r="M29" s="2"/>
      <c r="N29" s="2"/>
      <c r="O29" s="2"/>
      <c r="P29" s="2" t="str">
        <f t="shared" si="13"/>
        <v xml:space="preserve"> &amp;&amp; </v>
      </c>
      <c r="Q29" t="s">
        <v>130</v>
      </c>
    </row>
    <row r="30" spans="6:24" x14ac:dyDescent="0.25">
      <c r="F30" t="s">
        <v>67</v>
      </c>
      <c r="G30" t="s">
        <v>172</v>
      </c>
      <c r="I30" s="1" t="str">
        <f t="shared" si="11"/>
        <v>monitor:prometheus</v>
      </c>
      <c r="J30" t="str">
        <f t="shared" si="7"/>
        <v>prometheus</v>
      </c>
      <c r="K30" t="str">
        <f t="shared" si="8"/>
        <v xml:space="preserve">    "monitor:prometheus": "prometheus",</v>
      </c>
      <c r="L30" s="2">
        <f t="shared" si="5"/>
        <v>1</v>
      </c>
      <c r="M30" s="2"/>
      <c r="N30" s="2"/>
      <c r="O30" s="2"/>
      <c r="P30" s="2" t="str">
        <f t="shared" si="13"/>
        <v xml:space="preserve"> &amp;&amp; </v>
      </c>
      <c r="Q30" t="s">
        <v>172</v>
      </c>
    </row>
    <row r="31" spans="6:24" x14ac:dyDescent="0.25">
      <c r="F31" t="s">
        <v>67</v>
      </c>
      <c r="G31" t="s">
        <v>173</v>
      </c>
      <c r="I31" s="1" t="str">
        <f t="shared" si="11"/>
        <v>monitor:graphana</v>
      </c>
      <c r="J31" t="str">
        <f t="shared" si="7"/>
        <v>docker run -p 3800:3000 grafana/grafana</v>
      </c>
      <c r="K31" t="str">
        <f>IF(ISBLANK(I31),"",_xlfn.CONCAT("    """,I31,""": """,IF(LEN(J31)&lt;2,":",_xlfn.CONCAT(IF(L31,"",O$3),IF(M31,"echo ",""),IF(AND(LEN(J31)&gt;1,ISNUMBER(N31),NOT(ISBLANK(K33))),_xlfn.CONCAT(SUBSTITUTE($O$9,"*",SUBSTITUTE(I31,":","_"))),""),J31,_xlfn.CONCAT(IF(AND(LEN(J31)&gt;1,ISNUMBER(N31),NOT(ISBLANK(K33))),SUBSTITUTE($P$9,"*",SUBSTITUTE(LOWER(I31),":","_")),""),IF(L31,"",P$3),""))),IF(ISBLANK(K33),"""",""",")))</f>
        <v xml:space="preserve">    "monitor:graphana": "docker run -p 3800:3000 grafana/grafana",</v>
      </c>
      <c r="L31" s="2">
        <f>N(COUNTIF($L$3:$L$9,I31)&gt;0)</f>
        <v>1</v>
      </c>
      <c r="M31" s="2"/>
      <c r="N31" s="2"/>
      <c r="O31" s="2"/>
      <c r="P31" s="2" t="str">
        <f t="shared" si="13"/>
        <v xml:space="preserve"> &amp;&amp; </v>
      </c>
      <c r="Q31" t="s">
        <v>608</v>
      </c>
    </row>
    <row r="32" spans="6:24" x14ac:dyDescent="0.25">
      <c r="F32" t="s">
        <v>668</v>
      </c>
      <c r="I32" s="1" t="str">
        <f t="shared" ref="I32" si="14" xml:space="preserve"> _xlfn.TEXTJOIN(":",TRUE,D32:H32)</f>
        <v>rain</v>
      </c>
      <c r="J32" t="str">
        <f t="shared" ref="J32" si="15" xml:space="preserve"> IF(NOT(COUNTA(Q32:X32)),":",SUBSTITUTE(SUBSTITUTE(SUBSTITUTE(SUBSTITUTE(SUBSTITUTE(SUBSTITUTE(_xlfn.TEXTJOIN(P32,TRUE,O32,_xlfn.TEXTJOIN(P32,TRUE,Q32:X32)),"&lt;%= utils.dasherize(name) %&gt;",VLOOKUP("&lt;%= utils.dasherize(name) %&gt;",$R$4:$X$11,MATCH($Q$3,$R$3:$X$3,0),FALSE)),"&lt;%= utils.join(name) %&gt;",VLOOKUP("&lt;%= utils.join(name) %&gt;",$R$4:$X$11,MATCH($Q$3,$R$3:$X$3,0),FALSE)),"&lt;%= utils.uppersnakecase(name) %&gt;",VLOOKUP("&lt;%= utils.uppersnakecase(name) %&gt;",$R$4:$X$11,MATCH($Q$3,$R$3:$X$3,0),FALSE)),"&lt;%= utils.titlecasePlus(name) %&gt;",VLOOKUP("&lt;%= utils.titlecasePlus(name) %&gt;",$R$4:$X$11,MATCH($Q$3,$R$3:$X$3,0),FALSE)),"&lt;%= utils.favicon(name) %&gt;",VLOOKUP("&lt;%= utils.favicon(name) %&gt;",$R$4:$X$11,MATCH($Q$3,$R$3:$X$3,0),FALSE)),"-fe-life","-life"))</f>
        <v>npx matrix-rain</v>
      </c>
      <c r="K32" t="str">
        <f>IF(ISBLANK(I32),"",_xlfn.CONCAT("    """,I32,""": """,IF(LEN(J32)&lt;2,":",_xlfn.CONCAT(IF(L32,"",O$3),IF(M32,"echo ",""),IF(AND(LEN(J32)&gt;1,ISNUMBER(N32),NOT(ISBLANK(K34))),_xlfn.CONCAT(SUBSTITUTE($O$9,"*",SUBSTITUTE(I32,":","_"))),""),J32,_xlfn.CONCAT(IF(AND(LEN(J32)&gt;1,ISNUMBER(N32),NOT(ISBLANK(K34))),SUBSTITUTE($P$9,"*",SUBSTITUTE(LOWER(I32),":","_")),""),IF(L32,"",P$3),""))),IF(ISBLANK(K34),"""",""",")))</f>
        <v xml:space="preserve">    "rain": "npx matrix-rain",</v>
      </c>
      <c r="L32" s="2">
        <f t="shared" si="5"/>
        <v>1</v>
      </c>
      <c r="M32" s="2"/>
      <c r="N32" s="2"/>
      <c r="O32" s="2"/>
      <c r="P32" s="2" t="str">
        <f t="shared" ref="P32" si="16">IF(ISBLANK(O32),CONCATENATE(" ",$P$5," ")," ")</f>
        <v xml:space="preserve"> &amp;&amp; </v>
      </c>
      <c r="Q32" t="s">
        <v>669</v>
      </c>
    </row>
    <row r="33" spans="3:18" x14ac:dyDescent="0.25">
      <c r="C33" t="s">
        <v>65</v>
      </c>
      <c r="E33" t="str">
        <f xml:space="preserve"> CONCATENATE("// ",C33)</f>
        <v>// PIPELINE</v>
      </c>
      <c r="F33" t="s">
        <v>0</v>
      </c>
      <c r="I33" s="1" t="str">
        <f t="shared" ref="I33" si="17" xml:space="preserve"> _xlfn.TEXTJOIN(":",TRUE,D33:H33)</f>
        <v>// PIPELINE:start</v>
      </c>
      <c r="J33" t="str">
        <f t="shared" si="7"/>
        <v>:</v>
      </c>
      <c r="K33" t="str">
        <f t="shared" si="8"/>
        <v xml:space="preserve">    "// PIPELINE:start": ":",</v>
      </c>
      <c r="L33" s="2">
        <f t="shared" ref="L33" si="18">N(COUNTIF($L$3:$L$9,I33)&gt;0)</f>
        <v>0</v>
      </c>
      <c r="M33" s="2"/>
      <c r="N33" s="2"/>
      <c r="O33" s="2"/>
      <c r="P33" s="2" t="str">
        <f t="shared" ref="P33" si="19">IF(ISBLANK(O33),CONCATENATE(" ",$P$5," ")," ")</f>
        <v xml:space="preserve"> &amp;&amp; </v>
      </c>
    </row>
    <row r="34" spans="3:18" x14ac:dyDescent="0.25">
      <c r="D34" t="s">
        <v>141</v>
      </c>
      <c r="I34" s="1" t="str">
        <f xml:space="preserve"> _xlfn.TEXTJOIN(":",TRUE,D34:H34)</f>
        <v>pipeline:start:action</v>
      </c>
      <c r="J34" t="str">
        <f t="shared" si="7"/>
        <v>npm-run-all pipeline:start:action:*</v>
      </c>
      <c r="K34" t="str">
        <f>IF(ISBLANK(I34),"",_xlfn.CONCAT("    """,I34,""": """,IF(LEN(J34)&lt;2,":",_xlfn.CONCAT(IF(L34,"",O$3),IF(M34,"echo ",""),IF(AND(LEN(J34)&gt;1,ISNUMBER(N34),NOT(ISBLANK(K36))),_xlfn.CONCAT(SUBSTITUTE($O$9,"*",SUBSTITUTE(I34,":","_"))),""),J34,_xlfn.CONCAT(IF(AND(LEN(J34)&gt;1,ISNUMBER(N34),NOT(ISBLANK(K36))),SUBSTITUTE($P$9,"*",SUBSTITUTE(LOWER(I34),":","_")),""),IF(L34,"",P$3),""))),IF(ISBLANK(K36),"""",""",")))</f>
        <v xml:space="preserve">    "pipeline:start:action": "bash ./launch \" npm-run-all pipeline:start:action:* \"",</v>
      </c>
      <c r="L34" s="2">
        <f>N(COUNTIF($L$3:$L$9,I34)&gt;0)</f>
        <v>0</v>
      </c>
      <c r="M34" s="2"/>
      <c r="N34" s="2"/>
      <c r="O34" s="2" t="str">
        <f>IF(ISBLANK(Q34),"",$O$7)</f>
        <v>npm-run-all</v>
      </c>
      <c r="P34" s="2" t="str">
        <f>IF(ISBLANK(O34),CONCATENATE(" ",$P$5," ")," ")</f>
        <v xml:space="preserve"> </v>
      </c>
      <c r="Q34" t="s">
        <v>198</v>
      </c>
    </row>
    <row r="35" spans="3:18" x14ac:dyDescent="0.25">
      <c r="D35" t="s">
        <v>141</v>
      </c>
      <c r="F35" t="s">
        <v>11</v>
      </c>
      <c r="I35" s="1" t="str">
        <f xml:space="preserve"> _xlfn.TEXTJOIN(":",TRUE,D35:H35)</f>
        <v>pipeline:start:action:report</v>
      </c>
      <c r="J35" t="str">
        <f xml:space="preserve"> IF(NOT(COUNTA(Q35:X35)),":",SUBSTITUTE(SUBSTITUTE(SUBSTITUTE(SUBSTITUTE(SUBSTITUTE(SUBSTITUTE(_xlfn.TEXTJOIN(P35,TRUE,O35,_xlfn.TEXTJOIN(P35,TRUE,Q35:X35)),"&lt;%= utils.dasherize(name) %&gt;",VLOOKUP("&lt;%= utils.dasherize(name) %&gt;",$R$4:$X$11,MATCH($Q$3,$R$3:$X$3,0),FALSE)),"&lt;%= utils.join(name) %&gt;",VLOOKUP("&lt;%= utils.join(name) %&gt;",$R$4:$X$11,MATCH($Q$3,$R$3:$X$3,0),FALSE)),"&lt;%= utils.uppersnakecase(name) %&gt;",VLOOKUP("&lt;%= utils.uppersnakecase(name) %&gt;",$R$4:$X$11,MATCH($Q$3,$R$3:$X$3,0),FALSE)),"&lt;%= utils.titlecasePlus(name) %&gt;",VLOOKUP("&lt;%= utils.titlecasePlus(name) %&gt;",$R$4:$X$11,MATCH($Q$3,$R$3:$X$3,0),FALSE)),"&lt;%= utils.favicon(name) %&gt;",VLOOKUP("&lt;%= utils.favicon(name) %&gt;",$R$4:$X$11,MATCH($Q$3,$R$3:$X$3,0),FALSE)),"-fe-life","-life"))</f>
        <v>echo $'\\033[0;32m'CI/CD pipeline START$'\\033[0m'</v>
      </c>
      <c r="K35" t="str">
        <f>IF(ISBLANK(I35),"",_xlfn.CONCAT("    """,I35,""": """,IF(LEN(J35)&lt;2,":",_xlfn.CONCAT(IF(L35,"",O$3),IF(M35,"echo ",""),IF(AND(LEN(J35)&gt;1,ISNUMBER(N35),NOT(ISBLANK(K37))),_xlfn.CONCAT(SUBSTITUTE($O$9,"*",SUBSTITUTE(I35,":","_"))),""),J35,_xlfn.CONCAT(IF(AND(LEN(J35)&gt;1,ISNUMBER(N35),NOT(ISBLANK(K37))),SUBSTITUTE($P$9,"*",SUBSTITUTE(LOWER(I35),":","_")),""),IF(L35,"",P$3),""))),IF(ISBLANK(K37),"""",""",")))</f>
        <v xml:space="preserve">    "pipeline:start:action:report": "bash ./launch \" echo $'\\033[0;32m'CI/CD pipeline START$'\\033[0m' \"",</v>
      </c>
      <c r="L35" s="2">
        <f>N(COUNTIF($L$3:$L$9,I35)&gt;0)</f>
        <v>0</v>
      </c>
      <c r="M35" s="2"/>
      <c r="N35" s="2"/>
      <c r="O35" s="2"/>
      <c r="P35" s="2" t="str">
        <f>IF(ISBLANK(O35),CONCATENATE(" ",$P$5," ")," ")</f>
        <v xml:space="preserve"> &amp;&amp; </v>
      </c>
      <c r="Q35" t="s">
        <v>381</v>
      </c>
    </row>
    <row r="36" spans="3:18" x14ac:dyDescent="0.25">
      <c r="D36" t="s">
        <v>141</v>
      </c>
      <c r="F36" t="s">
        <v>642</v>
      </c>
      <c r="I36" s="1" t="str">
        <f xml:space="preserve"> _xlfn.TEXTJOIN(":",TRUE,D36:H36)</f>
        <v>pipeline:start:action:shout</v>
      </c>
      <c r="J36" t="str">
        <f t="shared" si="7"/>
        <v>echo &amp;&amp; figlet -f Banner CI/CD pipeline START | sed $'s/#/\\033[0;42m \\033[m/g' &amp;&amp; echo $'\\033[0m'</v>
      </c>
      <c r="K36" t="str">
        <f>IF(ISBLANK(I36),"",_xlfn.CONCAT("    """,I36,""": """,IF(LEN(J36)&lt;2,":",_xlfn.CONCAT(IF(L36,"",O$3),IF(M36,"echo ",""),IF(AND(LEN(J36)&gt;1,ISNUMBER(N36),NOT(ISBLANK(K35))),_xlfn.CONCAT(SUBSTITUTE($O$9,"*",SUBSTITUTE(I36,":","_"))),""),J36,_xlfn.CONCAT(IF(AND(LEN(J36)&gt;1,ISNUMBER(N36),NOT(ISBLANK(K35))),SUBSTITUTE($P$9,"*",SUBSTITUTE(LOWER(I36),":","_")),""),IF(L36,"",P$3),""))),IF(ISBLANK(K35),"""",""",")))</f>
        <v xml:space="preserve">    "pipeline:start:action:shout": "bash ./launch \" echo &amp;&amp; figlet -f Banner CI/CD pipeline START | sed $'s/#/\\033[0;42m \\033[m/g' &amp;&amp; echo $'\\033[0m' \"",</v>
      </c>
      <c r="L36" s="2">
        <f>N(COUNTIF($L$3:$L$9,I36)&gt;0)</f>
        <v>0</v>
      </c>
      <c r="M36" s="2"/>
      <c r="N36" s="2"/>
      <c r="O36" s="2"/>
      <c r="P36" s="2" t="str">
        <f>IF(ISBLANK(O36),CONCATENATE(" ",$P$5," ")," ")</f>
        <v xml:space="preserve"> &amp;&amp; </v>
      </c>
      <c r="Q36" t="s">
        <v>695</v>
      </c>
    </row>
    <row r="37" spans="3:18" x14ac:dyDescent="0.25">
      <c r="C37" t="s">
        <v>115</v>
      </c>
      <c r="E37" t="str">
        <f xml:space="preserve"> CONCATENATE("// ",C37)</f>
        <v>// PLAN</v>
      </c>
      <c r="I37" s="1" t="str">
        <f t="shared" si="11"/>
        <v>// PLAN</v>
      </c>
      <c r="J37" t="str">
        <f t="shared" si="7"/>
        <v>:</v>
      </c>
      <c r="K37" t="str">
        <f t="shared" si="8"/>
        <v xml:space="preserve">    "// PLAN": ":",</v>
      </c>
      <c r="L37" s="2">
        <f t="shared" si="5"/>
        <v>0</v>
      </c>
      <c r="M37" s="2"/>
      <c r="N37" s="2"/>
      <c r="O37" s="2"/>
      <c r="P37" s="2" t="str">
        <f t="shared" si="13"/>
        <v xml:space="preserve"> &amp;&amp; </v>
      </c>
    </row>
    <row r="38" spans="3:18" x14ac:dyDescent="0.25">
      <c r="D38" t="s">
        <v>178</v>
      </c>
      <c r="I38" s="1" t="str">
        <f t="shared" ref="I38:I59" si="20" xml:space="preserve"> _xlfn.TEXTJOIN(":",TRUE,D38:H38)</f>
        <v>dev:plan:plan:report:action</v>
      </c>
      <c r="J38" t="str">
        <f t="shared" si="7"/>
        <v>npm-run-all sys-info:* report-goal</v>
      </c>
      <c r="K38" t="str">
        <f t="shared" si="8"/>
        <v xml:space="preserve">    "dev:plan:plan:report:action": "bash ./launch \" npm-run-all sys-info:* report-goal \"",</v>
      </c>
      <c r="L38" s="2">
        <f t="shared" si="5"/>
        <v>0</v>
      </c>
      <c r="M38" s="2"/>
      <c r="N38" s="2"/>
      <c r="O38" s="2" t="str">
        <f>IF(ISBLANK(Q38),"",$O$7)</f>
        <v>npm-run-all</v>
      </c>
      <c r="P38" s="2" t="str">
        <f t="shared" si="13"/>
        <v xml:space="preserve"> </v>
      </c>
      <c r="Q38" t="s">
        <v>135</v>
      </c>
      <c r="R38" t="s">
        <v>136</v>
      </c>
    </row>
    <row r="39" spans="3:18" x14ac:dyDescent="0.25">
      <c r="F39" t="s">
        <v>134</v>
      </c>
      <c r="G39" t="s">
        <v>129</v>
      </c>
      <c r="I39" s="1" t="str">
        <f xml:space="preserve"> _xlfn.TEXTJOIN(":",TRUE,D39:H39)</f>
        <v>sys-info:heroku-config</v>
      </c>
      <c r="J39" t="str">
        <f t="shared" si="7"/>
        <v>if [ ! \"$CI\" ] ; then npm-run-all heroku-config | grep -v _TOKEN ; fi</v>
      </c>
      <c r="K39" t="str">
        <f t="shared" si="8"/>
        <v xml:space="preserve">    "sys-info:heroku-config": "bash ./launch \" if [ ! \"$CI\" ] ; then npm-run-all heroku-config | grep -v _TOKEN ; fi \"",</v>
      </c>
      <c r="L39" s="2">
        <f>N(COUNTIF($L$3:$L$9,I39)&gt;0)</f>
        <v>0</v>
      </c>
      <c r="M39" s="2"/>
      <c r="N39" s="2"/>
      <c r="O39" s="2"/>
      <c r="P39" s="2" t="str">
        <f t="shared" si="13"/>
        <v xml:space="preserve"> &amp;&amp; </v>
      </c>
      <c r="Q39" t="s">
        <v>389</v>
      </c>
    </row>
    <row r="40" spans="3:18" x14ac:dyDescent="0.25">
      <c r="F40" t="s">
        <v>134</v>
      </c>
      <c r="G40" t="s">
        <v>131</v>
      </c>
      <c r="I40" s="1" t="str">
        <f t="shared" si="20"/>
        <v>sys-info:heroku</v>
      </c>
      <c r="J40" t="str">
        <f t="shared" si="7"/>
        <v>if [ \"$HEROKU\" ] ; then env | grep -F HEROKU | grep -Fv _TOKEN ; fi</v>
      </c>
      <c r="K40" t="str">
        <f t="shared" si="8"/>
        <v xml:space="preserve">    "sys-info:heroku": "bash ./launch \" if [ \"$HEROKU\" ] ; then env | grep -F HEROKU | grep -Fv _TOKEN ; fi \"",</v>
      </c>
      <c r="L40" s="2">
        <f t="shared" si="5"/>
        <v>0</v>
      </c>
      <c r="M40" s="2"/>
      <c r="N40" s="2"/>
      <c r="O40" s="2"/>
      <c r="P40" s="2" t="str">
        <f t="shared" si="13"/>
        <v xml:space="preserve"> &amp;&amp; </v>
      </c>
      <c r="Q40" t="str">
        <f xml:space="preserve"> CONCATENATE("if [ \""$",UPPER($G40),"\"" ] ; then env | grep -F ",UPPER($G40)," | grep -Fv _TOKEN ; fi", "")</f>
        <v>if [ \"$HEROKU\" ] ; then env | grep -F HEROKU | grep -Fv _TOKEN ; fi</v>
      </c>
    </row>
    <row r="41" spans="3:18" x14ac:dyDescent="0.25">
      <c r="F41" t="s">
        <v>134</v>
      </c>
      <c r="G41" t="s">
        <v>144</v>
      </c>
      <c r="I41" s="1" t="str">
        <f t="shared" si="20"/>
        <v>sys-info:appveyor</v>
      </c>
      <c r="J41" t="str">
        <f t="shared" si="7"/>
        <v>if [ \"$APPVEYOR\" ] ; then env | grep -F APPVEYOR | grep -Fv _TOKEN ; fi</v>
      </c>
      <c r="K41" t="str">
        <f t="shared" si="8"/>
        <v xml:space="preserve">    "sys-info:appveyor": "bash ./launch \" if [ \"$APPVEYOR\" ] ; then env | grep -F APPVEYOR | grep -Fv _TOKEN ; fi \"",</v>
      </c>
      <c r="L41" s="2">
        <f t="shared" si="5"/>
        <v>0</v>
      </c>
      <c r="M41" s="2"/>
      <c r="N41" s="2"/>
      <c r="O41" s="2"/>
      <c r="P41" s="2" t="str">
        <f t="shared" si="13"/>
        <v xml:space="preserve"> &amp;&amp; </v>
      </c>
      <c r="Q41" t="str">
        <f t="shared" ref="Q41:Q47" si="21" xml:space="preserve"> CONCATENATE("if [ \""$",UPPER($G41),"\"" ] ; then env | grep -F ",UPPER($G41)," | grep -Fv _TOKEN ; fi", "")</f>
        <v>if [ \"$APPVEYOR\" ] ; then env | grep -F APPVEYOR | grep -Fv _TOKEN ; fi</v>
      </c>
    </row>
    <row r="42" spans="3:18" x14ac:dyDescent="0.25">
      <c r="F42" t="s">
        <v>134</v>
      </c>
      <c r="G42" t="s">
        <v>556</v>
      </c>
      <c r="I42" s="1" t="str">
        <f xml:space="preserve"> _xlfn.TEXTJOIN(":",TRUE,D42:H42)</f>
        <v>sys-info:circleci</v>
      </c>
      <c r="J42" t="str">
        <f t="shared" si="7"/>
        <v>if [ \"$CIRCLECI\" ] ; then env | grep -F CIRCLECI | grep -Fv _TOKEN ; fi</v>
      </c>
      <c r="K42" t="str">
        <f t="shared" si="8"/>
        <v xml:space="preserve">    "sys-info:circleci": "bash ./launch \" if [ \"$CIRCLECI\" ] ; then env | grep -F CIRCLECI | grep -Fv _TOKEN ; fi \"",</v>
      </c>
      <c r="L42" s="2">
        <f>N(COUNTIF($L$3:$L$9,I42)&gt;0)</f>
        <v>0</v>
      </c>
      <c r="M42" s="2"/>
      <c r="N42" s="2"/>
      <c r="O42" s="2"/>
      <c r="P42" s="2" t="str">
        <f t="shared" si="13"/>
        <v xml:space="preserve"> &amp;&amp; </v>
      </c>
      <c r="Q42" t="str">
        <f t="shared" si="21"/>
        <v>if [ \"$CIRCLECI\" ] ; then env | grep -F CIRCLECI | grep -Fv _TOKEN ; fi</v>
      </c>
    </row>
    <row r="43" spans="3:18" x14ac:dyDescent="0.25">
      <c r="F43" t="s">
        <v>134</v>
      </c>
      <c r="G43" t="s">
        <v>145</v>
      </c>
      <c r="I43" s="1" t="str">
        <f t="shared" si="20"/>
        <v>sys-info:travis</v>
      </c>
      <c r="J43" t="str">
        <f t="shared" si="7"/>
        <v>if [ \"$TRAVIS\" ] ; then env | grep -F TRAVIS | grep -Fv _TOKEN ; fi</v>
      </c>
      <c r="K43" t="str">
        <f t="shared" si="8"/>
        <v xml:space="preserve">    "sys-info:travis": "bash ./launch \" if [ \"$TRAVIS\" ] ; then env | grep -F TRAVIS | grep -Fv _TOKEN ; fi \"",</v>
      </c>
      <c r="L43" s="2">
        <f t="shared" si="5"/>
        <v>0</v>
      </c>
      <c r="M43" s="2"/>
      <c r="N43" s="2"/>
      <c r="O43" s="2"/>
      <c r="P43" s="2" t="str">
        <f t="shared" si="13"/>
        <v xml:space="preserve"> &amp;&amp; </v>
      </c>
      <c r="Q43" t="str">
        <f t="shared" si="21"/>
        <v>if [ \"$TRAVIS\" ] ; then env | grep -F TRAVIS | grep -Fv _TOKEN ; fi</v>
      </c>
    </row>
    <row r="44" spans="3:18" x14ac:dyDescent="0.25">
      <c r="F44" t="s">
        <v>134</v>
      </c>
      <c r="G44" t="s">
        <v>147</v>
      </c>
      <c r="I44" s="1" t="str">
        <f t="shared" si="20"/>
        <v>sys-info:angular</v>
      </c>
      <c r="J44" t="str">
        <f t="shared" si="7"/>
        <v>if [ \"$ANGULAR\" ] ; then env | grep -F ANGULAR | grep -Fv _TOKEN ; fi</v>
      </c>
      <c r="K44" t="str">
        <f t="shared" si="8"/>
        <v xml:space="preserve">    "sys-info:angular": "bash ./launch \" if [ \"$ANGULAR\" ] ; then env | grep -F ANGULAR | grep -Fv _TOKEN ; fi \"",</v>
      </c>
      <c r="L44" s="2">
        <f t="shared" si="5"/>
        <v>0</v>
      </c>
      <c r="M44" s="2"/>
      <c r="N44" s="2"/>
      <c r="O44" s="2"/>
      <c r="P44" s="2" t="str">
        <f t="shared" si="13"/>
        <v xml:space="preserve"> &amp;&amp; </v>
      </c>
      <c r="Q44" t="str">
        <f t="shared" si="21"/>
        <v>if [ \"$ANGULAR\" ] ; then env | grep -F ANGULAR | grep -Fv _TOKEN ; fi</v>
      </c>
    </row>
    <row r="45" spans="3:18" x14ac:dyDescent="0.25">
      <c r="F45" t="s">
        <v>134</v>
      </c>
      <c r="G45" t="s">
        <v>146</v>
      </c>
      <c r="I45" s="1" t="str">
        <f t="shared" si="20"/>
        <v>sys-info:node</v>
      </c>
      <c r="J45" t="str">
        <f t="shared" si="7"/>
        <v>if [ \"$NODE\" ] ; then env | grep -F NODE | grep -Fv _TOKEN ; fi</v>
      </c>
      <c r="K45" t="str">
        <f t="shared" si="8"/>
        <v xml:space="preserve">    "sys-info:node": "bash ./launch \" if [ \"$NODE\" ] ; then env | grep -F NODE | grep -Fv _TOKEN ; fi \"",</v>
      </c>
      <c r="L45" s="2">
        <f t="shared" si="5"/>
        <v>0</v>
      </c>
      <c r="M45" s="2"/>
      <c r="N45" s="2"/>
      <c r="O45" s="2"/>
      <c r="P45" s="2" t="str">
        <f t="shared" si="13"/>
        <v xml:space="preserve"> &amp;&amp; </v>
      </c>
      <c r="Q45" t="str">
        <f t="shared" si="21"/>
        <v>if [ \"$NODE\" ] ; then env | grep -F NODE | grep -Fv _TOKEN ; fi</v>
      </c>
    </row>
    <row r="46" spans="3:18" x14ac:dyDescent="0.25">
      <c r="F46" t="s">
        <v>134</v>
      </c>
      <c r="G46" t="s">
        <v>137</v>
      </c>
      <c r="I46" s="1" t="str">
        <f t="shared" si="20"/>
        <v>sys-info:npm</v>
      </c>
      <c r="J46" t="str">
        <f t="shared" si="7"/>
        <v>if [ \"$NPM\" ] ; then env | grep -F NPM | grep -Fv _TOKEN ; fi</v>
      </c>
      <c r="K46" t="str">
        <f t="shared" si="8"/>
        <v xml:space="preserve">    "sys-info:npm": "bash ./launch \" if [ \"$NPM\" ] ; then env | grep -F NPM | grep -Fv _TOKEN ; fi \"",</v>
      </c>
      <c r="L46" s="2">
        <f t="shared" si="5"/>
        <v>0</v>
      </c>
      <c r="M46" s="2"/>
      <c r="N46" s="2"/>
      <c r="O46" s="2"/>
      <c r="P46" s="2" t="str">
        <f t="shared" si="13"/>
        <v xml:space="preserve"> &amp;&amp; </v>
      </c>
      <c r="Q46" t="str">
        <f t="shared" si="21"/>
        <v>if [ \"$NPM\" ] ; then env | grep -F NPM | grep -Fv _TOKEN ; fi</v>
      </c>
    </row>
    <row r="47" spans="3:18" x14ac:dyDescent="0.25">
      <c r="F47" t="s">
        <v>134</v>
      </c>
      <c r="G47" t="s">
        <v>148</v>
      </c>
      <c r="I47" s="1" t="str">
        <f t="shared" ref="I47" si="22" xml:space="preserve"> _xlfn.TEXTJOIN(":",TRUE,D47:H47)</f>
        <v>sys-info:nvm</v>
      </c>
      <c r="J47" t="str">
        <f t="shared" si="7"/>
        <v>if [ \"$NVM\" ] ; then env | grep -F NVM | grep -Fv _TOKEN ; fi</v>
      </c>
      <c r="K47" t="str">
        <f t="shared" si="8"/>
        <v xml:space="preserve">    "sys-info:nvm": "bash ./launch \" if [ \"$NVM\" ] ; then env | grep -F NVM | grep -Fv _TOKEN ; fi \"",</v>
      </c>
      <c r="L47" s="2">
        <f t="shared" ref="L47" si="23">N(COUNTIF($L$3:$L$9,I47)&gt;0)</f>
        <v>0</v>
      </c>
      <c r="M47" s="2"/>
      <c r="N47" s="2"/>
      <c r="O47" s="2"/>
      <c r="P47" s="2" t="str">
        <f t="shared" ref="P47" si="24">IF(ISBLANK(O47),CONCATENATE(" ",$P$5," ")," ")</f>
        <v xml:space="preserve"> &amp;&amp; </v>
      </c>
      <c r="Q47" t="str">
        <f t="shared" si="21"/>
        <v>if [ \"$NVM\" ] ; then env | grep -F NVM | grep -Fv _TOKEN ; fi</v>
      </c>
    </row>
    <row r="48" spans="3:18" x14ac:dyDescent="0.25">
      <c r="F48" t="s">
        <v>134</v>
      </c>
      <c r="G48" t="s">
        <v>35</v>
      </c>
      <c r="I48" s="1" t="str">
        <f t="shared" si="20"/>
        <v>sys-info:ver</v>
      </c>
      <c r="J48" t="str">
        <f t="shared" si="7"/>
        <v>npm run ver</v>
      </c>
      <c r="K48" t="str">
        <f t="shared" si="8"/>
        <v xml:space="preserve">    "sys-info:ver": "bash ./launch \" npm run ver \"",</v>
      </c>
      <c r="L48" s="2">
        <f t="shared" si="5"/>
        <v>0</v>
      </c>
      <c r="M48" s="2"/>
      <c r="N48" s="2"/>
      <c r="O48" s="2"/>
      <c r="P48" s="2" t="str">
        <f t="shared" si="13"/>
        <v xml:space="preserve"> &amp;&amp; </v>
      </c>
      <c r="Q48" t="s">
        <v>630</v>
      </c>
    </row>
    <row r="49" spans="3:18" x14ac:dyDescent="0.25">
      <c r="F49" t="s">
        <v>136</v>
      </c>
      <c r="I49" s="1" t="str">
        <f t="shared" si="20"/>
        <v>report-goal</v>
      </c>
      <c r="J49" t="str">
        <f t="shared" si="7"/>
        <v>echo $'\\033[0;32m'Plan: Starting a full-featured DevSecOps CI/CD pipeline SD process:…$'\\033[0m'</v>
      </c>
      <c r="K49" t="str">
        <f t="shared" si="8"/>
        <v xml:space="preserve">    "report-goal": "bash ./launch \" echo $'\\033[0;32m'Plan: Starting a full-featured DevSecOps CI/CD pipeline SD process:…$'\\033[0m' \"",</v>
      </c>
      <c r="L49" s="2">
        <f t="shared" si="5"/>
        <v>0</v>
      </c>
      <c r="M49" s="2"/>
      <c r="N49" s="2"/>
      <c r="O49" s="2"/>
      <c r="P49" s="2" t="str">
        <f t="shared" si="13"/>
        <v xml:space="preserve"> &amp;&amp; </v>
      </c>
      <c r="Q49" t="s">
        <v>424</v>
      </c>
    </row>
    <row r="50" spans="3:18" x14ac:dyDescent="0.25">
      <c r="D50" t="s">
        <v>179</v>
      </c>
      <c r="I50" s="1" t="str">
        <f t="shared" si="20"/>
        <v>dev:plan:update:report:action</v>
      </c>
      <c r="J50" t="str">
        <f t="shared" si="7"/>
        <v>npm-run-all dev:plan:update:report:action:*</v>
      </c>
      <c r="K50" t="str">
        <f>IF(ISBLANK(I50),"",_xlfn.CONCAT("    """,I50,""": """,IF(LEN(J50)&lt;2,":",_xlfn.CONCAT(IF(L50,"",O$3),IF(M50,"echo ",""),IF(AND(LEN(J50)&gt;1,ISNUMBER(N50),NOT(ISBLANK(#REF!))),_xlfn.CONCAT(SUBSTITUTE($O$9,"*",SUBSTITUTE(I50,":","_"))),""),J50,_xlfn.CONCAT(IF(AND(LEN(J50)&gt;1,ISNUMBER(N50),NOT(ISBLANK(#REF!))),SUBSTITUTE($P$9,"*",SUBSTITUTE(LOWER(I50),":","_")),""),IF(L50,"",P$3),""))),IF(ISBLANK(#REF!),"""",""",")))</f>
        <v xml:space="preserve">    "dev:plan:update:report:action": "bash ./launch \" npm-run-all dev:plan:update:report:action:* \"",</v>
      </c>
      <c r="L50" s="2">
        <f>N(COUNTIF($L$3:$L$9,I50)&gt;0)</f>
        <v>0</v>
      </c>
      <c r="M50" s="2"/>
      <c r="N50" s="2"/>
      <c r="O50" s="2" t="str">
        <f t="shared" ref="O50" si="25">IF(ISBLANK(Q50),"",IF(ISNUMBER(SEARCH(":*",Q50)),$O$7,$O$5))</f>
        <v>npm-run-all</v>
      </c>
      <c r="P50" s="2" t="str">
        <f t="shared" si="13"/>
        <v xml:space="preserve"> </v>
      </c>
      <c r="Q50" t="str">
        <f>CONCATENATE(IF(CODE(I50)-CODE("a")&lt;0,LOWER(LEFT(I50,IF(ISERR(FIND(":",I50)),LEN(I50)+1,FIND(":",I50))-1)),I50),":*")</f>
        <v>dev:plan:update:report:action:*</v>
      </c>
    </row>
    <row r="51" spans="3:18" x14ac:dyDescent="0.25">
      <c r="D51" t="s">
        <v>179</v>
      </c>
      <c r="F51" t="s">
        <v>110</v>
      </c>
      <c r="I51" s="1" t="str">
        <f t="shared" ref="I51" si="26" xml:space="preserve"> _xlfn.TEXTJOIN(":",TRUE,D51:H51)</f>
        <v>dev:plan:update:report:action:update-packages</v>
      </c>
      <c r="J51" t="str">
        <f t="shared" si="7"/>
        <v>if [ ! \"$CI\" ] ; then npm-run-all update-packages:* ; fi</v>
      </c>
      <c r="K51" t="str">
        <f t="shared" si="8"/>
        <v xml:space="preserve">    "dev:plan:update:report:action:update-packages": "bash ./launch \" if [ ! \"$CI\" ] ; then npm-run-all update-packages:* ; fi \"",</v>
      </c>
      <c r="L51" s="2">
        <f>N(COUNTIF($L$3:$L$9,I51)&gt;0)</f>
        <v>0</v>
      </c>
      <c r="M51" s="2"/>
      <c r="N51" s="2"/>
      <c r="O51" s="2"/>
      <c r="P51" s="2" t="str">
        <f t="shared" ref="P51" si="27">IF(ISBLANK(O51),CONCATENATE(" ",$P$5," ")," ")</f>
        <v xml:space="preserve"> &amp;&amp; </v>
      </c>
      <c r="Q51" t="s">
        <v>162</v>
      </c>
    </row>
    <row r="52" spans="3:18" x14ac:dyDescent="0.25">
      <c r="E52" t="s">
        <v>165</v>
      </c>
      <c r="F52" t="s">
        <v>110</v>
      </c>
      <c r="G52" t="s">
        <v>159</v>
      </c>
      <c r="I52" s="1" t="str">
        <f t="shared" si="20"/>
        <v>off:update-packages:npm-outdated</v>
      </c>
      <c r="J52" t="str">
        <f t="shared" si="7"/>
        <v>npm outdated</v>
      </c>
      <c r="K52" t="str">
        <f t="shared" si="8"/>
        <v xml:space="preserve">    "off:update-packages:npm-outdated": "bash ./launch \" npm outdated \"",</v>
      </c>
      <c r="L52" s="2">
        <f t="shared" ref="L52:L159" si="28">N(COUNTIF($L$3:$L$9,I52)&gt;0)</f>
        <v>0</v>
      </c>
      <c r="M52" s="2"/>
      <c r="N52" s="2"/>
      <c r="O52" s="2"/>
      <c r="P52" s="2" t="str">
        <f t="shared" si="13"/>
        <v xml:space="preserve"> &amp;&amp; </v>
      </c>
      <c r="Q52" t="s">
        <v>151</v>
      </c>
    </row>
    <row r="53" spans="3:18" x14ac:dyDescent="0.25">
      <c r="E53" t="s">
        <v>165</v>
      </c>
      <c r="F53" t="s">
        <v>110</v>
      </c>
      <c r="G53" t="s">
        <v>164</v>
      </c>
      <c r="I53" s="1" t="str">
        <f t="shared" si="20"/>
        <v>off:update-packages:npm-update-save-dev</v>
      </c>
      <c r="J53" t="str">
        <f t="shared" si="7"/>
        <v>npm update --save-dev</v>
      </c>
      <c r="K53" t="str">
        <f t="shared" si="8"/>
        <v xml:space="preserve">    "off:update-packages:npm-update-save-dev": "bash ./launch \" npm update --save-dev \"",</v>
      </c>
      <c r="L53" s="2">
        <f t="shared" si="28"/>
        <v>0</v>
      </c>
      <c r="M53" s="2"/>
      <c r="N53" s="2"/>
      <c r="O53" s="2"/>
      <c r="P53" s="2" t="str">
        <f t="shared" si="13"/>
        <v xml:space="preserve"> &amp;&amp; </v>
      </c>
      <c r="Q53" t="s">
        <v>153</v>
      </c>
    </row>
    <row r="54" spans="3:18" x14ac:dyDescent="0.25">
      <c r="E54" t="s">
        <v>165</v>
      </c>
      <c r="F54" t="s">
        <v>110</v>
      </c>
      <c r="G54" t="s">
        <v>157</v>
      </c>
      <c r="I54" s="1" t="str">
        <f t="shared" si="20"/>
        <v>off:update-packages:npm-update-save</v>
      </c>
      <c r="J54" t="str">
        <f t="shared" si="7"/>
        <v>npm update --save</v>
      </c>
      <c r="K54" t="str">
        <f t="shared" si="8"/>
        <v xml:space="preserve">    "off:update-packages:npm-update-save": "bash ./launch \" npm update --save \"",</v>
      </c>
      <c r="L54" s="2">
        <f t="shared" si="28"/>
        <v>0</v>
      </c>
      <c r="M54" s="2"/>
      <c r="N54" s="2"/>
      <c r="O54" s="2"/>
      <c r="P54" s="2" t="str">
        <f t="shared" si="13"/>
        <v xml:space="preserve"> &amp;&amp; </v>
      </c>
      <c r="Q54" t="s">
        <v>154</v>
      </c>
    </row>
    <row r="55" spans="3:18" x14ac:dyDescent="0.25">
      <c r="E55" t="s">
        <v>165</v>
      </c>
      <c r="F55" t="s">
        <v>110</v>
      </c>
      <c r="G55" t="s">
        <v>156</v>
      </c>
      <c r="I55" s="1" t="str">
        <f xml:space="preserve"> _xlfn.TEXTJOIN(":",TRUE,D55:H55)</f>
        <v>off:update-packages:ng-update-all</v>
      </c>
      <c r="J55" t="str">
        <f t="shared" si="7"/>
        <v>ng update --all --allowDirty --force</v>
      </c>
      <c r="K55" t="str">
        <f t="shared" si="8"/>
        <v xml:space="preserve">    "off:update-packages:ng-update-all": "bash ./launch \" ng update --all --allowDirty --force \"",</v>
      </c>
      <c r="L55" s="2">
        <f t="shared" si="28"/>
        <v>0</v>
      </c>
      <c r="M55" s="2"/>
      <c r="N55" s="2"/>
      <c r="O55" s="2"/>
      <c r="P55" s="2" t="str">
        <f t="shared" si="13"/>
        <v xml:space="preserve"> &amp;&amp; </v>
      </c>
      <c r="Q55" t="s">
        <v>166</v>
      </c>
    </row>
    <row r="56" spans="3:18" x14ac:dyDescent="0.25">
      <c r="F56" t="s">
        <v>110</v>
      </c>
      <c r="G56" t="s">
        <v>155</v>
      </c>
      <c r="I56" s="1" t="str">
        <f xml:space="preserve"> _xlfn.TEXTJOIN(":",TRUE,D56:H56)</f>
        <v>update-packages:ng-update</v>
      </c>
      <c r="J56" t="str">
        <f t="shared" si="7"/>
        <v>ng update</v>
      </c>
      <c r="K56" t="str">
        <f t="shared" si="8"/>
        <v xml:space="preserve">    "update-packages:ng-update": "bash ./launch \" ng update \"",</v>
      </c>
      <c r="L56" s="2">
        <f t="shared" si="28"/>
        <v>0</v>
      </c>
      <c r="M56" s="2"/>
      <c r="N56" s="2"/>
      <c r="O56" s="2"/>
      <c r="P56" s="2" t="str">
        <f t="shared" si="13"/>
        <v xml:space="preserve"> &amp;&amp; </v>
      </c>
      <c r="Q56" t="s">
        <v>152</v>
      </c>
    </row>
    <row r="57" spans="3:18" x14ac:dyDescent="0.25">
      <c r="F57" t="s">
        <v>110</v>
      </c>
      <c r="G57" t="s">
        <v>158</v>
      </c>
      <c r="I57" s="1" t="str">
        <f xml:space="preserve"> _xlfn.TEXTJOIN(":",TRUE,D57:H57)</f>
        <v>update-packages:npx-npm-check-updates-u</v>
      </c>
      <c r="J57" t="str">
        <f t="shared" si="7"/>
        <v>npx npm-check-updates -u --packageFile package.json &amp;&amp; npm install</v>
      </c>
      <c r="K57" t="str">
        <f t="shared" si="8"/>
        <v xml:space="preserve">    "update-packages:npx-npm-check-updates-u": "bash ./launch \" npx npm-check-updates -u --packageFile package.json &amp;&amp; npm install \"",</v>
      </c>
      <c r="L57" s="2">
        <f t="shared" si="28"/>
        <v>0</v>
      </c>
      <c r="M57" s="2"/>
      <c r="N57" s="2"/>
      <c r="O57" s="2"/>
      <c r="P57" s="2" t="str">
        <f t="shared" si="13"/>
        <v xml:space="preserve"> &amp;&amp; </v>
      </c>
      <c r="Q57" t="s">
        <v>626</v>
      </c>
      <c r="R57" t="s">
        <v>112</v>
      </c>
    </row>
    <row r="58" spans="3:18" x14ac:dyDescent="0.25">
      <c r="E58" t="s">
        <v>163</v>
      </c>
      <c r="F58" t="s">
        <v>110</v>
      </c>
      <c r="I58" s="1" t="str">
        <f t="shared" si="20"/>
        <v>deprecated:update-packages</v>
      </c>
      <c r="J58" t="str">
        <f t="shared" si="7"/>
        <v>node wipe-dependencies.js &amp;&amp; rm -rf node_modules &amp;&amp; npm update --save-dev &amp;&amp; npm update --save</v>
      </c>
      <c r="K58" t="str">
        <f t="shared" si="8"/>
        <v xml:space="preserve">    "deprecated:update-packages": "bash ./launch \" node wipe-dependencies.js &amp;&amp; rm -rf node_modules &amp;&amp; npm update --save-dev &amp;&amp; npm update --save \"",</v>
      </c>
      <c r="L58" s="2">
        <f t="shared" si="28"/>
        <v>0</v>
      </c>
      <c r="M58" s="2"/>
      <c r="N58" s="2"/>
      <c r="O58" s="2"/>
      <c r="P58" s="2" t="str">
        <f t="shared" si="13"/>
        <v xml:space="preserve"> &amp;&amp; </v>
      </c>
      <c r="Q58" t="s">
        <v>64</v>
      </c>
    </row>
    <row r="59" spans="3:18" x14ac:dyDescent="0.25">
      <c r="F59" t="s">
        <v>110</v>
      </c>
      <c r="G59" t="s">
        <v>11</v>
      </c>
      <c r="I59" s="1" t="str">
        <f t="shared" si="20"/>
        <v>update-packages:report</v>
      </c>
      <c r="J59" t="str">
        <f t="shared" si="7"/>
        <v>echo $'\\033[0;32m'Update: Updated everything to latest \\(or next\\).$'\\033[0m'</v>
      </c>
      <c r="K59" t="str">
        <f t="shared" si="8"/>
        <v xml:space="preserve">    "update-packages:report": "bash ./launch \" echo $'\\033[0;32m'Update: Updated everything to latest \\(or next\\).$'\\033[0m' \"",</v>
      </c>
      <c r="L59" s="2">
        <f t="shared" si="28"/>
        <v>0</v>
      </c>
      <c r="M59" s="2"/>
      <c r="N59" s="2"/>
      <c r="O59" s="2"/>
      <c r="P59" s="2" t="str">
        <f t="shared" si="13"/>
        <v xml:space="preserve"> &amp;&amp; </v>
      </c>
      <c r="Q59" t="s">
        <v>374</v>
      </c>
    </row>
    <row r="60" spans="3:18" x14ac:dyDescent="0.25">
      <c r="D60" t="s">
        <v>643</v>
      </c>
      <c r="I60" s="1" t="str">
        <f xml:space="preserve"> _xlfn.TEXTJOIN(":",TRUE,D60:H60)</f>
        <v>dev:plan:report:action</v>
      </c>
      <c r="J60" t="str">
        <f t="shared" si="7"/>
        <v>npm-run-all dev:plan:report:action:*</v>
      </c>
      <c r="K60" t="str">
        <f t="shared" si="8"/>
        <v xml:space="preserve">    "dev:plan:report:action": "bash ./launch \" npm-run-all dev:plan:report:action:* \"",</v>
      </c>
      <c r="L60" s="2">
        <f t="shared" si="28"/>
        <v>0</v>
      </c>
      <c r="M60" s="2"/>
      <c r="N60" s="2"/>
      <c r="O60" s="2" t="str">
        <f>IF(ISBLANK(Q60),"",IF(ISNUMBER(SEARCH(":*",Q60)),$O$7,$O$5))</f>
        <v>npm-run-all</v>
      </c>
      <c r="P60" s="2" t="str">
        <f t="shared" si="13"/>
        <v xml:space="preserve"> </v>
      </c>
      <c r="Q60" t="str">
        <f>CONCATENATE(IF(CODE(I60)-CODE("a")&lt;0,LOWER(LEFT(I60,IF(ISERR(FIND(":",I60)),LEN(I60)+1,FIND(":",I60))-1)),I60),":*")</f>
        <v>dev:plan:report:action:*</v>
      </c>
    </row>
    <row r="61" spans="3:18" x14ac:dyDescent="0.25">
      <c r="D61" t="str">
        <f>D60</f>
        <v>dev:plan:report:action</v>
      </c>
      <c r="F61" t="s">
        <v>11</v>
      </c>
      <c r="I61" s="1" t="str">
        <f xml:space="preserve"> _xlfn.TEXTJOIN(":",TRUE,D61:H61)</f>
        <v>dev:plan:report:action:report</v>
      </c>
      <c r="J61" t="str">
        <f t="shared" si="7"/>
        <v>echo $'\\033[0;32m'PLAN: Planned everything.$'\\033[0m'</v>
      </c>
      <c r="K61" t="str">
        <f t="shared" si="8"/>
        <v xml:space="preserve">    "dev:plan:report:action:report": "bash ./launch \" echo $'\\033[0;32m'PLAN: Planned everything.$'\\033[0m' \"",</v>
      </c>
      <c r="L61" s="2">
        <f t="shared" si="28"/>
        <v>0</v>
      </c>
      <c r="M61" s="2"/>
      <c r="N61" s="2"/>
      <c r="O61" s="2"/>
      <c r="P61" s="2" t="str">
        <f t="shared" si="13"/>
        <v xml:space="preserve"> &amp;&amp; </v>
      </c>
      <c r="Q61" t="s">
        <v>660</v>
      </c>
    </row>
    <row r="62" spans="3:18" x14ac:dyDescent="0.25">
      <c r="D62" t="str">
        <f>D60</f>
        <v>dev:plan:report:action</v>
      </c>
      <c r="F62" t="s">
        <v>642</v>
      </c>
      <c r="I62" s="1" t="str">
        <f xml:space="preserve"> _xlfn.TEXTJOIN(":",TRUE,D62:H62)</f>
        <v>dev:plan:report:action:shout</v>
      </c>
      <c r="J62" t="str">
        <f t="shared" si="7"/>
        <v>echo &amp;&amp; figlet -f Banner PLAN: all done | sed $'s/#/\\033[0;42m \\033[m/g' &amp;&amp; echo $'\\033[0m'</v>
      </c>
      <c r="K62" t="str">
        <f t="shared" si="8"/>
        <v xml:space="preserve">    "dev:plan:report:action:shout": "bash ./launch \" echo &amp;&amp; figlet -f Banner PLAN: all done | sed $'s/#/\\033[0;42m \\033[m/g' &amp;&amp; echo $'\\033[0m' \"",</v>
      </c>
      <c r="L62" s="2">
        <f t="shared" si="28"/>
        <v>0</v>
      </c>
      <c r="M62" s="2"/>
      <c r="N62" s="2"/>
      <c r="O62" s="2"/>
      <c r="P62" s="2" t="str">
        <f t="shared" si="13"/>
        <v xml:space="preserve"> &amp;&amp; </v>
      </c>
      <c r="Q62" t="s">
        <v>696</v>
      </c>
    </row>
    <row r="63" spans="3:18" x14ac:dyDescent="0.25">
      <c r="C63" t="s">
        <v>116</v>
      </c>
      <c r="E63" t="str">
        <f xml:space="preserve"> CONCATENATE("// ",C63)</f>
        <v>// CODE</v>
      </c>
      <c r="I63" s="1" t="str">
        <f xml:space="preserve"> _xlfn.TEXTJOIN(":",TRUE,D63:H63)</f>
        <v>// CODE</v>
      </c>
      <c r="J63" t="str">
        <f t="shared" si="7"/>
        <v>:</v>
      </c>
      <c r="K63" t="str">
        <f t="shared" si="8"/>
        <v xml:space="preserve">    "// CODE": ":",</v>
      </c>
      <c r="L63" s="2">
        <f t="shared" si="28"/>
        <v>0</v>
      </c>
      <c r="M63" s="2"/>
      <c r="N63" s="2"/>
      <c r="O63" s="2"/>
      <c r="P63" s="2" t="str">
        <f t="shared" si="13"/>
        <v xml:space="preserve"> &amp;&amp; </v>
      </c>
    </row>
    <row r="64" spans="3:18" x14ac:dyDescent="0.25">
      <c r="D64" t="s">
        <v>368</v>
      </c>
      <c r="I64" s="1" t="str">
        <f t="shared" ref="I64:I68" si="29" xml:space="preserve"> _xlfn.TEXTJOIN(":",TRUE,D64:H64)</f>
        <v>dev:code:scaffold:generate:action</v>
      </c>
      <c r="J64" t="str">
        <f t="shared" si="7"/>
        <v>exit ; if [ \"$(date +%u)\" -eq 4 ]; then if [ ! \"$CI\" ] ; then cd ../cv-generator-life-scaffolder/scripts &amp;&amp; ./scaffold-generate.sh ; fi ; fi</v>
      </c>
      <c r="K64" t="str">
        <f t="shared" si="8"/>
        <v xml:space="preserve">    "dev:code:scaffold:generate:action": "bash ./launch \" exit ; if [ \"$(date +%u)\" -eq 4 ]; then if [ ! \"$CI\" ] ; then cd ../cv-generator-life-scaffolder/scripts &amp;&amp; ./scaffold-generate.sh ; fi ; fi \"",</v>
      </c>
      <c r="L64" s="2">
        <f>N(COUNTIF($L$3:$L$9,I64)&gt;0)</f>
        <v>0</v>
      </c>
      <c r="M64" s="2"/>
      <c r="N64" s="2"/>
      <c r="O64" s="2"/>
      <c r="P64" s="2" t="str">
        <f t="shared" si="13"/>
        <v xml:space="preserve"> &amp;&amp; </v>
      </c>
      <c r="Q64" t="s">
        <v>375</v>
      </c>
    </row>
    <row r="65" spans="3:17" x14ac:dyDescent="0.25">
      <c r="D65" t="s">
        <v>369</v>
      </c>
      <c r="I65" s="1" t="str">
        <f t="shared" si="29"/>
        <v>dev:code:scaffold:transform:action</v>
      </c>
      <c r="J65" t="str">
        <f t="shared" si="7"/>
        <v>exit ; if [ \"$(date +%u)\" -eq 4 ]; then if [ ! \"$CI\" ] ; then cd ../cv-generator-life-scaffolder/scripts &amp;&amp; ./scaffold-transform.sh ; fi ; fi</v>
      </c>
      <c r="K65" t="str">
        <f t="shared" si="8"/>
        <v xml:space="preserve">    "dev:code:scaffold:transform:action": "bash ./launch \" exit ; if [ \"$(date +%u)\" -eq 4 ]; then if [ ! \"$CI\" ] ; then cd ../cv-generator-life-scaffolder/scripts &amp;&amp; ./scaffold-transform.sh ; fi ; fi \"",</v>
      </c>
      <c r="L65" s="2">
        <f>N(COUNTIF($L$3:$L$9,I65)&gt;0)</f>
        <v>0</v>
      </c>
      <c r="M65" s="2"/>
      <c r="N65" s="2"/>
      <c r="O65" s="2"/>
      <c r="P65" s="2" t="str">
        <f t="shared" si="13"/>
        <v xml:space="preserve"> &amp;&amp; </v>
      </c>
      <c r="Q65" t="s">
        <v>376</v>
      </c>
    </row>
    <row r="66" spans="3:17" x14ac:dyDescent="0.25">
      <c r="D66" t="s">
        <v>370</v>
      </c>
      <c r="I66" s="1" t="str">
        <f t="shared" si="29"/>
        <v>dev:code:scaffold:launch:action</v>
      </c>
      <c r="J66" t="str">
        <f t="shared" si="7"/>
        <v>exit ; if [ \"$(date +%u)\" -eq 4 ]; then if [ ! \"$CI\" ] ; then cd ../cv-generator-life-scaffolder/scripts &amp;&amp; ./scaffold-launch.sh ; fi ; fi</v>
      </c>
      <c r="K66" t="str">
        <f t="shared" si="8"/>
        <v xml:space="preserve">    "dev:code:scaffold:launch:action": "bash ./launch \" exit ; if [ \"$(date +%u)\" -eq 4 ]; then if [ ! \"$CI\" ] ; then cd ../cv-generator-life-scaffolder/scripts &amp;&amp; ./scaffold-launch.sh ; fi ; fi \"",</v>
      </c>
      <c r="L66" s="2">
        <f t="shared" si="28"/>
        <v>0</v>
      </c>
      <c r="M66" s="2"/>
      <c r="N66" s="2"/>
      <c r="O66" s="2"/>
      <c r="P66" s="2" t="str">
        <f t="shared" si="13"/>
        <v xml:space="preserve"> &amp;&amp; </v>
      </c>
      <c r="Q66" t="s">
        <v>377</v>
      </c>
    </row>
    <row r="67" spans="3:17" x14ac:dyDescent="0.25">
      <c r="D67" t="s">
        <v>371</v>
      </c>
      <c r="I67" s="1" t="str">
        <f t="shared" si="29"/>
        <v>dev:code:rejuvenate:action</v>
      </c>
      <c r="J67" t="str">
        <f t="shared" si="7"/>
        <v>exit ; if [ \"$(date +%u)\" -eq 4 ]; then if [ ! \"$CI\" ] ; then cd ../cv-generator-life-scaffolder/scripts &amp;&amp; ./scaffold.sh ; fi ; fi</v>
      </c>
      <c r="K67" t="str">
        <f t="shared" si="8"/>
        <v xml:space="preserve">    "dev:code:rejuvenate:action": "bash ./launch \" exit ; if [ \"$(date +%u)\" -eq 4 ]; then if [ ! \"$CI\" ] ; then cd ../cv-generator-life-scaffolder/scripts &amp;&amp; ./scaffold.sh ; fi ; fi \"",</v>
      </c>
      <c r="L67" s="2">
        <f>N(COUNTIF($L$3:$L$9,I67)&gt;0)</f>
        <v>0</v>
      </c>
      <c r="M67" s="2"/>
      <c r="N67" s="2"/>
      <c r="O67" s="2"/>
      <c r="P67" s="2" t="str">
        <f t="shared" si="13"/>
        <v xml:space="preserve"> &amp;&amp; </v>
      </c>
      <c r="Q67" t="s">
        <v>706</v>
      </c>
    </row>
    <row r="68" spans="3:17" x14ac:dyDescent="0.25">
      <c r="D68" t="s">
        <v>372</v>
      </c>
      <c r="I68" s="1" t="str">
        <f t="shared" si="29"/>
        <v>dev:code:code:action</v>
      </c>
      <c r="J68" t="str">
        <f t="shared" si="7"/>
        <v>:</v>
      </c>
      <c r="K68" t="str">
        <f t="shared" si="8"/>
        <v xml:space="preserve">    "dev:code:code:action": ":",</v>
      </c>
      <c r="L68" s="2">
        <f>N(COUNTIF($L$3:$L$9,I68)&gt;0)</f>
        <v>0</v>
      </c>
      <c r="M68" s="2"/>
      <c r="N68" s="2"/>
      <c r="O68" s="2"/>
      <c r="P68" s="2" t="str">
        <f t="shared" si="13"/>
        <v xml:space="preserve"> &amp;&amp; </v>
      </c>
    </row>
    <row r="69" spans="3:17" x14ac:dyDescent="0.25">
      <c r="D69" t="s">
        <v>373</v>
      </c>
      <c r="I69" s="1" t="str">
        <f xml:space="preserve"> _xlfn.TEXTJOIN(":",TRUE,D69:H69)</f>
        <v>dev:code:report:action</v>
      </c>
      <c r="J69" t="str">
        <f t="shared" si="7"/>
        <v>npm-run-all dev:code:report:action:*</v>
      </c>
      <c r="K69" t="str">
        <f t="shared" si="8"/>
        <v xml:space="preserve">    "dev:code:report:action": "bash ./launch \" npm-run-all dev:code:report:action:* \"",</v>
      </c>
      <c r="L69" s="2">
        <f t="shared" ref="L69:L71" si="30">N(COUNTIF($L$3:$L$9,I69)&gt;0)</f>
        <v>0</v>
      </c>
      <c r="M69" s="2"/>
      <c r="N69" s="2"/>
      <c r="O69" s="2" t="str">
        <f>IF(ISBLANK(Q69),"",IF(ISNUMBER(SEARCH(":*",Q69)),$O$7,$O$5))</f>
        <v>npm-run-all</v>
      </c>
      <c r="P69" s="2" t="str">
        <f t="shared" ref="P69:P71" si="31">IF(ISBLANK(O69),CONCATENATE(" ",$P$5," ")," ")</f>
        <v xml:space="preserve"> </v>
      </c>
      <c r="Q69" t="str">
        <f>CONCATENATE(IF(CODE(I69)-CODE("a")&lt;0,LOWER(LEFT(I69,IF(ISERR(FIND(":",I69)),LEN(I69)+1,FIND(":",I69))-1)),I69),":*")</f>
        <v>dev:code:report:action:*</v>
      </c>
    </row>
    <row r="70" spans="3:17" x14ac:dyDescent="0.25">
      <c r="D70" t="str">
        <f>D69</f>
        <v>dev:code:report:action</v>
      </c>
      <c r="F70" t="s">
        <v>11</v>
      </c>
      <c r="I70" s="1" t="str">
        <f xml:space="preserve"> _xlfn.TEXTJOIN(":",TRUE,D70:H70)</f>
        <v>dev:code:report:action:report</v>
      </c>
      <c r="J70" t="str">
        <f t="shared" si="7"/>
        <v>echo $'\\033[0;32m'CODE: Coded everything. Implemented the new features planned.$'\\033[0m'</v>
      </c>
      <c r="K70" t="str">
        <f t="shared" si="8"/>
        <v xml:space="preserve">    "dev:code:report:action:report": "bash ./launch \" echo $'\\033[0;32m'CODE: Coded everything. Implemented the new features planned.$'\\033[0m' \"",</v>
      </c>
      <c r="L70" s="2">
        <f t="shared" si="30"/>
        <v>0</v>
      </c>
      <c r="M70" s="2"/>
      <c r="N70" s="2"/>
      <c r="O70" s="2"/>
      <c r="P70" s="2" t="str">
        <f t="shared" si="31"/>
        <v xml:space="preserve"> &amp;&amp; </v>
      </c>
      <c r="Q70" t="s">
        <v>661</v>
      </c>
    </row>
    <row r="71" spans="3:17" x14ac:dyDescent="0.25">
      <c r="D71" t="str">
        <f>D69</f>
        <v>dev:code:report:action</v>
      </c>
      <c r="F71" t="s">
        <v>642</v>
      </c>
      <c r="I71" s="1" t="str">
        <f xml:space="preserve"> _xlfn.TEXTJOIN(":",TRUE,D71:H71)</f>
        <v>dev:code:report:action:shout</v>
      </c>
      <c r="J71" t="str">
        <f t="shared" si="7"/>
        <v>echo &amp;&amp; figlet -f Banner CODE: all done | sed $'s/#/\\033[0;42m \\033[m/g' &amp;&amp; echo $'\\033[0m'</v>
      </c>
      <c r="K71" t="str">
        <f t="shared" si="8"/>
        <v xml:space="preserve">    "dev:code:report:action:shout": "bash ./launch \" echo &amp;&amp; figlet -f Banner CODE: all done | sed $'s/#/\\033[0;42m \\033[m/g' &amp;&amp; echo $'\\033[0m' \"",</v>
      </c>
      <c r="L71" s="2">
        <f t="shared" si="30"/>
        <v>0</v>
      </c>
      <c r="M71" s="2"/>
      <c r="N71" s="2"/>
      <c r="O71" s="2"/>
      <c r="P71" s="2" t="str">
        <f t="shared" si="31"/>
        <v xml:space="preserve"> &amp;&amp; </v>
      </c>
      <c r="Q71" t="s">
        <v>697</v>
      </c>
    </row>
    <row r="72" spans="3:17" x14ac:dyDescent="0.25">
      <c r="C72" t="s">
        <v>113</v>
      </c>
      <c r="E72" t="str">
        <f xml:space="preserve"> CONCATENATE("// ",C72)</f>
        <v>// BUILD</v>
      </c>
      <c r="I72" s="1" t="str">
        <f xml:space="preserve"> _xlfn.TEXTJOIN(":",TRUE,D72:H72)</f>
        <v>// BUILD</v>
      </c>
      <c r="J72" t="str">
        <f t="shared" si="7"/>
        <v>:</v>
      </c>
      <c r="K72" t="str">
        <f t="shared" si="8"/>
        <v xml:space="preserve">    "// BUILD": ":",</v>
      </c>
      <c r="L72" s="2">
        <f t="shared" si="28"/>
        <v>0</v>
      </c>
      <c r="M72" s="2"/>
      <c r="N72" s="2"/>
      <c r="O72" s="2"/>
      <c r="P72" s="2" t="str">
        <f t="shared" si="13"/>
        <v xml:space="preserve"> &amp;&amp; </v>
      </c>
    </row>
    <row r="73" spans="3:17" x14ac:dyDescent="0.25">
      <c r="D73" t="s">
        <v>180</v>
      </c>
      <c r="I73" s="1" t="str">
        <f t="shared" ref="I73:I95" si="32" xml:space="preserve"> _xlfn.TEXTJOIN(":",TRUE,D73:H73)</f>
        <v>dev:build:install:prepare:action</v>
      </c>
      <c r="J73" t="str">
        <f t="shared" si="7"/>
        <v>if [ \"$(date +%H%M)\" -gt 2100 -a \"$(date +%H%M)\" -lt 2200 ]; then if [ $SNYK_TOKEN ] ; then npx snyk auth $SNYK_TOKEN ; else echo Snyk auth: no token ; fi ; else echo Skipping Snyk auth. ; fi</v>
      </c>
      <c r="K73" t="str">
        <f>IF(ISBLANK(I73),"",_xlfn.CONCAT("    """,I73,""": """,IF(LEN(J73)&lt;2,":",_xlfn.CONCAT(IF(L73,"",O$3),IF(M73,"echo ",""),IF(AND(LEN(J73)&gt;1,ISNUMBER(N73),NOT(ISBLANK(K81))),_xlfn.CONCAT(SUBSTITUTE($O$9,"*",SUBSTITUTE(I73,":","_"))),""),J73,_xlfn.CONCAT(IF(AND(LEN(J73)&gt;1,ISNUMBER(N73),NOT(ISBLANK(K81))),SUBSTITUTE($P$9,"*",SUBSTITUTE(LOWER(I73),":","_")),""),IF(L73,"",P$3),""))),IF(ISBLANK(K81),"""",""",")))</f>
        <v xml:space="preserve">    "dev:build:install:prepare:action": "bash ./launch \" if [ \"$(date +%H%M)\" -gt 2100 -a \"$(date +%H%M)\" -lt 2200 ]; then if [ $SNYK_TOKEN ] ; then npx snyk auth $SNYK_TOKEN ; else echo Snyk auth: no token ; fi ; else echo Skipping Snyk auth. ; fi \"",</v>
      </c>
      <c r="L73" s="2">
        <f t="shared" si="28"/>
        <v>0</v>
      </c>
      <c r="M73" s="2"/>
      <c r="N73" s="2"/>
      <c r="O73" s="2"/>
      <c r="P73" s="2" t="str">
        <f t="shared" si="13"/>
        <v xml:space="preserve"> &amp;&amp; </v>
      </c>
      <c r="Q73" t="s">
        <v>621</v>
      </c>
    </row>
    <row r="74" spans="3:17" x14ac:dyDescent="0.25">
      <c r="C74" t="s">
        <v>111</v>
      </c>
      <c r="F74" t="s">
        <v>32</v>
      </c>
      <c r="I74" s="1" t="str">
        <f xml:space="preserve"> _xlfn.TEXTJOIN(":",TRUE,D74:H74)</f>
        <v>prepare</v>
      </c>
      <c r="J74" t="str">
        <f xml:space="preserve"> IF(NOT(COUNTA(Q74:X74)),":",SUBSTITUTE(SUBSTITUTE(SUBSTITUTE(SUBSTITUTE(SUBSTITUTE(SUBSTITUTE(_xlfn.TEXTJOIN(P74,TRUE,O74,_xlfn.TEXTJOIN(P74,TRUE,Q74:X74)),"&lt;%= utils.dasherize(name) %&gt;",VLOOKUP("&lt;%= utils.dasherize(name) %&gt;",$R$4:$X$11,MATCH($Q$3,$R$3:$X$3,0),FALSE)),"&lt;%= utils.join(name) %&gt;",VLOOKUP("&lt;%= utils.join(name) %&gt;",$R$4:$X$11,MATCH($Q$3,$R$3:$X$3,0),FALSE)),"&lt;%= utils.uppersnakecase(name) %&gt;",VLOOKUP("&lt;%= utils.uppersnakecase(name) %&gt;",$R$4:$X$11,MATCH($Q$3,$R$3:$X$3,0),FALSE)),"&lt;%= utils.titlecasePlus(name) %&gt;",VLOOKUP("&lt;%= utils.titlecasePlus(name) %&gt;",$R$4:$X$11,MATCH($Q$3,$R$3:$X$3,0),FALSE)),"&lt;%= utils.favicon(name) %&gt;",VLOOKUP("&lt;%= utils.favicon(name) %&gt;",$R$4:$X$11,MATCH($Q$3,$R$3:$X$3,0),FALSE)),"-fe-life","-life"))</f>
        <v>npm-run-all prepare:*</v>
      </c>
      <c r="K74" t="str">
        <f>IF(ISBLANK(I74),"",_xlfn.CONCAT("    """,I74,""": """,IF(LEN(J74)&lt;2,":",_xlfn.CONCAT(IF(L74,"",O$3),IF(M74,"echo ",""),IF(AND(LEN(J74)&gt;1,ISNUMBER(N74),NOT(ISBLANK(K77))),_xlfn.CONCAT(SUBSTITUTE($O$9,"*",SUBSTITUTE(I74,":","_"))),""),J74,_xlfn.CONCAT(IF(AND(LEN(J74)&gt;1,ISNUMBER(N74),NOT(ISBLANK(K77))),SUBSTITUTE($P$9,"*",SUBSTITUTE(LOWER(I74),":","_")),""),IF(L74,"",P$3),""))),IF(ISBLANK(K77),"""",""",")))</f>
        <v xml:space="preserve">    "prepare": "bash ./launch \" npm-run-all prepare:* \"",</v>
      </c>
      <c r="L74" s="2">
        <f>N(COUNTIF($L$3:$L$9,I74)&gt;0)</f>
        <v>0</v>
      </c>
      <c r="M74" s="2"/>
      <c r="N74" s="2"/>
      <c r="O74" s="2" t="str">
        <f>IF(ISBLANK(Q74),"",IF(ISNUMBER(SEARCH(":*",Q74)),$O$7,$O$5))</f>
        <v>npm-run-all</v>
      </c>
      <c r="P74" s="2" t="str">
        <f t="shared" si="13"/>
        <v xml:space="preserve"> </v>
      </c>
      <c r="Q74" t="str">
        <f>CONCATENATE(IF(CODE(I74)-CODE("a")&lt;0,LOWER(LEFT(I74,IF(ISERR(FIND(":",I74)),LEN(I74)+1,FIND(":",I74))-1)),I74),":*")</f>
        <v>prepare:*</v>
      </c>
    </row>
    <row r="75" spans="3:17" x14ac:dyDescent="0.25">
      <c r="E75" t="s">
        <v>32</v>
      </c>
      <c r="F75" t="s">
        <v>49</v>
      </c>
      <c r="I75" s="1" t="str">
        <f t="shared" ref="I75" si="33" xml:space="preserve"> _xlfn.TEXTJOIN(":",TRUE,D75:H75)</f>
        <v>prepare:snyk-protect</v>
      </c>
      <c r="J75" t="str">
        <f t="shared" ref="J75" si="34" xml:space="preserve"> IF(NOT(COUNTA(Q75:X75)),":",SUBSTITUTE(SUBSTITUTE(SUBSTITUTE(SUBSTITUTE(SUBSTITUTE(SUBSTITUTE(_xlfn.TEXTJOIN(P75,TRUE,O75,_xlfn.TEXTJOIN(P75,TRUE,Q75:X75)),"&lt;%= utils.dasherize(name) %&gt;",VLOOKUP("&lt;%= utils.dasherize(name) %&gt;",$R$4:$X$11,MATCH($Q$3,$R$3:$X$3,0),FALSE)),"&lt;%= utils.join(name) %&gt;",VLOOKUP("&lt;%= utils.join(name) %&gt;",$R$4:$X$11,MATCH($Q$3,$R$3:$X$3,0),FALSE)),"&lt;%= utils.uppersnakecase(name) %&gt;",VLOOKUP("&lt;%= utils.uppersnakecase(name) %&gt;",$R$4:$X$11,MATCH($Q$3,$R$3:$X$3,0),FALSE)),"&lt;%= utils.titlecasePlus(name) %&gt;",VLOOKUP("&lt;%= utils.titlecasePlus(name) %&gt;",$R$4:$X$11,MATCH($Q$3,$R$3:$X$3,0),FALSE)),"&lt;%= utils.favicon(name) %&gt;",VLOOKUP("&lt;%= utils.favicon(name) %&gt;",$R$4:$X$11,MATCH($Q$3,$R$3:$X$3,0),FALSE)),"-fe-life","-life"))</f>
        <v>if [ \"$(date +%H%M)\" -gt 2100 -a \"$(date +%H%M)\" -lt 2200 ]; then npx snyk protect ; else echo Skipping Snyk protect. ; fi</v>
      </c>
      <c r="K75" t="str">
        <f>IF(ISBLANK(I75),"",_xlfn.CONCAT("    """,I75,""": """,IF(LEN(J75)&lt;2,":",_xlfn.CONCAT(IF(L75,"",O$3),IF(M75,"echo ",""),IF(AND(LEN(J75)&gt;1,ISNUMBER(N75),NOT(ISBLANK(K73))),_xlfn.CONCAT(SUBSTITUTE($O$9,"*",SUBSTITUTE(I75,":","_"))),""),J75,_xlfn.CONCAT(IF(AND(LEN(J75)&gt;1,ISNUMBER(N75),NOT(ISBLANK(K73))),SUBSTITUTE($P$9,"*",SUBSTITUTE(LOWER(I75),":","_")),""),IF(L75,"",P$3),""))),IF(ISBLANK(K73),"""",""",")))</f>
        <v xml:space="preserve">    "prepare:snyk-protect": "bash ./launch \" if [ \"$(date +%H%M)\" -gt 2100 -a \"$(date +%H%M)\" -lt 2200 ]; then npx snyk protect ; else echo Skipping Snyk protect. ; fi \"",</v>
      </c>
      <c r="L75" s="2">
        <f t="shared" ref="L75" si="35">N(COUNTIF($L$3:$L$9,I75)&gt;0)</f>
        <v>0</v>
      </c>
      <c r="M75" s="2"/>
      <c r="N75" s="2"/>
      <c r="O75" s="2"/>
      <c r="P75" s="2" t="str">
        <f t="shared" ref="P75" si="36">IF(ISBLANK(O75),CONCATENATE(" ",$P$5," ")," ")</f>
        <v xml:space="preserve"> &amp;&amp; </v>
      </c>
      <c r="Q75" t="s">
        <v>617</v>
      </c>
    </row>
    <row r="76" spans="3:17" x14ac:dyDescent="0.25">
      <c r="D76" t="s">
        <v>181</v>
      </c>
      <c r="I76" s="1" t="str">
        <f t="shared" ref="I76" si="37" xml:space="preserve"> _xlfn.TEXTJOIN(":",TRUE,D76:H76)</f>
        <v>dev:build:install:package:package:action</v>
      </c>
      <c r="J76" t="str">
        <f t="shared" ref="J76" si="38" xml:space="preserve"> IF(NOT(COUNTA(Q76:X76)),":",SUBSTITUTE(SUBSTITUTE(SUBSTITUTE(SUBSTITUTE(SUBSTITUTE(SUBSTITUTE(_xlfn.TEXTJOIN(P76,TRUE,O76,_xlfn.TEXTJOIN(P76,TRUE,Q76:X76)),"&lt;%= utils.dasherize(name) %&gt;",VLOOKUP("&lt;%= utils.dasherize(name) %&gt;",$R$4:$X$11,MATCH($Q$3,$R$3:$X$3,0),FALSE)),"&lt;%= utils.join(name) %&gt;",VLOOKUP("&lt;%= utils.join(name) %&gt;",$R$4:$X$11,MATCH($Q$3,$R$3:$X$3,0),FALSE)),"&lt;%= utils.uppersnakecase(name) %&gt;",VLOOKUP("&lt;%= utils.uppersnakecase(name) %&gt;",$R$4:$X$11,MATCH($Q$3,$R$3:$X$3,0),FALSE)),"&lt;%= utils.titlecasePlus(name) %&gt;",VLOOKUP("&lt;%= utils.titlecasePlus(name) %&gt;",$R$4:$X$11,MATCH($Q$3,$R$3:$X$3,0),FALSE)),"&lt;%= utils.favicon(name) %&gt;",VLOOKUP("&lt;%= utils.favicon(name) %&gt;",$R$4:$X$11,MATCH($Q$3,$R$3:$X$3,0),FALSE)),"-fe-life","-life"))</f>
        <v>npm install</v>
      </c>
      <c r="K76" t="str">
        <f t="shared" ref="K76" si="39">IF(ISBLANK(I76),"",_xlfn.CONCAT("    """,I76,""": """,IF(LEN(J76)&lt;2,":",_xlfn.CONCAT(IF(L76,"",O$3),IF(M76,"echo ",""),IF(AND(LEN(J76)&gt;1,ISNUMBER(N76),NOT(ISBLANK(K77))),_xlfn.CONCAT(SUBSTITUTE($O$9,"*",SUBSTITUTE(I76,":","_"))),""),J76,_xlfn.CONCAT(IF(AND(LEN(J76)&gt;1,ISNUMBER(N76),NOT(ISBLANK(K77))),SUBSTITUTE($P$9,"*",SUBSTITUTE(LOWER(I76),":","_")),""),IF(L76,"",P$3),""))),IF(ISBLANK(K77),"""",""",")))</f>
        <v xml:space="preserve">    "dev:build:install:package:package:action": "bash ./launch \" npm install \"",</v>
      </c>
      <c r="L76" s="2">
        <f t="shared" ref="L76" si="40">N(COUNTIF($L$3:$L$9,I76)&gt;0)</f>
        <v>0</v>
      </c>
      <c r="M76" s="2"/>
      <c r="N76" s="2"/>
      <c r="O76" s="2"/>
      <c r="P76" s="2" t="str">
        <f t="shared" ref="P76" si="41">IF(ISBLANK(O76),CONCATENATE(" ",$P$5," ")," ")</f>
        <v xml:space="preserve"> &amp;&amp; </v>
      </c>
      <c r="Q76" t="s">
        <v>112</v>
      </c>
    </row>
    <row r="77" spans="3:17" x14ac:dyDescent="0.25">
      <c r="D77" t="s">
        <v>691</v>
      </c>
      <c r="I77" s="1" t="str">
        <f t="shared" si="32"/>
        <v>dev:build:install:package:platform:action</v>
      </c>
      <c r="J77" t="str">
        <f t="shared" ref="J77:J147" si="42" xml:space="preserve"> IF(NOT(COUNTA(Q77:X77)),":",SUBSTITUTE(SUBSTITUTE(SUBSTITUTE(SUBSTITUTE(SUBSTITUTE(SUBSTITUTE(_xlfn.TEXTJOIN(P77,TRUE,O77,_xlfn.TEXTJOIN(P77,TRUE,Q77:X77)),"&lt;%= utils.dasherize(name) %&gt;",VLOOKUP("&lt;%= utils.dasherize(name) %&gt;",$R$4:$X$11,MATCH($Q$3,$R$3:$X$3,0),FALSE)),"&lt;%= utils.join(name) %&gt;",VLOOKUP("&lt;%= utils.join(name) %&gt;",$R$4:$X$11,MATCH($Q$3,$R$3:$X$3,0),FALSE)),"&lt;%= utils.uppersnakecase(name) %&gt;",VLOOKUP("&lt;%= utils.uppersnakecase(name) %&gt;",$R$4:$X$11,MATCH($Q$3,$R$3:$X$3,0),FALSE)),"&lt;%= utils.titlecasePlus(name) %&gt;",VLOOKUP("&lt;%= utils.titlecasePlus(name) %&gt;",$R$4:$X$11,MATCH($Q$3,$R$3:$X$3,0),FALSE)),"&lt;%= utils.favicon(name) %&gt;",VLOOKUP("&lt;%= utils.favicon(name) %&gt;",$R$4:$X$11,MATCH($Q$3,$R$3:$X$3,0),FALSE)),"-fe-life","-life"))</f>
        <v>npm-run-all dev:build:install:package:platform:action:*</v>
      </c>
      <c r="K77" t="str">
        <f>IF(ISBLANK(I77),"",_xlfn.CONCAT("    """,I77,""": """,IF(LEN(J77)&lt;2,":",_xlfn.CONCAT(IF(L77,"",O$3),IF(M77,"echo ",""),IF(AND(LEN(J77)&gt;1,ISNUMBER(N77),NOT(ISBLANK(K84))),_xlfn.CONCAT(SUBSTITUTE($O$9,"*",SUBSTITUTE(I77,":","_"))),""),J77,_xlfn.CONCAT(IF(AND(LEN(J77)&gt;1,ISNUMBER(N77),NOT(ISBLANK(K84))),SUBSTITUTE($P$9,"*",SUBSTITUTE(LOWER(I77),":","_")),""),IF(L77,"",P$3),""))),IF(ISBLANK(K84),"""",""",")))</f>
        <v xml:space="preserve">    "dev:build:install:package:platform:action": "bash ./launch \" npm-run-all dev:build:install:package:platform:action:* \"",</v>
      </c>
      <c r="L77" s="2">
        <f t="shared" si="28"/>
        <v>0</v>
      </c>
      <c r="M77" s="2"/>
      <c r="N77" s="2"/>
      <c r="O77" s="2" t="str">
        <f>IF(ISBLANK(Q77),"",IF(ISNUMBER(SEARCH(":*",Q77)),$O$7,$O$5))</f>
        <v>npm-run-all</v>
      </c>
      <c r="P77" s="2" t="str">
        <f>IF(ISBLANK(O77),CONCATENATE(" ",$P$5," ")," ")</f>
        <v xml:space="preserve"> </v>
      </c>
      <c r="Q77" t="str">
        <f>CONCATENATE(IF(CODE(I77)-CODE("a")&lt;0,LOWER(LEFT(I77,IF(ISERR(FIND(":",I77)),LEN(I77)+1,FIND(":",I77))-1)),I77),":*")</f>
        <v>dev:build:install:package:platform:action:*</v>
      </c>
    </row>
    <row r="78" spans="3:17" x14ac:dyDescent="0.25">
      <c r="D78" t="s">
        <v>691</v>
      </c>
      <c r="F78" t="s">
        <v>131</v>
      </c>
      <c r="I78" s="1" t="str">
        <f t="shared" ref="I78:I80" si="43" xml:space="preserve"> _xlfn.TEXTJOIN(":",TRUE,D78:H78)</f>
        <v>dev:build:install:package:platform:action:heroku</v>
      </c>
      <c r="J78" t="str">
        <f t="shared" ref="J78:J80" si="44" xml:space="preserve"> IF(NOT(COUNTA(Q78:X78)),":",SUBSTITUTE(SUBSTITUTE(SUBSTITUTE(SUBSTITUTE(SUBSTITUTE(SUBSTITUTE(_xlfn.TEXTJOIN(P78,TRUE,O78,_xlfn.TEXTJOIN(P78,TRUE,Q78:X78)),"&lt;%= utils.dasherize(name) %&gt;",VLOOKUP("&lt;%= utils.dasherize(name) %&gt;",$R$4:$X$11,MATCH($Q$3,$R$3:$X$3,0),FALSE)),"&lt;%= utils.join(name) %&gt;",VLOOKUP("&lt;%= utils.join(name) %&gt;",$R$4:$X$11,MATCH($Q$3,$R$3:$X$3,0),FALSE)),"&lt;%= utils.uppersnakecase(name) %&gt;",VLOOKUP("&lt;%= utils.uppersnakecase(name) %&gt;",$R$4:$X$11,MATCH($Q$3,$R$3:$X$3,0),FALSE)),"&lt;%= utils.titlecasePlus(name) %&gt;",VLOOKUP("&lt;%= utils.titlecasePlus(name) %&gt;",$R$4:$X$11,MATCH($Q$3,$R$3:$X$3,0),FALSE)),"&lt;%= utils.favicon(name) %&gt;",VLOOKUP("&lt;%= utils.favicon(name) %&gt;",$R$4:$X$11,MATCH($Q$3,$R$3:$X$3,0),FALSE)),"-fe-life","-life"))</f>
        <v>npm-run-all dev:build:install:package:platform:action:heroku:*</v>
      </c>
      <c r="K78" t="str">
        <f>IF(ISBLANK(I78),"",_xlfn.CONCAT("    """,I78,""": """,IF(LEN(J78)&lt;2,":",_xlfn.CONCAT(IF(L78,"",O$3),IF(M78,"echo ",""),IF(AND(LEN(J78)&gt;1,ISNUMBER(N78),NOT(ISBLANK(K71))),_xlfn.CONCAT(SUBSTITUTE($O$9,"*",SUBSTITUTE(I78,":","_"))),""),J78,_xlfn.CONCAT(IF(AND(LEN(J78)&gt;1,ISNUMBER(N78),NOT(ISBLANK(K71))),SUBSTITUTE($P$9,"*",SUBSTITUTE(LOWER(I78),":","_")),""),IF(L78,"",P$3),""))),IF(ISBLANK(K71),"""",""",")))</f>
        <v xml:space="preserve">    "dev:build:install:package:platform:action:heroku": "bash ./launch \" npm-run-all dev:build:install:package:platform:action:heroku:* \"",</v>
      </c>
      <c r="L78" s="2">
        <f t="shared" ref="L78:L80" si="45">N(COUNTIF($L$3:$L$9,I78)&gt;0)</f>
        <v>0</v>
      </c>
      <c r="M78" s="2"/>
      <c r="N78" s="2"/>
      <c r="O78" s="2" t="str">
        <f>IF(ISBLANK(Q78),"",IF(ISNUMBER(SEARCH(":*",Q78)),$O$7,$O$5))</f>
        <v>npm-run-all</v>
      </c>
      <c r="P78" s="2" t="str">
        <f>IF(ISBLANK(O78),CONCATENATE(" ",$P$5," ")," ")</f>
        <v xml:space="preserve"> </v>
      </c>
      <c r="Q78" t="str">
        <f>CONCATENATE(IF(CODE(I78)-CODE("a")&lt;0,LOWER(LEFT(I78,IF(ISERR(FIND(":",I78)),LEN(I78)+1,FIND(":",I78))-1)),I78),":*")</f>
        <v>dev:build:install:package:platform:action:heroku:*</v>
      </c>
    </row>
    <row r="79" spans="3:17" x14ac:dyDescent="0.25">
      <c r="D79" t="s">
        <v>691</v>
      </c>
      <c r="F79" t="s">
        <v>131</v>
      </c>
      <c r="G79" t="s">
        <v>670</v>
      </c>
      <c r="I79" s="1" t="str">
        <f xml:space="preserve"> _xlfn.TEXTJOIN(":",TRUE,D79:H79)</f>
        <v>dev:build:install:package:platform:action:heroku:buildpacks</v>
      </c>
      <c r="J79" t="str">
        <f xml:space="preserve"> IF(NOT(COUNTA(Q79:X79)),":",SUBSTITUTE(SUBSTITUTE(SUBSTITUTE(SUBSTITUTE(SUBSTITUTE(SUBSTITUTE(_xlfn.TEXTJOIN(P79,TRUE,O79,_xlfn.TEXTJOIN(P79,TRUE,Q79:X79)),"&lt;%= utils.dasherize(name) %&gt;",VLOOKUP("&lt;%= utils.dasherize(name) %&gt;",$R$4:$X$11,MATCH($Q$3,$R$3:$X$3,0),FALSE)),"&lt;%= utils.join(name) %&gt;",VLOOKUP("&lt;%= utils.join(name) %&gt;",$R$4:$X$11,MATCH($Q$3,$R$3:$X$3,0),FALSE)),"&lt;%= utils.uppersnakecase(name) %&gt;",VLOOKUP("&lt;%= utils.uppersnakecase(name) %&gt;",$R$4:$X$11,MATCH($Q$3,$R$3:$X$3,0),FALSE)),"&lt;%= utils.titlecasePlus(name) %&gt;",VLOOKUP("&lt;%= utils.titlecasePlus(name) %&gt;",$R$4:$X$11,MATCH($Q$3,$R$3:$X$3,0),FALSE)),"&lt;%= utils.favicon(name) %&gt;",VLOOKUP("&lt;%= utils.favicon(name) %&gt;",$R$4:$X$11,MATCH($Q$3,$R$3:$X$3,0),FALSE)),"-fe-life","-life"))</f>
        <v>if [ ! \"$CI\" ] ; then npm-run-all dev:build:install:package:platform:action:heroku:buildpacks:* ; fi</v>
      </c>
      <c r="K79" t="str">
        <f>IF(ISBLANK(I79),"",_xlfn.CONCAT("    """,I79,""": """,IF(LEN(J79)&lt;2,":",_xlfn.CONCAT(IF(L79,"",O$3),IF(M79,"echo ",""),IF(AND(LEN(J79)&gt;1,ISNUMBER(N79),NOT(ISBLANK(K72))),_xlfn.CONCAT(SUBSTITUTE($O$9,"*",SUBSTITUTE(I79,":","_"))),""),J79,_xlfn.CONCAT(IF(AND(LEN(J79)&gt;1,ISNUMBER(N79),NOT(ISBLANK(K72))),SUBSTITUTE($P$9,"*",SUBSTITUTE(LOWER(I79),":","_")),""),IF(L79,"",P$3),""))),IF(ISBLANK(K72),"""",""",")))</f>
        <v xml:space="preserve">    "dev:build:install:package:platform:action:heroku:buildpacks": "bash ./launch \" if [ ! \"$CI\" ] ; then npm-run-all dev:build:install:package:platform:action:heroku:buildpacks:* ; fi \"",</v>
      </c>
      <c r="L79" s="2">
        <f>N(COUNTIF($L$3:$L$9,I79)&gt;0)</f>
        <v>0</v>
      </c>
      <c r="M79" s="2"/>
      <c r="N79" s="2"/>
      <c r="O79" s="2"/>
      <c r="P79" s="2" t="str">
        <f t="shared" ref="P79" si="46">IF(ISBLANK(O79),CONCATENATE(" ",$P$5," ")," ")</f>
        <v xml:space="preserve"> &amp;&amp; </v>
      </c>
      <c r="Q79" t="s">
        <v>705</v>
      </c>
    </row>
    <row r="80" spans="3:17" x14ac:dyDescent="0.25">
      <c r="D80" t="s">
        <v>691</v>
      </c>
      <c r="F80" t="s">
        <v>131</v>
      </c>
      <c r="G80" t="s">
        <v>670</v>
      </c>
      <c r="H80" t="s">
        <v>673</v>
      </c>
      <c r="I80" s="1" t="str">
        <f t="shared" si="43"/>
        <v>dev:build:install:package:platform:action:heroku:buildpacks:google-chrome</v>
      </c>
      <c r="J80" t="str">
        <f t="shared" si="44"/>
        <v>heroku buildpacks:add heroku/google-chrome -a cv-generator-fe</v>
      </c>
      <c r="K80" t="str">
        <f>IF(ISBLANK(I80),"",_xlfn.CONCAT("    """,I80,""": """,IF(LEN(J80)&lt;2,":",_xlfn.CONCAT(IF(L80,"",O$3),IF(M80,"echo ",""),IF(AND(LEN(J80)&gt;1,ISNUMBER(N80),NOT(ISBLANK(K72))),_xlfn.CONCAT(SUBSTITUTE($O$9,"*",SUBSTITUTE(I80,":","_"))),""),J80,_xlfn.CONCAT(IF(AND(LEN(J80)&gt;1,ISNUMBER(N80),NOT(ISBLANK(K72))),SUBSTITUTE($P$9,"*",SUBSTITUTE(LOWER(I80),":","_")),""),IF(L80,"",P$3),""))),IF(ISBLANK(K72),"""",""",")))</f>
        <v xml:space="preserve">    "dev:build:install:package:platform:action:heroku:buildpacks:google-chrome": "bash ./launch \" heroku buildpacks:add heroku/google-chrome -a cv-generator-fe \"",</v>
      </c>
      <c r="L80" s="2">
        <f t="shared" si="45"/>
        <v>0</v>
      </c>
      <c r="M80" s="2"/>
      <c r="N80" s="2"/>
      <c r="O80" s="2"/>
      <c r="P80" s="2" t="str">
        <f t="shared" ref="P80" si="47">IF(ISBLANK(O80),CONCATENATE(" ",$P$5," ")," ")</f>
        <v xml:space="preserve"> &amp;&amp; </v>
      </c>
      <c r="Q80" t="str">
        <f>_xlfn.CONCAT("heroku buildpacks:add heroku/",H80," -a ","&lt;%= utils.dasherize(name) %&gt;")</f>
        <v>heroku buildpacks:add heroku/google-chrome -a &lt;%= utils.dasherize(name) %&gt;</v>
      </c>
    </row>
    <row r="81" spans="4:18" x14ac:dyDescent="0.25">
      <c r="D81" t="s">
        <v>691</v>
      </c>
      <c r="F81" t="s">
        <v>131</v>
      </c>
      <c r="G81" t="s">
        <v>670</v>
      </c>
      <c r="H81" t="s">
        <v>672</v>
      </c>
      <c r="I81" s="1" t="str">
        <f xml:space="preserve"> _xlfn.TEXTJOIN(":",TRUE,D81:H81)</f>
        <v>dev:build:install:package:platform:action:heroku:buildpacks:metrics</v>
      </c>
      <c r="J81" t="str">
        <f xml:space="preserve"> IF(NOT(COUNTA(Q81:X81)),":",SUBSTITUTE(SUBSTITUTE(SUBSTITUTE(SUBSTITUTE(SUBSTITUTE(SUBSTITUTE(_xlfn.TEXTJOIN(P81,TRUE,O81,_xlfn.TEXTJOIN(P81,TRUE,Q81:X81)),"&lt;%= utils.dasherize(name) %&gt;",VLOOKUP("&lt;%= utils.dasherize(name) %&gt;",$R$4:$X$11,MATCH($Q$3,$R$3:$X$3,0),FALSE)),"&lt;%= utils.join(name) %&gt;",VLOOKUP("&lt;%= utils.join(name) %&gt;",$R$4:$X$11,MATCH($Q$3,$R$3:$X$3,0),FALSE)),"&lt;%= utils.uppersnakecase(name) %&gt;",VLOOKUP("&lt;%= utils.uppersnakecase(name) %&gt;",$R$4:$X$11,MATCH($Q$3,$R$3:$X$3,0),FALSE)),"&lt;%= utils.titlecasePlus(name) %&gt;",VLOOKUP("&lt;%= utils.titlecasePlus(name) %&gt;",$R$4:$X$11,MATCH($Q$3,$R$3:$X$3,0),FALSE)),"&lt;%= utils.favicon(name) %&gt;",VLOOKUP("&lt;%= utils.favicon(name) %&gt;",$R$4:$X$11,MATCH($Q$3,$R$3:$X$3,0),FALSE)),"-fe-life","-life"))</f>
        <v>heroku buildpacks:add heroku/metrics -a cv-generator-fe</v>
      </c>
      <c r="K81" t="str">
        <f>IF(ISBLANK(I81),"",_xlfn.CONCAT("    """,I81,""": """,IF(LEN(J81)&lt;2,":",_xlfn.CONCAT(IF(L81,"",O$3),IF(M81,"echo ",""),IF(AND(LEN(J81)&gt;1,ISNUMBER(N81),NOT(ISBLANK(K74))),_xlfn.CONCAT(SUBSTITUTE($O$9,"*",SUBSTITUTE(I81,":","_"))),""),J81,_xlfn.CONCAT(IF(AND(LEN(J81)&gt;1,ISNUMBER(N81),NOT(ISBLANK(K74))),SUBSTITUTE($P$9,"*",SUBSTITUTE(LOWER(I81),":","_")),""),IF(L81,"",P$3),""))),IF(ISBLANK(K74),"""",""",")))</f>
        <v xml:space="preserve">    "dev:build:install:package:platform:action:heroku:buildpacks:metrics": "bash ./launch \" heroku buildpacks:add heroku/metrics -a cv-generator-fe \"",</v>
      </c>
      <c r="L81" s="2">
        <f>N(COUNTIF($L$3:$L$9,I81)&gt;0)</f>
        <v>0</v>
      </c>
      <c r="M81" s="2"/>
      <c r="N81" s="2"/>
      <c r="O81" s="2"/>
      <c r="P81" s="2" t="str">
        <f>IF(ISBLANK(O81),CONCATENATE(" ",$P$5," ")," ")</f>
        <v xml:space="preserve"> &amp;&amp; </v>
      </c>
      <c r="Q81" t="str">
        <f t="shared" ref="Q81:Q82" si="48">_xlfn.CONCAT("heroku buildpacks:add heroku/",H81," -a ","&lt;%= utils.dasherize(name) %&gt;")</f>
        <v>heroku buildpacks:add heroku/metrics -a &lt;%= utils.dasherize(name) %&gt;</v>
      </c>
    </row>
    <row r="82" spans="4:18" x14ac:dyDescent="0.25">
      <c r="D82" t="s">
        <v>691</v>
      </c>
      <c r="F82" t="s">
        <v>131</v>
      </c>
      <c r="G82" t="s">
        <v>670</v>
      </c>
      <c r="H82" t="s">
        <v>671</v>
      </c>
      <c r="I82" s="1" t="str">
        <f xml:space="preserve"> _xlfn.TEXTJOIN(":",TRUE,D82:H82)</f>
        <v>dev:build:install:package:platform:action:heroku:buildpacks:nodejs</v>
      </c>
      <c r="J82" t="str">
        <f xml:space="preserve"> IF(NOT(COUNTA(Q82:X82)),":",SUBSTITUTE(SUBSTITUTE(SUBSTITUTE(SUBSTITUTE(SUBSTITUTE(SUBSTITUTE(_xlfn.TEXTJOIN(P82,TRUE,O82,_xlfn.TEXTJOIN(P82,TRUE,Q82:X82)),"&lt;%= utils.dasherize(name) %&gt;",VLOOKUP("&lt;%= utils.dasherize(name) %&gt;",$R$4:$X$11,MATCH($Q$3,$R$3:$X$3,0),FALSE)),"&lt;%= utils.join(name) %&gt;",VLOOKUP("&lt;%= utils.join(name) %&gt;",$R$4:$X$11,MATCH($Q$3,$R$3:$X$3,0),FALSE)),"&lt;%= utils.uppersnakecase(name) %&gt;",VLOOKUP("&lt;%= utils.uppersnakecase(name) %&gt;",$R$4:$X$11,MATCH($Q$3,$R$3:$X$3,0),FALSE)),"&lt;%= utils.titlecasePlus(name) %&gt;",VLOOKUP("&lt;%= utils.titlecasePlus(name) %&gt;",$R$4:$X$11,MATCH($Q$3,$R$3:$X$3,0),FALSE)),"&lt;%= utils.favicon(name) %&gt;",VLOOKUP("&lt;%= utils.favicon(name) %&gt;",$R$4:$X$11,MATCH($Q$3,$R$3:$X$3,0),FALSE)),"-fe-life","-life"))</f>
        <v>heroku buildpacks:add heroku/nodejs -a cv-generator-fe</v>
      </c>
      <c r="K82" t="str">
        <f>IF(ISBLANK(I82),"",_xlfn.CONCAT("    """,I82,""": """,IF(LEN(J82)&lt;2,":",_xlfn.CONCAT(IF(L82,"",O$3),IF(M82,"echo ",""),IF(AND(LEN(J82)&gt;1,ISNUMBER(N82),NOT(ISBLANK(K73))),_xlfn.CONCAT(SUBSTITUTE($O$9,"*",SUBSTITUTE(I82,":","_"))),""),J82,_xlfn.CONCAT(IF(AND(LEN(J82)&gt;1,ISNUMBER(N82),NOT(ISBLANK(K73))),SUBSTITUTE($P$9,"*",SUBSTITUTE(LOWER(I82),":","_")),""),IF(L82,"",P$3),""))),IF(ISBLANK(K73),"""",""",")))</f>
        <v xml:space="preserve">    "dev:build:install:package:platform:action:heroku:buildpacks:nodejs": "bash ./launch \" heroku buildpacks:add heroku/nodejs -a cv-generator-fe \"",</v>
      </c>
      <c r="L82" s="2">
        <f>N(COUNTIF($L$3:$L$9,I82)&gt;0)</f>
        <v>0</v>
      </c>
      <c r="M82" s="2"/>
      <c r="N82" s="2"/>
      <c r="O82" s="2"/>
      <c r="P82" s="2" t="str">
        <f>IF(ISBLANK(O82),CONCATENATE(" ",$P$5," ")," ")</f>
        <v xml:space="preserve"> &amp;&amp; </v>
      </c>
      <c r="Q82" t="str">
        <f t="shared" si="48"/>
        <v>heroku buildpacks:add heroku/nodejs -a &lt;%= utils.dasherize(name) %&gt;</v>
      </c>
    </row>
    <row r="83" spans="4:18" x14ac:dyDescent="0.25">
      <c r="D83" t="s">
        <v>691</v>
      </c>
      <c r="F83" t="s">
        <v>131</v>
      </c>
      <c r="G83" t="s">
        <v>670</v>
      </c>
      <c r="H83" t="s">
        <v>567</v>
      </c>
      <c r="I83" s="1" t="str">
        <f xml:space="preserve"> _xlfn.TEXTJOIN(":",TRUE,D83:H83)</f>
        <v>dev:build:install:package:platform:action:heroku:buildpacks:list</v>
      </c>
      <c r="J83" t="str">
        <f xml:space="preserve"> IF(NOT(COUNTA(Q83:X83)),":",SUBSTITUTE(SUBSTITUTE(SUBSTITUTE(SUBSTITUTE(SUBSTITUTE(SUBSTITUTE(_xlfn.TEXTJOIN(P83,TRUE,O83,_xlfn.TEXTJOIN(P83,TRUE,Q83:X83)),"&lt;%= utils.dasherize(name) %&gt;",VLOOKUP("&lt;%= utils.dasherize(name) %&gt;",$R$4:$X$11,MATCH($Q$3,$R$3:$X$3,0),FALSE)),"&lt;%= utils.join(name) %&gt;",VLOOKUP("&lt;%= utils.join(name) %&gt;",$R$4:$X$11,MATCH($Q$3,$R$3:$X$3,0),FALSE)),"&lt;%= utils.uppersnakecase(name) %&gt;",VLOOKUP("&lt;%= utils.uppersnakecase(name) %&gt;",$R$4:$X$11,MATCH($Q$3,$R$3:$X$3,0),FALSE)),"&lt;%= utils.titlecasePlus(name) %&gt;",VLOOKUP("&lt;%= utils.titlecasePlus(name) %&gt;",$R$4:$X$11,MATCH($Q$3,$R$3:$X$3,0),FALSE)),"&lt;%= utils.favicon(name) %&gt;",VLOOKUP("&lt;%= utils.favicon(name) %&gt;",$R$4:$X$11,MATCH($Q$3,$R$3:$X$3,0),FALSE)),"-fe-life","-life"))</f>
        <v>heroku buildpacks</v>
      </c>
      <c r="K83" t="str">
        <f>IF(ISBLANK(I83),"",_xlfn.CONCAT("    """,I83,""": """,IF(LEN(J83)&lt;2,":",_xlfn.CONCAT(IF(L83,"",O$3),IF(M83,"echo ",""),IF(AND(LEN(J83)&gt;1,ISNUMBER(N83),NOT(ISBLANK(K75))),_xlfn.CONCAT(SUBSTITUTE($O$9,"*",SUBSTITUTE(I83,":","_"))),""),J83,_xlfn.CONCAT(IF(AND(LEN(J83)&gt;1,ISNUMBER(N83),NOT(ISBLANK(K75))),SUBSTITUTE($P$9,"*",SUBSTITUTE(LOWER(I83),":","_")),""),IF(L83,"",P$3),""))),IF(ISBLANK(K75),"""",""",")))</f>
        <v xml:space="preserve">    "dev:build:install:package:platform:action:heroku:buildpacks:list": "bash ./launch \" heroku buildpacks \"",</v>
      </c>
      <c r="L83" s="2">
        <f>N(COUNTIF($L$3:$L$9,I83)&gt;0)</f>
        <v>0</v>
      </c>
      <c r="M83" s="2"/>
      <c r="N83" s="2"/>
      <c r="O83" s="2"/>
      <c r="P83" s="2" t="str">
        <f>IF(ISBLANK(O83),CONCATENATE(" ",$P$5," ")," ")</f>
        <v xml:space="preserve"> &amp;&amp; </v>
      </c>
      <c r="Q83" t="s">
        <v>674</v>
      </c>
    </row>
    <row r="84" spans="4:18" x14ac:dyDescent="0.25">
      <c r="D84" t="s">
        <v>182</v>
      </c>
      <c r="I84" s="1" t="str">
        <f xml:space="preserve"> _xlfn.TEXTJOIN(":",TRUE,D84:H84)</f>
        <v>dev:build:install:report:action</v>
      </c>
      <c r="J84" t="str">
        <f t="shared" si="42"/>
        <v>npm run ver &amp;&amp; echo $'\\033[0;32m'Build: Install: Installed and fixed all dependencies.$'\\033[0m'</v>
      </c>
      <c r="K84" t="str">
        <f t="shared" ref="K84:K147" si="49">IF(ISBLANK(I84),"",_xlfn.CONCAT("    """,I84,""": """,IF(LEN(J84)&lt;2,":",_xlfn.CONCAT(IF(L84,"",O$3),IF(M84,"echo ",""),IF(AND(LEN(J84)&gt;1,ISNUMBER(N84),NOT(ISBLANK(K85))),_xlfn.CONCAT(SUBSTITUTE($O$9,"*",SUBSTITUTE(I84,":","_"))),""),J84,_xlfn.CONCAT(IF(AND(LEN(J84)&gt;1,ISNUMBER(N84),NOT(ISBLANK(K85))),SUBSTITUTE($P$9,"*",SUBSTITUTE(LOWER(I84),":","_")),""),IF(L84,"",P$3),""))),IF(ISBLANK(K85),"""",""",")))</f>
        <v xml:space="preserve">    "dev:build:install:report:action": "bash ./launch \" npm run ver &amp;&amp; echo $'\\033[0;32m'Build: Install: Installed and fixed all dependencies.$'\\033[0m' \"",</v>
      </c>
      <c r="L84" s="2">
        <f t="shared" si="28"/>
        <v>0</v>
      </c>
      <c r="M84" s="2"/>
      <c r="N84" s="2"/>
      <c r="O84" s="2"/>
      <c r="P84" s="2" t="str">
        <f>IF(ISBLANK(O84),CONCATENATE(" ",$P$5," ")," ")</f>
        <v xml:space="preserve"> &amp;&amp; </v>
      </c>
      <c r="Q84" t="s">
        <v>630</v>
      </c>
      <c r="R84" t="s">
        <v>554</v>
      </c>
    </row>
    <row r="85" spans="4:18" x14ac:dyDescent="0.25">
      <c r="F85" t="s">
        <v>170</v>
      </c>
      <c r="I85" s="1" t="str">
        <f t="shared" si="32"/>
        <v>postinstall</v>
      </c>
      <c r="J85" t="str">
        <f t="shared" si="42"/>
        <v>npm audit fix &amp;&amp; ngcc</v>
      </c>
      <c r="K85" t="str">
        <f t="shared" si="49"/>
        <v xml:space="preserve">    "postinstall": "bash ./launch \" npm audit fix &amp;&amp; ngcc \"",</v>
      </c>
      <c r="L85" s="2">
        <f t="shared" si="28"/>
        <v>0</v>
      </c>
      <c r="M85" s="2"/>
      <c r="N85" s="2"/>
      <c r="O85" s="2"/>
      <c r="P85" s="2" t="str">
        <f t="shared" ref="P85:P95" si="50">IF(ISBLANK(O85),CONCATENATE(" ",$P$5," ")," ")</f>
        <v xml:space="preserve"> &amp;&amp; </v>
      </c>
      <c r="Q85" t="s">
        <v>553</v>
      </c>
    </row>
    <row r="86" spans="4:18" x14ac:dyDescent="0.25">
      <c r="D86" t="s">
        <v>183</v>
      </c>
      <c r="I86" s="1" t="str">
        <f t="shared" si="32"/>
        <v>dev:build:build:package:action</v>
      </c>
      <c r="J86" t="str">
        <f t="shared" si="42"/>
        <v>if [ \"$CI\" ] ; then npm run build-ci ; else npm run build ; fi</v>
      </c>
      <c r="K86" t="str">
        <f t="shared" si="49"/>
        <v xml:space="preserve">    "dev:build:build:package:action": "bash ./launch \" if [ \"$CI\" ] ; then npm run build-ci ; else npm run build ; fi \"",</v>
      </c>
      <c r="L86" s="2">
        <f t="shared" si="28"/>
        <v>0</v>
      </c>
      <c r="M86" s="2"/>
      <c r="N86" s="2"/>
      <c r="O86" s="2"/>
      <c r="P86" s="2" t="str">
        <f t="shared" si="50"/>
        <v xml:space="preserve"> &amp;&amp; </v>
      </c>
      <c r="Q86" t="s">
        <v>160</v>
      </c>
    </row>
    <row r="87" spans="4:18" x14ac:dyDescent="0.25">
      <c r="F87" t="s">
        <v>1</v>
      </c>
      <c r="I87" s="1" t="str">
        <f t="shared" si="32"/>
        <v>build</v>
      </c>
      <c r="J87" t="str">
        <f t="shared" si="42"/>
        <v>if [ \"$CI\" ] ; then npm run PIPELINE ; else ng build ; fi</v>
      </c>
      <c r="K87" t="str">
        <f t="shared" si="49"/>
        <v xml:space="preserve">    "build": "bash ./launch \" if [ \"$CI\" ] ; then npm run PIPELINE ; else ng build ; fi \"",</v>
      </c>
      <c r="L87" s="2">
        <f t="shared" si="28"/>
        <v>0</v>
      </c>
      <c r="M87" s="2"/>
      <c r="N87" s="2"/>
      <c r="O87" s="2"/>
      <c r="P87" s="2" t="str">
        <f t="shared" si="50"/>
        <v xml:space="preserve"> &amp;&amp; </v>
      </c>
      <c r="Q87" t="s">
        <v>161</v>
      </c>
    </row>
    <row r="88" spans="4:18" x14ac:dyDescent="0.25">
      <c r="F88" t="s">
        <v>121</v>
      </c>
      <c r="I88" s="1" t="str">
        <f t="shared" si="32"/>
        <v>build-prod</v>
      </c>
      <c r="J88" t="str">
        <f t="shared" si="42"/>
        <v>ng build --configuration=\"production\"</v>
      </c>
      <c r="K88" t="str">
        <f t="shared" si="49"/>
        <v xml:space="preserve">    "build-prod": "bash ./launch \" ng build --configuration=\"production\" \"",</v>
      </c>
      <c r="L88" s="2">
        <f t="shared" si="28"/>
        <v>0</v>
      </c>
      <c r="M88" s="2"/>
      <c r="N88" s="2"/>
      <c r="O88" s="2"/>
      <c r="P88" s="2" t="str">
        <f t="shared" si="50"/>
        <v xml:space="preserve"> &amp;&amp; </v>
      </c>
      <c r="Q88" t="s">
        <v>122</v>
      </c>
    </row>
    <row r="89" spans="4:18" x14ac:dyDescent="0.25">
      <c r="F89" t="s">
        <v>120</v>
      </c>
      <c r="I89" s="1" t="str">
        <f t="shared" si="32"/>
        <v>build-ci</v>
      </c>
      <c r="J89" t="str">
        <f t="shared" si="42"/>
        <v>ng build --configuration=\"heroku\"</v>
      </c>
      <c r="K89" t="str">
        <f t="shared" si="49"/>
        <v xml:space="preserve">    "build-ci": "bash ./launch \" ng build --configuration=\"heroku\" \"",</v>
      </c>
      <c r="L89" s="2">
        <f t="shared" si="28"/>
        <v>0</v>
      </c>
      <c r="M89" s="2"/>
      <c r="N89" s="2"/>
      <c r="O89" s="2"/>
      <c r="P89" s="2" t="str">
        <f t="shared" si="50"/>
        <v xml:space="preserve"> &amp;&amp; </v>
      </c>
      <c r="Q89" t="s">
        <v>119</v>
      </c>
    </row>
    <row r="90" spans="4:18" x14ac:dyDescent="0.25">
      <c r="D90" t="s">
        <v>657</v>
      </c>
      <c r="I90" s="1" t="str">
        <f xml:space="preserve"> _xlfn.TEXTJOIN(":",TRUE,D90:H90)</f>
        <v>dev:build:build:analyze:action</v>
      </c>
      <c r="J90" t="str">
        <f t="shared" si="42"/>
        <v>dev:build:build:analyze:action:*</v>
      </c>
      <c r="K90" t="str">
        <f t="shared" si="49"/>
        <v xml:space="preserve">    "dev:build:build:analyze:action": "bash ./launch \" dev:build:build:analyze:action:* \"",</v>
      </c>
      <c r="L90" s="2">
        <f t="shared" ref="L90" si="51">N(COUNTIF($L$3:$L$9,I90)&gt;0)</f>
        <v>0</v>
      </c>
      <c r="M90" s="2"/>
      <c r="N90" s="2"/>
      <c r="O90" s="2"/>
      <c r="P90" s="2" t="str">
        <f t="shared" si="50"/>
        <v xml:space="preserve"> &amp;&amp; </v>
      </c>
      <c r="Q90" t="str">
        <f>CONCATENATE(IF(CODE(I90)-CODE("a")&lt;0,LOWER(LEFT(I90,IF(ISERR(FIND(":",I90)),LEN(I90)+1,FIND(":",I90))-1)),I90),":*")</f>
        <v>dev:build:build:analyze:action:*</v>
      </c>
    </row>
    <row r="91" spans="4:18" x14ac:dyDescent="0.25">
      <c r="D91" t="str">
        <f>D90</f>
        <v>dev:build:build:analyze:action</v>
      </c>
      <c r="F91" t="s">
        <v>658</v>
      </c>
      <c r="I91" s="1" t="str">
        <f t="shared" ref="I91" si="52" xml:space="preserve"> _xlfn.TEXTJOIN(":",TRUE,D91:H91)</f>
        <v>dev:build:build:analyze:action:webpack-bundle-analyzer</v>
      </c>
      <c r="J91" t="str">
        <f t="shared" si="42"/>
        <v>ng build --prod --stats-json &amp;&amp; npx webpack-bundle-analyzer dist/stats.json</v>
      </c>
      <c r="K91" t="str">
        <f t="shared" si="49"/>
        <v xml:space="preserve">    "dev:build:build:analyze:action:webpack-bundle-analyzer": "bash ./launch \" ng build --prod --stats-json &amp;&amp; npx webpack-bundle-analyzer dist/stats.json \"",</v>
      </c>
      <c r="L91" s="2">
        <f t="shared" ref="L91" si="53">N(COUNTIF($L$3:$L$9,I91)&gt;0)</f>
        <v>0</v>
      </c>
      <c r="M91" s="2"/>
      <c r="N91" s="2"/>
      <c r="O91" s="2"/>
      <c r="P91" s="2" t="str">
        <f t="shared" ref="P91" si="54">IF(ISBLANK(O91),CONCATENATE(" ",$P$5," ")," ")</f>
        <v xml:space="preserve"> &amp;&amp; </v>
      </c>
      <c r="Q91" t="s">
        <v>653</v>
      </c>
      <c r="R91" t="s">
        <v>654</v>
      </c>
    </row>
    <row r="92" spans="4:18" x14ac:dyDescent="0.25">
      <c r="D92" t="str">
        <f>D90</f>
        <v>dev:build:build:analyze:action</v>
      </c>
      <c r="F92" t="s">
        <v>659</v>
      </c>
      <c r="I92" s="1" t="str">
        <f t="shared" ref="I92:I94" si="55" xml:space="preserve"> _xlfn.TEXTJOIN(":",TRUE,D92:H92)</f>
        <v>dev:build:build:analyze:action:source-map-explorer</v>
      </c>
      <c r="J92" t="str">
        <f t="shared" si="42"/>
        <v>ng build --prod --sourceMap=true &amp;&amp; npx source-map-explorer dist/main*.js</v>
      </c>
      <c r="K92" t="str">
        <f>IF(ISBLANK(I92),"",_xlfn.CONCAT("    """,I92,""": """,IF(LEN(J92)&lt;2,":",_xlfn.CONCAT(IF(L92,"",O$3),IF(M92,"echo ",""),IF(AND(LEN(J92)&gt;1,ISNUMBER(N92),NOT(ISBLANK(K95))),_xlfn.CONCAT(SUBSTITUTE($O$9,"*",SUBSTITUTE(I92,":","_"))),""),J92,_xlfn.CONCAT(IF(AND(LEN(J92)&gt;1,ISNUMBER(N92),NOT(ISBLANK(K95))),SUBSTITUTE($P$9,"*",SUBSTITUTE(LOWER(I92),":","_")),""),IF(L92,"",P$3),""))),IF(ISBLANK(K95),"""",""",")))</f>
        <v xml:space="preserve">    "dev:build:build:analyze:action:source-map-explorer": "bash ./launch \" ng build --prod --sourceMap=true &amp;&amp; npx source-map-explorer dist/main*.js \"",</v>
      </c>
      <c r="L92" s="2">
        <f t="shared" ref="L92:L94" si="56">N(COUNTIF($L$3:$L$9,I92)&gt;0)</f>
        <v>0</v>
      </c>
      <c r="M92" s="2"/>
      <c r="N92" s="2"/>
      <c r="O92" s="2"/>
      <c r="P92" s="2" t="str">
        <f t="shared" ref="P92:P94" si="57">IF(ISBLANK(O92),CONCATENATE(" ",$P$5," ")," ")</f>
        <v xml:space="preserve"> &amp;&amp; </v>
      </c>
      <c r="Q92" t="s">
        <v>655</v>
      </c>
      <c r="R92" t="s">
        <v>656</v>
      </c>
    </row>
    <row r="93" spans="4:18" x14ac:dyDescent="0.25">
      <c r="F93" t="s">
        <v>131</v>
      </c>
      <c r="G93" t="s">
        <v>710</v>
      </c>
      <c r="H93" t="s">
        <v>711</v>
      </c>
      <c r="I93" s="1" t="str">
        <f t="shared" ref="I93" si="58" xml:space="preserve"> _xlfn.TEXTJOIN(":",TRUE,D93:H93)</f>
        <v>heroku:builds:cancel</v>
      </c>
      <c r="J93" t="str">
        <f t="shared" ref="J93" si="59" xml:space="preserve"> IF(NOT(COUNTA(Q93:X93)),":",SUBSTITUTE(SUBSTITUTE(SUBSTITUTE(SUBSTITUTE(SUBSTITUTE(SUBSTITUTE(_xlfn.TEXTJOIN(P93,TRUE,O93,_xlfn.TEXTJOIN(P93,TRUE,Q93:X93)),"&lt;%= utils.dasherize(name) %&gt;",VLOOKUP("&lt;%= utils.dasherize(name) %&gt;",$R$4:$X$11,MATCH($Q$3,$R$3:$X$3,0),FALSE)),"&lt;%= utils.join(name) %&gt;",VLOOKUP("&lt;%= utils.join(name) %&gt;",$R$4:$X$11,MATCH($Q$3,$R$3:$X$3,0),FALSE)),"&lt;%= utils.uppersnakecase(name) %&gt;",VLOOKUP("&lt;%= utils.uppersnakecase(name) %&gt;",$R$4:$X$11,MATCH($Q$3,$R$3:$X$3,0),FALSE)),"&lt;%= utils.titlecasePlus(name) %&gt;",VLOOKUP("&lt;%= utils.titlecasePlus(name) %&gt;",$R$4:$X$11,MATCH($Q$3,$R$3:$X$3,0),FALSE)),"&lt;%= utils.favicon(name) %&gt;",VLOOKUP("&lt;%= utils.favicon(name) %&gt;",$R$4:$X$11,MATCH($Q$3,$R$3:$X$3,0),FALSE)),"-fe-life","-life"))</f>
        <v>heroku builds:cancel -a cv-generator-fe</v>
      </c>
      <c r="K93" t="str">
        <f>IF(ISBLANK(I93),"",_xlfn.CONCAT("    """,I93,""": """,IF(LEN(J93)&lt;2,":",_xlfn.CONCAT(IF(L93,"",O$3),IF(M93,"echo ",""),IF(AND(LEN(J93)&gt;1,ISNUMBER(N93),NOT(ISBLANK(K96))),_xlfn.CONCAT(SUBSTITUTE($O$9,"*",SUBSTITUTE(I93,":","_"))),""),J93,_xlfn.CONCAT(IF(AND(LEN(J93)&gt;1,ISNUMBER(N93),NOT(ISBLANK(K96))),SUBSTITUTE($P$9,"*",SUBSTITUTE(LOWER(I93),":","_")),""),IF(L93,"",P$3),""))),IF(ISBLANK(K96),"""",""",")))</f>
        <v xml:space="preserve">    "heroku:builds:cancel": "bash ./launch \" heroku builds:cancel -a cv-generator-fe \"",</v>
      </c>
      <c r="L93" s="2">
        <f t="shared" ref="L93" si="60">N(COUNTIF($L$3:$L$9,I93)&gt;0)</f>
        <v>0</v>
      </c>
      <c r="M93" s="2"/>
      <c r="N93" s="2"/>
      <c r="O93" s="2"/>
      <c r="P93" s="2" t="str">
        <f t="shared" ref="P93" si="61">IF(ISBLANK(O93),CONCATENATE(" ",$P$5," ")," ")</f>
        <v xml:space="preserve"> &amp;&amp; </v>
      </c>
      <c r="Q93" t="s">
        <v>713</v>
      </c>
    </row>
    <row r="94" spans="4:18" x14ac:dyDescent="0.25">
      <c r="F94" t="s">
        <v>131</v>
      </c>
      <c r="G94" t="s">
        <v>708</v>
      </c>
      <c r="H94" t="s">
        <v>709</v>
      </c>
      <c r="I94" s="1" t="str">
        <f t="shared" si="55"/>
        <v>heroku:clear:cache</v>
      </c>
      <c r="J94" t="str">
        <f t="shared" ref="J94" si="62" xml:space="preserve"> IF(NOT(COUNTA(Q94:X94)),":",SUBSTITUTE(SUBSTITUTE(SUBSTITUTE(SUBSTITUTE(SUBSTITUTE(SUBSTITUTE(_xlfn.TEXTJOIN(P94,TRUE,O94,_xlfn.TEXTJOIN(P94,TRUE,Q94:X94)),"&lt;%= utils.dasherize(name) %&gt;",VLOOKUP("&lt;%= utils.dasherize(name) %&gt;",$R$4:$X$11,MATCH($Q$3,$R$3:$X$3,0),FALSE)),"&lt;%= utils.join(name) %&gt;",VLOOKUP("&lt;%= utils.join(name) %&gt;",$R$4:$X$11,MATCH($Q$3,$R$3:$X$3,0),FALSE)),"&lt;%= utils.uppersnakecase(name) %&gt;",VLOOKUP("&lt;%= utils.uppersnakecase(name) %&gt;",$R$4:$X$11,MATCH($Q$3,$R$3:$X$3,0),FALSE)),"&lt;%= utils.titlecasePlus(name) %&gt;",VLOOKUP("&lt;%= utils.titlecasePlus(name) %&gt;",$R$4:$X$11,MATCH($Q$3,$R$3:$X$3,0),FALSE)),"&lt;%= utils.favicon(name) %&gt;",VLOOKUP("&lt;%= utils.favicon(name) %&gt;",$R$4:$X$11,MATCH($Q$3,$R$3:$X$3,0),FALSE)),"-fe-life","-life"))</f>
        <v>heroku config:set NODEMODULESCACHE=false</v>
      </c>
      <c r="K94" t="str">
        <f>IF(ISBLANK(I94),"",_xlfn.CONCAT("    """,I94,""": """,IF(LEN(J94)&lt;2,":",_xlfn.CONCAT(IF(L94,"",O$3),IF(M94,"echo ",""),IF(AND(LEN(J94)&gt;1,ISNUMBER(N94),NOT(ISBLANK(K95))),_xlfn.CONCAT(SUBSTITUTE($O$9,"*",SUBSTITUTE(I94,":","_"))),""),J94,_xlfn.CONCAT(IF(AND(LEN(J94)&gt;1,ISNUMBER(N94),NOT(ISBLANK(K95))),SUBSTITUTE($P$9,"*",SUBSTITUTE(LOWER(I94),":","_")),""),IF(L94,"",P$3),""))),IF(ISBLANK(K95),"""",""",")))</f>
        <v xml:space="preserve">    "heroku:clear:cache": "bash ./launch \" heroku config:set NODEMODULESCACHE=false \"",</v>
      </c>
      <c r="L94" s="2">
        <f t="shared" si="56"/>
        <v>0</v>
      </c>
      <c r="M94" s="2"/>
      <c r="N94" s="2"/>
      <c r="O94" s="2"/>
      <c r="P94" s="2" t="str">
        <f t="shared" si="57"/>
        <v xml:space="preserve"> &amp;&amp; </v>
      </c>
      <c r="Q94" t="s">
        <v>712</v>
      </c>
    </row>
    <row r="95" spans="4:18" x14ac:dyDescent="0.25">
      <c r="F95" t="s">
        <v>131</v>
      </c>
      <c r="G95" t="s">
        <v>707</v>
      </c>
      <c r="I95" s="1" t="str">
        <f t="shared" si="32"/>
        <v>heroku:rebuild</v>
      </c>
      <c r="J95" t="str">
        <f t="shared" si="42"/>
        <v>git commit --allow-empty -m \"empty commit\" &amp;&amp; git push heroku master</v>
      </c>
      <c r="K95" t="str">
        <f t="shared" si="49"/>
        <v xml:space="preserve">    "heroku:rebuild": "bash ./launch \" git commit --allow-empty -m \"empty commit\" &amp;&amp; git push heroku master \"",</v>
      </c>
      <c r="L95" s="2">
        <f t="shared" si="28"/>
        <v>0</v>
      </c>
      <c r="M95" s="2"/>
      <c r="N95" s="2"/>
      <c r="O95" s="2"/>
      <c r="P95" s="2" t="str">
        <f t="shared" si="50"/>
        <v xml:space="preserve"> &amp;&amp; </v>
      </c>
      <c r="Q95" t="s">
        <v>125</v>
      </c>
      <c r="R95" t="s">
        <v>126</v>
      </c>
    </row>
    <row r="96" spans="4:18" x14ac:dyDescent="0.25">
      <c r="D96" t="s">
        <v>184</v>
      </c>
      <c r="I96" s="1" t="str">
        <f xml:space="preserve"> _xlfn.TEXTJOIN(":",TRUE,D96:H96)</f>
        <v>dev:build:build:report:action</v>
      </c>
      <c r="J96" t="str">
        <f t="shared" si="42"/>
        <v>echo $'\\033[0;32m'Build: Built everything.$'\\033[0m'</v>
      </c>
      <c r="K96" t="str">
        <f t="shared" si="49"/>
        <v xml:space="preserve">    "dev:build:build:report:action": "bash ./launch \" echo $'\\033[0;32m'Build: Built everything.$'\\033[0m' \"",</v>
      </c>
      <c r="L96" s="2">
        <f t="shared" si="28"/>
        <v>0</v>
      </c>
      <c r="M96" s="2"/>
      <c r="N96" s="2"/>
      <c r="O96" s="2"/>
      <c r="P96" s="2" t="str">
        <f>IF(ISBLANK(O96),CONCATENATE(" ",$P$5," ")," ")</f>
        <v xml:space="preserve"> &amp;&amp; </v>
      </c>
      <c r="Q96" t="s">
        <v>555</v>
      </c>
    </row>
    <row r="97" spans="3:17" x14ac:dyDescent="0.25">
      <c r="D97" t="s">
        <v>644</v>
      </c>
      <c r="I97" s="1" t="str">
        <f xml:space="preserve"> _xlfn.TEXTJOIN(":",TRUE,D97:H97)</f>
        <v>dev:build:report:action</v>
      </c>
      <c r="J97" t="str">
        <f t="shared" si="42"/>
        <v>npm-run-all dev:build:report:action:*</v>
      </c>
      <c r="K97" t="str">
        <f t="shared" si="49"/>
        <v xml:space="preserve">    "dev:build:report:action": "bash ./launch \" npm-run-all dev:build:report:action:* \"",</v>
      </c>
      <c r="L97" s="2">
        <f t="shared" si="28"/>
        <v>0</v>
      </c>
      <c r="M97" s="2"/>
      <c r="N97" s="2"/>
      <c r="O97" s="2" t="str">
        <f>IF(ISBLANK(Q97),"",IF(ISNUMBER(SEARCH(":*",Q97)),$O$7,$O$5))</f>
        <v>npm-run-all</v>
      </c>
      <c r="P97" s="2" t="str">
        <f t="shared" ref="P97:P99" si="63">IF(ISBLANK(O97),CONCATENATE(" ",$P$5," ")," ")</f>
        <v xml:space="preserve"> </v>
      </c>
      <c r="Q97" t="str">
        <f>CONCATENATE(IF(CODE(I97)-CODE("a")&lt;0,LOWER(LEFT(I97,IF(ISERR(FIND(":",I97)),LEN(I97)+1,FIND(":",I97))-1)),I97),":*")</f>
        <v>dev:build:report:action:*</v>
      </c>
    </row>
    <row r="98" spans="3:17" x14ac:dyDescent="0.25">
      <c r="D98" t="str">
        <f>D97</f>
        <v>dev:build:report:action</v>
      </c>
      <c r="F98" t="s">
        <v>11</v>
      </c>
      <c r="I98" s="1" t="str">
        <f xml:space="preserve"> _xlfn.TEXTJOIN(":",TRUE,D98:H98)</f>
        <v>dev:build:report:action:report</v>
      </c>
      <c r="J98" t="str">
        <f t="shared" si="42"/>
        <v>echo $'\\033[0;32m'BUILD: Built everything.$'\\033[0m'</v>
      </c>
      <c r="K98" t="str">
        <f t="shared" si="49"/>
        <v xml:space="preserve">    "dev:build:report:action:report": "bash ./launch \" echo $'\\033[0;32m'BUILD: Built everything.$'\\033[0m' \"",</v>
      </c>
      <c r="L98" s="2">
        <f t="shared" si="28"/>
        <v>0</v>
      </c>
      <c r="M98" s="2"/>
      <c r="N98" s="2"/>
      <c r="O98" s="2"/>
      <c r="P98" s="2" t="str">
        <f t="shared" si="63"/>
        <v xml:space="preserve"> &amp;&amp; </v>
      </c>
      <c r="Q98" t="s">
        <v>662</v>
      </c>
    </row>
    <row r="99" spans="3:17" x14ac:dyDescent="0.25">
      <c r="D99" t="str">
        <f>D97</f>
        <v>dev:build:report:action</v>
      </c>
      <c r="F99" t="s">
        <v>642</v>
      </c>
      <c r="I99" s="1" t="str">
        <f xml:space="preserve"> _xlfn.TEXTJOIN(":",TRUE,D99:H99)</f>
        <v>dev:build:report:action:shout</v>
      </c>
      <c r="J99" t="str">
        <f t="shared" si="42"/>
        <v>echo &amp;&amp; figlet -f Banner BUILD: all done | sed $'s/#/\\033[0;42m \\033[m/g' &amp;&amp; echo $'\\033[0m'</v>
      </c>
      <c r="K99" t="str">
        <f t="shared" si="49"/>
        <v xml:space="preserve">    "dev:build:report:action:shout": "bash ./launch \" echo &amp;&amp; figlet -f Banner BUILD: all done | sed $'s/#/\\033[0;42m \\033[m/g' &amp;&amp; echo $'\\033[0m' \"",</v>
      </c>
      <c r="L99" s="2">
        <f t="shared" si="28"/>
        <v>0</v>
      </c>
      <c r="M99" s="2"/>
      <c r="N99" s="2"/>
      <c r="O99" s="2"/>
      <c r="P99" s="2" t="str">
        <f t="shared" si="63"/>
        <v xml:space="preserve"> &amp;&amp; </v>
      </c>
      <c r="Q99" t="s">
        <v>698</v>
      </c>
    </row>
    <row r="100" spans="3:17" x14ac:dyDescent="0.25">
      <c r="C100" t="s">
        <v>114</v>
      </c>
      <c r="E100" t="str">
        <f xml:space="preserve"> CONCATENATE("// ",C100)</f>
        <v>// TEST</v>
      </c>
      <c r="I100" s="1" t="str">
        <f xml:space="preserve"> _xlfn.TEXTJOIN(":",TRUE,D100:H100)</f>
        <v>// TEST</v>
      </c>
      <c r="J100" t="str">
        <f t="shared" si="42"/>
        <v>:</v>
      </c>
      <c r="K100" t="str">
        <f t="shared" si="49"/>
        <v xml:space="preserve">    "// TEST": ":",</v>
      </c>
      <c r="L100" s="2">
        <f t="shared" si="28"/>
        <v>0</v>
      </c>
      <c r="M100" s="2"/>
      <c r="N100" s="2"/>
      <c r="O100" s="2"/>
      <c r="P100" s="2" t="str">
        <f t="shared" ref="P100:P174" si="64">IF(ISBLANK(O100),CONCATENATE(" ",$P$5," ")," ")</f>
        <v xml:space="preserve"> &amp;&amp; </v>
      </c>
    </row>
    <row r="101" spans="3:17" x14ac:dyDescent="0.25">
      <c r="D101" t="s">
        <v>185</v>
      </c>
      <c r="I101" s="1" t="str">
        <f t="shared" ref="I101:I129" si="65" xml:space="preserve"> _xlfn.TEXTJOIN(":",TRUE,D101:H101)</f>
        <v>dev:test:test:package:vulnerability:action</v>
      </c>
      <c r="J101" t="str">
        <f t="shared" si="42"/>
        <v>npm-run-all vulnerability-check</v>
      </c>
      <c r="K101" t="str">
        <f t="shared" si="49"/>
        <v xml:space="preserve">    "dev:test:test:package:vulnerability:action": "bash ./launch \" npm-run-all vulnerability-check \"",</v>
      </c>
      <c r="L101" s="2">
        <f t="shared" si="28"/>
        <v>0</v>
      </c>
      <c r="M101" s="2"/>
      <c r="N101" s="2"/>
      <c r="O101" s="2" t="str">
        <f>IF(ISBLANK(Q101),"",$O$7)</f>
        <v>npm-run-all</v>
      </c>
      <c r="P101" s="2" t="str">
        <f t="shared" si="64"/>
        <v xml:space="preserve"> </v>
      </c>
      <c r="Q101" t="s">
        <v>43</v>
      </c>
    </row>
    <row r="102" spans="3:17" x14ac:dyDescent="0.25">
      <c r="F102" t="s">
        <v>43</v>
      </c>
      <c r="I102" s="1" t="str">
        <f t="shared" si="65"/>
        <v>vulnerability-check</v>
      </c>
      <c r="J102" t="str">
        <f t="shared" si="42"/>
        <v>npx snyk test --all-projects -d</v>
      </c>
      <c r="K102" t="str">
        <f t="shared" si="49"/>
        <v xml:space="preserve">    "vulnerability-check": "bash ./launch \" echo npx snyk test --all-projects -d \"",</v>
      </c>
      <c r="L102" s="2">
        <f t="shared" si="28"/>
        <v>0</v>
      </c>
      <c r="M102" s="2">
        <v>1</v>
      </c>
      <c r="N102" s="2"/>
      <c r="O102" s="2"/>
      <c r="P102" s="2" t="str">
        <f t="shared" si="64"/>
        <v xml:space="preserve"> &amp;&amp; </v>
      </c>
      <c r="Q102" t="s">
        <v>618</v>
      </c>
    </row>
    <row r="103" spans="3:17" x14ac:dyDescent="0.25">
      <c r="D103" t="s">
        <v>186</v>
      </c>
      <c r="I103" s="1" t="str">
        <f t="shared" si="65"/>
        <v>dev:test:test:package:unit:action</v>
      </c>
      <c r="J103" t="str">
        <f t="shared" si="42"/>
        <v>npm-run-all test-once</v>
      </c>
      <c r="K103" t="str">
        <f t="shared" si="49"/>
        <v xml:space="preserve">    "dev:test:test:package:unit:action": "bash ./launch \" npm-run-all test-once \"",</v>
      </c>
      <c r="L103" s="2">
        <f t="shared" si="28"/>
        <v>0</v>
      </c>
      <c r="M103" s="2"/>
      <c r="N103" s="2"/>
      <c r="O103" s="2" t="str">
        <f>IF(ISBLANK(Q103),"",$O$7)</f>
        <v>npm-run-all</v>
      </c>
      <c r="P103" s="2" t="str">
        <f t="shared" si="64"/>
        <v xml:space="preserve"> </v>
      </c>
      <c r="Q103" t="s">
        <v>40</v>
      </c>
    </row>
    <row r="104" spans="3:17" x14ac:dyDescent="0.25">
      <c r="F104" t="s">
        <v>40</v>
      </c>
      <c r="I104" s="1" t="str">
        <f t="shared" si="65"/>
        <v>test-once</v>
      </c>
      <c r="J104" t="str">
        <f t="shared" si="42"/>
        <v>env singleRun=true ng test --code-coverage --watch=false</v>
      </c>
      <c r="K104" t="str">
        <f t="shared" si="49"/>
        <v xml:space="preserve">    "test-once": "bash ./launch \" env singleRun=true ng test --code-coverage --watch=false \"",</v>
      </c>
      <c r="L104" s="2">
        <f t="shared" si="28"/>
        <v>0</v>
      </c>
      <c r="M104" s="2"/>
      <c r="N104" s="2"/>
      <c r="O104" s="2"/>
      <c r="P104" s="2" t="str">
        <f t="shared" si="64"/>
        <v xml:space="preserve"> &amp;&amp; </v>
      </c>
      <c r="Q104" t="s">
        <v>267</v>
      </c>
    </row>
    <row r="105" spans="3:17" x14ac:dyDescent="0.25">
      <c r="C105" t="s">
        <v>111</v>
      </c>
      <c r="F105" t="s">
        <v>2</v>
      </c>
      <c r="I105" s="1" t="str">
        <f t="shared" si="65"/>
        <v>test</v>
      </c>
      <c r="J105" t="str">
        <f t="shared" si="42"/>
        <v>if [ ! \"$TRAVIS\" ] &amp;&amp; [ ! \"$HEROKU\" ] ; then ng test --code-coverage ; fi</v>
      </c>
      <c r="K105" t="str">
        <f t="shared" si="49"/>
        <v xml:space="preserve">    "test": "bash ./launch \" if [ ! \"$TRAVIS\" ] &amp;&amp; [ ! \"$HEROKU\" ] ; then ng test --code-coverage ; fi \"",</v>
      </c>
      <c r="L105" s="2">
        <f t="shared" si="28"/>
        <v>0</v>
      </c>
      <c r="M105" s="2"/>
      <c r="N105" s="2"/>
      <c r="O105" s="2"/>
      <c r="P105" s="2" t="str">
        <f t="shared" si="64"/>
        <v xml:space="preserve"> &amp;&amp; </v>
      </c>
      <c r="Q105" t="s">
        <v>127</v>
      </c>
    </row>
    <row r="106" spans="3:17" x14ac:dyDescent="0.25">
      <c r="D106" t="s">
        <v>187</v>
      </c>
      <c r="I106" s="1" t="str">
        <f t="shared" si="65"/>
        <v>dev:test:test:measure:action</v>
      </c>
      <c r="J106" t="str">
        <f t="shared" si="42"/>
        <v>npm-run-all measure:*</v>
      </c>
      <c r="K106" t="str">
        <f t="shared" si="49"/>
        <v xml:space="preserve">    "dev:test:test:measure:action": "bash ./launch \" npm-run-all measure:* \"",</v>
      </c>
      <c r="L106" s="2">
        <f t="shared" si="28"/>
        <v>0</v>
      </c>
      <c r="M106" s="2"/>
      <c r="N106" s="2"/>
      <c r="O106" s="2" t="str">
        <f>IF(ISBLANK(Q106),"",$O$7)</f>
        <v>npm-run-all</v>
      </c>
      <c r="P106" s="2" t="str">
        <f t="shared" si="64"/>
        <v xml:space="preserve"> </v>
      </c>
      <c r="Q106" t="s">
        <v>213</v>
      </c>
    </row>
    <row r="107" spans="3:17" x14ac:dyDescent="0.25">
      <c r="F107" t="s">
        <v>61</v>
      </c>
      <c r="G107" t="s">
        <v>214</v>
      </c>
      <c r="I107" s="1" t="str">
        <f t="shared" ref="I107:I112" si="66" xml:space="preserve"> _xlfn.TEXTJOIN(":",TRUE,D107:H107)</f>
        <v>measure:static</v>
      </c>
      <c r="J107" t="str">
        <f t="shared" si="42"/>
        <v>npm-run-all lint</v>
      </c>
      <c r="K107" t="str">
        <f t="shared" si="49"/>
        <v xml:space="preserve">    "measure:static": "bash ./launch \" npm-run-all lint \"",</v>
      </c>
      <c r="L107" s="2">
        <f t="shared" si="28"/>
        <v>0</v>
      </c>
      <c r="M107" s="2"/>
      <c r="N107" s="2"/>
      <c r="O107" s="2" t="str">
        <f>IF(ISBLANK(Q107),"",$O$7)</f>
        <v>npm-run-all</v>
      </c>
      <c r="P107" s="2" t="str">
        <f t="shared" ref="P107:P112" si="67">IF(ISBLANK(O107),CONCATENATE(" ",$P$5," ")," ")</f>
        <v xml:space="preserve"> </v>
      </c>
      <c r="Q107" t="s">
        <v>44</v>
      </c>
    </row>
    <row r="108" spans="3:17" x14ac:dyDescent="0.25">
      <c r="F108" t="s">
        <v>44</v>
      </c>
      <c r="I108" s="1" t="str">
        <f t="shared" si="66"/>
        <v>lint</v>
      </c>
      <c r="J108" t="str">
        <f t="shared" si="42"/>
        <v>ng  lint</v>
      </c>
      <c r="K108" t="str">
        <f t="shared" si="49"/>
        <v xml:space="preserve">    "lint": "bash ./launch \" ng  lint \"",</v>
      </c>
      <c r="L108" s="2">
        <f t="shared" si="28"/>
        <v>0</v>
      </c>
      <c r="M108" s="2"/>
      <c r="N108" s="2"/>
      <c r="O108" s="2"/>
      <c r="P108" s="2" t="str">
        <f t="shared" si="67"/>
        <v xml:space="preserve"> &amp;&amp; </v>
      </c>
      <c r="Q108" t="s">
        <v>86</v>
      </c>
    </row>
    <row r="109" spans="3:17" x14ac:dyDescent="0.25">
      <c r="F109" t="s">
        <v>61</v>
      </c>
      <c r="G109" t="s">
        <v>212</v>
      </c>
      <c r="I109" s="1" t="str">
        <f t="shared" si="66"/>
        <v>measure:lighthouse</v>
      </c>
      <c r="J109" t="str">
        <f t="shared" si="42"/>
        <v>if [ \"$CI\" ] ; then npm-run-all measure:lighthouse:remote ; else npm-run-all measure:lighthouse:local ; fi</v>
      </c>
      <c r="K109" t="str">
        <f t="shared" si="49"/>
        <v xml:space="preserve">    "measure:lighthouse": "bash ./launch \" if [ \"$CI\" ] ; then npm-run-all measure:lighthouse:remote ; else npm-run-all measure:lighthouse:local ; fi \"",</v>
      </c>
      <c r="L109" s="2">
        <f t="shared" si="28"/>
        <v>0</v>
      </c>
      <c r="M109" s="2"/>
      <c r="N109" s="2"/>
      <c r="O109" s="2"/>
      <c r="P109" s="2" t="str">
        <f t="shared" si="67"/>
        <v xml:space="preserve"> &amp;&amp; </v>
      </c>
      <c r="Q109" t="s">
        <v>629</v>
      </c>
    </row>
    <row r="110" spans="3:17" x14ac:dyDescent="0.25">
      <c r="F110" t="s">
        <v>61</v>
      </c>
      <c r="G110" t="s">
        <v>212</v>
      </c>
      <c r="H110" t="s">
        <v>570</v>
      </c>
      <c r="I110" s="1" t="str">
        <f t="shared" si="66"/>
        <v>measure:lighthouse:remote</v>
      </c>
      <c r="J110" t="str">
        <f t="shared" si="42"/>
        <v>env CV_GENERATOR_AUDITING=true npx lighthouse https://cv-generator-fe.herokuapp.com/ --chrome-flags=\\\"--headless --disable-gpu\\\" --output-path=./logs/lighthouse.report.html --only-categories=accessibility,best-practices,pwa,seo --max-wait-for-load=120000 &amp;&amp; unset CV_GENERATOR_AUDITING</v>
      </c>
      <c r="K110" t="str">
        <f t="shared" si="49"/>
        <v xml:space="preserve">    "measure:lighthouse:remote": "bash ./launch \" env CV_GENERATOR_AUDITING=true npx lighthouse https://cv-generator-fe.herokuapp.com/ --chrome-flags=\\\"--headless --disable-gpu\\\" --output-path=./logs/lighthouse.report.html --only-categories=accessibility,best-practices,pwa,seo --max-wait-for-load=120000 &amp;&amp; unset CV_GENERATOR_AUDITING \"",</v>
      </c>
      <c r="L110" s="2">
        <f t="shared" si="28"/>
        <v>0</v>
      </c>
      <c r="M110" s="2"/>
      <c r="N110" s="2"/>
      <c r="O110" s="2"/>
      <c r="P110" s="2" t="str">
        <f t="shared" si="67"/>
        <v xml:space="preserve"> &amp;&amp; </v>
      </c>
      <c r="Q110" t="s">
        <v>620</v>
      </c>
    </row>
    <row r="111" spans="3:17" x14ac:dyDescent="0.25">
      <c r="F111" t="s">
        <v>61</v>
      </c>
      <c r="G111" t="s">
        <v>212</v>
      </c>
      <c r="H111" t="s">
        <v>393</v>
      </c>
      <c r="I111" s="1" t="str">
        <f t="shared" si="66"/>
        <v>measure:lighthouse:local</v>
      </c>
      <c r="J111" t="str">
        <f t="shared" si="42"/>
        <v>env CV_GENERATOR_AUDITING=true npx lighthouse https://cv-generator-fe.herokuapp.com/ --chrome-flags=\\\"--headless --disable-gpu\\\" --output-path=./logs/lighthouse.report.html --only-categories=accessibility,best-practices,pwa,seo --max-wait-for-load=120000 --view &amp;&amp; unset CV_GENERATOR_AUDITING</v>
      </c>
      <c r="K111" t="str">
        <f t="shared" si="49"/>
        <v xml:space="preserve">    "measure:lighthouse:local": "bash ./launch \" env CV_GENERATOR_AUDITING=true npx lighthouse https://cv-generator-fe.herokuapp.com/ --chrome-flags=\\\"--headless --disable-gpu\\\" --output-path=./logs/lighthouse.report.html --only-categories=accessibility,best-practices,pwa,seo --max-wait-for-load=120000 --view &amp;&amp; unset CV_GENERATOR_AUDITING \"",</v>
      </c>
      <c r="L111" s="2">
        <f t="shared" ref="L111" si="68">N(COUNTIF($L$3:$L$9,I111)&gt;0)</f>
        <v>0</v>
      </c>
      <c r="M111" s="2"/>
      <c r="N111" s="2"/>
      <c r="O111" s="2"/>
      <c r="P111" s="2" t="str">
        <f t="shared" si="67"/>
        <v xml:space="preserve"> &amp;&amp; </v>
      </c>
      <c r="Q111" t="s">
        <v>619</v>
      </c>
    </row>
    <row r="112" spans="3:17" x14ac:dyDescent="0.25">
      <c r="F112" t="s">
        <v>61</v>
      </c>
      <c r="G112" t="s">
        <v>215</v>
      </c>
      <c r="I112" s="1" t="str">
        <f t="shared" si="66"/>
        <v>measure:lighthouse-update</v>
      </c>
      <c r="J112" t="str">
        <f t="shared" si="42"/>
        <v>:</v>
      </c>
      <c r="K112" t="str">
        <f t="shared" si="49"/>
        <v xml:space="preserve">    "measure:lighthouse-update": ":",</v>
      </c>
      <c r="L112" s="2">
        <f t="shared" si="28"/>
        <v>0</v>
      </c>
      <c r="M112" s="2"/>
      <c r="N112" s="2"/>
      <c r="O112" s="2"/>
      <c r="P112" s="2" t="str">
        <f t="shared" si="67"/>
        <v xml:space="preserve"> &amp;&amp; </v>
      </c>
    </row>
    <row r="113" spans="4:24" x14ac:dyDescent="0.25">
      <c r="D113" t="s">
        <v>188</v>
      </c>
      <c r="I113" s="1" t="str">
        <f t="shared" si="65"/>
        <v>dev:test:codecover:package:action</v>
      </c>
      <c r="J113" t="str">
        <f t="shared" si="42"/>
        <v>npm-run-all codecov coveralls</v>
      </c>
      <c r="K113" t="str">
        <f t="shared" si="49"/>
        <v xml:space="preserve">    "dev:test:codecover:package:action": "bash ./launch \" npm-run-all codecov coveralls \"",</v>
      </c>
      <c r="L113" s="2">
        <f t="shared" si="28"/>
        <v>0</v>
      </c>
      <c r="M113" s="2"/>
      <c r="N113" s="2"/>
      <c r="O113" s="2" t="str">
        <f>IF(ISBLANK(Q113),"",$O$7)</f>
        <v>npm-run-all</v>
      </c>
      <c r="P113" s="2" t="str">
        <f t="shared" si="64"/>
        <v xml:space="preserve"> </v>
      </c>
      <c r="Q113" t="s">
        <v>51</v>
      </c>
      <c r="R113" t="s">
        <v>17</v>
      </c>
    </row>
    <row r="114" spans="4:24" x14ac:dyDescent="0.25">
      <c r="F114" t="s">
        <v>51</v>
      </c>
      <c r="I114" s="1" t="str">
        <f xml:space="preserve"> _xlfn.TEXTJOIN(":",TRUE,D114:H114)</f>
        <v>codecov</v>
      </c>
      <c r="J114" t="str">
        <f t="shared" si="42"/>
        <v>npm-run-all codecov:*</v>
      </c>
      <c r="K114" t="str">
        <f t="shared" si="49"/>
        <v xml:space="preserve">    "codecov": "bash ./launch \" npm-run-all codecov:* \"",</v>
      </c>
      <c r="L114" s="2">
        <f t="shared" si="28"/>
        <v>0</v>
      </c>
      <c r="M114" s="2"/>
      <c r="N114" s="2"/>
      <c r="O114" s="2" t="str">
        <f>IF(ISBLANK(Q114),"",$O$7)</f>
        <v>npm-run-all</v>
      </c>
      <c r="P114" s="2" t="str">
        <f>IF(ISBLANK(O114),CONCATENATE(" ",$P$5," ")," ")</f>
        <v xml:space="preserve"> </v>
      </c>
      <c r="Q114" t="s">
        <v>207</v>
      </c>
    </row>
    <row r="115" spans="4:24" x14ac:dyDescent="0.25">
      <c r="F115" t="s">
        <v>51</v>
      </c>
      <c r="G115" t="s">
        <v>208</v>
      </c>
      <c r="I115" s="1" t="str">
        <f xml:space="preserve"> _xlfn.TEXTJOIN(":",TRUE,D115:H115)</f>
        <v>codecov:env</v>
      </c>
      <c r="J115" t="str">
        <f t="shared" si="42"/>
        <v>bash &lt;(curl -s https://codecov.io/env)</v>
      </c>
      <c r="K115" t="str">
        <f t="shared" si="49"/>
        <v xml:space="preserve">    "codecov:env": "bash ./launch \" bash &lt;(curl -s https://codecov.io/env) \"",</v>
      </c>
      <c r="L115" s="2">
        <f t="shared" si="28"/>
        <v>0</v>
      </c>
      <c r="M115" s="2"/>
      <c r="N115" s="2"/>
      <c r="O115" s="2"/>
      <c r="P115" s="2" t="str">
        <f>IF(ISBLANK(O115),CONCATENATE(" ",$P$5," ")," ")</f>
        <v xml:space="preserve"> &amp;&amp; </v>
      </c>
      <c r="Q115" t="s">
        <v>209</v>
      </c>
    </row>
    <row r="116" spans="4:24" x14ac:dyDescent="0.25">
      <c r="F116" t="s">
        <v>51</v>
      </c>
      <c r="G116" t="s">
        <v>205</v>
      </c>
      <c r="I116" s="1" t="str">
        <f xml:space="preserve"> _xlfn.TEXTJOIN(":",TRUE,D116:H116)</f>
        <v>codecov:method1</v>
      </c>
      <c r="J116" t="str">
        <f t="shared" si="42"/>
        <v>if [ \"$APPVEYOR\" ] ; then codecov ; fi</v>
      </c>
      <c r="K116" t="str">
        <f t="shared" si="49"/>
        <v xml:space="preserve">    "codecov:method1": "bash ./launch \" if [ \"$APPVEYOR\" ] ; then codecov ; fi \"",</v>
      </c>
      <c r="L116" s="2">
        <f t="shared" si="28"/>
        <v>0</v>
      </c>
      <c r="M116" s="2"/>
      <c r="N116" s="2"/>
      <c r="O116" s="2"/>
      <c r="P116" s="2" t="str">
        <f>IF(ISBLANK(O116),CONCATENATE(" ",$P$5," ")," ")</f>
        <v xml:space="preserve"> &amp;&amp; </v>
      </c>
      <c r="Q116" t="s">
        <v>210</v>
      </c>
    </row>
    <row r="117" spans="4:24" x14ac:dyDescent="0.25">
      <c r="F117" t="s">
        <v>51</v>
      </c>
      <c r="G117" t="s">
        <v>206</v>
      </c>
      <c r="I117" s="1" t="str">
        <f t="shared" si="65"/>
        <v>codecov:method2</v>
      </c>
      <c r="J117" t="str">
        <f t="shared" si="42"/>
        <v>if [ ! \"$APPVEYOR\" ] ; then bash &lt;(curl -s https://codecov.io/bash) ; fi</v>
      </c>
      <c r="K117" t="str">
        <f t="shared" si="49"/>
        <v xml:space="preserve">    "codecov:method2": "bash ./launch \" if [ ! \"$APPVEYOR\" ] ; then bash &lt;(curl -s https://codecov.io/bash) ; fi \"",</v>
      </c>
      <c r="L117" s="2">
        <f t="shared" si="28"/>
        <v>0</v>
      </c>
      <c r="M117" s="2"/>
      <c r="N117" s="2"/>
      <c r="O117" s="2"/>
      <c r="P117" s="2" t="str">
        <f t="shared" si="64"/>
        <v xml:space="preserve"> &amp;&amp; </v>
      </c>
      <c r="Q117" t="s">
        <v>211</v>
      </c>
    </row>
    <row r="118" spans="4:24" x14ac:dyDescent="0.25">
      <c r="F118" t="s">
        <v>17</v>
      </c>
      <c r="I118" s="1" t="str">
        <f t="shared" si="65"/>
        <v>coveralls</v>
      </c>
      <c r="J118" t="str">
        <f t="shared" si="42"/>
        <v>node ./node_modules/coveralls/bin/coveralls.js &lt; ./coverage/lcov.info</v>
      </c>
      <c r="K118" t="str">
        <f t="shared" si="49"/>
        <v xml:space="preserve">    "coveralls": "bash ./launch \" node ./node_modules/coveralls/bin/coveralls.js &lt; ./coverage/lcov.info \"",</v>
      </c>
      <c r="L118" s="2">
        <f t="shared" si="28"/>
        <v>0</v>
      </c>
      <c r="M118" s="2"/>
      <c r="N118" s="2"/>
      <c r="O118" s="2"/>
      <c r="P118" s="2" t="str">
        <f t="shared" si="64"/>
        <v xml:space="preserve"> &amp;&amp; </v>
      </c>
      <c r="Q118" t="s">
        <v>52</v>
      </c>
    </row>
    <row r="119" spans="4:24" x14ac:dyDescent="0.25">
      <c r="D119" t="s">
        <v>189</v>
      </c>
      <c r="I119" s="1" t="str">
        <f t="shared" si="65"/>
        <v>dev:test:document:package:action</v>
      </c>
      <c r="J119" t="str">
        <f t="shared" si="42"/>
        <v>npm-run-all compodoc</v>
      </c>
      <c r="K119" t="str">
        <f t="shared" si="49"/>
        <v xml:space="preserve">    "dev:test:document:package:action": "bash ./launch \" npm-run-all compodoc \"",</v>
      </c>
      <c r="L119" s="2">
        <f t="shared" si="28"/>
        <v>0</v>
      </c>
      <c r="M119" s="2"/>
      <c r="N119" s="2"/>
      <c r="O119" s="2" t="str">
        <f>IF(ISBLANK(Q119),"",$O$7)</f>
        <v>npm-run-all</v>
      </c>
      <c r="P119" s="2" t="str">
        <f t="shared" si="64"/>
        <v xml:space="preserve"> </v>
      </c>
      <c r="Q119" t="s">
        <v>22</v>
      </c>
    </row>
    <row r="120" spans="4:24" x14ac:dyDescent="0.25">
      <c r="F120" t="s">
        <v>22</v>
      </c>
      <c r="I120" s="1" t="str">
        <f t="shared" si="65"/>
        <v>compodoc</v>
      </c>
      <c r="J120" t="str">
        <f t="shared" si="42"/>
        <v>compodoc -p tsconfig.compodoc.json --theme vagrant --hideGenerator --disableSourceCode --disablePrivate --disableTemplateTab --customFavicon \\\"./src/assets/icons/android-chrome-512x512.png\\\" -n \\\"CV Generator Documentation\\\"</v>
      </c>
      <c r="K120" t="str">
        <f t="shared" si="49"/>
        <v xml:space="preserve">    "compodoc": "bash ./launch \" compodoc -p tsconfig.compodoc.json --theme vagrant --hideGenerator --disableSourceCode --disablePrivate --disableTemplateTab --customFavicon \\\"./src/assets/icons/android-chrome-512x512.png\\\" -n \\\"CV Generator Documentation\\\" \"",</v>
      </c>
      <c r="L120" s="2">
        <f t="shared" si="28"/>
        <v>0</v>
      </c>
      <c r="M120" s="2"/>
      <c r="N120" s="2"/>
      <c r="O120" s="2"/>
      <c r="P120" s="2" t="str">
        <f t="shared" si="64"/>
        <v xml:space="preserve"> &amp;&amp; </v>
      </c>
      <c r="Q120" t="s">
        <v>603</v>
      </c>
    </row>
    <row r="121" spans="4:24" x14ac:dyDescent="0.25">
      <c r="D121" t="s">
        <v>190</v>
      </c>
      <c r="I121" s="1" t="str">
        <f t="shared" si="65"/>
        <v>dev:test:integrate:package:action</v>
      </c>
      <c r="J121" t="str">
        <f t="shared" si="42"/>
        <v>npm-run-all ngsw-config ngsw-copy favicon-copy google-copy manifest-copy cov-copy doc-copy logs-copy</v>
      </c>
      <c r="K121" t="str">
        <f t="shared" si="49"/>
        <v xml:space="preserve">    "dev:test:integrate:package:action": "bash ./launch \" npm-run-all ngsw-config ngsw-copy favicon-copy google-copy manifest-copy cov-copy doc-copy logs-copy \"",</v>
      </c>
      <c r="L121" s="2">
        <f t="shared" si="28"/>
        <v>0</v>
      </c>
      <c r="M121" s="2"/>
      <c r="N121" s="2"/>
      <c r="O121" s="2" t="str">
        <f>IF(ISBLANK(Q121),"",$O$7)</f>
        <v>npm-run-all</v>
      </c>
      <c r="P121" s="2" t="str">
        <f t="shared" si="64"/>
        <v xml:space="preserve"> </v>
      </c>
      <c r="Q121" t="s">
        <v>24</v>
      </c>
      <c r="R121" t="s">
        <v>25</v>
      </c>
      <c r="S121" t="s">
        <v>26</v>
      </c>
      <c r="T121" t="s">
        <v>38</v>
      </c>
      <c r="U121" t="s">
        <v>39</v>
      </c>
      <c r="V121" t="s">
        <v>37</v>
      </c>
      <c r="W121" t="s">
        <v>36</v>
      </c>
      <c r="X121" t="s">
        <v>196</v>
      </c>
    </row>
    <row r="122" spans="4:24" x14ac:dyDescent="0.25">
      <c r="F122" t="s">
        <v>24</v>
      </c>
      <c r="I122" s="1" t="str">
        <f t="shared" si="65"/>
        <v>ngsw-config</v>
      </c>
      <c r="J122" t="str">
        <f t="shared" si="42"/>
        <v>if [ \"$production\" ] ; then node_modules/.bin/ngsw-config dist src/ngsw-config.json ; fi</v>
      </c>
      <c r="K122" t="str">
        <f t="shared" si="49"/>
        <v xml:space="preserve">    "ngsw-config": "bash ./launch \" if [ \"$production\" ] ; then node_modules/.bin/ngsw-config dist src/ngsw-config.json ; fi \"",</v>
      </c>
      <c r="L122" s="2">
        <f t="shared" si="28"/>
        <v>0</v>
      </c>
      <c r="M122" s="2"/>
      <c r="N122" s="2"/>
      <c r="O122" s="2"/>
      <c r="P122" s="2" t="str">
        <f t="shared" si="64"/>
        <v xml:space="preserve"> &amp;&amp; </v>
      </c>
      <c r="Q122" t="s">
        <v>167</v>
      </c>
    </row>
    <row r="123" spans="4:24" x14ac:dyDescent="0.25">
      <c r="F123" t="s">
        <v>25</v>
      </c>
      <c r="I123" s="1" t="str">
        <f t="shared" si="65"/>
        <v>ngsw-copy</v>
      </c>
      <c r="J123" t="str">
        <f t="shared" si="42"/>
        <v>if [ \"$production\" ] ; then cp node_modules/@angular/service-worker/ngsw-worker.js dist/ ; fi</v>
      </c>
      <c r="K123" t="str">
        <f t="shared" si="49"/>
        <v xml:space="preserve">    "ngsw-copy": "bash ./launch \" if [ \"$production\" ] ; then cp node_modules/@angular/service-worker/ngsw-worker.js dist/ ; fi \"",</v>
      </c>
      <c r="L123" s="2">
        <f t="shared" si="28"/>
        <v>0</v>
      </c>
      <c r="M123" s="2"/>
      <c r="N123" s="2"/>
      <c r="O123" s="2"/>
      <c r="P123" s="2" t="str">
        <f t="shared" si="64"/>
        <v xml:space="preserve"> &amp;&amp; </v>
      </c>
      <c r="Q123" t="s">
        <v>168</v>
      </c>
    </row>
    <row r="124" spans="4:24" x14ac:dyDescent="0.25">
      <c r="F124" t="s">
        <v>26</v>
      </c>
      <c r="I124" s="1" t="str">
        <f t="shared" si="65"/>
        <v>favicon-copy</v>
      </c>
      <c r="J124" t="str">
        <f t="shared" si="42"/>
        <v>cp -r src/assets/icons dist/assets/icons/</v>
      </c>
      <c r="K124" t="str">
        <f t="shared" si="49"/>
        <v xml:space="preserve">    "favicon-copy": "bash ./launch \" cp -r src/assets/icons dist/assets/icons/ \"",</v>
      </c>
      <c r="L124" s="2">
        <f t="shared" si="28"/>
        <v>0</v>
      </c>
      <c r="M124" s="2"/>
      <c r="N124" s="2"/>
      <c r="O124" s="2"/>
      <c r="P124" s="2" t="str">
        <f t="shared" si="64"/>
        <v xml:space="preserve"> &amp;&amp; </v>
      </c>
      <c r="Q124" t="s">
        <v>771</v>
      </c>
    </row>
    <row r="125" spans="4:24" x14ac:dyDescent="0.25">
      <c r="F125" t="s">
        <v>38</v>
      </c>
      <c r="I125" s="1" t="str">
        <f t="shared" si="65"/>
        <v>google-copy</v>
      </c>
      <c r="J125" t="str">
        <f t="shared" si="42"/>
        <v>cp src/google/*.* dist/</v>
      </c>
      <c r="K125" t="str">
        <f t="shared" si="49"/>
        <v xml:space="preserve">    "google-copy": "bash ./launch \" cp src/google/*.* dist/ \"",</v>
      </c>
      <c r="L125" s="2">
        <f t="shared" si="28"/>
        <v>0</v>
      </c>
      <c r="M125" s="2"/>
      <c r="N125" s="2"/>
      <c r="O125" s="2"/>
      <c r="P125" s="2" t="str">
        <f t="shared" si="64"/>
        <v xml:space="preserve"> &amp;&amp; </v>
      </c>
      <c r="Q125" t="s">
        <v>41</v>
      </c>
    </row>
    <row r="126" spans="4:24" x14ac:dyDescent="0.25">
      <c r="F126" t="s">
        <v>39</v>
      </c>
      <c r="I126" s="1" t="str">
        <f t="shared" si="65"/>
        <v>manifest-copy</v>
      </c>
      <c r="J126" t="str">
        <f t="shared" si="42"/>
        <v>cp src/manifest.webmanifest dist/</v>
      </c>
      <c r="K126" t="str">
        <f t="shared" si="49"/>
        <v xml:space="preserve">    "manifest-copy": "bash ./launch \" cp src/manifest.webmanifest dist/ \"",</v>
      </c>
      <c r="L126" s="2">
        <f t="shared" si="28"/>
        <v>0</v>
      </c>
      <c r="M126" s="2"/>
      <c r="N126" s="2"/>
      <c r="O126" s="2"/>
      <c r="P126" s="2" t="str">
        <f t="shared" si="64"/>
        <v xml:space="preserve"> &amp;&amp; </v>
      </c>
      <c r="Q126" t="s">
        <v>769</v>
      </c>
    </row>
    <row r="127" spans="4:24" x14ac:dyDescent="0.25">
      <c r="F127" t="s">
        <v>37</v>
      </c>
      <c r="I127" s="1" t="str">
        <f t="shared" si="65"/>
        <v>cov-copy</v>
      </c>
      <c r="J127" t="str">
        <f t="shared" si="42"/>
        <v>cp -r coverage dist/coverage/</v>
      </c>
      <c r="K127" t="str">
        <f t="shared" si="49"/>
        <v xml:space="preserve">    "cov-copy": "bash ./launch \" cp -r coverage dist/coverage/ \"",</v>
      </c>
      <c r="L127" s="2">
        <f t="shared" si="28"/>
        <v>0</v>
      </c>
      <c r="M127" s="2"/>
      <c r="N127" s="2"/>
      <c r="O127" s="2"/>
      <c r="P127" s="2" t="str">
        <f t="shared" si="64"/>
        <v xml:space="preserve"> &amp;&amp; </v>
      </c>
      <c r="Q127" t="s">
        <v>150</v>
      </c>
    </row>
    <row r="128" spans="4:24" x14ac:dyDescent="0.25">
      <c r="F128" t="s">
        <v>36</v>
      </c>
      <c r="I128" s="1" t="str">
        <f xml:space="preserve"> _xlfn.TEXTJOIN(":",TRUE,D128:H128)</f>
        <v>doc-copy</v>
      </c>
      <c r="J128" t="str">
        <f t="shared" si="42"/>
        <v>cp -r documentation dist/documentation/</v>
      </c>
      <c r="K128" t="str">
        <f t="shared" si="49"/>
        <v xml:space="preserve">    "doc-copy": "bash ./launch \" cp -r documentation dist/documentation/ \"",</v>
      </c>
      <c r="L128" s="2">
        <f t="shared" si="28"/>
        <v>0</v>
      </c>
      <c r="M128" s="2"/>
      <c r="N128" s="2"/>
      <c r="O128" s="2"/>
      <c r="P128" s="2" t="str">
        <f>IF(ISBLANK(O128),CONCATENATE(" ",$P$5," ")," ")</f>
        <v xml:space="preserve"> &amp;&amp; </v>
      </c>
      <c r="Q128" t="s">
        <v>42</v>
      </c>
    </row>
    <row r="129" spans="3:17" x14ac:dyDescent="0.25">
      <c r="F129" t="s">
        <v>196</v>
      </c>
      <c r="I129" s="1" t="str">
        <f t="shared" si="65"/>
        <v>logs-copy</v>
      </c>
      <c r="J129" t="str">
        <f t="shared" si="42"/>
        <v>cp -r logs dist/logs/</v>
      </c>
      <c r="K129" t="str">
        <f t="shared" si="49"/>
        <v xml:space="preserve">    "logs-copy": "bash ./launch \" cp -r logs dist/logs/ \"",</v>
      </c>
      <c r="L129" s="2">
        <f t="shared" si="28"/>
        <v>0</v>
      </c>
      <c r="M129" s="2"/>
      <c r="N129" s="2"/>
      <c r="O129" s="2"/>
      <c r="P129" s="2" t="str">
        <f t="shared" si="64"/>
        <v xml:space="preserve"> &amp;&amp; </v>
      </c>
      <c r="Q129" t="s">
        <v>195</v>
      </c>
    </row>
    <row r="130" spans="3:17" x14ac:dyDescent="0.25">
      <c r="D130" t="s">
        <v>379</v>
      </c>
      <c r="I130" s="1" t="str">
        <f xml:space="preserve"> _xlfn.TEXTJOIN(":",TRUE,D130:H130)</f>
        <v>dev:test:integrate:test:action</v>
      </c>
      <c r="J130" t="str">
        <f t="shared" si="42"/>
        <v>npm-run-all e2e</v>
      </c>
      <c r="K130" t="str">
        <f t="shared" si="49"/>
        <v xml:space="preserve">    "dev:test:integrate:test:action": "bash ./launch \" npm-run-all e2e \"",</v>
      </c>
      <c r="L130" s="2">
        <f>N(COUNTIF($L$3:$L$9,I130)&gt;0)</f>
        <v>0</v>
      </c>
      <c r="M130" s="2"/>
      <c r="N130" s="2"/>
      <c r="O130" s="2" t="str">
        <f>IF(ISBLANK(Q130),"",$O$7)</f>
        <v>npm-run-all</v>
      </c>
      <c r="P130" s="2" t="str">
        <f>IF(ISBLANK(O130),CONCATENATE(" ",$P$5," ")," ")</f>
        <v xml:space="preserve"> </v>
      </c>
      <c r="Q130" t="s">
        <v>45</v>
      </c>
    </row>
    <row r="131" spans="3:17" x14ac:dyDescent="0.25">
      <c r="F131" t="s">
        <v>45</v>
      </c>
      <c r="I131" s="1" t="str">
        <f xml:space="preserve"> _xlfn.TEXTJOIN(":",TRUE,D131:H131)</f>
        <v>e2e</v>
      </c>
      <c r="J131" t="str">
        <f t="shared" si="42"/>
        <v>if [ ! \"$HEROKU\" ] ; then ng e2e ; fi</v>
      </c>
      <c r="K131" t="str">
        <f t="shared" si="49"/>
        <v xml:space="preserve">    "e2e": "bash ./launch \" if [ ! \"$HEROKU\" ] ; then ng e2e ; fi \"",</v>
      </c>
      <c r="L131" s="2">
        <f>N(COUNTIF($L$3:$L$9,I131)&gt;0)</f>
        <v>0</v>
      </c>
      <c r="M131" s="2"/>
      <c r="N131" s="2"/>
      <c r="O131" s="2"/>
      <c r="P131" s="2" t="str">
        <f>IF(ISBLANK(O131),CONCATENATE(" ",$P$5," ")," ")</f>
        <v xml:space="preserve"> &amp;&amp; </v>
      </c>
      <c r="Q131" t="s">
        <v>128</v>
      </c>
    </row>
    <row r="132" spans="3:17" x14ac:dyDescent="0.25">
      <c r="D132" t="s">
        <v>645</v>
      </c>
      <c r="I132" s="1" t="str">
        <f xml:space="preserve"> _xlfn.TEXTJOIN(":",TRUE,D132:H132)</f>
        <v>dev:test:report:action</v>
      </c>
      <c r="J132" t="str">
        <f t="shared" si="42"/>
        <v>npm-run-all dev:test:report:action:*</v>
      </c>
      <c r="K132" t="str">
        <f t="shared" si="49"/>
        <v xml:space="preserve">    "dev:test:report:action": "bash ./launch \" npm-run-all dev:test:report:action:* \"",</v>
      </c>
      <c r="L132" s="2">
        <f t="shared" ref="L132:L134" si="69">N(COUNTIF($L$3:$L$9,I132)&gt;0)</f>
        <v>0</v>
      </c>
      <c r="M132" s="2"/>
      <c r="N132" s="2"/>
      <c r="O132" s="2" t="str">
        <f>IF(ISBLANK(Q132),"",IF(ISNUMBER(SEARCH(":*",Q132)),$O$7,$O$5))</f>
        <v>npm-run-all</v>
      </c>
      <c r="P132" s="2" t="str">
        <f t="shared" ref="P132:P134" si="70">IF(ISBLANK(O132),CONCATENATE(" ",$P$5," ")," ")</f>
        <v xml:space="preserve"> </v>
      </c>
      <c r="Q132" t="str">
        <f>CONCATENATE(IF(CODE(I132)-CODE("a")&lt;0,LOWER(LEFT(I132,IF(ISERR(FIND(":",I132)),LEN(I132)+1,FIND(":",I132))-1)),I132),":*")</f>
        <v>dev:test:report:action:*</v>
      </c>
    </row>
    <row r="133" spans="3:17" x14ac:dyDescent="0.25">
      <c r="D133" t="str">
        <f>D132</f>
        <v>dev:test:report:action</v>
      </c>
      <c r="F133" t="s">
        <v>11</v>
      </c>
      <c r="I133" s="1" t="str">
        <f xml:space="preserve"> _xlfn.TEXTJOIN(":",TRUE,D133:H133)</f>
        <v>dev:test:report:action:report</v>
      </c>
      <c r="J133" t="str">
        <f t="shared" si="42"/>
        <v>echo $'\\033[0;32m'TEST: Tested everything.$'\\033[0m'</v>
      </c>
      <c r="K133" t="str">
        <f t="shared" si="49"/>
        <v xml:space="preserve">    "dev:test:report:action:report": "bash ./launch \" echo $'\\033[0;32m'TEST: Tested everything.$'\\033[0m' \"",</v>
      </c>
      <c r="L133" s="2">
        <f t="shared" si="69"/>
        <v>0</v>
      </c>
      <c r="M133" s="2"/>
      <c r="N133" s="2"/>
      <c r="O133" s="2"/>
      <c r="P133" s="2" t="str">
        <f t="shared" si="70"/>
        <v xml:space="preserve"> &amp;&amp; </v>
      </c>
      <c r="Q133" t="s">
        <v>664</v>
      </c>
    </row>
    <row r="134" spans="3:17" x14ac:dyDescent="0.25">
      <c r="D134" t="str">
        <f>D132</f>
        <v>dev:test:report:action</v>
      </c>
      <c r="F134" t="s">
        <v>642</v>
      </c>
      <c r="I134" s="1" t="str">
        <f xml:space="preserve"> _xlfn.TEXTJOIN(":",TRUE,D134:H134)</f>
        <v>dev:test:report:action:shout</v>
      </c>
      <c r="J134" t="str">
        <f t="shared" si="42"/>
        <v>echo &amp;&amp; figlet -f Banner TEST: all done | sed $'s/#/\\033[0;42m \\033[m/g' &amp;&amp; echo $'\\033[0m'</v>
      </c>
      <c r="K134" t="str">
        <f t="shared" si="49"/>
        <v xml:space="preserve">    "dev:test:report:action:shout": "bash ./launch \" echo &amp;&amp; figlet -f Banner TEST: all done | sed $'s/#/\\033[0;42m \\033[m/g' &amp;&amp; echo $'\\033[0m' \"",</v>
      </c>
      <c r="L134" s="2">
        <f t="shared" si="69"/>
        <v>0</v>
      </c>
      <c r="M134" s="2"/>
      <c r="N134" s="2"/>
      <c r="O134" s="2"/>
      <c r="P134" s="2" t="str">
        <f t="shared" si="70"/>
        <v xml:space="preserve"> &amp;&amp; </v>
      </c>
      <c r="Q134" t="s">
        <v>699</v>
      </c>
    </row>
    <row r="135" spans="3:17" x14ac:dyDescent="0.25">
      <c r="C135" t="s">
        <v>118</v>
      </c>
      <c r="E135" t="str">
        <f xml:space="preserve"> CONCATENATE("// ",C135)</f>
        <v>// RELEASE</v>
      </c>
      <c r="I135" s="1" t="str">
        <f t="shared" ref="I135:I143" si="71" xml:space="preserve"> _xlfn.TEXTJOIN(":",TRUE,D135:H135)</f>
        <v>// RELEASE</v>
      </c>
      <c r="J135" t="str">
        <f t="shared" si="42"/>
        <v>:</v>
      </c>
      <c r="K135" t="str">
        <f t="shared" si="49"/>
        <v xml:space="preserve">    "// RELEASE": ":",</v>
      </c>
      <c r="L135" s="2">
        <f t="shared" si="28"/>
        <v>0</v>
      </c>
      <c r="M135" s="2"/>
      <c r="N135" s="2"/>
      <c r="O135" s="2"/>
      <c r="P135" s="2" t="str">
        <f t="shared" si="64"/>
        <v xml:space="preserve"> &amp;&amp; </v>
      </c>
    </row>
    <row r="136" spans="3:17" x14ac:dyDescent="0.25">
      <c r="C136" t="s">
        <v>111</v>
      </c>
      <c r="D136" t="s">
        <v>352</v>
      </c>
      <c r="I136" s="1" t="str">
        <f t="shared" si="71"/>
        <v>ops:release:package:action</v>
      </c>
      <c r="J136" t="str">
        <f t="shared" si="42"/>
        <v>npm run semantic-release</v>
      </c>
      <c r="K136" t="str">
        <f t="shared" si="49"/>
        <v xml:space="preserve">    "ops:release:package:action": "bash ./launch \" npm run semantic-release \"",</v>
      </c>
      <c r="L136" s="2">
        <f t="shared" ref="L136:L145" si="72">N(COUNTIF($L$3:$L$9,I136)&gt;0)</f>
        <v>0</v>
      </c>
      <c r="M136" s="2"/>
      <c r="N136" s="2"/>
      <c r="O136" s="2"/>
      <c r="P136" s="2" t="str">
        <f t="shared" ref="P136:P145" si="73">IF(ISBLANK(O136),CONCATENATE(" ",$P$5," ")," ")</f>
        <v xml:space="preserve"> &amp;&amp; </v>
      </c>
      <c r="Q136" t="s">
        <v>414</v>
      </c>
    </row>
    <row r="137" spans="3:17" x14ac:dyDescent="0.25">
      <c r="F137" t="s">
        <v>418</v>
      </c>
      <c r="I137" s="1" t="str">
        <f t="shared" si="71"/>
        <v>semantic-release</v>
      </c>
      <c r="J137" t="str">
        <f t="shared" si="42"/>
        <v>npx semantic-release</v>
      </c>
      <c r="K137" t="str">
        <f t="shared" si="49"/>
        <v xml:space="preserve">    "semantic-release": "bash ./launch \" npx semantic-release \"",</v>
      </c>
      <c r="L137" s="2">
        <f>N(COUNTIF($L$3:$L$9,I137)&gt;0)</f>
        <v>0</v>
      </c>
      <c r="M137" s="2"/>
      <c r="N137" s="2"/>
      <c r="O137" s="2"/>
      <c r="P137" s="2" t="str">
        <f>IF(ISBLANK(O137),CONCATENATE(" ",$P$5," ")," ")</f>
        <v xml:space="preserve"> &amp;&amp; </v>
      </c>
      <c r="Q137" t="s">
        <v>415</v>
      </c>
    </row>
    <row r="138" spans="3:17" x14ac:dyDescent="0.25">
      <c r="F138" t="s">
        <v>417</v>
      </c>
      <c r="I138" s="1" t="str">
        <f t="shared" si="71"/>
        <v>semantic-release-no-ci</v>
      </c>
      <c r="J138" t="str">
        <f t="shared" si="42"/>
        <v>npx semantic-release --no-ci</v>
      </c>
      <c r="K138" t="str">
        <f t="shared" si="49"/>
        <v xml:space="preserve">    "semantic-release-no-ci": "bash ./launch \" npx semantic-release --no-ci \"",</v>
      </c>
      <c r="L138" s="2">
        <f>N(COUNTIF($L$3:$L$9,I138)&gt;0)</f>
        <v>0</v>
      </c>
      <c r="M138" s="2"/>
      <c r="N138" s="2"/>
      <c r="O138" s="2"/>
      <c r="P138" s="2" t="str">
        <f>IF(ISBLANK(O138),CONCATENATE(" ",$P$5," ")," ")</f>
        <v xml:space="preserve"> &amp;&amp; </v>
      </c>
      <c r="Q138" t="s">
        <v>416</v>
      </c>
    </row>
    <row r="139" spans="3:17" x14ac:dyDescent="0.25">
      <c r="F139" t="s">
        <v>354</v>
      </c>
      <c r="I139" s="1" t="str">
        <f xml:space="preserve"> _xlfn.TEXTJOIN(":",TRUE,D139:H139)</f>
        <v>bump</v>
      </c>
      <c r="J139" t="str">
        <f t="shared" si="42"/>
        <v>npm run bump-patch</v>
      </c>
      <c r="K139" t="str">
        <f t="shared" si="49"/>
        <v xml:space="preserve">    "bump": "bash ./launch \" npm run bump-patch \"",</v>
      </c>
      <c r="L139" s="2">
        <f t="shared" si="72"/>
        <v>0</v>
      </c>
      <c r="M139" s="2"/>
      <c r="N139" s="2"/>
      <c r="O139" s="2"/>
      <c r="P139" s="2" t="str">
        <f t="shared" si="73"/>
        <v xml:space="preserve"> &amp;&amp; </v>
      </c>
      <c r="Q139" t="s">
        <v>357</v>
      </c>
    </row>
    <row r="140" spans="3:17" x14ac:dyDescent="0.25">
      <c r="F140" t="s">
        <v>353</v>
      </c>
      <c r="I140" s="1" t="str">
        <f xml:space="preserve"> _xlfn.TEXTJOIN(":",TRUE,D140:H140)</f>
        <v>bump-patch</v>
      </c>
      <c r="J140" t="str">
        <f t="shared" si="42"/>
        <v>npm --no-git-tag-version version patch</v>
      </c>
      <c r="K140" t="str">
        <f t="shared" si="49"/>
        <v xml:space="preserve">    "bump-patch": "bash ./launch \" npm --no-git-tag-version version patch \"",</v>
      </c>
      <c r="L140" s="2">
        <f t="shared" si="72"/>
        <v>0</v>
      </c>
      <c r="M140" s="2"/>
      <c r="N140" s="2"/>
      <c r="O140" s="2"/>
      <c r="P140" s="2" t="str">
        <f t="shared" si="73"/>
        <v xml:space="preserve"> &amp;&amp; </v>
      </c>
      <c r="Q140" t="s">
        <v>358</v>
      </c>
    </row>
    <row r="141" spans="3:17" x14ac:dyDescent="0.25">
      <c r="F141" t="s">
        <v>356</v>
      </c>
      <c r="I141" s="1" t="str">
        <f xml:space="preserve"> _xlfn.TEXTJOIN(":",TRUE,D141:H141)</f>
        <v>bump-minor</v>
      </c>
      <c r="J141" t="str">
        <f t="shared" si="42"/>
        <v>npm --no-git-tag-version version minor</v>
      </c>
      <c r="K141" t="str">
        <f t="shared" si="49"/>
        <v xml:space="preserve">    "bump-minor": "bash ./launch \" npm --no-git-tag-version version minor \"",</v>
      </c>
      <c r="L141" s="2">
        <f t="shared" si="72"/>
        <v>0</v>
      </c>
      <c r="M141" s="2"/>
      <c r="N141" s="2"/>
      <c r="O141" s="2"/>
      <c r="P141" s="2" t="str">
        <f t="shared" si="73"/>
        <v xml:space="preserve"> &amp;&amp; </v>
      </c>
      <c r="Q141" t="s">
        <v>359</v>
      </c>
    </row>
    <row r="142" spans="3:17" x14ac:dyDescent="0.25">
      <c r="F142" t="s">
        <v>355</v>
      </c>
      <c r="I142" s="1" t="str">
        <f t="shared" si="71"/>
        <v>bump-major</v>
      </c>
      <c r="J142" t="str">
        <f t="shared" si="42"/>
        <v>npm --no-git-tag-version version major</v>
      </c>
      <c r="K142" t="str">
        <f t="shared" si="49"/>
        <v xml:space="preserve">    "bump-major": "bash ./launch \" npm --no-git-tag-version version major \"",</v>
      </c>
      <c r="L142" s="2">
        <f t="shared" si="72"/>
        <v>0</v>
      </c>
      <c r="M142" s="2"/>
      <c r="N142" s="2"/>
      <c r="O142" s="2"/>
      <c r="P142" s="2" t="str">
        <f t="shared" si="73"/>
        <v xml:space="preserve"> &amp;&amp; </v>
      </c>
      <c r="Q142" t="s">
        <v>360</v>
      </c>
    </row>
    <row r="143" spans="3:17" x14ac:dyDescent="0.25">
      <c r="F143" t="s">
        <v>48</v>
      </c>
      <c r="I143" s="1" t="str">
        <f t="shared" si="71"/>
        <v>version</v>
      </c>
      <c r="J143" t="str">
        <f t="shared" si="42"/>
        <v>auto-changelog -p</v>
      </c>
      <c r="K143" t="str">
        <f t="shared" si="49"/>
        <v xml:space="preserve">    "version": "bash ./launch \" auto-changelog -p \"",</v>
      </c>
      <c r="L143" s="2">
        <f t="shared" si="72"/>
        <v>0</v>
      </c>
      <c r="M143" s="2"/>
      <c r="N143" s="2"/>
      <c r="O143" s="2"/>
      <c r="P143" s="2" t="str">
        <f t="shared" si="73"/>
        <v xml:space="preserve"> &amp;&amp; </v>
      </c>
      <c r="Q143" t="s">
        <v>47</v>
      </c>
    </row>
    <row r="144" spans="3:17" x14ac:dyDescent="0.25">
      <c r="D144" t="s">
        <v>351</v>
      </c>
      <c r="I144" s="1" t="str">
        <f xml:space="preserve"> _xlfn.TEXTJOIN(":",TRUE,D144:H144)</f>
        <v>ops:release:report:action</v>
      </c>
      <c r="J144" t="str">
        <f t="shared" si="42"/>
        <v>npm-run-all ops:release:report:action:*</v>
      </c>
      <c r="K144" t="str">
        <f t="shared" si="49"/>
        <v xml:space="preserve">    "ops:release:report:action": "bash ./launch \" npm-run-all ops:release:report:action:* \"",</v>
      </c>
      <c r="L144" s="2">
        <f t="shared" si="72"/>
        <v>0</v>
      </c>
      <c r="M144" s="2"/>
      <c r="N144" s="2"/>
      <c r="O144" s="2" t="str">
        <f>IF(ISBLANK(Q144),"",IF(ISNUMBER(SEARCH(":*",Q144)),$O$7,$O$5))</f>
        <v>npm-run-all</v>
      </c>
      <c r="P144" s="2" t="str">
        <f t="shared" si="73"/>
        <v xml:space="preserve"> </v>
      </c>
      <c r="Q144" t="str">
        <f>CONCATENATE(IF(CODE(I144)-CODE("a")&lt;0,LOWER(LEFT(I144,IF(ISERR(FIND(":",I144)),LEN(I144)+1,FIND(":",I144))-1)),I144),":*")</f>
        <v>ops:release:report:action:*</v>
      </c>
    </row>
    <row r="145" spans="3:18" x14ac:dyDescent="0.25">
      <c r="D145" t="str">
        <f>D144</f>
        <v>ops:release:report:action</v>
      </c>
      <c r="F145" t="s">
        <v>11</v>
      </c>
      <c r="I145" s="1" t="str">
        <f xml:space="preserve"> _xlfn.TEXTJOIN(":",TRUE,D145:H145)</f>
        <v>ops:release:report:action:report</v>
      </c>
      <c r="J145" t="str">
        <f t="shared" si="42"/>
        <v>echo $'\\033[0;32m'RELEASE: Released everything. New version released: $'\\033[0;32m'v$npm_package_version$'\\033[0m'</v>
      </c>
      <c r="K145" t="str">
        <f t="shared" si="49"/>
        <v xml:space="preserve">    "ops:release:report:action:report": "bash ./launch \" echo $'\\033[0;32m'RELEASE: Released everything. New version released: $'\\033[0;32m'v$npm_package_version$'\\033[0m' \"",</v>
      </c>
      <c r="L145" s="2">
        <f t="shared" si="72"/>
        <v>0</v>
      </c>
      <c r="M145" s="2"/>
      <c r="N145" s="2"/>
      <c r="O145" s="2"/>
      <c r="P145" s="2" t="str">
        <f t="shared" si="73"/>
        <v xml:space="preserve"> &amp;&amp; </v>
      </c>
      <c r="Q145" t="s">
        <v>663</v>
      </c>
    </row>
    <row r="146" spans="3:18" x14ac:dyDescent="0.25">
      <c r="D146" t="str">
        <f>D144</f>
        <v>ops:release:report:action</v>
      </c>
      <c r="F146" t="s">
        <v>642</v>
      </c>
      <c r="I146" s="1" t="str">
        <f xml:space="preserve"> _xlfn.TEXTJOIN(":",TRUE,D146:H146)</f>
        <v>ops:release:report:action:shout</v>
      </c>
      <c r="J146" t="str">
        <f t="shared" si="42"/>
        <v>echo &amp;&amp; figlet -f Banner RELEASE: all done | sed $'s/#/\\033[0;42m \\033[m/g' &amp;&amp; echo $'\\033[0m'</v>
      </c>
      <c r="K146" t="str">
        <f t="shared" si="49"/>
        <v xml:space="preserve">    "ops:release:report:action:shout": "bash ./launch \" echo &amp;&amp; figlet -f Banner RELEASE: all done | sed $'s/#/\\033[0;42m \\033[m/g' &amp;&amp; echo $'\\033[0m' \"",</v>
      </c>
      <c r="L146" s="2">
        <f t="shared" ref="L146" si="74">N(COUNTIF($L$3:$L$9,I146)&gt;0)</f>
        <v>0</v>
      </c>
      <c r="M146" s="2"/>
      <c r="N146" s="2"/>
      <c r="O146" s="2"/>
      <c r="P146" s="2" t="str">
        <f t="shared" ref="P146" si="75">IF(ISBLANK(O146),CONCATENATE(" ",$P$5," ")," ")</f>
        <v xml:space="preserve"> &amp;&amp; </v>
      </c>
      <c r="Q146" t="s">
        <v>700</v>
      </c>
    </row>
    <row r="147" spans="3:18" x14ac:dyDescent="0.25">
      <c r="C147" t="s">
        <v>640</v>
      </c>
      <c r="E147" t="str">
        <f xml:space="preserve"> CONCATENATE("// ",C147)</f>
        <v>// DEPLOY</v>
      </c>
      <c r="I147" s="1" t="str">
        <f xml:space="preserve"> _xlfn.TEXTJOIN(":",TRUE,D147:H147)</f>
        <v>// DEPLOY</v>
      </c>
      <c r="J147" t="str">
        <f t="shared" si="42"/>
        <v>:</v>
      </c>
      <c r="K147" t="str">
        <f t="shared" si="49"/>
        <v xml:space="preserve">    "// DEPLOY": ":",</v>
      </c>
      <c r="L147" s="2">
        <f t="shared" si="28"/>
        <v>0</v>
      </c>
      <c r="M147" s="2"/>
      <c r="N147" s="2"/>
      <c r="O147" s="2"/>
      <c r="P147" s="2" t="str">
        <f t="shared" si="64"/>
        <v xml:space="preserve"> &amp;&amp; </v>
      </c>
    </row>
    <row r="148" spans="3:18" x14ac:dyDescent="0.25">
      <c r="D148" t="s">
        <v>106</v>
      </c>
      <c r="I148" s="1" t="str">
        <f t="shared" ref="I148:I154" si="76" xml:space="preserve"> _xlfn.TEXTJOIN(":",TRUE,D148:H148)</f>
        <v>ops:deploy:package:dockerize:build:action</v>
      </c>
      <c r="J148" t="str">
        <f t="shared" ref="J148:J224" si="77" xml:space="preserve"> IF(NOT(COUNTA(Q148:X148)),":",SUBSTITUTE(SUBSTITUTE(SUBSTITUTE(SUBSTITUTE(SUBSTITUTE(SUBSTITUTE(_xlfn.TEXTJOIN(P148,TRUE,O148,_xlfn.TEXTJOIN(P148,TRUE,Q148:X148)),"&lt;%= utils.dasherize(name) %&gt;",VLOOKUP("&lt;%= utils.dasherize(name) %&gt;",$R$4:$X$11,MATCH($Q$3,$R$3:$X$3,0),FALSE)),"&lt;%= utils.join(name) %&gt;",VLOOKUP("&lt;%= utils.join(name) %&gt;",$R$4:$X$11,MATCH($Q$3,$R$3:$X$3,0),FALSE)),"&lt;%= utils.uppersnakecase(name) %&gt;",VLOOKUP("&lt;%= utils.uppersnakecase(name) %&gt;",$R$4:$X$11,MATCH($Q$3,$R$3:$X$3,0),FALSE)),"&lt;%= utils.titlecasePlus(name) %&gt;",VLOOKUP("&lt;%= utils.titlecasePlus(name) %&gt;",$R$4:$X$11,MATCH($Q$3,$R$3:$X$3,0),FALSE)),"&lt;%= utils.favicon(name) %&gt;",VLOOKUP("&lt;%= utils.favicon(name) %&gt;",$R$4:$X$11,MATCH($Q$3,$R$3:$X$3,0),FALSE)),"-fe-life","-life"))</f>
        <v>npm-run-all dockerize-build</v>
      </c>
      <c r="K148" t="str">
        <f t="shared" ref="K148:K224" si="78">IF(ISBLANK(I148),"",_xlfn.CONCAT("    """,I148,""": """,IF(LEN(J148)&lt;2,":",_xlfn.CONCAT(IF(L148,"",O$3),IF(M148,"echo ",""),IF(AND(LEN(J148)&gt;1,ISNUMBER(N148),NOT(ISBLANK(K149))),_xlfn.CONCAT(SUBSTITUTE($O$9,"*",SUBSTITUTE(I148,":","_"))),""),J148,_xlfn.CONCAT(IF(AND(LEN(J148)&gt;1,ISNUMBER(N148),NOT(ISBLANK(K149))),SUBSTITUTE($P$9,"*",SUBSTITUTE(LOWER(I148),":","_")),""),IF(L148,"",P$3),""))),IF(ISBLANK(K149),"""",""",")))</f>
        <v xml:space="preserve">    "ops:deploy:package:dockerize:build:action": "bash ./launch \" npm-run-all dockerize-build \"",</v>
      </c>
      <c r="L148" s="2">
        <f t="shared" si="28"/>
        <v>0</v>
      </c>
      <c r="M148" s="2"/>
      <c r="N148" s="2"/>
      <c r="O148" s="2" t="str">
        <f>IF(ISBLANK(Q148),"",$O$7)</f>
        <v>npm-run-all</v>
      </c>
      <c r="P148" s="2" t="str">
        <f t="shared" si="64"/>
        <v xml:space="preserve"> </v>
      </c>
      <c r="Q148" t="s">
        <v>62</v>
      </c>
    </row>
    <row r="149" spans="3:18" x14ac:dyDescent="0.25">
      <c r="F149" t="s">
        <v>62</v>
      </c>
      <c r="I149" s="1" t="str">
        <f t="shared" si="76"/>
        <v>dockerize-build</v>
      </c>
      <c r="J149" t="str">
        <f t="shared" si="77"/>
        <v>docker image build -t jorich/cv-generator-fe:$npm_package_version -t jorich/cv-generator-fe .</v>
      </c>
      <c r="K149" t="str">
        <f t="shared" si="78"/>
        <v xml:space="preserve">    "dockerize-build": "bash ./launch \" docker image build -t jorich/cv-generator-fe:$npm_package_version -t jorich/cv-generator-fe . \"",</v>
      </c>
      <c r="L149" s="2">
        <f t="shared" si="28"/>
        <v>0</v>
      </c>
      <c r="M149" s="2"/>
      <c r="N149" s="2"/>
      <c r="O149" s="2"/>
      <c r="P149" s="2" t="str">
        <f t="shared" si="64"/>
        <v xml:space="preserve"> &amp;&amp; </v>
      </c>
      <c r="Q149" t="s">
        <v>361</v>
      </c>
    </row>
    <row r="150" spans="3:18" x14ac:dyDescent="0.25">
      <c r="D150" t="s">
        <v>107</v>
      </c>
      <c r="I150" s="1" t="str">
        <f t="shared" si="76"/>
        <v>ops:deploy:package:dockerize:push:action</v>
      </c>
      <c r="J150" t="str">
        <f t="shared" si="77"/>
        <v>npm-run-all dockerize-auth dockerize-push</v>
      </c>
      <c r="K150" t="str">
        <f t="shared" si="78"/>
        <v xml:space="preserve">    "ops:deploy:package:dockerize:push:action": "bash ./launch \" npm-run-all dockerize-auth dockerize-push \"",</v>
      </c>
      <c r="L150" s="2">
        <f t="shared" si="28"/>
        <v>0</v>
      </c>
      <c r="M150" s="2"/>
      <c r="N150" s="2"/>
      <c r="O150" s="2" t="str">
        <f>IF(ISBLANK(Q150),"",$O$7)</f>
        <v>npm-run-all</v>
      </c>
      <c r="P150" s="2" t="str">
        <f t="shared" si="64"/>
        <v xml:space="preserve"> </v>
      </c>
      <c r="Q150" t="s">
        <v>419</v>
      </c>
      <c r="R150" t="s">
        <v>63</v>
      </c>
    </row>
    <row r="151" spans="3:18" x14ac:dyDescent="0.25">
      <c r="F151" t="s">
        <v>419</v>
      </c>
      <c r="I151" s="1" t="str">
        <f xml:space="preserve"> _xlfn.TEXTJOIN(":",TRUE,D151:H151)</f>
        <v>dockerize-auth</v>
      </c>
      <c r="J151" t="str">
        <f t="shared" si="77"/>
        <v>echo \\\"$CV_GENERATOR_DOCKER_TOKEN\\\" | docker login -u \\\"$CV_GENERATOR_DOCKER_USERNAME\\\" --password-stdin</v>
      </c>
      <c r="K151" t="str">
        <f t="shared" si="78"/>
        <v xml:space="preserve">    "dockerize-auth": "bash ./launch \" echo \\\"$CV_GENERATOR_DOCKER_TOKEN\\\" | docker login -u \\\"$CV_GENERATOR_DOCKER_USERNAME\\\" --password-stdin \"",</v>
      </c>
      <c r="L151" s="2">
        <f>N(COUNTIF($L$3:$L$9,I151)&gt;0)</f>
        <v>0</v>
      </c>
      <c r="M151" s="2"/>
      <c r="N151" s="2"/>
      <c r="O151" s="2"/>
      <c r="P151" s="2" t="str">
        <f>IF(ISBLANK(O151),CONCATENATE(" ",$P$5," ")," ")</f>
        <v xml:space="preserve"> &amp;&amp; </v>
      </c>
      <c r="Q151" t="s">
        <v>420</v>
      </c>
    </row>
    <row r="152" spans="3:18" x14ac:dyDescent="0.25">
      <c r="F152" t="s">
        <v>63</v>
      </c>
      <c r="I152" s="1" t="str">
        <f t="shared" si="76"/>
        <v>dockerize-push</v>
      </c>
      <c r="J152" t="str">
        <f t="shared" si="77"/>
        <v>docker push jorich/cv-generator-fe:$npm_package_version &amp;&amp; docker push jorich/cv-generator-fe:latest</v>
      </c>
      <c r="K152" t="str">
        <f t="shared" si="78"/>
        <v xml:space="preserve">    "dockerize-push": "bash ./launch \" docker push jorich/cv-generator-fe:$npm_package_version &amp;&amp; docker push jorich/cv-generator-fe:latest \"",</v>
      </c>
      <c r="L152" s="2">
        <f t="shared" si="28"/>
        <v>0</v>
      </c>
      <c r="M152" s="2"/>
      <c r="N152" s="2"/>
      <c r="O152" s="2"/>
      <c r="P152" s="2" t="str">
        <f t="shared" si="64"/>
        <v xml:space="preserve"> &amp;&amp; </v>
      </c>
      <c r="Q152" t="s">
        <v>362</v>
      </c>
    </row>
    <row r="153" spans="3:18" x14ac:dyDescent="0.25">
      <c r="D153" t="s">
        <v>108</v>
      </c>
      <c r="I153" s="1" t="str">
        <f t="shared" si="76"/>
        <v>ops:deploy:package:provision:action</v>
      </c>
      <c r="J153" t="str">
        <f t="shared" si="77"/>
        <v>npm-run-all provision</v>
      </c>
      <c r="K153" t="str">
        <f t="shared" si="78"/>
        <v xml:space="preserve">    "ops:deploy:package:provision:action": "bash ./launch \" echo npm-run-all provision \"",</v>
      </c>
      <c r="L153" s="2">
        <f t="shared" si="28"/>
        <v>0</v>
      </c>
      <c r="M153" s="2">
        <v>1</v>
      </c>
      <c r="N153" s="2"/>
      <c r="O153" s="2" t="str">
        <f>IF(ISBLANK(Q153),"",$O$7)</f>
        <v>npm-run-all</v>
      </c>
      <c r="P153" s="2" t="str">
        <f t="shared" si="64"/>
        <v xml:space="preserve"> </v>
      </c>
      <c r="Q153" t="s">
        <v>53</v>
      </c>
    </row>
    <row r="154" spans="3:18" x14ac:dyDescent="0.25">
      <c r="F154" t="s">
        <v>53</v>
      </c>
      <c r="I154" s="1" t="str">
        <f t="shared" si="76"/>
        <v>provision</v>
      </c>
      <c r="J154" t="str">
        <f t="shared" si="77"/>
        <v>cd ../cv-generator-life-terraform &amp;&amp; terraform apply</v>
      </c>
      <c r="K154" t="str">
        <f t="shared" si="78"/>
        <v xml:space="preserve">    "provision": "bash ./launch \" cd ../cv-generator-life-terraform &amp;&amp; terraform apply \"",</v>
      </c>
      <c r="L154" s="2">
        <f t="shared" si="28"/>
        <v>0</v>
      </c>
      <c r="M154" s="2"/>
      <c r="N154" s="2"/>
      <c r="O154" s="2"/>
      <c r="P154" s="2" t="str">
        <f t="shared" si="64"/>
        <v xml:space="preserve"> &amp;&amp; </v>
      </c>
      <c r="Q154" t="s">
        <v>378</v>
      </c>
    </row>
    <row r="155" spans="3:18" x14ac:dyDescent="0.25">
      <c r="D155" t="s">
        <v>646</v>
      </c>
      <c r="I155" s="1" t="str">
        <f xml:space="preserve"> _xlfn.TEXTJOIN(":",TRUE,D155:H155)</f>
        <v>ops:deploy:report:action</v>
      </c>
      <c r="J155" t="str">
        <f t="shared" si="77"/>
        <v>npm-run-all ops:deploy:report:action:*</v>
      </c>
      <c r="K155" t="str">
        <f t="shared" si="78"/>
        <v xml:space="preserve">    "ops:deploy:report:action": "bash ./launch \" npm-run-all ops:deploy:report:action:* \"",</v>
      </c>
      <c r="L155" s="2">
        <f t="shared" si="28"/>
        <v>0</v>
      </c>
      <c r="M155" s="2"/>
      <c r="N155" s="2"/>
      <c r="O155" s="2" t="str">
        <f>IF(ISBLANK(Q155),"",IF(ISNUMBER(SEARCH(":*",Q155)),$O$7,$O$5))</f>
        <v>npm-run-all</v>
      </c>
      <c r="P155" s="2" t="str">
        <f t="shared" si="64"/>
        <v xml:space="preserve"> </v>
      </c>
      <c r="Q155" t="str">
        <f>CONCATENATE(IF(CODE(I155)-CODE("a")&lt;0,LOWER(LEFT(I155,IF(ISERR(FIND(":",I155)),LEN(I155)+1,FIND(":",I155))-1)),I155),":*")</f>
        <v>ops:deploy:report:action:*</v>
      </c>
    </row>
    <row r="156" spans="3:18" x14ac:dyDescent="0.25">
      <c r="D156" t="str">
        <f>D155</f>
        <v>ops:deploy:report:action</v>
      </c>
      <c r="F156" t="s">
        <v>11</v>
      </c>
      <c r="I156" s="1" t="str">
        <f xml:space="preserve"> _xlfn.TEXTJOIN(":",TRUE,D156:H156)</f>
        <v>ops:deploy:report:action:report</v>
      </c>
      <c r="J156" t="str">
        <f t="shared" si="77"/>
        <v>echo $'\\033[0;32m'DEPLOY: Deployed everything.$'\\033[0m'</v>
      </c>
      <c r="K156" t="str">
        <f t="shared" si="78"/>
        <v xml:space="preserve">    "ops:deploy:report:action:report": "bash ./launch \" echo $'\\033[0;32m'DEPLOY: Deployed everything.$'\\033[0m' \"",</v>
      </c>
      <c r="L156" s="2">
        <f t="shared" si="28"/>
        <v>0</v>
      </c>
      <c r="M156" s="2"/>
      <c r="N156" s="2"/>
      <c r="O156" s="2"/>
      <c r="P156" s="2" t="str">
        <f t="shared" si="64"/>
        <v xml:space="preserve"> &amp;&amp; </v>
      </c>
      <c r="Q156" t="s">
        <v>667</v>
      </c>
    </row>
    <row r="157" spans="3:18" x14ac:dyDescent="0.25">
      <c r="D157" t="str">
        <f>D155</f>
        <v>ops:deploy:report:action</v>
      </c>
      <c r="F157" t="s">
        <v>642</v>
      </c>
      <c r="I157" s="1" t="str">
        <f xml:space="preserve"> _xlfn.TEXTJOIN(":",TRUE,D157:H157)</f>
        <v>ops:deploy:report:action:shout</v>
      </c>
      <c r="J157" t="str">
        <f t="shared" si="77"/>
        <v>echo &amp;&amp; figlet -f Banner DEPLOY: all done | sed $'s/#/\\033[0;42m \\033[m/g' &amp;&amp; echo $'\\033[0m'</v>
      </c>
      <c r="K157" t="str">
        <f t="shared" si="78"/>
        <v xml:space="preserve">    "ops:deploy:report:action:shout": "bash ./launch \" echo &amp;&amp; figlet -f Banner DEPLOY: all done | sed $'s/#/\\033[0;42m \\033[m/g' &amp;&amp; echo $'\\033[0m' \"",</v>
      </c>
      <c r="L157" s="2">
        <f t="shared" si="28"/>
        <v>0</v>
      </c>
      <c r="M157" s="2"/>
      <c r="N157" s="2"/>
      <c r="O157" s="2"/>
      <c r="P157" s="2" t="str">
        <f t="shared" si="64"/>
        <v xml:space="preserve"> &amp;&amp; </v>
      </c>
      <c r="Q157" t="s">
        <v>701</v>
      </c>
    </row>
    <row r="158" spans="3:18" x14ac:dyDescent="0.25">
      <c r="C158" t="s">
        <v>117</v>
      </c>
      <c r="E158" t="str">
        <f xml:space="preserve"> CONCATENATE("// ",C158)</f>
        <v>// OPERATE</v>
      </c>
      <c r="I158" s="1" t="str">
        <f t="shared" ref="I158:I212" si="79" xml:space="preserve"> _xlfn.TEXTJOIN(":",TRUE,D158:H158)</f>
        <v>// OPERATE</v>
      </c>
      <c r="J158" t="str">
        <f t="shared" si="77"/>
        <v>:</v>
      </c>
      <c r="K158" t="str">
        <f t="shared" si="78"/>
        <v xml:space="preserve">    "// OPERATE": ":",</v>
      </c>
      <c r="L158" s="2">
        <f t="shared" si="28"/>
        <v>0</v>
      </c>
      <c r="M158" s="2"/>
      <c r="N158" s="2"/>
      <c r="O158" s="2"/>
      <c r="P158" s="2" t="str">
        <f t="shared" si="64"/>
        <v xml:space="preserve"> &amp;&amp; </v>
      </c>
    </row>
    <row r="159" spans="3:18" x14ac:dyDescent="0.25">
      <c r="D159" t="s">
        <v>105</v>
      </c>
      <c r="I159" s="1" t="str">
        <f t="shared" si="79"/>
        <v>ops:run:platform:action</v>
      </c>
      <c r="J159" t="str">
        <f t="shared" si="77"/>
        <v>npm-run-all wake-up-the-dynos:*</v>
      </c>
      <c r="K159" t="str">
        <f t="shared" si="78"/>
        <v xml:space="preserve">    "ops:run:platform:action": "bash ./launch \" npm-run-all wake-up-the-dynos:* \"",</v>
      </c>
      <c r="L159" s="2">
        <f t="shared" si="28"/>
        <v>0</v>
      </c>
      <c r="M159" s="2"/>
      <c r="N159" s="2"/>
      <c r="O159" s="2" t="str">
        <f>IF(ISBLANK(Q159),"",$O$7)</f>
        <v>npm-run-all</v>
      </c>
      <c r="P159" s="2" t="str">
        <f t="shared" si="64"/>
        <v xml:space="preserve"> </v>
      </c>
      <c r="Q159" t="s">
        <v>103</v>
      </c>
    </row>
    <row r="160" spans="3:18" x14ac:dyDescent="0.25">
      <c r="F160" t="s">
        <v>133</v>
      </c>
      <c r="G160" t="s">
        <v>131</v>
      </c>
      <c r="I160" s="1" t="str">
        <f t="shared" si="79"/>
        <v>wake-up-the-dynos:heroku</v>
      </c>
      <c r="J160" t="str">
        <f t="shared" si="77"/>
        <v>if [ ! \"$HEROKU\" ] ; then curl https://cv-generator-fe.herokuapp.com/webpage ; fi</v>
      </c>
      <c r="K160" t="str">
        <f t="shared" si="78"/>
        <v xml:space="preserve">    "wake-up-the-dynos:heroku": "bash ./launch \" if [ ! \"$HEROKU\" ] ; then curl https://cv-generator-fe.herokuapp.com/webpage ; fi \"",</v>
      </c>
      <c r="L160" s="2">
        <f t="shared" ref="L160:L212" si="80">N(COUNTIF($L$3:$L$9,I160)&gt;0)</f>
        <v>0</v>
      </c>
      <c r="M160" s="2"/>
      <c r="N160" s="2"/>
      <c r="O160" s="2"/>
      <c r="P160" s="2" t="str">
        <f t="shared" si="64"/>
        <v xml:space="preserve"> &amp;&amp; </v>
      </c>
      <c r="Q160" t="s">
        <v>607</v>
      </c>
    </row>
    <row r="161" spans="3:17" x14ac:dyDescent="0.25">
      <c r="F161" t="s">
        <v>133</v>
      </c>
      <c r="G161" t="s">
        <v>132</v>
      </c>
      <c r="I161" s="1" t="str">
        <f t="shared" si="79"/>
        <v>wake-up-the-dynos:ml</v>
      </c>
      <c r="J161" t="str">
        <f t="shared" si="77"/>
        <v>if [ ! \"$CI\" ] ; then curl cvgenerator.ml ; fi</v>
      </c>
      <c r="K161" t="str">
        <f t="shared" si="78"/>
        <v xml:space="preserve">    "wake-up-the-dynos:ml": "bash ./launch \" if [ ! \"$CI\" ] ; then curl cvgenerator.ml ; fi \"",</v>
      </c>
      <c r="L161" s="2">
        <f t="shared" si="80"/>
        <v>0</v>
      </c>
      <c r="M161" s="2"/>
      <c r="N161" s="2"/>
      <c r="O161" s="2"/>
      <c r="P161" s="2" t="str">
        <f t="shared" si="64"/>
        <v xml:space="preserve"> &amp;&amp; </v>
      </c>
      <c r="Q161" t="s">
        <v>324</v>
      </c>
    </row>
    <row r="162" spans="3:17" x14ac:dyDescent="0.25">
      <c r="C162" t="s">
        <v>111</v>
      </c>
      <c r="F162" t="s">
        <v>0</v>
      </c>
      <c r="I162" s="1" t="str">
        <f t="shared" si="79"/>
        <v>start</v>
      </c>
      <c r="J162" t="str">
        <f t="shared" si="77"/>
        <v>npm-run-all start:n-monitor:node</v>
      </c>
      <c r="K162" t="str">
        <f>IF(ISBLANK(I162),"",_xlfn.CONCAT("    """,I162,""": """,IF(LEN(J162)&lt;2,":",_xlfn.CONCAT(IF(L162,"",O$3),IF(M162,"echo ",""),IF(AND(LEN(J162)&gt;1,ISNUMBER(N162),NOT(ISBLANK(K167))),_xlfn.CONCAT(SUBSTITUTE($O$9,"*",SUBSTITUTE(I162,":","_"))),""),J162,_xlfn.CONCAT(IF(AND(LEN(J162)&gt;1,ISNUMBER(N162),NOT(ISBLANK(K167))),SUBSTITUTE($P$9,"*",SUBSTITUTE(LOWER(I162),":","_")),""),IF(L162,"",P$3),""))),IF(ISBLANK(K167),"""",""",")))</f>
        <v xml:space="preserve">    "start": "bash ./launch \" npm-run-all start:n-monitor:node \"",</v>
      </c>
      <c r="L162" s="2">
        <f>N(COUNTIF($L$3:$L$9,I162)&gt;0)</f>
        <v>0</v>
      </c>
      <c r="M162" s="2"/>
      <c r="N162" s="2"/>
      <c r="O162" s="2" t="str">
        <f>IF(ISBLANK(Q162),"",$O$7)</f>
        <v>npm-run-all</v>
      </c>
      <c r="P162" s="2" t="str">
        <f t="shared" si="64"/>
        <v xml:space="preserve"> </v>
      </c>
      <c r="Q162" t="s">
        <v>676</v>
      </c>
    </row>
    <row r="163" spans="3:17" x14ac:dyDescent="0.25">
      <c r="F163" t="s">
        <v>0</v>
      </c>
      <c r="G163" t="s">
        <v>675</v>
      </c>
      <c r="H163" t="s">
        <v>146</v>
      </c>
      <c r="I163" s="1" t="str">
        <f t="shared" si="79"/>
        <v>start:n-monitor:node</v>
      </c>
      <c r="J163" t="str">
        <f t="shared" si="77"/>
        <v>npm-run-all --parallel start:node off:trace:performance:prometheus:serve</v>
      </c>
      <c r="K163" t="str">
        <f>IF(ISBLANK(I163),"",_xlfn.CONCAT("    """,I163,""": """,IF(LEN(J163)&lt;2,":",_xlfn.CONCAT(IF(L163,"",O$3),IF(M163,"echo ",""),IF(AND(LEN(J163)&gt;1,ISNUMBER(N163),NOT(ISBLANK(K167))),_xlfn.CONCAT(SUBSTITUTE($O$9,"*",SUBSTITUTE(I163,":","_"))),""),J163,_xlfn.CONCAT(IF(AND(LEN(J163)&gt;1,ISNUMBER(N163),NOT(ISBLANK(K167))),SUBSTITUTE($P$9,"*",SUBSTITUTE(LOWER(I163),":","_")),""),IF(L163,"",P$3),""))),IF(ISBLANK(K167),"""",""",")))</f>
        <v xml:space="preserve">    "start:n-monitor:node": "bash ./launch \" npm-run-all --parallel start:node off:trace:performance:prometheus:serve \"",</v>
      </c>
      <c r="L163" s="2">
        <f>N(COUNTIF($L$3:$L$9,I163)&gt;0)</f>
        <v>0</v>
      </c>
      <c r="M163" s="2"/>
      <c r="N163" s="2"/>
      <c r="O163" s="2"/>
      <c r="P163" s="2" t="str">
        <f t="shared" si="64"/>
        <v xml:space="preserve"> &amp;&amp; </v>
      </c>
      <c r="Q163" t="s">
        <v>677</v>
      </c>
    </row>
    <row r="164" spans="3:17" x14ac:dyDescent="0.25">
      <c r="F164" t="s">
        <v>0</v>
      </c>
      <c r="G164" t="s">
        <v>675</v>
      </c>
      <c r="H164" t="s">
        <v>34</v>
      </c>
      <c r="I164" s="1" t="str">
        <f t="shared" ref="I164:I166" si="81" xml:space="preserve"> _xlfn.TEXTJOIN(":",TRUE,D164:H164)</f>
        <v>start:n-monitor:ng</v>
      </c>
      <c r="J164" t="str">
        <f t="shared" ref="J164:J166" si="82" xml:space="preserve"> IF(NOT(COUNTA(Q164:X164)),":",SUBSTITUTE(SUBSTITUTE(SUBSTITUTE(SUBSTITUTE(SUBSTITUTE(SUBSTITUTE(_xlfn.TEXTJOIN(P164,TRUE,O164,_xlfn.TEXTJOIN(P164,TRUE,Q164:X164)),"&lt;%= utils.dasherize(name) %&gt;",VLOOKUP("&lt;%= utils.dasherize(name) %&gt;",$R$4:$X$11,MATCH($Q$3,$R$3:$X$3,0),FALSE)),"&lt;%= utils.join(name) %&gt;",VLOOKUP("&lt;%= utils.join(name) %&gt;",$R$4:$X$11,MATCH($Q$3,$R$3:$X$3,0),FALSE)),"&lt;%= utils.uppersnakecase(name) %&gt;",VLOOKUP("&lt;%= utils.uppersnakecase(name) %&gt;",$R$4:$X$11,MATCH($Q$3,$R$3:$X$3,0),FALSE)),"&lt;%= utils.titlecasePlus(name) %&gt;",VLOOKUP("&lt;%= utils.titlecasePlus(name) %&gt;",$R$4:$X$11,MATCH($Q$3,$R$3:$X$3,0),FALSE)),"&lt;%= utils.favicon(name) %&gt;",VLOOKUP("&lt;%= utils.favicon(name) %&gt;",$R$4:$X$11,MATCH($Q$3,$R$3:$X$3,0),FALSE)),"-fe-life","-life"))</f>
        <v>npm-run-all --parallel start:ng off:trace:performance:prometheus:serve</v>
      </c>
      <c r="K164" t="str">
        <f>IF(ISBLANK(I164),"",_xlfn.CONCAT("    """,I164,""": """,IF(LEN(J164)&lt;2,":",_xlfn.CONCAT(IF(L164,"",O$3),IF(M164,"echo ",""),IF(AND(LEN(J164)&gt;1,ISNUMBER(N164),NOT(ISBLANK(K168))),_xlfn.CONCAT(SUBSTITUTE($O$9,"*",SUBSTITUTE(I164,":","_"))),""),J164,_xlfn.CONCAT(IF(AND(LEN(J164)&gt;1,ISNUMBER(N164),NOT(ISBLANK(K168))),SUBSTITUTE($P$9,"*",SUBSTITUTE(LOWER(I164),":","_")),""),IF(L164,"",P$3),""))),IF(ISBLANK(K168),"""",""",")))</f>
        <v xml:space="preserve">    "start:n-monitor:ng": "bash ./launch \" npm-run-all --parallel start:ng off:trace:performance:prometheus:serve \"",</v>
      </c>
      <c r="L164" s="2">
        <f>N(COUNTIF($L$3:$L$9,I164)&gt;0)</f>
        <v>0</v>
      </c>
      <c r="M164" s="2"/>
      <c r="N164" s="2"/>
      <c r="O164" s="2"/>
      <c r="P164" s="2" t="str">
        <f t="shared" ref="P164:P166" si="83">IF(ISBLANK(O164),CONCATENATE(" ",$P$5," ")," ")</f>
        <v xml:space="preserve"> &amp;&amp; </v>
      </c>
      <c r="Q164" t="s">
        <v>678</v>
      </c>
    </row>
    <row r="165" spans="3:17" x14ac:dyDescent="0.25">
      <c r="F165" t="s">
        <v>0</v>
      </c>
      <c r="G165" t="s">
        <v>146</v>
      </c>
      <c r="I165" s="1" t="str">
        <f t="shared" ref="I165" si="84" xml:space="preserve"> _xlfn.TEXTJOIN(":",TRUE,D165:H165)</f>
        <v>start:node</v>
      </c>
      <c r="J165" t="str">
        <f t="shared" ref="J165" si="85" xml:space="preserve"> IF(NOT(COUNTA(Q165:X165)),":",SUBSTITUTE(SUBSTITUTE(SUBSTITUTE(SUBSTITUTE(SUBSTITUTE(SUBSTITUTE(_xlfn.TEXTJOIN(P165,TRUE,O165,_xlfn.TEXTJOIN(P165,TRUE,Q165:X165)),"&lt;%= utils.dasherize(name) %&gt;",VLOOKUP("&lt;%= utils.dasherize(name) %&gt;",$R$4:$X$11,MATCH($Q$3,$R$3:$X$3,0),FALSE)),"&lt;%= utils.join(name) %&gt;",VLOOKUP("&lt;%= utils.join(name) %&gt;",$R$4:$X$11,MATCH($Q$3,$R$3:$X$3,0),FALSE)),"&lt;%= utils.uppersnakecase(name) %&gt;",VLOOKUP("&lt;%= utils.uppersnakecase(name) %&gt;",$R$4:$X$11,MATCH($Q$3,$R$3:$X$3,0),FALSE)),"&lt;%= utils.titlecasePlus(name) %&gt;",VLOOKUP("&lt;%= utils.titlecasePlus(name) %&gt;",$R$4:$X$11,MATCH($Q$3,$R$3:$X$3,0),FALSE)),"&lt;%= utils.favicon(name) %&gt;",VLOOKUP("&lt;%= utils.favicon(name) %&gt;",$R$4:$X$11,MATCH($Q$3,$R$3:$X$3,0),FALSE)),"-fe-life","-life"))</f>
        <v>node server.js</v>
      </c>
      <c r="K165" t="str">
        <f>IF(ISBLANK(I165),"",_xlfn.CONCAT("    """,I165,""": """,IF(LEN(J165)&lt;2,":",_xlfn.CONCAT(IF(L165,"",O$3),IF(M165,"echo ",""),IF(AND(LEN(J165)&gt;1,ISNUMBER(N165),NOT(ISBLANK(K169))),_xlfn.CONCAT(SUBSTITUTE($O$9,"*",SUBSTITUTE(I165,":","_"))),""),J165,_xlfn.CONCAT(IF(AND(LEN(J165)&gt;1,ISNUMBER(N165),NOT(ISBLANK(K169))),SUBSTITUTE($P$9,"*",SUBSTITUTE(LOWER(I165),":","_")),""),IF(L165,"",P$3),""))),IF(ISBLANK(K169),"""",""",")))</f>
        <v xml:space="preserve">    "start:node": "bash ./launch \" node server.js \"",</v>
      </c>
      <c r="L165" s="2">
        <f>N(COUNTIF($L$3:$L$9,I165)&gt;0)</f>
        <v>0</v>
      </c>
      <c r="M165" s="2"/>
      <c r="N165" s="2"/>
      <c r="O165" s="2"/>
      <c r="P165" s="2" t="str">
        <f t="shared" ref="P165" si="86">IF(ISBLANK(O165),CONCATENATE(" ",$P$5," ")," ")</f>
        <v xml:space="preserve"> &amp;&amp; </v>
      </c>
      <c r="Q165" t="s">
        <v>422</v>
      </c>
    </row>
    <row r="166" spans="3:17" x14ac:dyDescent="0.25">
      <c r="F166" t="s">
        <v>0</v>
      </c>
      <c r="G166" t="s">
        <v>34</v>
      </c>
      <c r="I166" s="1" t="str">
        <f t="shared" si="81"/>
        <v>start:ng</v>
      </c>
      <c r="J166" t="str">
        <f t="shared" si="82"/>
        <v>ng serve</v>
      </c>
      <c r="K166" t="str">
        <f>IF(ISBLANK(I166),"",_xlfn.CONCAT("    """,I166,""": """,IF(LEN(J166)&lt;2,":",_xlfn.CONCAT(IF(L166,"",O$3),IF(M166,"echo ",""),IF(AND(LEN(J166)&gt;1,ISNUMBER(N166),NOT(ISBLANK(K170))),_xlfn.CONCAT(SUBSTITUTE($O$9,"*",SUBSTITUTE(I166,":","_"))),""),J166,_xlfn.CONCAT(IF(AND(LEN(J166)&gt;1,ISNUMBER(N166),NOT(ISBLANK(K170))),SUBSTITUTE($P$9,"*",SUBSTITUTE(LOWER(I166),":","_")),""),IF(L166,"",P$3),""))),IF(ISBLANK(K170),"""",""",")))</f>
        <v xml:space="preserve">    "start:ng": "bash ./launch \" ng serve \"",</v>
      </c>
      <c r="L166" s="2">
        <f>N(COUNTIF($L$3:$L$9,I166)&gt;0)</f>
        <v>0</v>
      </c>
      <c r="M166" s="2"/>
      <c r="N166" s="2"/>
      <c r="O166" s="2"/>
      <c r="P166" s="2" t="str">
        <f t="shared" si="83"/>
        <v xml:space="preserve"> &amp;&amp; </v>
      </c>
      <c r="Q166" t="s">
        <v>679</v>
      </c>
    </row>
    <row r="167" spans="3:17" x14ac:dyDescent="0.25">
      <c r="C167" t="s">
        <v>111</v>
      </c>
      <c r="F167" t="s">
        <v>421</v>
      </c>
      <c r="I167" s="1" t="str">
        <f t="shared" si="79"/>
        <v>serve</v>
      </c>
      <c r="J167" t="str">
        <f t="shared" si="77"/>
        <v>if [ -f \\\"server.js\\\" ] ; then npm-run-all start:n-monitor:node ; else npm-run-all start:n-monitor:ng ; fi</v>
      </c>
      <c r="K167" t="str">
        <f t="shared" si="78"/>
        <v xml:space="preserve">    "serve": "bash ./launch \" if [ -f \\\"server.js\\\" ] ; then npm-run-all start:n-monitor:node ; else npm-run-all start:n-monitor:ng ; fi \"",</v>
      </c>
      <c r="L167" s="2">
        <f t="shared" si="80"/>
        <v>0</v>
      </c>
      <c r="M167" s="2"/>
      <c r="N167" s="2"/>
      <c r="O167" s="2"/>
      <c r="P167" s="2" t="str">
        <f>IF(ISBLANK(O167),CONCATENATE(" ",$P$5," ")," ")</f>
        <v xml:space="preserve"> &amp;&amp; </v>
      </c>
      <c r="Q167" t="s">
        <v>714</v>
      </c>
    </row>
    <row r="168" spans="3:17" x14ac:dyDescent="0.25">
      <c r="C168" t="s">
        <v>111</v>
      </c>
      <c r="F168" t="s">
        <v>268</v>
      </c>
      <c r="I168" s="1" t="str">
        <f t="shared" ref="I168:I169" si="87" xml:space="preserve"> _xlfn.TEXTJOIN(":",TRUE,D168:H168)</f>
        <v>open</v>
      </c>
      <c r="J168" t="str">
        <f t="shared" si="77"/>
        <v>npm-run-all open:local</v>
      </c>
      <c r="K168" t="str">
        <f t="shared" si="78"/>
        <v xml:space="preserve">    "open": "bash ./launch \" npm-run-all open:local \"",</v>
      </c>
      <c r="L168" s="2">
        <f t="shared" ref="L168:L173" si="88">N(COUNTIF($L$3:$L$9,I168)&gt;0)</f>
        <v>0</v>
      </c>
      <c r="M168" s="2"/>
      <c r="N168" s="2"/>
      <c r="O168" s="2" t="str">
        <f>IF(ISBLANK(Q168),"",IF(ISNUMBER(SEARCH(":*",Q168)),$O$7,$O$5))</f>
        <v>npm-run-all</v>
      </c>
      <c r="P168" s="2" t="str">
        <f>IF(ISBLANK(O168),CONCATENATE(" ",$P$5," ")," ")</f>
        <v xml:space="preserve"> </v>
      </c>
      <c r="Q168" t="s">
        <v>572</v>
      </c>
    </row>
    <row r="169" spans="3:17" x14ac:dyDescent="0.25">
      <c r="C169" t="s">
        <v>111</v>
      </c>
      <c r="F169" t="s">
        <v>268</v>
      </c>
      <c r="G169" t="s">
        <v>570</v>
      </c>
      <c r="I169" s="1" t="str">
        <f t="shared" si="87"/>
        <v>open:remote</v>
      </c>
      <c r="J169" t="str">
        <f t="shared" si="77"/>
        <v>if [ -f \\\"server.js\\\" ] ; then node server.js -o https://cv-generator-fe.herokuapp.com/ ; else ng serve --open=true ; fi</v>
      </c>
      <c r="K169" t="str">
        <f>IF(ISBLANK(I169),"",_xlfn.CONCAT("    """,I169,""": """,IF(LEN(J169)&lt;2,":",_xlfn.CONCAT(IF(L169,"",O$3),IF(M169,"echo ",""),IF(AND(LEN(J169)&gt;1,ISNUMBER(N169),NOT(ISBLANK(K171))),_xlfn.CONCAT(SUBSTITUTE($O$9,"*",SUBSTITUTE(I169,":","_"))),""),J169,_xlfn.CONCAT(IF(AND(LEN(J169)&gt;1,ISNUMBER(N169),NOT(ISBLANK(K171))),SUBSTITUTE($P$9,"*",SUBSTITUTE(LOWER(I169),":","_")),""),IF(L169,"",P$3),""))),IF(ISBLANK(K171),"""",""",")))</f>
        <v xml:space="preserve">    "open:remote": "bash ./launch \" if [ -f \\\"server.js\\\" ] ; then node server.js -o https://cv-generator-fe.herokuapp.com/ ; else ng serve --open=true ; fi \"",</v>
      </c>
      <c r="L169" s="2">
        <f t="shared" si="88"/>
        <v>0</v>
      </c>
      <c r="M169" s="2"/>
      <c r="N169" s="2"/>
      <c r="O169" s="2"/>
      <c r="P169" s="2" t="str">
        <f t="shared" ref="P169:P173" si="89">IF(ISBLANK(O169),CONCATENATE(" ",$P$5," ")," ")</f>
        <v xml:space="preserve"> &amp;&amp; </v>
      </c>
      <c r="Q169" t="s">
        <v>571</v>
      </c>
    </row>
    <row r="170" spans="3:17" x14ac:dyDescent="0.25">
      <c r="C170" t="s">
        <v>111</v>
      </c>
      <c r="F170" t="s">
        <v>268</v>
      </c>
      <c r="G170" t="s">
        <v>393</v>
      </c>
      <c r="I170" s="1" t="str">
        <f xml:space="preserve"> _xlfn.TEXTJOIN(":",TRUE,D170:H170)</f>
        <v>open:local</v>
      </c>
      <c r="J170" t="str">
        <f xml:space="preserve"> IF(NOT(COUNTA(Q170:X170)),":",SUBSTITUTE(SUBSTITUTE(SUBSTITUTE(SUBSTITUTE(SUBSTITUTE(SUBSTITUTE(_xlfn.TEXTJOIN(P170,TRUE,O170,_xlfn.TEXTJOIN(P170,TRUE,Q170:X170)),"&lt;%= utils.dasherize(name) %&gt;",VLOOKUP("&lt;%= utils.dasherize(name) %&gt;",$R$4:$X$11,MATCH($Q$3,$R$3:$X$3,0),FALSE)),"&lt;%= utils.join(name) %&gt;",VLOOKUP("&lt;%= utils.join(name) %&gt;",$R$4:$X$11,MATCH($Q$3,$R$3:$X$3,0),FALSE)),"&lt;%= utils.uppersnakecase(name) %&gt;",VLOOKUP("&lt;%= utils.uppersnakecase(name) %&gt;",$R$4:$X$11,MATCH($Q$3,$R$3:$X$3,0),FALSE)),"&lt;%= utils.titlecasePlus(name) %&gt;",VLOOKUP("&lt;%= utils.titlecasePlus(name) %&gt;",$R$4:$X$11,MATCH($Q$3,$R$3:$X$3,0),FALSE)),"&lt;%= utils.favicon(name) %&gt;",VLOOKUP("&lt;%= utils.favicon(name) %&gt;",$R$4:$X$11,MATCH($Q$3,$R$3:$X$3,0),FALSE)),"-fe-life","-life"))</f>
        <v>if [ -f \\\"server.js\\\" ] ; then node server.js -o http://localhost:5000 ; else ng serve --open=true ; fi</v>
      </c>
      <c r="K170" t="str">
        <f>IF(ISBLANK(I170),"",_xlfn.CONCAT("    """,I170,""": """,IF(LEN(J170)&lt;2,":",_xlfn.CONCAT(IF(L170,"",O$3),IF(M170,"echo ",""),IF(AND(LEN(J170)&gt;1,ISNUMBER(N170),NOT(ISBLANK(K174))),_xlfn.CONCAT(SUBSTITUTE($O$9,"*",SUBSTITUTE(I170,":","_"))),""),J170,_xlfn.CONCAT(IF(AND(LEN(J170)&gt;1,ISNUMBER(N170),NOT(ISBLANK(K174))),SUBSTITUTE($P$9,"*",SUBSTITUTE(LOWER(I170),":","_")),""),IF(L170,"",P$3),""))),IF(ISBLANK(K174),"""",""",")))</f>
        <v xml:space="preserve">    "open:local": "bash ./launch \" if [ -f \\\"server.js\\\" ] ; then node server.js -o http://localhost:5000 ; else ng serve --open=true ; fi \"",</v>
      </c>
      <c r="L170" s="2">
        <f>N(COUNTIF($L$3:$L$9,I170)&gt;0)</f>
        <v>0</v>
      </c>
      <c r="M170" s="2"/>
      <c r="N170" s="2"/>
      <c r="O170" s="2"/>
      <c r="P170" s="2" t="str">
        <f>IF(ISBLANK(O170),CONCATENATE(" ",$P$5," ")," ")</f>
        <v xml:space="preserve"> &amp;&amp; </v>
      </c>
      <c r="Q170" t="s">
        <v>423</v>
      </c>
    </row>
    <row r="171" spans="3:17" x14ac:dyDescent="0.25">
      <c r="D171" t="s">
        <v>647</v>
      </c>
      <c r="I171" s="1" t="str">
        <f xml:space="preserve"> _xlfn.TEXTJOIN(":",TRUE,D171:H171)</f>
        <v>ops:run:report:action</v>
      </c>
      <c r="J171" t="str">
        <f t="shared" si="77"/>
        <v>npm-run-all ops:run:report:action:*</v>
      </c>
      <c r="K171" t="str">
        <f t="shared" si="78"/>
        <v xml:space="preserve">    "ops:run:report:action": "bash ./launch \" npm-run-all ops:run:report:action:* \"",</v>
      </c>
      <c r="L171" s="2">
        <f t="shared" si="88"/>
        <v>0</v>
      </c>
      <c r="M171" s="2"/>
      <c r="N171" s="2"/>
      <c r="O171" s="2" t="str">
        <f>IF(ISBLANK(Q171),"",IF(ISNUMBER(SEARCH(":*",Q171)),$O$7,$O$5))</f>
        <v>npm-run-all</v>
      </c>
      <c r="P171" s="2" t="str">
        <f t="shared" si="89"/>
        <v xml:space="preserve"> </v>
      </c>
      <c r="Q171" t="str">
        <f>CONCATENATE(IF(CODE(I171)-CODE("a")&lt;0,LOWER(LEFT(I171,IF(ISERR(FIND(":",I171)),LEN(I171)+1,FIND(":",I171))-1)),I171),":*")</f>
        <v>ops:run:report:action:*</v>
      </c>
    </row>
    <row r="172" spans="3:17" x14ac:dyDescent="0.25">
      <c r="D172" t="str">
        <f>D171</f>
        <v>ops:run:report:action</v>
      </c>
      <c r="F172" t="s">
        <v>11</v>
      </c>
      <c r="I172" s="1" t="str">
        <f xml:space="preserve"> _xlfn.TEXTJOIN(":",TRUE,D172:H172)</f>
        <v>ops:run:report:action:report</v>
      </c>
      <c r="J172" t="str">
        <f t="shared" si="77"/>
        <v>echo $'\\033[0;32m'OPERATE: Ran everything.$'\\033[0m'</v>
      </c>
      <c r="K172" t="str">
        <f t="shared" si="78"/>
        <v xml:space="preserve">    "ops:run:report:action:report": "bash ./launch \" echo $'\\033[0;32m'OPERATE: Ran everything.$'\\033[0m' \"",</v>
      </c>
      <c r="L172" s="2">
        <f t="shared" si="88"/>
        <v>0</v>
      </c>
      <c r="M172" s="2"/>
      <c r="N172" s="2"/>
      <c r="O172" s="2"/>
      <c r="P172" s="2" t="str">
        <f t="shared" si="89"/>
        <v xml:space="preserve"> &amp;&amp; </v>
      </c>
      <c r="Q172" t="s">
        <v>665</v>
      </c>
    </row>
    <row r="173" spans="3:17" x14ac:dyDescent="0.25">
      <c r="D173" t="str">
        <f>D171</f>
        <v>ops:run:report:action</v>
      </c>
      <c r="F173" t="s">
        <v>642</v>
      </c>
      <c r="I173" s="1" t="str">
        <f xml:space="preserve"> _xlfn.TEXTJOIN(":",TRUE,D173:H173)</f>
        <v>ops:run:report:action:shout</v>
      </c>
      <c r="J173" t="str">
        <f t="shared" si="77"/>
        <v>echo &amp;&amp; figlet -f Banner OPERATE: all done | sed $'s/#/\\033[0;42m \\033[m/g' &amp;&amp; echo $'\\033[0m'</v>
      </c>
      <c r="K173" t="str">
        <f>IF(ISBLANK(I173),"",_xlfn.CONCAT("    """,I173,""": """,IF(LEN(J173)&lt;2,":",_xlfn.CONCAT(IF(L173,"",O$3),IF(M173,"echo ",""),IF(AND(LEN(J173)&gt;1,ISNUMBER(N173),NOT(ISBLANK(K170))),_xlfn.CONCAT(SUBSTITUTE($O$9,"*",SUBSTITUTE(I173,":","_"))),""),J173,_xlfn.CONCAT(IF(AND(LEN(J173)&gt;1,ISNUMBER(N173),NOT(ISBLANK(K170))),SUBSTITUTE($P$9,"*",SUBSTITUTE(LOWER(I173),":","_")),""),IF(L173,"",P$3),""))),IF(ISBLANK(K170),"""",""",")))</f>
        <v xml:space="preserve">    "ops:run:report:action:shout": "bash ./launch \" echo &amp;&amp; figlet -f Banner OPERATE: all done | sed $'s/#/\\033[0;42m \\033[m/g' &amp;&amp; echo $'\\033[0m' \"",</v>
      </c>
      <c r="L173" s="2">
        <f t="shared" si="88"/>
        <v>0</v>
      </c>
      <c r="M173" s="2"/>
      <c r="N173" s="2"/>
      <c r="O173" s="2"/>
      <c r="P173" s="2" t="str">
        <f t="shared" si="89"/>
        <v xml:space="preserve"> &amp;&amp; </v>
      </c>
      <c r="Q173" t="s">
        <v>702</v>
      </c>
    </row>
    <row r="174" spans="3:17" x14ac:dyDescent="0.25">
      <c r="C174" t="s">
        <v>641</v>
      </c>
      <c r="E174" t="str">
        <f xml:space="preserve"> CONCATENATE("// ",C174)</f>
        <v>// MONITOR</v>
      </c>
      <c r="I174" s="1" t="str">
        <f t="shared" si="79"/>
        <v>// MONITOR</v>
      </c>
      <c r="J174" t="str">
        <f t="shared" si="77"/>
        <v>:</v>
      </c>
      <c r="K174" t="str">
        <f t="shared" si="78"/>
        <v xml:space="preserve">    "// MONITOR": ":",</v>
      </c>
      <c r="L174" s="2">
        <f t="shared" si="80"/>
        <v>0</v>
      </c>
      <c r="M174" s="2"/>
      <c r="N174" s="2"/>
      <c r="O174" s="2"/>
      <c r="P174" s="2" t="str">
        <f t="shared" si="64"/>
        <v xml:space="preserve"> &amp;&amp; </v>
      </c>
    </row>
    <row r="175" spans="3:17" x14ac:dyDescent="0.25">
      <c r="D175" t="s">
        <v>622</v>
      </c>
      <c r="I175" s="1" t="str">
        <f t="shared" ref="I175:I196" si="90" xml:space="preserve"> _xlfn.TEXTJOIN(":",TRUE,D175:H175)</f>
        <v>ops:monitor:package:trace:performance:action</v>
      </c>
      <c r="J175" t="str">
        <f t="shared" si="77"/>
        <v>if [ ! \"$CI\" ] ; then npm-run-all trace:performance:* ; fi</v>
      </c>
      <c r="K175" t="str">
        <f t="shared" si="78"/>
        <v xml:space="preserve">    "ops:monitor:package:trace:performance:action": "bash ./launch \" if [ ! \"$CI\" ] ; then npm-run-all trace:performance:* ; fi \"",</v>
      </c>
      <c r="L175" s="2">
        <f t="shared" ref="L175:L196" si="91">N(COUNTIF($L$3:$L$9,I175)&gt;0)</f>
        <v>0</v>
      </c>
      <c r="M175" s="2"/>
      <c r="N175" s="2"/>
      <c r="O175" s="2"/>
      <c r="P175" s="2" t="str">
        <f>IF(ISBLANK(O175),CONCATENATE(" ",$P$5," ")," ")</f>
        <v xml:space="preserve"> &amp;&amp; </v>
      </c>
      <c r="Q175" t="s">
        <v>623</v>
      </c>
    </row>
    <row r="176" spans="3:17" x14ac:dyDescent="0.25">
      <c r="D176" t="s">
        <v>624</v>
      </c>
      <c r="E176" t="s">
        <v>74</v>
      </c>
      <c r="F176" t="s">
        <v>172</v>
      </c>
      <c r="I176" s="1" t="str">
        <f t="shared" si="90"/>
        <v>trace:performance:prometheus</v>
      </c>
      <c r="J176" t="str">
        <f t="shared" si="77"/>
        <v>npm-run-all trace:performance:prometheus:*</v>
      </c>
      <c r="K176" t="str">
        <f t="shared" si="78"/>
        <v xml:space="preserve">    "trace:performance:prometheus": "bash ./launch \" npm-run-all trace:performance:prometheus:* \"",</v>
      </c>
      <c r="L176" s="2">
        <f t="shared" si="91"/>
        <v>0</v>
      </c>
      <c r="M176" s="2"/>
      <c r="N176" s="2"/>
      <c r="O176" s="2" t="str">
        <f>IF(ISBLANK(Q176),"",$O$7)</f>
        <v>npm-run-all</v>
      </c>
      <c r="P176" s="2" t="str">
        <f>IF(ISBLANK(O176),CONCATENATE(" ",$P$5," ")," ")</f>
        <v xml:space="preserve"> </v>
      </c>
      <c r="Q176" t="str">
        <f>CONCATENATE(IF(CODE(I176)-CODE("a")&lt;0,LOWER(LEFT(I176,IF(ISERR(FIND(":",I176)),LEN(I176)+1,FIND(":",I176))-1)),I176),":*")</f>
        <v>trace:performance:prometheus:*</v>
      </c>
    </row>
    <row r="177" spans="4:17" x14ac:dyDescent="0.25">
      <c r="D177" t="s">
        <v>624</v>
      </c>
      <c r="E177" t="s">
        <v>74</v>
      </c>
      <c r="F177" t="s">
        <v>172</v>
      </c>
      <c r="G177" t="s">
        <v>565</v>
      </c>
      <c r="I177" s="1" t="str">
        <f t="shared" ref="I177:I190" si="92" xml:space="preserve"> _xlfn.TEXTJOIN(":",TRUE,D177:H177)</f>
        <v>trace:performance:prometheus:drains</v>
      </c>
      <c r="J177" t="str">
        <f t="shared" si="77"/>
        <v>:</v>
      </c>
      <c r="K177" t="str">
        <f>IF(ISBLANK(I177),"",_xlfn.CONCAT("    """,I177,""": """,IF(LEN(J177)&lt;2,":",_xlfn.CONCAT(IF(L177,"",O$3),IF(M177,"echo ",""),IF(AND(LEN(J177)&gt;1,ISNUMBER(N177),NOT(ISBLANK(K182))),_xlfn.CONCAT(SUBSTITUTE($O$9,"*",SUBSTITUTE(I177,":","_"))),""),J177,_xlfn.CONCAT(IF(AND(LEN(J177)&gt;1,ISNUMBER(N177),NOT(ISBLANK(K182))),SUBSTITUTE($P$9,"*",SUBSTITUTE(LOWER(I177),":","_")),""),IF(L177,"",P$3),""))),IF(ISBLANK(K182),"""",""",")))</f>
        <v xml:space="preserve">    "trace:performance:prometheus:drains": ":",</v>
      </c>
      <c r="L177" s="2">
        <f t="shared" ref="L177:L190" si="93">N(COUNTIF($L$3:$L$9,I177)&gt;0)</f>
        <v>0</v>
      </c>
      <c r="M177" s="2"/>
      <c r="N177" s="2"/>
      <c r="O177" s="2" t="str">
        <f>IF(ISBLANK(Q177),"",$O$7)</f>
        <v/>
      </c>
      <c r="P177" s="2" t="str">
        <f>IF(ISBLANK(O177),CONCATENATE(" ",$P$5," ")," ")</f>
        <v xml:space="preserve"> </v>
      </c>
    </row>
    <row r="178" spans="4:17" x14ac:dyDescent="0.25">
      <c r="D178" t="s">
        <v>625</v>
      </c>
      <c r="E178" t="s">
        <v>74</v>
      </c>
      <c r="F178" t="s">
        <v>172</v>
      </c>
      <c r="G178" t="s">
        <v>421</v>
      </c>
      <c r="I178" s="1" t="str">
        <f t="shared" si="92"/>
        <v>off:trace:performance:prometheus:serve</v>
      </c>
      <c r="J178" t="str">
        <f t="shared" ref="J178:J181" si="94" xml:space="preserve"> IF(NOT(COUNTA(Q178:X178)),":",SUBSTITUTE(SUBSTITUTE(SUBSTITUTE(SUBSTITUTE(SUBSTITUTE(SUBSTITUTE(_xlfn.TEXTJOIN(P178,TRUE,O178,_xlfn.TEXTJOIN(P178,TRUE,Q178:X178)),"&lt;%= utils.dasherize(name) %&gt;",VLOOKUP("&lt;%= utils.dasherize(name) %&gt;",$R$4:$X$11,MATCH($Q$3,$R$3:$X$3,0),FALSE)),"&lt;%= utils.join(name) %&gt;",VLOOKUP("&lt;%= utils.join(name) %&gt;",$R$4:$X$11,MATCH($Q$3,$R$3:$X$3,0),FALSE)),"&lt;%= utils.uppersnakecase(name) %&gt;",VLOOKUP("&lt;%= utils.uppersnakecase(name) %&gt;",$R$4:$X$11,MATCH($Q$3,$R$3:$X$3,0),FALSE)),"&lt;%= utils.titlecasePlus(name) %&gt;",VLOOKUP("&lt;%= utils.titlecasePlus(name) %&gt;",$R$4:$X$11,MATCH($Q$3,$R$3:$X$3,0),FALSE)),"&lt;%= utils.favicon(name) %&gt;",VLOOKUP("&lt;%= utils.favicon(name) %&gt;",$R$4:$X$11,MATCH($Q$3,$R$3:$X$3,0),FALSE)),"-fe-life","-life"))</f>
        <v>if [ \"$CI\" ] ; then npm-run-all off:trace:performance:prometheus:serve:remote ; else npm-run-all off:trace:performance:prometheus:serve:local ; fi</v>
      </c>
      <c r="K178" t="str">
        <f>IF(ISBLANK(I178),"",_xlfn.CONCAT("    """,I178,""": """,IF(LEN(J178)&lt;2,":",_xlfn.CONCAT(IF(L178,"",O$3),IF(M178,"echo ",""),IF(AND(LEN(J178)&gt;1,ISNUMBER(N178),NOT(ISBLANK(K183))),_xlfn.CONCAT(SUBSTITUTE($O$9,"*",SUBSTITUTE(I178,":","_"))),""),J178,_xlfn.CONCAT(IF(AND(LEN(J178)&gt;1,ISNUMBER(N178),NOT(ISBLANK(K183))),SUBSTITUTE($P$9,"*",SUBSTITUTE(LOWER(I178),":","_")),""),IF(L178,"",P$3),""))),IF(ISBLANK(K183),"""",""",")))</f>
        <v xml:space="preserve">    "off:trace:performance:prometheus:serve": "bash ./launch \" if [ \"$CI\" ] ; then npm-run-all off:trace:performance:prometheus:serve:remote ; else npm-run-all off:trace:performance:prometheus:serve:local ; fi \"",</v>
      </c>
      <c r="L178" s="2">
        <f t="shared" si="93"/>
        <v>0</v>
      </c>
      <c r="M178" s="2"/>
      <c r="N178" s="2"/>
      <c r="O178" s="2"/>
      <c r="P178" s="2" t="str">
        <f t="shared" ref="P178:P179" si="95">IF(ISBLANK(O178),CONCATENATE(" ",$P$5," ")," ")</f>
        <v xml:space="preserve"> &amp;&amp; </v>
      </c>
      <c r="Q178" t="s">
        <v>683</v>
      </c>
    </row>
    <row r="179" spans="4:17" x14ac:dyDescent="0.25">
      <c r="D179" t="s">
        <v>625</v>
      </c>
      <c r="E179" t="s">
        <v>74</v>
      </c>
      <c r="F179" t="s">
        <v>172</v>
      </c>
      <c r="G179" t="s">
        <v>421</v>
      </c>
      <c r="H179" t="s">
        <v>570</v>
      </c>
      <c r="I179" s="1" t="str">
        <f t="shared" ref="I179:I180" si="96" xml:space="preserve"> _xlfn.TEXTJOIN(":",TRUE,D179:H179)</f>
        <v>off:trace:performance:prometheus:serve:remote</v>
      </c>
      <c r="J179" t="str">
        <f t="shared" ref="J179:J180" si="97" xml:space="preserve"> IF(NOT(COUNTA(Q179:X179)),":",SUBSTITUTE(SUBSTITUTE(SUBSTITUTE(SUBSTITUTE(SUBSTITUTE(SUBSTITUTE(_xlfn.TEXTJOIN(P179,TRUE,O179,_xlfn.TEXTJOIN(P179,TRUE,Q179:X179)),"&lt;%= utils.dasherize(name) %&gt;",VLOOKUP("&lt;%= utils.dasherize(name) %&gt;",$R$4:$X$11,MATCH($Q$3,$R$3:$X$3,0),FALSE)),"&lt;%= utils.join(name) %&gt;",VLOOKUP("&lt;%= utils.join(name) %&gt;",$R$4:$X$11,MATCH($Q$3,$R$3:$X$3,0),FALSE)),"&lt;%= utils.uppersnakecase(name) %&gt;",VLOOKUP("&lt;%= utils.uppersnakecase(name) %&gt;",$R$4:$X$11,MATCH($Q$3,$R$3:$X$3,0),FALSE)),"&lt;%= utils.titlecasePlus(name) %&gt;",VLOOKUP("&lt;%= utils.titlecasePlus(name) %&gt;",$R$4:$X$11,MATCH($Q$3,$R$3:$X$3,0),FALSE)),"&lt;%= utils.favicon(name) %&gt;",VLOOKUP("&lt;%= utils.favicon(name) %&gt;",$R$4:$X$11,MATCH($Q$3,$R$3:$X$3,0),FALSE)),"-fe-life","-life"))</f>
        <v>npm-run-all off:trace:performance:prometheus:serve:remote:*</v>
      </c>
      <c r="K179" t="str">
        <f>IF(ISBLANK(I179),"",_xlfn.CONCAT("    """,I179,""": """,IF(LEN(J179)&lt;2,":",_xlfn.CONCAT(IF(L179,"",O$3),IF(M179,"echo ",""),IF(AND(LEN(J179)&gt;1,ISNUMBER(N179),NOT(ISBLANK(K181))),_xlfn.CONCAT(SUBSTITUTE($O$9,"*",SUBSTITUTE(I179,":","_"))),""),J179,_xlfn.CONCAT(IF(AND(LEN(J179)&gt;1,ISNUMBER(N179),NOT(ISBLANK(K181))),SUBSTITUTE($P$9,"*",SUBSTITUTE(LOWER(I179),":","_")),""),IF(L179,"",P$3),""))),IF(ISBLANK(K181),"""",""",")))</f>
        <v xml:space="preserve">    "off:trace:performance:prometheus:serve:remote": "bash ./launch \" npm-run-all off:trace:performance:prometheus:serve:remote:* \"",</v>
      </c>
      <c r="L179" s="2">
        <f t="shared" ref="L179:L180" si="98">N(COUNTIF($L$3:$L$9,I179)&gt;0)</f>
        <v>0</v>
      </c>
      <c r="M179" s="2"/>
      <c r="N179" s="2"/>
      <c r="O179" s="2" t="str">
        <f t="shared" ref="O179" si="99">IF(ISBLANK(Q179),"",$O$7)</f>
        <v>npm-run-all</v>
      </c>
      <c r="P179" s="2" t="str">
        <f t="shared" si="95"/>
        <v xml:space="preserve"> </v>
      </c>
      <c r="Q179" t="str">
        <f t="shared" ref="Q179" si="100">CONCATENATE(IF(CODE(I179)-CODE("a")&lt;0,LOWER(LEFT(I179,IF(ISERR(FIND(":",I179)),LEN(I179)+1,FIND(":",I179))-1)),I179),":*")</f>
        <v>off:trace:performance:prometheus:serve:remote:*</v>
      </c>
    </row>
    <row r="180" spans="4:17" x14ac:dyDescent="0.25">
      <c r="D180" t="s">
        <v>625</v>
      </c>
      <c r="E180" t="s">
        <v>74</v>
      </c>
      <c r="F180" t="s">
        <v>172</v>
      </c>
      <c r="G180" t="s">
        <v>421</v>
      </c>
      <c r="H180" t="s">
        <v>680</v>
      </c>
      <c r="I180" s="1" t="str">
        <f t="shared" si="96"/>
        <v>off:trace:performance:prometheus:serve:remote:download-linux</v>
      </c>
      <c r="J180" t="str">
        <f t="shared" si="97"/>
        <v>wget https://github.com/prometheus/prometheus/releases/download/v2.20.0/prometheus-2.20.0.linux-amd64.tar.gz</v>
      </c>
      <c r="K180" t="str">
        <f>IF(ISBLANK(I180),"",_xlfn.CONCAT("    """,I180,""": """,IF(LEN(J180)&lt;2,":",_xlfn.CONCAT(IF(L180,"",O$3),IF(M180,"echo ",""),IF(AND(LEN(J180)&gt;1,ISNUMBER(N180),NOT(ISBLANK(K182))),_xlfn.CONCAT(SUBSTITUTE($O$9,"*",SUBSTITUTE(I180,":","_"))),""),J180,_xlfn.CONCAT(IF(AND(LEN(J180)&gt;1,ISNUMBER(N180),NOT(ISBLANK(K182))),SUBSTITUTE($P$9,"*",SUBSTITUTE(LOWER(I180),":","_")),""),IF(L180,"",P$3),""))),IF(ISBLANK(K182),"""",""",")))</f>
        <v xml:space="preserve">    "off:trace:performance:prometheus:serve:remote:download-linux": "bash ./launch \" wget https://github.com/prometheus/prometheus/releases/download/v2.20.0/prometheus-2.20.0.linux-amd64.tar.gz \"",</v>
      </c>
      <c r="L180" s="2">
        <f t="shared" si="98"/>
        <v>0</v>
      </c>
      <c r="M180" s="2"/>
      <c r="N180" s="2"/>
      <c r="O180" s="2"/>
      <c r="P180" s="2" t="str">
        <f>IF(ISBLANK(O180),CONCATENATE(" ",$P$5," ")," ")</f>
        <v xml:space="preserve"> &amp;&amp; </v>
      </c>
      <c r="Q180" t="s">
        <v>684</v>
      </c>
    </row>
    <row r="181" spans="4:17" x14ac:dyDescent="0.25">
      <c r="D181" t="s">
        <v>625</v>
      </c>
      <c r="E181" t="s">
        <v>74</v>
      </c>
      <c r="F181" t="s">
        <v>172</v>
      </c>
      <c r="G181" t="s">
        <v>421</v>
      </c>
      <c r="H181" t="s">
        <v>681</v>
      </c>
      <c r="I181" s="1" t="str">
        <f t="shared" si="92"/>
        <v>off:trace:performance:prometheus:serve:remote:unzip</v>
      </c>
      <c r="J181" t="str">
        <f t="shared" si="94"/>
        <v>tar xvfz prometheus-*.tar.gz</v>
      </c>
      <c r="K181" t="str">
        <f>IF(ISBLANK(I181),"",_xlfn.CONCAT("    """,I181,""": """,IF(LEN(J181)&lt;2,":",_xlfn.CONCAT(IF(L181,"",O$3),IF(M181,"echo ",""),IF(AND(LEN(J181)&gt;1,ISNUMBER(N181),NOT(ISBLANK(K183))),_xlfn.CONCAT(SUBSTITUTE($O$9,"*",SUBSTITUTE(I181,":","_"))),""),J181,_xlfn.CONCAT(IF(AND(LEN(J181)&gt;1,ISNUMBER(N181),NOT(ISBLANK(K183))),SUBSTITUTE($P$9,"*",SUBSTITUTE(LOWER(I181),":","_")),""),IF(L181,"",P$3),""))),IF(ISBLANK(K183),"""",""",")))</f>
        <v xml:space="preserve">    "off:trace:performance:prometheus:serve:remote:unzip": "bash ./launch \" tar xvfz prometheus-*.tar.gz \"",</v>
      </c>
      <c r="L181" s="2">
        <f t="shared" si="93"/>
        <v>0</v>
      </c>
      <c r="M181" s="2"/>
      <c r="N181" s="2"/>
      <c r="O181" s="2"/>
      <c r="P181" s="2" t="str">
        <f>IF(ISBLANK(O181),CONCATENATE(" ",$P$5," ")," ")</f>
        <v xml:space="preserve"> &amp;&amp; </v>
      </c>
      <c r="Q181" t="s">
        <v>685</v>
      </c>
    </row>
    <row r="182" spans="4:17" x14ac:dyDescent="0.25">
      <c r="D182" t="s">
        <v>625</v>
      </c>
      <c r="E182" t="s">
        <v>74</v>
      </c>
      <c r="F182" t="s">
        <v>172</v>
      </c>
      <c r="G182" t="s">
        <v>421</v>
      </c>
      <c r="H182" t="s">
        <v>682</v>
      </c>
      <c r="I182" s="1" t="str">
        <f t="shared" ref="I182" si="101" xml:space="preserve"> _xlfn.TEXTJOIN(":",TRUE,D182:H182)</f>
        <v>off:trace:performance:prometheus:serve:remote:launch</v>
      </c>
      <c r="J182" t="str">
        <f t="shared" si="77"/>
        <v>./prometheus-*/prometheus</v>
      </c>
      <c r="K182" t="str">
        <f>IF(ISBLANK(I182),"",_xlfn.CONCAT("    """,I182,""": """,IF(LEN(J182)&lt;2,":",_xlfn.CONCAT(IF(L182,"",O$3),IF(M182,"echo ",""),IF(AND(LEN(J182)&gt;1,ISNUMBER(N182),NOT(ISBLANK(K184))),_xlfn.CONCAT(SUBSTITUTE($O$9,"*",SUBSTITUTE(I182,":","_"))),""),J182,_xlfn.CONCAT(IF(AND(LEN(J182)&gt;1,ISNUMBER(N182),NOT(ISBLANK(K184))),SUBSTITUTE($P$9,"*",SUBSTITUTE(LOWER(I182),":","_")),""),IF(L182,"",P$3),""))),IF(ISBLANK(K184),"""",""",")))</f>
        <v xml:space="preserve">    "off:trace:performance:prometheus:serve:remote:launch": "bash ./launch \" ./prometheus-*/prometheus \"",</v>
      </c>
      <c r="L182" s="2">
        <f t="shared" ref="L182" si="102">N(COUNTIF($L$3:$L$9,I182)&gt;0)</f>
        <v>0</v>
      </c>
      <c r="M182" s="2"/>
      <c r="N182" s="2"/>
      <c r="O182" s="2"/>
      <c r="P182" s="2" t="str">
        <f>IF(ISBLANK(O182),CONCATENATE(" ",$P$5," ")," ")</f>
        <v xml:space="preserve"> &amp;&amp; </v>
      </c>
      <c r="Q182" t="s">
        <v>686</v>
      </c>
    </row>
    <row r="183" spans="4:17" x14ac:dyDescent="0.25">
      <c r="D183" t="s">
        <v>625</v>
      </c>
      <c r="E183" t="s">
        <v>74</v>
      </c>
      <c r="F183" t="s">
        <v>172</v>
      </c>
      <c r="G183" t="s">
        <v>421</v>
      </c>
      <c r="H183" t="s">
        <v>393</v>
      </c>
      <c r="I183" s="1" t="str">
        <f t="shared" ref="I183" si="103" xml:space="preserve"> _xlfn.TEXTJOIN(":",TRUE,D183:H183)</f>
        <v>off:trace:performance:prometheus:serve:local</v>
      </c>
      <c r="J183" t="str">
        <f t="shared" ref="J183" si="104" xml:space="preserve"> IF(NOT(COUNTA(Q183:X183)),":",SUBSTITUTE(SUBSTITUTE(SUBSTITUTE(SUBSTITUTE(SUBSTITUTE(SUBSTITUTE(_xlfn.TEXTJOIN(P183,TRUE,O183,_xlfn.TEXTJOIN(P183,TRUE,Q183:X183)),"&lt;%= utils.dasherize(name) %&gt;",VLOOKUP("&lt;%= utils.dasherize(name) %&gt;",$R$4:$X$11,MATCH($Q$3,$R$3:$X$3,0),FALSE)),"&lt;%= utils.join(name) %&gt;",VLOOKUP("&lt;%= utils.join(name) %&gt;",$R$4:$X$11,MATCH($Q$3,$R$3:$X$3,0),FALSE)),"&lt;%= utils.uppersnakecase(name) %&gt;",VLOOKUP("&lt;%= utils.uppersnakecase(name) %&gt;",$R$4:$X$11,MATCH($Q$3,$R$3:$X$3,0),FALSE)),"&lt;%= utils.titlecasePlus(name) %&gt;",VLOOKUP("&lt;%= utils.titlecasePlus(name) %&gt;",$R$4:$X$11,MATCH($Q$3,$R$3:$X$3,0),FALSE)),"&lt;%= utils.favicon(name) %&gt;",VLOOKUP("&lt;%= utils.favicon(name) %&gt;",$R$4:$X$11,MATCH($Q$3,$R$3:$X$3,0),FALSE)),"-fe-life","-life"))</f>
        <v>prometheus</v>
      </c>
      <c r="K183" t="str">
        <f>IF(ISBLANK(I183),"",_xlfn.CONCAT("    """,I183,""": """,IF(LEN(J183)&lt;2,":",_xlfn.CONCAT(IF(L183,"",O$3),IF(M183,"echo ",""),IF(AND(LEN(J183)&gt;1,ISNUMBER(N183),NOT(ISBLANK(K185))),_xlfn.CONCAT(SUBSTITUTE($O$9,"*",SUBSTITUTE(I183,":","_"))),""),J183,_xlfn.CONCAT(IF(AND(LEN(J183)&gt;1,ISNUMBER(N183),NOT(ISBLANK(K185))),SUBSTITUTE($P$9,"*",SUBSTITUTE(LOWER(I183),":","_")),""),IF(L183,"",P$3),""))),IF(ISBLANK(K185),"""",""",")))</f>
        <v xml:space="preserve">    "off:trace:performance:prometheus:serve:local": "bash ./launch \" prometheus \"",</v>
      </c>
      <c r="L183" s="2">
        <f t="shared" ref="L183" si="105">N(COUNTIF($L$3:$L$9,I183)&gt;0)</f>
        <v>0</v>
      </c>
      <c r="M183" s="2"/>
      <c r="N183" s="2"/>
      <c r="O183" s="2"/>
      <c r="P183" s="2" t="str">
        <f>IF(ISBLANK(O183),CONCATENATE(" ",$P$5," ")," ")</f>
        <v xml:space="preserve"> &amp;&amp; </v>
      </c>
      <c r="Q183" t="s">
        <v>172</v>
      </c>
    </row>
    <row r="184" spans="4:17" x14ac:dyDescent="0.25">
      <c r="D184" t="s">
        <v>624</v>
      </c>
      <c r="E184" t="s">
        <v>74</v>
      </c>
      <c r="F184" t="s">
        <v>172</v>
      </c>
      <c r="G184" t="s">
        <v>268</v>
      </c>
      <c r="I184" s="1" t="str">
        <f t="shared" si="92"/>
        <v>trace:performance:prometheus:open</v>
      </c>
      <c r="J184" t="str">
        <f t="shared" si="77"/>
        <v>npm-run-all trace:performance:prometheus:open:local</v>
      </c>
      <c r="K184" t="str">
        <f t="shared" si="78"/>
        <v xml:space="preserve">    "trace:performance:prometheus:open": "bash ./launch \" npm-run-all trace:performance:prometheus:open:local \"",</v>
      </c>
      <c r="L184" s="2">
        <f t="shared" si="93"/>
        <v>0</v>
      </c>
      <c r="M184" s="2"/>
      <c r="N184" s="2"/>
      <c r="O184" s="2" t="str">
        <f>IF(ISBLANK(Q184),"",$O$7)</f>
        <v>npm-run-all</v>
      </c>
      <c r="P184" s="2" t="str">
        <f>IF(ISBLANK(O184),CONCATENATE(" ",$P$5," ")," ")</f>
        <v xml:space="preserve"> </v>
      </c>
      <c r="Q184" t="s">
        <v>716</v>
      </c>
    </row>
    <row r="185" spans="4:17" x14ac:dyDescent="0.25">
      <c r="D185" t="s">
        <v>624</v>
      </c>
      <c r="E185" t="s">
        <v>74</v>
      </c>
      <c r="F185" t="s">
        <v>172</v>
      </c>
      <c r="G185" t="s">
        <v>268</v>
      </c>
      <c r="H185" t="s">
        <v>570</v>
      </c>
      <c r="I185" s="1" t="str">
        <f t="shared" ref="I185:I188" si="106" xml:space="preserve"> _xlfn.TEXTJOIN(":",TRUE,D185:H185)</f>
        <v>trace:performance:prometheus:open:remote</v>
      </c>
      <c r="J185" t="str">
        <f t="shared" si="77"/>
        <v>npm-run-all --parallel trace:performance:prometheus:open:remote:*</v>
      </c>
      <c r="K185" t="str">
        <f>IF(ISBLANK(I185),"",_xlfn.CONCAT("    """,I185,""": """,IF(LEN(J185)&lt;2,":",_xlfn.CONCAT(IF(L185,"",O$3),IF(M185,"echo ",""),IF(AND(LEN(J185)&gt;1,ISNUMBER(N185),NOT(ISBLANK(K190))),_xlfn.CONCAT(SUBSTITUTE($O$9,"*",SUBSTITUTE(I185,":","_"))),""),J185,_xlfn.CONCAT(IF(AND(LEN(J185)&gt;1,ISNUMBER(N185),NOT(ISBLANK(K190))),SUBSTITUTE($P$9,"*",SUBSTITUTE(LOWER(I185),":","_")),""),IF(L185,"",P$3),""))),IF(ISBLANK(K190),"""",""",")))</f>
        <v xml:space="preserve">    "trace:performance:prometheus:open:remote": "bash ./launch \" npm-run-all --parallel trace:performance:prometheus:open:remote:* \"",</v>
      </c>
      <c r="L185" s="2">
        <f t="shared" ref="L185:L188" si="107">N(COUNTIF($L$3:$L$9,I185)&gt;0)</f>
        <v>0</v>
      </c>
      <c r="M185" s="2"/>
      <c r="N185" s="2"/>
      <c r="O185" s="2"/>
      <c r="P185" s="2" t="str">
        <f t="shared" ref="P185:P188" si="108">IF(ISBLANK(O185),CONCATENATE(" ",$P$5," ")," ")</f>
        <v xml:space="preserve"> &amp;&amp; </v>
      </c>
      <c r="Q185" t="s">
        <v>721</v>
      </c>
    </row>
    <row r="186" spans="4:17" x14ac:dyDescent="0.25">
      <c r="D186" t="s">
        <v>624</v>
      </c>
      <c r="E186" t="s">
        <v>74</v>
      </c>
      <c r="F186" t="s">
        <v>172</v>
      </c>
      <c r="G186" t="s">
        <v>268</v>
      </c>
      <c r="H186" t="s">
        <v>717</v>
      </c>
      <c r="I186" s="1" t="str">
        <f t="shared" si="106"/>
        <v>trace:performance:prometheus:open:remote:open</v>
      </c>
      <c r="J186" t="str">
        <f t="shared" si="77"/>
        <v>start http://cv-generator-fe.herokuapp.com:9090/new/graph?g0.expr=scrape_duration_seconds\\&amp;g0.tab=0\\&amp;g0.stacked=0\\&amp;g0.range_input=3h</v>
      </c>
      <c r="K186" t="str">
        <f t="shared" ref="K186" si="109">IF(ISBLANK(I186),"",_xlfn.CONCAT("    """,I186,""": """,IF(LEN(J186)&lt;2,":",_xlfn.CONCAT(IF(L186,"",O$3),IF(M186,"echo ",""),IF(AND(LEN(J186)&gt;1,ISNUMBER(N186),NOT(ISBLANK(K188))),_xlfn.CONCAT(SUBSTITUTE($O$9,"*",SUBSTITUTE(I186,":","_"))),""),J186,_xlfn.CONCAT(IF(AND(LEN(J186)&gt;1,ISNUMBER(N186),NOT(ISBLANK(K188))),SUBSTITUTE($P$9,"*",SUBSTITUTE(LOWER(I186),":","_")),""),IF(L186,"",P$3),""))),IF(ISBLANK(K188),"""",""",")))</f>
        <v xml:space="preserve">    "trace:performance:prometheus:open:remote:open": "bash ./launch \" start http://cv-generator-fe.herokuapp.com:9090/new/graph?g0.expr=scrape_duration_seconds\\&amp;g0.tab=0\\&amp;g0.stacked=0\\&amp;g0.range_input=3h \"",</v>
      </c>
      <c r="L186" s="2">
        <f t="shared" si="107"/>
        <v>0</v>
      </c>
      <c r="M186" s="2"/>
      <c r="N186" s="2"/>
      <c r="O186" s="2"/>
      <c r="P186" s="2" t="str">
        <f t="shared" si="108"/>
        <v xml:space="preserve"> &amp;&amp; </v>
      </c>
      <c r="Q186" t="s">
        <v>719</v>
      </c>
    </row>
    <row r="187" spans="4:17" x14ac:dyDescent="0.25">
      <c r="D187" t="s">
        <v>624</v>
      </c>
      <c r="E187" t="s">
        <v>74</v>
      </c>
      <c r="F187" t="s">
        <v>172</v>
      </c>
      <c r="G187" t="s">
        <v>268</v>
      </c>
      <c r="H187" t="s">
        <v>718</v>
      </c>
      <c r="I187" s="1" t="str">
        <f t="shared" si="106"/>
        <v>trace:performance:prometheus:open:remote:trace</v>
      </c>
      <c r="J187" t="str">
        <f t="shared" ref="J187" si="110" xml:space="preserve"> IF(NOT(COUNTA(Q187:X187)),":",SUBSTITUTE(SUBSTITUTE(SUBSTITUTE(SUBSTITUTE(SUBSTITUTE(SUBSTITUTE(_xlfn.TEXTJOIN(P187,TRUE,O187,_xlfn.TEXTJOIN(P187,TRUE,Q187:X187)),"&lt;%= utils.dasherize(name) %&gt;",VLOOKUP("&lt;%= utils.dasherize(name) %&gt;",$R$4:$X$11,MATCH($Q$3,$R$3:$X$3,0),FALSE)),"&lt;%= utils.join(name) %&gt;",VLOOKUP("&lt;%= utils.join(name) %&gt;",$R$4:$X$11,MATCH($Q$3,$R$3:$X$3,0),FALSE)),"&lt;%= utils.uppersnakecase(name) %&gt;",VLOOKUP("&lt;%= utils.uppersnakecase(name) %&gt;",$R$4:$X$11,MATCH($Q$3,$R$3:$X$3,0),FALSE)),"&lt;%= utils.titlecasePlus(name) %&gt;",VLOOKUP("&lt;%= utils.titlecasePlus(name) %&gt;",$R$4:$X$11,MATCH($Q$3,$R$3:$X$3,0),FALSE)),"&lt;%= utils.favicon(name) %&gt;",VLOOKUP("&lt;%= utils.favicon(name) %&gt;",$R$4:$X$11,MATCH($Q$3,$R$3:$X$3,0),FALSE)),"-fe-life","-life"))</f>
        <v>npm-run-all off:trace:performance:prometheus:serve</v>
      </c>
      <c r="K187" t="str">
        <f t="shared" ref="K187" si="111">IF(ISBLANK(I187),"",_xlfn.CONCAT("    """,I187,""": """,IF(LEN(J187)&lt;2,":",_xlfn.CONCAT(IF(L187,"",O$3),IF(M187,"echo ",""),IF(AND(LEN(J187)&gt;1,ISNUMBER(N187),NOT(ISBLANK(K188))),_xlfn.CONCAT(SUBSTITUTE($O$9,"*",SUBSTITUTE(I187,":","_"))),""),J187,_xlfn.CONCAT(IF(AND(LEN(J187)&gt;1,ISNUMBER(N187),NOT(ISBLANK(K188))),SUBSTITUTE($P$9,"*",SUBSTITUTE(LOWER(I187),":","_")),""),IF(L187,"",P$3),""))),IF(ISBLANK(K188),"""",""",")))</f>
        <v xml:space="preserve">    "trace:performance:prometheus:open:remote:trace": "bash ./launch \" npm-run-all off:trace:performance:prometheus:serve \"",</v>
      </c>
      <c r="L187" s="2">
        <f t="shared" si="107"/>
        <v>0</v>
      </c>
      <c r="M187" s="2"/>
      <c r="N187" s="2"/>
      <c r="O187" s="2" t="str">
        <f>IF(ISBLANK(Q187),"",$O$7)</f>
        <v>npm-run-all</v>
      </c>
      <c r="P187" s="2" t="str">
        <f t="shared" si="108"/>
        <v xml:space="preserve"> </v>
      </c>
      <c r="Q187" t="s">
        <v>689</v>
      </c>
    </row>
    <row r="188" spans="4:17" x14ac:dyDescent="0.25">
      <c r="D188" t="s">
        <v>624</v>
      </c>
      <c r="E188" t="s">
        <v>74</v>
      </c>
      <c r="F188" t="s">
        <v>172</v>
      </c>
      <c r="G188" t="s">
        <v>268</v>
      </c>
      <c r="H188" t="s">
        <v>393</v>
      </c>
      <c r="I188" s="1" t="str">
        <f t="shared" si="106"/>
        <v>trace:performance:prometheus:open:local</v>
      </c>
      <c r="J188" t="str">
        <f t="shared" ref="J188" si="112" xml:space="preserve"> IF(NOT(COUNTA(Q188:X188)),":",SUBSTITUTE(SUBSTITUTE(SUBSTITUTE(SUBSTITUTE(SUBSTITUTE(SUBSTITUTE(_xlfn.TEXTJOIN(P188,TRUE,O188,_xlfn.TEXTJOIN(P188,TRUE,Q188:X188)),"&lt;%= utils.dasherize(name) %&gt;",VLOOKUP("&lt;%= utils.dasherize(name) %&gt;",$R$4:$X$11,MATCH($Q$3,$R$3:$X$3,0),FALSE)),"&lt;%= utils.join(name) %&gt;",VLOOKUP("&lt;%= utils.join(name) %&gt;",$R$4:$X$11,MATCH($Q$3,$R$3:$X$3,0),FALSE)),"&lt;%= utils.uppersnakecase(name) %&gt;",VLOOKUP("&lt;%= utils.uppersnakecase(name) %&gt;",$R$4:$X$11,MATCH($Q$3,$R$3:$X$3,0),FALSE)),"&lt;%= utils.titlecasePlus(name) %&gt;",VLOOKUP("&lt;%= utils.titlecasePlus(name) %&gt;",$R$4:$X$11,MATCH($Q$3,$R$3:$X$3,0),FALSE)),"&lt;%= utils.favicon(name) %&gt;",VLOOKUP("&lt;%= utils.favicon(name) %&gt;",$R$4:$X$11,MATCH($Q$3,$R$3:$X$3,0),FALSE)),"-fe-life","-life"))</f>
        <v>npm-run-all --parallel trace:performance:prometheus:open:local:*</v>
      </c>
      <c r="K188" t="str">
        <f t="shared" ref="K188" si="113">IF(ISBLANK(I188),"",_xlfn.CONCAT("    """,I188,""": """,IF(LEN(J188)&lt;2,":",_xlfn.CONCAT(IF(L188,"",O$3),IF(M188,"echo ",""),IF(AND(LEN(J188)&gt;1,ISNUMBER(N188),NOT(ISBLANK(K190))),_xlfn.CONCAT(SUBSTITUTE($O$9,"*",SUBSTITUTE(I188,":","_"))),""),J188,_xlfn.CONCAT(IF(AND(LEN(J188)&gt;1,ISNUMBER(N188),NOT(ISBLANK(K190))),SUBSTITUTE($P$9,"*",SUBSTITUTE(LOWER(I188),":","_")),""),IF(L188,"",P$3),""))),IF(ISBLANK(K190),"""",""",")))</f>
        <v xml:space="preserve">    "trace:performance:prometheus:open:local": "bash ./launch \" npm-run-all --parallel trace:performance:prometheus:open:local:* \"",</v>
      </c>
      <c r="L188" s="2">
        <f t="shared" si="107"/>
        <v>0</v>
      </c>
      <c r="M188" s="2"/>
      <c r="N188" s="2"/>
      <c r="O188" s="2"/>
      <c r="P188" s="2" t="str">
        <f t="shared" si="108"/>
        <v xml:space="preserve"> &amp;&amp; </v>
      </c>
      <c r="Q188" t="s">
        <v>690</v>
      </c>
    </row>
    <row r="189" spans="4:17" x14ac:dyDescent="0.25">
      <c r="D189" t="s">
        <v>624</v>
      </c>
      <c r="E189" t="s">
        <v>74</v>
      </c>
      <c r="F189" t="s">
        <v>172</v>
      </c>
      <c r="G189" t="s">
        <v>268</v>
      </c>
      <c r="H189" t="s">
        <v>687</v>
      </c>
      <c r="I189" s="1" t="str">
        <f t="shared" ref="I189" si="114" xml:space="preserve"> _xlfn.TEXTJOIN(":",TRUE,D189:H189)</f>
        <v>trace:performance:prometheus:open:local:open</v>
      </c>
      <c r="J189" t="str">
        <f t="shared" ref="J189" si="115" xml:space="preserve"> IF(NOT(COUNTA(Q189:X189)),":",SUBSTITUTE(SUBSTITUTE(SUBSTITUTE(SUBSTITUTE(SUBSTITUTE(SUBSTITUTE(_xlfn.TEXTJOIN(P189,TRUE,O189,_xlfn.TEXTJOIN(P189,TRUE,Q189:X189)),"&lt;%= utils.dasherize(name) %&gt;",VLOOKUP("&lt;%= utils.dasherize(name) %&gt;",$R$4:$X$11,MATCH($Q$3,$R$3:$X$3,0),FALSE)),"&lt;%= utils.join(name) %&gt;",VLOOKUP("&lt;%= utils.join(name) %&gt;",$R$4:$X$11,MATCH($Q$3,$R$3:$X$3,0),FALSE)),"&lt;%= utils.uppersnakecase(name) %&gt;",VLOOKUP("&lt;%= utils.uppersnakecase(name) %&gt;",$R$4:$X$11,MATCH($Q$3,$R$3:$X$3,0),FALSE)),"&lt;%= utils.titlecasePlus(name) %&gt;",VLOOKUP("&lt;%= utils.titlecasePlus(name) %&gt;",$R$4:$X$11,MATCH($Q$3,$R$3:$X$3,0),FALSE)),"&lt;%= utils.favicon(name) %&gt;",VLOOKUP("&lt;%= utils.favicon(name) %&gt;",$R$4:$X$11,MATCH($Q$3,$R$3:$X$3,0),FALSE)),"-fe-life","-life"))</f>
        <v>start http://localhost:9090/new/graph?g0.expr=scrape_duration_seconds\\&amp;g0.tab=0\\&amp;g0.stacked=0\\&amp;g0.range_input=3h\\&amp;g1.expr=go_memstats_alloc_bytes\\&amp;g1.tab=0\\&amp;g1.stacked=0\\&amp;g1.range_input=3h\\&amp;g2.expr=go_memstats_alloc_bytes\\&amp;g2.tab=0\\&amp;g2.stacked=0\\&amp;g2.range_input=1m</v>
      </c>
      <c r="K189" t="str">
        <f t="shared" ref="K189" si="116">IF(ISBLANK(I189),"",_xlfn.CONCAT("    """,I189,""": """,IF(LEN(J189)&lt;2,":",_xlfn.CONCAT(IF(L189,"",O$3),IF(M189,"echo ",""),IF(AND(LEN(J189)&gt;1,ISNUMBER(N189),NOT(ISBLANK(K191))),_xlfn.CONCAT(SUBSTITUTE($O$9,"*",SUBSTITUTE(I189,":","_"))),""),J189,_xlfn.CONCAT(IF(AND(LEN(J189)&gt;1,ISNUMBER(N189),NOT(ISBLANK(K191))),SUBSTITUTE($P$9,"*",SUBSTITUTE(LOWER(I189),":","_")),""),IF(L189,"",P$3),""))),IF(ISBLANK(K191),"""",""",")))</f>
        <v xml:space="preserve">    "trace:performance:prometheus:open:local:open": "bash ./launch \" start http://localhost:9090/new/graph?g0.expr=scrape_duration_seconds\\&amp;g0.tab=0\\&amp;g0.stacked=0\\&amp;g0.range_input=3h\\&amp;g1.expr=go_memstats_alloc_bytes\\&amp;g1.tab=0\\&amp;g1.stacked=0\\&amp;g1.range_input=3h\\&amp;g2.expr=go_memstats_alloc_bytes\\&amp;g2.tab=0\\&amp;g2.stacked=0\\&amp;g2.range_input=1m \"",</v>
      </c>
      <c r="L189" s="2">
        <f t="shared" ref="L189" si="117">N(COUNTIF($L$3:$L$9,I189)&gt;0)</f>
        <v>0</v>
      </c>
      <c r="M189" s="2"/>
      <c r="N189" s="2"/>
      <c r="O189" s="2"/>
      <c r="P189" s="2" t="str">
        <f t="shared" ref="P189" si="118">IF(ISBLANK(O189),CONCATENATE(" ",$P$5," ")," ")</f>
        <v xml:space="preserve"> &amp;&amp; </v>
      </c>
      <c r="Q189" t="s">
        <v>720</v>
      </c>
    </row>
    <row r="190" spans="4:17" x14ac:dyDescent="0.25">
      <c r="D190" t="s">
        <v>624</v>
      </c>
      <c r="E190" t="s">
        <v>74</v>
      </c>
      <c r="F190" t="s">
        <v>172</v>
      </c>
      <c r="G190" t="s">
        <v>268</v>
      </c>
      <c r="H190" t="s">
        <v>688</v>
      </c>
      <c r="I190" s="1" t="str">
        <f t="shared" si="92"/>
        <v>trace:performance:prometheus:open:local:trace</v>
      </c>
      <c r="J190" t="str">
        <f t="shared" si="77"/>
        <v>npm-run-all off:trace:performance:prometheus:serve</v>
      </c>
      <c r="K190" t="str">
        <f t="shared" si="78"/>
        <v xml:space="preserve">    "trace:performance:prometheus:open:local:trace": "bash ./launch \" npm-run-all off:trace:performance:prometheus:serve \"",</v>
      </c>
      <c r="L190" s="2">
        <f t="shared" si="93"/>
        <v>0</v>
      </c>
      <c r="M190" s="2"/>
      <c r="N190" s="2"/>
      <c r="O190" s="2" t="str">
        <f>IF(ISBLANK(Q190),"",$O$7)</f>
        <v>npm-run-all</v>
      </c>
      <c r="P190" s="2" t="str">
        <f t="shared" ref="P190" si="119">IF(ISBLANK(O190),CONCATENATE(" ",$P$5," ")," ")</f>
        <v xml:space="preserve"> </v>
      </c>
      <c r="Q190" t="s">
        <v>689</v>
      </c>
    </row>
    <row r="191" spans="4:17" x14ac:dyDescent="0.25">
      <c r="D191" t="s">
        <v>624</v>
      </c>
      <c r="E191" t="s">
        <v>74</v>
      </c>
      <c r="F191" t="s">
        <v>564</v>
      </c>
      <c r="I191" s="1" t="str">
        <f t="shared" ref="I191" si="120" xml:space="preserve"> _xlfn.TEXTJOIN(":",TRUE,D191:H191)</f>
        <v>trace:performance:papertrail</v>
      </c>
      <c r="J191" t="str">
        <f t="shared" si="77"/>
        <v>npm-run-all trace:performance:papertrail:*</v>
      </c>
      <c r="K191" t="str">
        <f t="shared" si="78"/>
        <v xml:space="preserve">    "trace:performance:papertrail": "bash ./launch \" npm-run-all trace:performance:papertrail:* \"",</v>
      </c>
      <c r="L191" s="2">
        <f t="shared" ref="L191" si="121">N(COUNTIF($L$3:$L$9,I191)&gt;0)</f>
        <v>0</v>
      </c>
      <c r="M191" s="2"/>
      <c r="N191" s="2"/>
      <c r="O191" s="2" t="str">
        <f>IF(ISBLANK(Q191),"",$O$7)</f>
        <v>npm-run-all</v>
      </c>
      <c r="P191" s="2" t="str">
        <f>IF(ISBLANK(O191),CONCATENATE(" ",$P$5," ")," ")</f>
        <v xml:space="preserve"> </v>
      </c>
      <c r="Q191" t="str">
        <f>CONCATENATE(IF(CODE(I191)-CODE("a")&lt;0,LOWER(LEFT(I191,IF(ISERR(FIND(":",I191)),LEN(I191)+1,FIND(":",I191))-1)),I191),":*")</f>
        <v>trace:performance:papertrail:*</v>
      </c>
    </row>
    <row r="192" spans="4:17" x14ac:dyDescent="0.25">
      <c r="D192" t="s">
        <v>624</v>
      </c>
      <c r="E192" t="s">
        <v>74</v>
      </c>
      <c r="F192" t="s">
        <v>564</v>
      </c>
      <c r="G192" t="s">
        <v>565</v>
      </c>
      <c r="I192" s="1" t="str">
        <f t="shared" si="90"/>
        <v>trace:performance:papertrail:drains</v>
      </c>
      <c r="J192" t="str">
        <f t="shared" si="77"/>
        <v>npm-run-all trace:performance:papertrail:drains:*</v>
      </c>
      <c r="K192" t="str">
        <f t="shared" si="78"/>
        <v xml:space="preserve">    "trace:performance:papertrail:drains": "bash ./launch \" npm-run-all trace:performance:papertrail:drains:* \"",</v>
      </c>
      <c r="L192" s="2">
        <f t="shared" si="91"/>
        <v>0</v>
      </c>
      <c r="M192" s="2"/>
      <c r="N192" s="2"/>
      <c r="O192" s="2" t="str">
        <f>IF(ISBLANK(Q192),"",$O$7)</f>
        <v>npm-run-all</v>
      </c>
      <c r="P192" s="2" t="str">
        <f>IF(ISBLANK(O192),CONCATENATE(" ",$P$5," ")," ")</f>
        <v xml:space="preserve"> </v>
      </c>
      <c r="Q192" t="str">
        <f>CONCATENATE(IF(CODE(I192)-CODE("a")&lt;0,LOWER(LEFT(I192,IF(ISERR(FIND(":",I192)),LEN(I192)+1,FIND(":",I192))-1)),I192),":*")</f>
        <v>trace:performance:papertrail:drains:*</v>
      </c>
    </row>
    <row r="193" spans="4:21" x14ac:dyDescent="0.25">
      <c r="D193" t="s">
        <v>625</v>
      </c>
      <c r="E193" t="s">
        <v>74</v>
      </c>
      <c r="F193" t="s">
        <v>564</v>
      </c>
      <c r="G193" t="s">
        <v>565</v>
      </c>
      <c r="H193" t="s">
        <v>566</v>
      </c>
      <c r="I193" s="1" t="str">
        <f t="shared" ref="I193:I194" si="122" xml:space="preserve"> _xlfn.TEXTJOIN(":",TRUE,D193:H193)</f>
        <v>off:trace:performance:papertrail:drains:add</v>
      </c>
      <c r="J193" t="str">
        <f t="shared" si="77"/>
        <v>heroku drains:add syslog+tls://logs5.papertrailapp.com:39476</v>
      </c>
      <c r="K193" t="str">
        <f t="shared" si="78"/>
        <v xml:space="preserve">    "off:trace:performance:papertrail:drains:add": "bash ./launch \" heroku drains:add syslog+tls://logs5.papertrailapp.com:39476 \"",</v>
      </c>
      <c r="L193" s="2">
        <f t="shared" ref="L193:L194" si="123">N(COUNTIF($L$3:$L$9,I193)&gt;0)</f>
        <v>0</v>
      </c>
      <c r="M193" s="2"/>
      <c r="N193" s="2"/>
      <c r="O193" s="2"/>
      <c r="P193" s="2" t="str">
        <f>IF(ISBLANK(O193),CONCATENATE(" ",$P$5," ")," ")</f>
        <v xml:space="preserve"> &amp;&amp; </v>
      </c>
      <c r="Q193" t="s">
        <v>568</v>
      </c>
    </row>
    <row r="194" spans="4:21" x14ac:dyDescent="0.25">
      <c r="D194" t="s">
        <v>624</v>
      </c>
      <c r="E194" t="s">
        <v>74</v>
      </c>
      <c r="F194" t="s">
        <v>564</v>
      </c>
      <c r="G194" t="s">
        <v>565</v>
      </c>
      <c r="H194" t="s">
        <v>567</v>
      </c>
      <c r="I194" s="1" t="str">
        <f t="shared" si="122"/>
        <v>trace:performance:papertrail:drains:list</v>
      </c>
      <c r="J194" t="str">
        <f t="shared" si="77"/>
        <v>echo cv-generator-fe &amp;&amp; heroku drains --app cv-generator-fe</v>
      </c>
      <c r="K194" t="str">
        <f t="shared" si="78"/>
        <v xml:space="preserve">    "trace:performance:papertrail:drains:list": "bash ./launch \" echo cv-generator-fe &amp;&amp; heroku drains --app cv-generator-fe \"",</v>
      </c>
      <c r="L194" s="2">
        <f t="shared" si="123"/>
        <v>0</v>
      </c>
      <c r="M194" s="2"/>
      <c r="N194" s="2"/>
      <c r="O194" s="2"/>
      <c r="P194" s="2" t="str">
        <f>IF(ISBLANK(O194),CONCATENATE(" ",$P$5," ")," ")</f>
        <v xml:space="preserve"> &amp;&amp; </v>
      </c>
      <c r="Q194" t="s">
        <v>604</v>
      </c>
      <c r="R194" t="s">
        <v>605</v>
      </c>
    </row>
    <row r="195" spans="4:21" x14ac:dyDescent="0.25">
      <c r="D195" t="s">
        <v>625</v>
      </c>
      <c r="E195" t="s">
        <v>74</v>
      </c>
      <c r="F195" t="s">
        <v>564</v>
      </c>
      <c r="G195" t="s">
        <v>565</v>
      </c>
      <c r="H195" t="s">
        <v>569</v>
      </c>
      <c r="I195" s="1" t="str">
        <f t="shared" si="90"/>
        <v>off:trace:performance:papertrail:drains:add-searches</v>
      </c>
      <c r="J195" t="str">
        <f t="shared" si="77"/>
        <v>curl -G -v -H \"X-Papertrail-Token: VCBf18EXlT1gO9dMc9bh\" -X POST https://papertrailapp.com/api/v1/searches.json --data-urlencode 'search[name]=cv-generator-fe: Platform errors' --data-urlencode 'search[query]=\"error code=H\" OR \"Error R\" OR \"Error L\"' &amp;&amp; curl -G -v -H \"X-Papertrail-Token: VCBf18EXlT1gO9dMc9bh\" -X POST https://papertrailapp.com/api/v1/searches.json --data-urlencode 'search[name]=cv-generator-fe: Deploys' --data-urlencode 'search[query]=program:app/api -scheduler' &amp;&amp; curl -G -v -H \"X-Papertrail-Token: VCBf18EXlT1gO9dMc9bh\" -X POST https://papertrailapp.com/api/v1/searches.json --data-urlencode 'search[name]=cv-generator-fe: Scheduler jobs' --data-urlencode 'search[query]=program:scheduler' &amp;&amp; curl -G -v -H \"X-Papertrail-Token: VCBf18EXlT1gO9dMc9bh\" -X POST https://papertrailapp.com/api/v1/searches.json --data-urlencode 'search[name]=cv-generator-fe: Dyno state changes' --data-urlencode 'search[query]=web (Idling OR Unidling OR Cycling OR \"State changed\" OR \"Starting process\")' &amp;&amp; curl -G -v -H \"X-Papertrail-Token: VCBf18EXlT1gO9dMc9bh\" -X POST https://papertrailapp.com/api/v1/searches.json --data-urlencode 'search[name]=cv-generator-fe: Web app output' --data-urlencode 'search[query]=\"app/web\"'</v>
      </c>
      <c r="K195" t="str">
        <f t="shared" si="78"/>
        <v xml:space="preserve">    "off:trace:performance:papertrail:drains:add-searches": "curl -G -v -H \"X-Papertrail-Token: VCBf18EXlT1gO9dMc9bh\" -X POST https://papertrailapp.com/api/v1/searches.json --data-urlencode 'search[name]=cv-generator-fe: Platform errors' --data-urlencode 'search[query]=\"error code=H\" OR \"Error R\" OR \"Error L\"' &amp;&amp; curl -G -v -H \"X-Papertrail-Token: VCBf18EXlT1gO9dMc9bh\" -X POST https://papertrailapp.com/api/v1/searches.json --data-urlencode 'search[name]=cv-generator-fe: Deploys' --data-urlencode 'search[query]=program:app/api -scheduler' &amp;&amp; curl -G -v -H \"X-Papertrail-Token: VCBf18EXlT1gO9dMc9bh\" -X POST https://papertrailapp.com/api/v1/searches.json --data-urlencode 'search[name]=cv-generator-fe: Scheduler jobs' --data-urlencode 'search[query]=program:scheduler' &amp;&amp; curl -G -v -H \"X-Papertrail-Token: VCBf18EXlT1gO9dMc9bh\" -X POST https://papertrailapp.com/api/v1/searches.json --data-urlencode 'search[name]=cv-generator-fe: Dyno state changes' --data-urlencode 'search[query]=web (Idling OR Unidling OR Cycling OR \"State changed\" OR \"Starting process\")' &amp;&amp; curl -G -v -H \"X-Papertrail-Token: VCBf18EXlT1gO9dMc9bh\" -X POST https://papertrailapp.com/api/v1/searches.json --data-urlencode 'search[name]=cv-generator-fe: Web app output' --data-urlencode 'search[query]=\"app/web\"'",</v>
      </c>
      <c r="L195" s="2">
        <v>1</v>
      </c>
      <c r="M195" s="2"/>
      <c r="N195" s="2"/>
      <c r="O195" s="2"/>
      <c r="P195" s="2" t="str">
        <f>IF(ISBLANK(O195),CONCATENATE(" ",$P$5," ")," ")</f>
        <v xml:space="preserve"> &amp;&amp; </v>
      </c>
      <c r="Q195" t="s">
        <v>648</v>
      </c>
      <c r="R195" t="s">
        <v>649</v>
      </c>
      <c r="S195" t="s">
        <v>650</v>
      </c>
      <c r="T195" t="s">
        <v>651</v>
      </c>
      <c r="U195" t="s">
        <v>652</v>
      </c>
    </row>
    <row r="196" spans="4:21" x14ac:dyDescent="0.25">
      <c r="D196" t="s">
        <v>624</v>
      </c>
      <c r="E196" t="s">
        <v>74</v>
      </c>
      <c r="F196" t="s">
        <v>564</v>
      </c>
      <c r="G196" t="s">
        <v>268</v>
      </c>
      <c r="I196" s="1" t="str">
        <f t="shared" si="90"/>
        <v>trace:performance:papertrail:open</v>
      </c>
      <c r="J196" t="str">
        <f t="shared" si="77"/>
        <v>start https://my.papertrailapp.com/systems/cv-generator-fe/events</v>
      </c>
      <c r="K196" t="str">
        <f t="shared" si="78"/>
        <v xml:space="preserve">    "trace:performance:papertrail:open": "bash ./launch \" start https://my.papertrailapp.com/systems/cv-generator-fe/events \"",</v>
      </c>
      <c r="L196" s="2">
        <f t="shared" si="91"/>
        <v>0</v>
      </c>
      <c r="M196" s="2"/>
      <c r="N196" s="2"/>
      <c r="O196" s="2"/>
      <c r="P196" s="2" t="str">
        <f t="shared" ref="P196" si="124">IF(ISBLANK(O196),CONCATENATE(" ",$P$5," ")," ")</f>
        <v xml:space="preserve"> &amp;&amp; </v>
      </c>
      <c r="Q196" t="s">
        <v>606</v>
      </c>
    </row>
    <row r="197" spans="4:21" x14ac:dyDescent="0.25">
      <c r="D197" t="s">
        <v>573</v>
      </c>
      <c r="I197" s="1" t="str">
        <f t="shared" ref="I197:I200" si="125" xml:space="preserve"> _xlfn.TEXTJOIN(":",TRUE,D197:H197)</f>
        <v>ops:monitor:package:showcase:action</v>
      </c>
      <c r="J197" t="str">
        <f t="shared" si="77"/>
        <v>if [ ! \"$CI\" ] ; then npm-run-all showcase:* ; fi</v>
      </c>
      <c r="K197" t="str">
        <f t="shared" si="78"/>
        <v xml:space="preserve">    "ops:monitor:package:showcase:action": "bash ./launch \" if [ ! \"$CI\" ] ; then npm-run-all showcase:* ; fi \"",</v>
      </c>
      <c r="L197" s="2">
        <f t="shared" ref="L197:L200" si="126">N(COUNTIF($L$3:$L$9,I197)&gt;0)</f>
        <v>0</v>
      </c>
      <c r="M197" s="2"/>
      <c r="N197" s="2"/>
      <c r="O197" s="2"/>
      <c r="P197" s="2" t="str">
        <f t="shared" ref="P197:P204" si="127">IF(ISBLANK(O197),CONCATENATE(" ",$P$5," ")," ")</f>
        <v xml:space="preserve"> &amp;&amp; </v>
      </c>
      <c r="Q197" t="s">
        <v>596</v>
      </c>
    </row>
    <row r="198" spans="4:21" x14ac:dyDescent="0.25">
      <c r="D198" t="s">
        <v>79</v>
      </c>
      <c r="E198" t="s">
        <v>579</v>
      </c>
      <c r="I198" s="1" t="str">
        <f xml:space="preserve"> _xlfn.TEXTJOIN(":",TRUE,D198:H198)</f>
        <v>showcase:new-relic-one</v>
      </c>
      <c r="J198" t="str">
        <f t="shared" si="77"/>
        <v>npm-run-all showcase:new-relic-one:*</v>
      </c>
      <c r="K198" t="str">
        <f t="shared" si="78"/>
        <v xml:space="preserve">    "showcase:new-relic-one": "bash ./launch \" npm-run-all showcase:new-relic-one:* \"",</v>
      </c>
      <c r="L198" s="2">
        <f>N(COUNTIF($L$3:$L$9,I198)&gt;0)</f>
        <v>0</v>
      </c>
      <c r="M198" s="2"/>
      <c r="N198" s="2"/>
      <c r="O198" s="2" t="str">
        <f>IF(ISBLANK(Q198),"",$O$7)</f>
        <v>npm-run-all</v>
      </c>
      <c r="P198" s="2" t="str">
        <f t="shared" si="127"/>
        <v xml:space="preserve"> </v>
      </c>
      <c r="Q198" t="str">
        <f>CONCATENATE(IF(CODE(I198)-CODE("a")&lt;0,LOWER(LEFT(I198,IF(ISERR(FIND(":",I198)),LEN(I198)+1,FIND(":",I198))-1)),I198),":*")</f>
        <v>showcase:new-relic-one:*</v>
      </c>
    </row>
    <row r="199" spans="4:21" x14ac:dyDescent="0.25">
      <c r="D199" t="s">
        <v>79</v>
      </c>
      <c r="E199" t="s">
        <v>579</v>
      </c>
      <c r="F199" t="s">
        <v>268</v>
      </c>
      <c r="I199" s="1" t="str">
        <f t="shared" ref="I199" si="128" xml:space="preserve"> _xlfn.TEXTJOIN(":",TRUE,D199:H199)</f>
        <v>showcase:new-relic-one:open</v>
      </c>
      <c r="J199" t="str">
        <f t="shared" si="77"/>
        <v>start https://one.eu.newrelic.com/launcher/nr1-core.explorer?pane=eyJuZXJkbGV0SWQiOiJhcG0tbmVyZGxldHMub3ZlcnZpZXciLCJpc092ZXJ2aWV3Ijp0cnVlLCJlbnRpdHlJZCI6Ik1qYzBNak0zTVh4QlVFMThRVkJRVEVsRFFWUkpUMDU4TlRNek5Ua3hOVGsifQ==&amp;sidebars[0]=eyJuZXJkbGV0SWQiOiJucjEtY29yZS5hY3Rpb25zIiwiZW50aXR5SWQiOiJNamMwTWpNM01YeEJVRTE4UVZCUVRFbERRVlJKVDA1OE5UTXpOVGt4TlRrIiwic2VsZWN0ZWROZXJkbGV0Ijp7Im5lcmRsZXRJZCI6ImFwbS1uZXJkbGV0cy5vdmVydmlldyIsImlzT3ZlcnZpZXciOnRydWV9fQ==&amp;platform[timeRange][duration]=1800000</v>
      </c>
      <c r="K199" t="str">
        <f t="shared" si="78"/>
        <v xml:space="preserve">    "showcase:new-relic-one:open": "bash ./launch \" start https://one.eu.newrelic.com/launcher/nr1-core.explorer?pane=eyJuZXJkbGV0SWQiOiJhcG0tbmVyZGxldHMub3ZlcnZpZXciLCJpc092ZXJ2aWV3Ijp0cnVlLCJlbnRpdHlJZCI6Ik1qYzBNak0zTVh4QlVFMThRVkJRVEVsRFFWUkpUMDU4TlRNek5Ua3hOVGsifQ==&amp;sidebars[0]=eyJuZXJkbGV0SWQiOiJucjEtY29yZS5hY3Rpb25zIiwiZW50aXR5SWQiOiJNamMwTWpNM01YeEJVRTE4UVZCUVRFbERRVlJKVDA1OE5UTXpOVGt4TlRrIiwic2VsZWN0ZWROZXJkbGV0Ijp7Im5lcmRsZXRJZCI6ImFwbS1uZXJkbGV0cy5vdmVydmlldyIsImlzT3ZlcnZpZXciOnRydWV9fQ==&amp;platform[timeRange][duration]=1800000 \"",</v>
      </c>
      <c r="L199" s="2">
        <f t="shared" ref="L199" si="129">N(COUNTIF($L$3:$L$9,I199)&gt;0)</f>
        <v>0</v>
      </c>
      <c r="M199" s="2"/>
      <c r="N199" s="2"/>
      <c r="O199" s="2"/>
      <c r="P199" s="2" t="str">
        <f t="shared" si="127"/>
        <v xml:space="preserve"> &amp;&amp; </v>
      </c>
      <c r="Q199" t="s">
        <v>578</v>
      </c>
    </row>
    <row r="200" spans="4:21" x14ac:dyDescent="0.25">
      <c r="D200" t="s">
        <v>79</v>
      </c>
      <c r="E200" t="s">
        <v>574</v>
      </c>
      <c r="I200" s="1" t="str">
        <f t="shared" si="125"/>
        <v>showcase:new-relic</v>
      </c>
      <c r="J200" t="str">
        <f t="shared" si="77"/>
        <v>npm-run-all showcase:new-relic:*</v>
      </c>
      <c r="K200" t="str">
        <f t="shared" si="78"/>
        <v xml:space="preserve">    "showcase:new-relic": "bash ./launch \" npm-run-all showcase:new-relic:* \"",</v>
      </c>
      <c r="L200" s="2">
        <f t="shared" si="126"/>
        <v>0</v>
      </c>
      <c r="M200" s="2"/>
      <c r="N200" s="2"/>
      <c r="O200" s="2" t="str">
        <f>IF(ISBLANK(Q200),"",$O$7)</f>
        <v>npm-run-all</v>
      </c>
      <c r="P200" s="2" t="str">
        <f t="shared" si="127"/>
        <v xml:space="preserve"> </v>
      </c>
      <c r="Q200" t="str">
        <f>CONCATENATE(IF(CODE(I200)-CODE("a")&lt;0,LOWER(LEFT(I200,IF(ISERR(FIND(":",I200)),LEN(I200)+1,FIND(":",I200))-1)),I200),":*")</f>
        <v>showcase:new-relic:*</v>
      </c>
    </row>
    <row r="201" spans="4:21" x14ac:dyDescent="0.25">
      <c r="D201" t="s">
        <v>79</v>
      </c>
      <c r="E201" t="s">
        <v>574</v>
      </c>
      <c r="F201" t="s">
        <v>268</v>
      </c>
      <c r="I201" s="1" t="str">
        <f t="shared" ref="I201" si="130" xml:space="preserve"> _xlfn.TEXTJOIN(":",TRUE,D201:H201)</f>
        <v>showcase:new-relic:open</v>
      </c>
      <c r="J201" t="str">
        <f t="shared" si="77"/>
        <v>start https://rpm.eu.newrelic.com/accounts/2742371/applications/53359159</v>
      </c>
      <c r="K201" t="str">
        <f t="shared" si="78"/>
        <v xml:space="preserve">    "showcase:new-relic:open": "bash ./launch \" start https://rpm.eu.newrelic.com/accounts/2742371/applications/53359159 \"",</v>
      </c>
      <c r="L201" s="2">
        <f t="shared" ref="L201" si="131">N(COUNTIF($L$3:$L$9,I201)&gt;0)</f>
        <v>0</v>
      </c>
      <c r="M201" s="2"/>
      <c r="N201" s="2"/>
      <c r="O201" s="2"/>
      <c r="P201" s="2" t="str">
        <f t="shared" si="127"/>
        <v xml:space="preserve"> &amp;&amp; </v>
      </c>
      <c r="Q201" t="s">
        <v>577</v>
      </c>
    </row>
    <row r="202" spans="4:21" x14ac:dyDescent="0.25">
      <c r="D202" t="s">
        <v>79</v>
      </c>
      <c r="E202" t="s">
        <v>575</v>
      </c>
      <c r="I202" s="1" t="str">
        <f t="shared" ref="I202:I205" si="132" xml:space="preserve"> _xlfn.TEXTJOIN(":",TRUE,D202:H202)</f>
        <v>showcase:grafana</v>
      </c>
      <c r="J202" t="str">
        <f t="shared" si="77"/>
        <v>npm-run-all showcase:grafana:*</v>
      </c>
      <c r="K202" t="str">
        <f t="shared" si="78"/>
        <v xml:space="preserve">    "showcase:grafana": "bash ./launch \" npm-run-all showcase:grafana:* \"",</v>
      </c>
      <c r="L202" s="2">
        <f t="shared" ref="L202:L205" si="133">N(COUNTIF($L$3:$L$9,I202)&gt;0)</f>
        <v>0</v>
      </c>
      <c r="M202" s="2"/>
      <c r="N202" s="2"/>
      <c r="O202" s="2" t="str">
        <f>IF(ISBLANK(Q202),"",$O$7)</f>
        <v>npm-run-all</v>
      </c>
      <c r="P202" s="2" t="str">
        <f t="shared" si="127"/>
        <v xml:space="preserve"> </v>
      </c>
      <c r="Q202" t="str">
        <f>CONCATENATE(IF(CODE(I202)-CODE("a")&lt;0,LOWER(LEFT(I202,IF(ISERR(FIND(":",I202)),LEN(I202)+1,FIND(":",I202))-1)),I202),":*")</f>
        <v>showcase:grafana:*</v>
      </c>
    </row>
    <row r="203" spans="4:21" x14ac:dyDescent="0.25">
      <c r="D203" t="s">
        <v>79</v>
      </c>
      <c r="E203" t="s">
        <v>575</v>
      </c>
      <c r="F203" t="s">
        <v>268</v>
      </c>
      <c r="I203" s="1" t="str">
        <f t="shared" si="132"/>
        <v>showcase:grafana:open</v>
      </c>
      <c r="J203" t="str">
        <f t="shared" si="77"/>
        <v>npm-run-all showcase:grafana:open:remote</v>
      </c>
      <c r="K203" t="str">
        <f t="shared" si="78"/>
        <v xml:space="preserve">    "showcase:grafana:open": "bash ./launch \" npm-run-all showcase:grafana:open:remote \"",</v>
      </c>
      <c r="L203" s="2">
        <f t="shared" si="133"/>
        <v>0</v>
      </c>
      <c r="M203" s="2"/>
      <c r="N203" s="2"/>
      <c r="O203" s="2" t="str">
        <f>IF(ISBLANK(Q203),"",$O$7)</f>
        <v>npm-run-all</v>
      </c>
      <c r="P203" s="2" t="str">
        <f t="shared" si="127"/>
        <v xml:space="preserve"> </v>
      </c>
      <c r="Q203" t="s">
        <v>580</v>
      </c>
    </row>
    <row r="204" spans="4:21" x14ac:dyDescent="0.25">
      <c r="D204" t="s">
        <v>79</v>
      </c>
      <c r="E204" t="s">
        <v>575</v>
      </c>
      <c r="F204" t="s">
        <v>268</v>
      </c>
      <c r="G204" t="s">
        <v>570</v>
      </c>
      <c r="I204" s="1" t="str">
        <f t="shared" si="132"/>
        <v>showcase:grafana:open:remote</v>
      </c>
      <c r="J204" t="str">
        <f t="shared" si="77"/>
        <v>start https://yrkki.grafana.net/d/gDZlQI4Gz/cv-generator?orgId=1\\&amp;refresh=5s\\&amp;from=now-3h\\&amp;to=now\\&amp;kiosk</v>
      </c>
      <c r="K204" t="str">
        <f t="shared" si="78"/>
        <v xml:space="preserve">    "showcase:grafana:open:remote": "bash ./launch \" start https://yrkki.grafana.net/d/gDZlQI4Gz/cv-generator?orgId=1\\&amp;refresh=5s\\&amp;from=now-3h\\&amp;to=now\\&amp;kiosk \"",</v>
      </c>
      <c r="L204" s="2">
        <f t="shared" si="133"/>
        <v>0</v>
      </c>
      <c r="M204" s="2"/>
      <c r="N204" s="2"/>
      <c r="O204" s="2"/>
      <c r="P204" s="2" t="str">
        <f t="shared" si="127"/>
        <v xml:space="preserve"> &amp;&amp; </v>
      </c>
      <c r="Q204" t="s">
        <v>715</v>
      </c>
    </row>
    <row r="205" spans="4:21" x14ac:dyDescent="0.25">
      <c r="D205" t="s">
        <v>79</v>
      </c>
      <c r="E205" t="s">
        <v>575</v>
      </c>
      <c r="F205" t="s">
        <v>268</v>
      </c>
      <c r="G205" t="s">
        <v>393</v>
      </c>
      <c r="I205" s="1" t="str">
        <f t="shared" si="132"/>
        <v>showcase:grafana:open:local</v>
      </c>
      <c r="J205" t="str">
        <f t="shared" si="77"/>
        <v>docker run -p 3800:3000 grafana/grafana</v>
      </c>
      <c r="K205" t="str">
        <f t="shared" si="78"/>
        <v xml:space="preserve">    "showcase:grafana:open:local": "bash ./launch \" docker run -p 3800:3000 grafana/grafana \"",</v>
      </c>
      <c r="L205" s="2">
        <f t="shared" si="133"/>
        <v>0</v>
      </c>
      <c r="M205" s="2"/>
      <c r="N205" s="2"/>
      <c r="O205" s="2"/>
      <c r="P205" s="2" t="str">
        <f t="shared" ref="P205" si="134">IF(ISBLANK(O205),CONCATENATE(" ",$P$5," ")," ")</f>
        <v xml:space="preserve"> &amp;&amp; </v>
      </c>
      <c r="Q205" t="s">
        <v>608</v>
      </c>
    </row>
    <row r="206" spans="4:21" x14ac:dyDescent="0.25">
      <c r="D206" t="s">
        <v>104</v>
      </c>
      <c r="I206" s="1" t="str">
        <f xml:space="preserve"> _xlfn.TEXTJOIN(":",TRUE,D206:H206)</f>
        <v>ops:monitor:report:action</v>
      </c>
      <c r="J206" t="str">
        <f t="shared" si="77"/>
        <v>npm-run-all ops:monitor:report:action:*</v>
      </c>
      <c r="K206" t="str">
        <f t="shared" si="78"/>
        <v xml:space="preserve">    "ops:monitor:report:action": "bash ./launch \" npm-run-all ops:monitor:report:action:* \"",</v>
      </c>
      <c r="L206" s="2">
        <f t="shared" si="80"/>
        <v>0</v>
      </c>
      <c r="M206" s="2"/>
      <c r="N206" s="2"/>
      <c r="O206" s="2" t="str">
        <f>IF(ISBLANK(Q206),"",IF(ISNUMBER(SEARCH(":*",Q206)),$O$7,$O$5))</f>
        <v>npm-run-all</v>
      </c>
      <c r="P206" s="2" t="str">
        <f t="shared" ref="P206:P209" si="135">IF(ISBLANK(O206),CONCATENATE(" ",$P$5," ")," ")</f>
        <v xml:space="preserve"> </v>
      </c>
      <c r="Q206" t="str">
        <f>CONCATENATE(IF(CODE(I206)-CODE("a")&lt;0,LOWER(LEFT(I206,IF(ISERR(FIND(":",I206)),LEN(I206)+1,FIND(":",I206))-1)),I206),":*")</f>
        <v>ops:monitor:report:action:*</v>
      </c>
    </row>
    <row r="207" spans="4:21" x14ac:dyDescent="0.25">
      <c r="D207" t="str">
        <f>D206</f>
        <v>ops:monitor:report:action</v>
      </c>
      <c r="F207" t="s">
        <v>11</v>
      </c>
      <c r="I207" s="1" t="str">
        <f xml:space="preserve"> _xlfn.TEXTJOIN(":",TRUE,D207:H207)</f>
        <v>ops:monitor:report:action:report</v>
      </c>
      <c r="J207" t="str">
        <f t="shared" si="77"/>
        <v>echo $'\\033[0;32m'MONITOR: Monitoring everything. Observability dashboards launched.$'\\033[0m'</v>
      </c>
      <c r="K207" t="str">
        <f t="shared" si="78"/>
        <v xml:space="preserve">    "ops:monitor:report:action:report": "bash ./launch \" echo $'\\033[0;32m'MONITOR: Monitoring everything. Observability dashboards launched.$'\\033[0m' \"",</v>
      </c>
      <c r="L207" s="2">
        <f t="shared" si="80"/>
        <v>0</v>
      </c>
      <c r="M207" s="2"/>
      <c r="N207" s="2"/>
      <c r="O207" s="2"/>
      <c r="P207" s="2" t="str">
        <f t="shared" si="135"/>
        <v xml:space="preserve"> &amp;&amp; </v>
      </c>
      <c r="Q207" t="s">
        <v>666</v>
      </c>
    </row>
    <row r="208" spans="4:21" x14ac:dyDescent="0.25">
      <c r="D208" t="str">
        <f>D206</f>
        <v>ops:monitor:report:action</v>
      </c>
      <c r="F208" t="s">
        <v>642</v>
      </c>
      <c r="I208" s="1" t="str">
        <f xml:space="preserve"> _xlfn.TEXTJOIN(":",TRUE,D208:H208)</f>
        <v>ops:monitor:report:action:shout</v>
      </c>
      <c r="J208" t="str">
        <f t="shared" si="77"/>
        <v>echo &amp;&amp; figlet -f Banner MONITOR: all done | sed $'s/#/\\033[0;42m \\033[m/g' &amp;&amp; echo $'\\033[0m'</v>
      </c>
      <c r="K208" t="str">
        <f t="shared" si="78"/>
        <v xml:space="preserve">    "ops:monitor:report:action:shout": "bash ./launch \" echo &amp;&amp; figlet -f Banner MONITOR: all done | sed $'s/#/\\033[0;42m \\033[m/g' &amp;&amp; echo $'\\033[0m' \"",</v>
      </c>
      <c r="L208" s="2">
        <f t="shared" si="80"/>
        <v>0</v>
      </c>
      <c r="M208" s="2"/>
      <c r="N208" s="2"/>
      <c r="O208" s="2"/>
      <c r="P208" s="2" t="str">
        <f t="shared" si="135"/>
        <v xml:space="preserve"> &amp;&amp; </v>
      </c>
      <c r="Q208" t="s">
        <v>703</v>
      </c>
    </row>
    <row r="209" spans="1:20" x14ac:dyDescent="0.25">
      <c r="C209" t="s">
        <v>65</v>
      </c>
      <c r="E209" t="str">
        <f xml:space="preserve"> CONCATENATE("// ",C209)</f>
        <v>// PIPELINE</v>
      </c>
      <c r="F209" t="s">
        <v>139</v>
      </c>
      <c r="I209" s="1" t="str">
        <f t="shared" ref="I209" si="136" xml:space="preserve"> _xlfn.TEXTJOIN(":",TRUE,D209:H209)</f>
        <v>// PIPELINE:finish</v>
      </c>
      <c r="J209" t="str">
        <f t="shared" si="77"/>
        <v>:</v>
      </c>
      <c r="K209" t="str">
        <f t="shared" si="78"/>
        <v xml:space="preserve">    "// PIPELINE:finish": ":",</v>
      </c>
      <c r="L209" s="2">
        <f t="shared" si="80"/>
        <v>0</v>
      </c>
      <c r="M209" s="2"/>
      <c r="N209" s="2"/>
      <c r="O209" s="2"/>
      <c r="P209" s="2" t="str">
        <f t="shared" si="135"/>
        <v xml:space="preserve"> &amp;&amp; </v>
      </c>
    </row>
    <row r="210" spans="1:20" x14ac:dyDescent="0.25">
      <c r="D210" t="s">
        <v>140</v>
      </c>
      <c r="I210" s="1" t="str">
        <f t="shared" si="79"/>
        <v>pipeline:finish:action</v>
      </c>
      <c r="J210" t="str">
        <f t="shared" si="77"/>
        <v>npm-run-all pipeline:finish:action:*</v>
      </c>
      <c r="K210" t="str">
        <f t="shared" si="78"/>
        <v xml:space="preserve">    "pipeline:finish:action": "bash ./launch \" npm-run-all pipeline:finish:action:* \"",</v>
      </c>
      <c r="L210" s="2">
        <f t="shared" si="80"/>
        <v>0</v>
      </c>
      <c r="M210" s="2"/>
      <c r="N210" s="2"/>
      <c r="O210" s="2" t="str">
        <f>IF(ISBLANK(Q210),"",$O$7)</f>
        <v>npm-run-all</v>
      </c>
      <c r="P210" s="2" t="str">
        <f>IF(ISBLANK(O210),CONCATENATE(" ",$P$5," ")," ")</f>
        <v xml:space="preserve"> </v>
      </c>
      <c r="Q210" t="s">
        <v>197</v>
      </c>
    </row>
    <row r="211" spans="1:20" x14ac:dyDescent="0.25">
      <c r="D211" t="s">
        <v>140</v>
      </c>
      <c r="F211" t="str">
        <f>F129</f>
        <v>logs-copy</v>
      </c>
      <c r="I211" s="1" t="str">
        <f t="shared" si="79"/>
        <v>pipeline:finish:action:logs-copy</v>
      </c>
      <c r="J211" t="str">
        <f t="shared" si="77"/>
        <v>npm-run-all logs-copy</v>
      </c>
      <c r="K211" t="str">
        <f t="shared" si="78"/>
        <v xml:space="preserve">    "pipeline:finish:action:logs-copy": "bash ./launch \" npm-run-all logs-copy \"",</v>
      </c>
      <c r="L211" s="2">
        <f t="shared" si="80"/>
        <v>0</v>
      </c>
      <c r="M211" s="2"/>
      <c r="N211" s="2"/>
      <c r="O211" s="2" t="str">
        <f>IF(ISBLANK(Q211),"",$O$7)</f>
        <v>npm-run-all</v>
      </c>
      <c r="P211" s="2" t="str">
        <f>IF(ISBLANK(O211),CONCATENATE(" ",$P$5," ")," ")</f>
        <v xml:space="preserve"> </v>
      </c>
      <c r="Q211" t="str">
        <f>F211</f>
        <v>logs-copy</v>
      </c>
    </row>
    <row r="212" spans="1:20" x14ac:dyDescent="0.25">
      <c r="D212" t="s">
        <v>140</v>
      </c>
      <c r="F212" t="s">
        <v>11</v>
      </c>
      <c r="I212" s="1" t="str">
        <f t="shared" si="79"/>
        <v>pipeline:finish:action:report</v>
      </c>
      <c r="J212" t="str">
        <f t="shared" si="77"/>
        <v>echo $'\\033[0;32m'CI/CD pipeline FINISH$'\\033[0m'</v>
      </c>
      <c r="K212" t="str">
        <f t="shared" si="78"/>
        <v xml:space="preserve">    "pipeline:finish:action:report": "bash ./launch \" echo $'\\033[0;32m'CI/CD pipeline FINISH$'\\033[0m' \"",</v>
      </c>
      <c r="L212" s="2">
        <f t="shared" si="80"/>
        <v>0</v>
      </c>
      <c r="M212" s="2"/>
      <c r="N212" s="2"/>
      <c r="O212" s="2"/>
      <c r="P212" s="2" t="str">
        <f>IF(ISBLANK(O212),CONCATENATE(" ",$P$5," ")," ")</f>
        <v xml:space="preserve"> &amp;&amp; </v>
      </c>
      <c r="Q212" t="s">
        <v>380</v>
      </c>
    </row>
    <row r="213" spans="1:20" x14ac:dyDescent="0.25">
      <c r="D213" t="s">
        <v>140</v>
      </c>
      <c r="F213" t="s">
        <v>642</v>
      </c>
      <c r="I213" s="1" t="str">
        <f xml:space="preserve"> _xlfn.TEXTJOIN(":",TRUE,D213:H213)</f>
        <v>pipeline:finish:action:shout</v>
      </c>
      <c r="J213" t="str">
        <f t="shared" si="77"/>
        <v>echo &amp;&amp; figlet -f Banner CI/CD pipeline FINISH | sed $'s/#/\\033[0;42m \\033[m/g' &amp;&amp; echo $'\\033[0m'</v>
      </c>
      <c r="K213" t="str">
        <f t="shared" si="78"/>
        <v xml:space="preserve">    "pipeline:finish:action:shout": "bash ./launch \" echo &amp;&amp; figlet -f Banner CI/CD pipeline FINISH | sed $'s/#/\\033[0;42m \\033[m/g' &amp;&amp; echo $'\\033[0m' \"",</v>
      </c>
      <c r="L213" s="2">
        <f>N(COUNTIF($L$3:$L$9,I213)&gt;0)</f>
        <v>0</v>
      </c>
      <c r="M213" s="2"/>
      <c r="N213" s="2"/>
      <c r="O213" s="2"/>
      <c r="P213" s="2" t="str">
        <f>IF(ISBLANK(O213),CONCATENATE(" ",$P$5," ")," ")</f>
        <v xml:space="preserve"> &amp;&amp; </v>
      </c>
      <c r="Q213" t="s">
        <v>704</v>
      </c>
    </row>
    <row r="214" spans="1:20" x14ac:dyDescent="0.25">
      <c r="C214" t="s">
        <v>70</v>
      </c>
      <c r="D214" t="s">
        <v>65</v>
      </c>
      <c r="I214" s="1" t="str">
        <f t="shared" ref="I214:I254" si="137" xml:space="preserve"> _xlfn.TEXTJOIN(":",TRUE,D214:H214)</f>
        <v>PIPELINE</v>
      </c>
      <c r="J214" t="str">
        <f t="shared" si="77"/>
        <v>npm-run-all pipeline:start dev ops pipeline:finish</v>
      </c>
      <c r="K214" t="str">
        <f t="shared" si="78"/>
        <v xml:space="preserve">    "PIPELINE": "bash ./launch \" mkdir -p ./logs &amp;&amp; npm-run-all pipeline:start dev ops pipeline:finish 2&gt;&amp;1 | tee ./logs/pipeline.txt \"",</v>
      </c>
      <c r="L214" s="2"/>
      <c r="M214" s="2"/>
      <c r="N214" s="2">
        <f>IF(ISBLANK(F214),1,"")</f>
        <v>1</v>
      </c>
      <c r="O214" s="2" t="str">
        <f>IF(ISBLANK(Q214),"",$O$7)</f>
        <v>npm-run-all</v>
      </c>
      <c r="P214" s="2" t="str">
        <f t="shared" ref="P214:P261" si="138">IF(ISBLANK(O214),CONCATENATE(" ",$P$5," ")," ")</f>
        <v xml:space="preserve"> </v>
      </c>
      <c r="Q214" t="s">
        <v>142</v>
      </c>
      <c r="R214" t="s">
        <v>93</v>
      </c>
      <c r="S214" t="s">
        <v>92</v>
      </c>
      <c r="T214" t="s">
        <v>143</v>
      </c>
    </row>
    <row r="215" spans="1:20" x14ac:dyDescent="0.25">
      <c r="D215" t="s">
        <v>138</v>
      </c>
      <c r="E215" t="s">
        <v>0</v>
      </c>
      <c r="I215" s="1" t="str">
        <f xml:space="preserve"> _xlfn.TEXTJOIN(":",TRUE,D215:H215)</f>
        <v>pipeline:start</v>
      </c>
      <c r="J215" t="str">
        <f t="shared" si="77"/>
        <v>npm-run-all pipeline:start:action</v>
      </c>
      <c r="K215" t="str">
        <f t="shared" si="78"/>
        <v xml:space="preserve">    "pipeline:start": "bash ./launch \" mkdir -p ./logs &amp;&amp; npm-run-all pipeline:start:action 2&gt;&amp;1 | tee ./logs/pipeline_start.txt \"",</v>
      </c>
      <c r="L215" s="2"/>
      <c r="M215" s="2"/>
      <c r="N215" s="2">
        <f>IF(ISBLANK(F215),1,"")</f>
        <v>1</v>
      </c>
      <c r="O215" s="2" t="str">
        <f>IF(ISBLANK(Q215),"",IF(ISNUMBER(SEARCH(":*",Q215)),$O$7,$O$5))</f>
        <v>npm-run-all</v>
      </c>
      <c r="P215" s="2" t="str">
        <f>IF(ISBLANK(O215),CONCATENATE(" ",$P$5," ")," ")</f>
        <v xml:space="preserve"> </v>
      </c>
      <c r="Q215" t="str">
        <f xml:space="preserve"> _xlfn.TEXTJOIN(":",TRUE,I215,"action")</f>
        <v>pipeline:start:action</v>
      </c>
    </row>
    <row r="216" spans="1:20" x14ac:dyDescent="0.25">
      <c r="D216" t="s">
        <v>93</v>
      </c>
      <c r="I216" s="1" t="str">
        <f t="shared" si="137"/>
        <v>dev</v>
      </c>
      <c r="J216" t="str">
        <f t="shared" si="77"/>
        <v>npm-run-all dev:*</v>
      </c>
      <c r="K216" t="str">
        <f t="shared" si="78"/>
        <v xml:space="preserve">    "dev": "bash ./launch \" mkdir -p ./logs &amp;&amp; npm-run-all dev:* 2&gt;&amp;1 | tee ./logs/dev.txt \"",</v>
      </c>
      <c r="L216" s="2"/>
      <c r="M216" s="2"/>
      <c r="N216" s="2">
        <f>IF(ISBLANK(F216),1,"")</f>
        <v>1</v>
      </c>
      <c r="O216" s="2" t="str">
        <f t="shared" ref="O216:O261" si="139">IF(ISBLANK(Q216),"",IF(ISNUMBER(SEARCH(":*",Q216)),$O$7,$O$5))</f>
        <v>npm-run-all</v>
      </c>
      <c r="P216" s="2" t="str">
        <f t="shared" si="138"/>
        <v xml:space="preserve"> </v>
      </c>
      <c r="Q216" t="str">
        <f>CONCATENATE(IF(CODE(I216)-CODE("a")&lt;0,LOWER(LEFT(I216,IF(ISERR(FIND(":",I216)),LEN(I216)+1,FIND(":",I216))-1)),I216),":*")</f>
        <v>dev:*</v>
      </c>
    </row>
    <row r="217" spans="1:20" x14ac:dyDescent="0.25">
      <c r="A217">
        <v>1</v>
      </c>
      <c r="B217">
        <v>11</v>
      </c>
      <c r="C217" t="s">
        <v>98</v>
      </c>
      <c r="D217" t="s">
        <v>93</v>
      </c>
      <c r="E217" t="s">
        <v>71</v>
      </c>
      <c r="I217" s="1" t="str">
        <f t="shared" si="137"/>
        <v>dev:plan</v>
      </c>
      <c r="J217" t="str">
        <f t="shared" si="77"/>
        <v>npm-run-all dev:plan:*</v>
      </c>
      <c r="K217" t="str">
        <f t="shared" si="78"/>
        <v xml:space="preserve">    "dev:plan": "bash ./launch \" mkdir -p ./logs &amp;&amp; npm-run-all dev:plan:* 2&gt;&amp;1 | tee ./logs/dev_plan.txt \"",</v>
      </c>
      <c r="L217" s="2"/>
      <c r="M217" s="2"/>
      <c r="N217" s="2">
        <f>IF(ISBLANK(F217),1,"")</f>
        <v>1</v>
      </c>
      <c r="O217" s="2" t="str">
        <f t="shared" si="139"/>
        <v>npm-run-all</v>
      </c>
      <c r="P217" s="2" t="str">
        <f t="shared" si="138"/>
        <v xml:space="preserve"> </v>
      </c>
      <c r="Q217" t="str">
        <f>CONCATENATE(IF(CODE(I217)-CODE("a")&lt;0,LOWER(LEFT(I217,IF(ISERR(FIND(":",I217)),LEN(I217)+1,FIND(":",I217))-1)),I217),":*")</f>
        <v>dev:plan:*</v>
      </c>
    </row>
    <row r="218" spans="1:20" x14ac:dyDescent="0.25">
      <c r="D218" t="s">
        <v>93</v>
      </c>
      <c r="E218" t="s">
        <v>71</v>
      </c>
      <c r="F218" t="s">
        <v>71</v>
      </c>
      <c r="I218" s="1" t="str">
        <f t="shared" si="137"/>
        <v>dev:plan:plan</v>
      </c>
      <c r="J218" t="str">
        <f t="shared" si="77"/>
        <v>npm-run-all dev:plan:plan:*</v>
      </c>
      <c r="K218" t="str">
        <f t="shared" si="78"/>
        <v xml:space="preserve">    "dev:plan:plan": "bash ./launch \" npm-run-all dev:plan:plan:* \"",</v>
      </c>
      <c r="L218" s="2"/>
      <c r="M218" s="2"/>
      <c r="N218" s="2" t="str">
        <f t="shared" ref="N218:N288" si="140">IF(ISBLANK(F218),1,"")</f>
        <v/>
      </c>
      <c r="O218" s="2" t="str">
        <f t="shared" si="139"/>
        <v>npm-run-all</v>
      </c>
      <c r="P218" s="2" t="str">
        <f t="shared" si="138"/>
        <v xml:space="preserve"> </v>
      </c>
      <c r="Q218" t="str">
        <f>CONCATENATE(IF(CODE(I218)-CODE("a")&lt;0,LOWER(LEFT(I218,IF(ISERR(FIND(":",I218)),LEN(I218)+1,FIND(":",I218))-1)),I218),":*")</f>
        <v>dev:plan:plan:*</v>
      </c>
    </row>
    <row r="219" spans="1:20" x14ac:dyDescent="0.25">
      <c r="D219" t="s">
        <v>93</v>
      </c>
      <c r="E219" t="s">
        <v>71</v>
      </c>
      <c r="F219" t="s">
        <v>71</v>
      </c>
      <c r="G219" t="s">
        <v>11</v>
      </c>
      <c r="I219" s="1" t="str">
        <f t="shared" si="137"/>
        <v>dev:plan:plan:report</v>
      </c>
      <c r="J219" t="str">
        <f t="shared" si="77"/>
        <v>npm-run-all dev:plan:plan:report:action</v>
      </c>
      <c r="K219" t="str">
        <f t="shared" si="78"/>
        <v xml:space="preserve">    "dev:plan:plan:report": "bash ./launch \" npm-run-all dev:plan:plan:report:action \"",</v>
      </c>
      <c r="L219" s="2"/>
      <c r="M219" s="2"/>
      <c r="N219" s="2" t="str">
        <f t="shared" si="140"/>
        <v/>
      </c>
      <c r="O219" s="2" t="str">
        <f t="shared" si="139"/>
        <v>npm-run-all</v>
      </c>
      <c r="P219" s="2" t="str">
        <f t="shared" si="138"/>
        <v xml:space="preserve"> </v>
      </c>
      <c r="Q219" t="str">
        <f xml:space="preserve"> _xlfn.TEXTJOIN(":",TRUE,I219,"action")</f>
        <v>dev:plan:plan:report:action</v>
      </c>
    </row>
    <row r="220" spans="1:20" x14ac:dyDescent="0.25">
      <c r="B220">
        <v>12</v>
      </c>
      <c r="D220" t="s">
        <v>93</v>
      </c>
      <c r="E220" t="s">
        <v>71</v>
      </c>
      <c r="F220" t="s">
        <v>46</v>
      </c>
      <c r="I220" s="1" t="str">
        <f t="shared" si="137"/>
        <v>dev:plan:update</v>
      </c>
      <c r="J220" t="str">
        <f t="shared" si="77"/>
        <v>npm-run-all dev:plan:update:*</v>
      </c>
      <c r="K220" t="str">
        <f t="shared" si="78"/>
        <v xml:space="preserve">    "dev:plan:update": "bash ./launch \" npm-run-all dev:plan:update:* \"",</v>
      </c>
      <c r="L220" s="2"/>
      <c r="M220" s="2"/>
      <c r="N220" s="2" t="str">
        <f t="shared" si="140"/>
        <v/>
      </c>
      <c r="O220" s="2" t="str">
        <f t="shared" si="139"/>
        <v>npm-run-all</v>
      </c>
      <c r="P220" s="2" t="str">
        <f t="shared" si="138"/>
        <v xml:space="preserve"> </v>
      </c>
      <c r="Q220" t="str">
        <f>CONCATENATE(IF(CODE(I220)-CODE("a")&lt;0,LOWER(LEFT(I220,IF(ISERR(FIND(":",I220)),LEN(I220)+1,FIND(":",I220))-1)),I220),":*")</f>
        <v>dev:plan:update:*</v>
      </c>
    </row>
    <row r="221" spans="1:20" x14ac:dyDescent="0.25">
      <c r="D221" t="s">
        <v>93</v>
      </c>
      <c r="E221" t="s">
        <v>71</v>
      </c>
      <c r="F221" t="s">
        <v>46</v>
      </c>
      <c r="G221" t="s">
        <v>11</v>
      </c>
      <c r="I221" s="1" t="str">
        <f t="shared" si="137"/>
        <v>dev:plan:update:report</v>
      </c>
      <c r="J221" t="str">
        <f t="shared" si="77"/>
        <v>npm-run-all dev:plan:update:report:action</v>
      </c>
      <c r="K221" t="str">
        <f t="shared" si="78"/>
        <v xml:space="preserve">    "dev:plan:update:report": "bash ./launch \" npm-run-all dev:plan:update:report:action \"",</v>
      </c>
      <c r="L221" s="2"/>
      <c r="M221" s="2"/>
      <c r="N221" s="2" t="str">
        <f t="shared" si="140"/>
        <v/>
      </c>
      <c r="O221" s="2" t="str">
        <f t="shared" si="139"/>
        <v>npm-run-all</v>
      </c>
      <c r="P221" s="2" t="str">
        <f t="shared" si="138"/>
        <v xml:space="preserve"> </v>
      </c>
      <c r="Q221" t="str">
        <f xml:space="preserve"> _xlfn.TEXTJOIN(":",TRUE,I221,"action")</f>
        <v>dev:plan:update:report:action</v>
      </c>
    </row>
    <row r="222" spans="1:20" x14ac:dyDescent="0.25">
      <c r="D222" t="s">
        <v>93</v>
      </c>
      <c r="E222" t="s">
        <v>71</v>
      </c>
      <c r="F222" t="s">
        <v>11</v>
      </c>
      <c r="I222" s="1" t="str">
        <f t="shared" ref="I222" si="141" xml:space="preserve"> _xlfn.TEXTJOIN(":",TRUE,D222:H222)</f>
        <v>dev:plan:report</v>
      </c>
      <c r="J222" t="str">
        <f t="shared" si="77"/>
        <v>npm-run-all dev:plan:report:action</v>
      </c>
      <c r="K222" t="str">
        <f t="shared" si="78"/>
        <v xml:space="preserve">    "dev:plan:report": "bash ./launch \" npm-run-all dev:plan:report:action \"",</v>
      </c>
      <c r="L222" s="2"/>
      <c r="M222" s="2"/>
      <c r="N222" s="2" t="str">
        <f t="shared" ref="N222" si="142">IF(ISBLANK(F222),1,"")</f>
        <v/>
      </c>
      <c r="O222" s="2" t="str">
        <f t="shared" ref="O222" si="143">IF(ISBLANK(Q222),"",IF(ISNUMBER(SEARCH(":*",Q222)),$O$7,$O$5))</f>
        <v>npm-run-all</v>
      </c>
      <c r="P222" s="2" t="str">
        <f t="shared" ref="P222" si="144">IF(ISBLANK(O222),CONCATENATE(" ",$P$5," ")," ")</f>
        <v xml:space="preserve"> </v>
      </c>
      <c r="Q222" t="str">
        <f t="shared" ref="Q222" si="145" xml:space="preserve"> _xlfn.TEXTJOIN(":",TRUE,I222,"action")</f>
        <v>dev:plan:report:action</v>
      </c>
    </row>
    <row r="223" spans="1:20" x14ac:dyDescent="0.25">
      <c r="A223">
        <v>2</v>
      </c>
      <c r="B223">
        <v>13</v>
      </c>
      <c r="C223" t="s">
        <v>99</v>
      </c>
      <c r="D223" t="s">
        <v>93</v>
      </c>
      <c r="E223" t="s">
        <v>72</v>
      </c>
      <c r="I223" s="1" t="str">
        <f t="shared" si="137"/>
        <v>dev:code</v>
      </c>
      <c r="J223" t="str">
        <f t="shared" si="77"/>
        <v>npm-run-all dev:code:*</v>
      </c>
      <c r="K223" t="str">
        <f t="shared" si="78"/>
        <v xml:space="preserve">    "dev:code": "bash ./launch \" mkdir -p ./logs &amp;&amp; npm-run-all dev:code:* 2&gt;&amp;1 | tee ./logs/dev_code.txt \"",</v>
      </c>
      <c r="L223" s="2"/>
      <c r="M223" s="2"/>
      <c r="N223" s="2">
        <f t="shared" si="140"/>
        <v>1</v>
      </c>
      <c r="O223" s="2" t="str">
        <f t="shared" si="139"/>
        <v>npm-run-all</v>
      </c>
      <c r="P223" s="2" t="str">
        <f t="shared" si="138"/>
        <v xml:space="preserve"> </v>
      </c>
      <c r="Q223" t="str">
        <f>CONCATENATE(IF(CODE(I223)-CODE("a")&lt;0,LOWER(LEFT(I223,IF(ISERR(FIND(":",I223)),LEN(I223)+1,FIND(":",I223))-1)),I223),":*")</f>
        <v>dev:code:*</v>
      </c>
    </row>
    <row r="224" spans="1:20" x14ac:dyDescent="0.25">
      <c r="D224" t="s">
        <v>93</v>
      </c>
      <c r="E224" t="s">
        <v>72</v>
      </c>
      <c r="F224" t="s">
        <v>364</v>
      </c>
      <c r="I224" s="1" t="str">
        <f xml:space="preserve"> _xlfn.TEXTJOIN(":",TRUE,D224:H224)</f>
        <v>dev:code:scaffold</v>
      </c>
      <c r="J224" t="str">
        <f t="shared" si="77"/>
        <v>npm-run-all dev:code:scaffold:*</v>
      </c>
      <c r="K224" t="str">
        <f t="shared" si="78"/>
        <v xml:space="preserve">    "dev:code:scaffold": "bash ./launch \" npm-run-all dev:code:scaffold:* \"",</v>
      </c>
      <c r="L224" s="2"/>
      <c r="M224" s="2"/>
      <c r="N224" s="2" t="str">
        <f>IF(ISBLANK(F224),1,"")</f>
        <v/>
      </c>
      <c r="O224" s="2" t="str">
        <f>IF(ISBLANK(Q224),"",IF(ISNUMBER(SEARCH(":*",Q224)),$O$7,$O$5))</f>
        <v>npm-run-all</v>
      </c>
      <c r="P224" s="2" t="str">
        <f>IF(ISBLANK(O224),CONCATENATE(" ",$P$5," ")," ")</f>
        <v xml:space="preserve"> </v>
      </c>
      <c r="Q224" t="str">
        <f>CONCATENATE(IF(CODE(I224)-CODE("a")&lt;0,LOWER(LEFT(I224,IF(ISERR(FIND(":",I224)),LEN(I224)+1,FIND(":",I224))-1)),I224),":*")</f>
        <v>dev:code:scaffold:*</v>
      </c>
    </row>
    <row r="225" spans="1:17" x14ac:dyDescent="0.25">
      <c r="D225" t="s">
        <v>93</v>
      </c>
      <c r="E225" t="s">
        <v>72</v>
      </c>
      <c r="F225" t="s">
        <v>364</v>
      </c>
      <c r="G225" t="s">
        <v>363</v>
      </c>
      <c r="I225" s="1" t="str">
        <f xml:space="preserve"> _xlfn.TEXTJOIN(":",TRUE,D225:H225)</f>
        <v>dev:code:scaffold:generate</v>
      </c>
      <c r="J225" t="str">
        <f t="shared" ref="J225:J289" si="146" xml:space="preserve"> IF(NOT(COUNTA(Q225:X225)),":",SUBSTITUTE(SUBSTITUTE(SUBSTITUTE(SUBSTITUTE(SUBSTITUTE(SUBSTITUTE(_xlfn.TEXTJOIN(P225,TRUE,O225,_xlfn.TEXTJOIN(P225,TRUE,Q225:X225)),"&lt;%= utils.dasherize(name) %&gt;",VLOOKUP("&lt;%= utils.dasherize(name) %&gt;",$R$4:$X$11,MATCH($Q$3,$R$3:$X$3,0),FALSE)),"&lt;%= utils.join(name) %&gt;",VLOOKUP("&lt;%= utils.join(name) %&gt;",$R$4:$X$11,MATCH($Q$3,$R$3:$X$3,0),FALSE)),"&lt;%= utils.uppersnakecase(name) %&gt;",VLOOKUP("&lt;%= utils.uppersnakecase(name) %&gt;",$R$4:$X$11,MATCH($Q$3,$R$3:$X$3,0),FALSE)),"&lt;%= utils.titlecasePlus(name) %&gt;",VLOOKUP("&lt;%= utils.titlecasePlus(name) %&gt;",$R$4:$X$11,MATCH($Q$3,$R$3:$X$3,0),FALSE)),"&lt;%= utils.favicon(name) %&gt;",VLOOKUP("&lt;%= utils.favicon(name) %&gt;",$R$4:$X$11,MATCH($Q$3,$R$3:$X$3,0),FALSE)),"-fe-life","-life"))</f>
        <v>npm-run-all dev:code:scaffold:generate:action</v>
      </c>
      <c r="K225" t="str">
        <f t="shared" ref="K225:K289" si="147">IF(ISBLANK(I225),"",_xlfn.CONCAT("    """,I225,""": """,IF(LEN(J225)&lt;2,":",_xlfn.CONCAT(IF(L225,"",O$3),IF(M225,"echo ",""),IF(AND(LEN(J225)&gt;1,ISNUMBER(N225),NOT(ISBLANK(K226))),_xlfn.CONCAT(SUBSTITUTE($O$9,"*",SUBSTITUTE(I225,":","_"))),""),J225,_xlfn.CONCAT(IF(AND(LEN(J225)&gt;1,ISNUMBER(N225),NOT(ISBLANK(K226))),SUBSTITUTE($P$9,"*",SUBSTITUTE(LOWER(I225),":","_")),""),IF(L225,"",P$3),""))),IF(ISBLANK(K226),"""",""",")))</f>
        <v xml:space="preserve">    "dev:code:scaffold:generate": "bash ./launch \" npm-run-all dev:code:scaffold:generate:action \"",</v>
      </c>
      <c r="L225" s="2"/>
      <c r="M225" s="2"/>
      <c r="N225" s="2" t="str">
        <f>IF(ISBLANK(F225),1,"")</f>
        <v/>
      </c>
      <c r="O225" s="2" t="str">
        <f>IF(ISBLANK(Q225),"",IF(ISNUMBER(SEARCH(":*",Q225)),$O$7,$O$5))</f>
        <v>npm-run-all</v>
      </c>
      <c r="P225" s="2" t="str">
        <f>IF(ISBLANK(O225),CONCATENATE(" ",$P$5," ")," ")</f>
        <v xml:space="preserve"> </v>
      </c>
      <c r="Q225" t="str">
        <f t="shared" ref="Q225:Q230" si="148" xml:space="preserve"> _xlfn.TEXTJOIN(":",TRUE,I225,"action")</f>
        <v>dev:code:scaffold:generate:action</v>
      </c>
    </row>
    <row r="226" spans="1:17" x14ac:dyDescent="0.25">
      <c r="D226" t="s">
        <v>93</v>
      </c>
      <c r="E226" t="s">
        <v>72</v>
      </c>
      <c r="F226" t="s">
        <v>364</v>
      </c>
      <c r="G226" t="s">
        <v>365</v>
      </c>
      <c r="I226" s="1" t="str">
        <f xml:space="preserve"> _xlfn.TEXTJOIN(":",TRUE,D226:H226)</f>
        <v>dev:code:scaffold:transform</v>
      </c>
      <c r="J226" t="str">
        <f t="shared" si="146"/>
        <v>npm-run-all dev:code:scaffold:transform:action</v>
      </c>
      <c r="K226" t="str">
        <f t="shared" si="147"/>
        <v xml:space="preserve">    "dev:code:scaffold:transform": "bash ./launch \" npm-run-all dev:code:scaffold:transform:action \"",</v>
      </c>
      <c r="L226" s="2"/>
      <c r="M226" s="2"/>
      <c r="N226" s="2" t="str">
        <f>IF(ISBLANK(F226),1,"")</f>
        <v/>
      </c>
      <c r="O226" s="2" t="str">
        <f>IF(ISBLANK(Q226),"",IF(ISNUMBER(SEARCH(":*",Q226)),$O$7,$O$5))</f>
        <v>npm-run-all</v>
      </c>
      <c r="P226" s="2" t="str">
        <f>IF(ISBLANK(O226),CONCATENATE(" ",$P$5," ")," ")</f>
        <v xml:space="preserve"> </v>
      </c>
      <c r="Q226" t="str">
        <f t="shared" si="148"/>
        <v>dev:code:scaffold:transform:action</v>
      </c>
    </row>
    <row r="227" spans="1:17" x14ac:dyDescent="0.25">
      <c r="D227" t="s">
        <v>93</v>
      </c>
      <c r="E227" t="s">
        <v>72</v>
      </c>
      <c r="F227" t="s">
        <v>364</v>
      </c>
      <c r="G227" t="s">
        <v>366</v>
      </c>
      <c r="I227" s="1" t="str">
        <f xml:space="preserve"> _xlfn.TEXTJOIN(":",TRUE,D227:H227)</f>
        <v>dev:code:scaffold:launch</v>
      </c>
      <c r="J227" t="str">
        <f t="shared" si="146"/>
        <v>npm-run-all dev:code:scaffold:launch:action</v>
      </c>
      <c r="K227" t="str">
        <f t="shared" si="147"/>
        <v xml:space="preserve">    "dev:code:scaffold:launch": "bash ./launch \" npm-run-all dev:code:scaffold:launch:action \"",</v>
      </c>
      <c r="L227" s="2"/>
      <c r="M227" s="2"/>
      <c r="N227" s="2" t="str">
        <f>IF(ISBLANK(F227),1,"")</f>
        <v/>
      </c>
      <c r="O227" s="2" t="str">
        <f>IF(ISBLANK(Q227),"",IF(ISNUMBER(SEARCH(":*",Q227)),$O$7,$O$5))</f>
        <v>npm-run-all</v>
      </c>
      <c r="P227" s="2" t="str">
        <f>IF(ISBLANK(O227),CONCATENATE(" ",$P$5," ")," ")</f>
        <v xml:space="preserve"> </v>
      </c>
      <c r="Q227" t="str">
        <f t="shared" si="148"/>
        <v>dev:code:scaffold:launch:action</v>
      </c>
    </row>
    <row r="228" spans="1:17" x14ac:dyDescent="0.25">
      <c r="D228" t="s">
        <v>93</v>
      </c>
      <c r="E228" t="s">
        <v>72</v>
      </c>
      <c r="F228" t="s">
        <v>367</v>
      </c>
      <c r="I228" s="1" t="str">
        <f xml:space="preserve"> _xlfn.TEXTJOIN(":",TRUE,D228:H228)</f>
        <v>dev:code:rejuvenate</v>
      </c>
      <c r="J228" t="str">
        <f t="shared" si="146"/>
        <v>npm-run-all dev:code:rejuvenate:action</v>
      </c>
      <c r="K228" t="str">
        <f t="shared" si="147"/>
        <v xml:space="preserve">    "dev:code:rejuvenate": "bash ./launch \" npm-run-all dev:code:rejuvenate:action \"",</v>
      </c>
      <c r="L228" s="2"/>
      <c r="M228" s="2"/>
      <c r="N228" s="2" t="str">
        <f>IF(ISBLANK(F228),1,"")</f>
        <v/>
      </c>
      <c r="O228" s="2" t="str">
        <f>IF(ISBLANK(Q228),"",IF(ISNUMBER(SEARCH(":*",Q228)),$O$7,$O$5))</f>
        <v>npm-run-all</v>
      </c>
      <c r="P228" s="2" t="str">
        <f>IF(ISBLANK(O228),CONCATENATE(" ",$P$5," ")," ")</f>
        <v xml:space="preserve"> </v>
      </c>
      <c r="Q228" t="str">
        <f t="shared" si="148"/>
        <v>dev:code:rejuvenate:action</v>
      </c>
    </row>
    <row r="229" spans="1:17" x14ac:dyDescent="0.25">
      <c r="D229" t="s">
        <v>93</v>
      </c>
      <c r="E229" t="s">
        <v>72</v>
      </c>
      <c r="F229" t="s">
        <v>72</v>
      </c>
      <c r="I229" s="1" t="str">
        <f t="shared" si="137"/>
        <v>dev:code:code</v>
      </c>
      <c r="J229" t="str">
        <f t="shared" si="146"/>
        <v>npm-run-all dev:code:code:action</v>
      </c>
      <c r="K229" t="str">
        <f t="shared" si="147"/>
        <v xml:space="preserve">    "dev:code:code": "bash ./launch \" npm-run-all dev:code:code:action \"",</v>
      </c>
      <c r="L229" s="2"/>
      <c r="M229" s="2"/>
      <c r="N229" s="2" t="str">
        <f t="shared" si="140"/>
        <v/>
      </c>
      <c r="O229" s="2" t="str">
        <f t="shared" si="139"/>
        <v>npm-run-all</v>
      </c>
      <c r="P229" s="2" t="str">
        <f t="shared" si="138"/>
        <v xml:space="preserve"> </v>
      </c>
      <c r="Q229" t="str">
        <f t="shared" si="148"/>
        <v>dev:code:code:action</v>
      </c>
    </row>
    <row r="230" spans="1:17" x14ac:dyDescent="0.25">
      <c r="D230" t="s">
        <v>93</v>
      </c>
      <c r="E230" t="s">
        <v>72</v>
      </c>
      <c r="F230" t="s">
        <v>11</v>
      </c>
      <c r="I230" s="1" t="str">
        <f t="shared" si="137"/>
        <v>dev:code:report</v>
      </c>
      <c r="J230" t="str">
        <f t="shared" si="146"/>
        <v>npm-run-all dev:code:report:action</v>
      </c>
      <c r="K230" t="str">
        <f t="shared" si="147"/>
        <v xml:space="preserve">    "dev:code:report": "bash ./launch \" npm-run-all dev:code:report:action \"",</v>
      </c>
      <c r="L230" s="2"/>
      <c r="M230" s="2"/>
      <c r="N230" s="2" t="str">
        <f t="shared" si="140"/>
        <v/>
      </c>
      <c r="O230" s="2" t="str">
        <f t="shared" si="139"/>
        <v>npm-run-all</v>
      </c>
      <c r="P230" s="2" t="str">
        <f t="shared" si="138"/>
        <v xml:space="preserve"> </v>
      </c>
      <c r="Q230" t="str">
        <f t="shared" si="148"/>
        <v>dev:code:report:action</v>
      </c>
    </row>
    <row r="231" spans="1:17" x14ac:dyDescent="0.25">
      <c r="A231">
        <v>3</v>
      </c>
      <c r="C231" t="s">
        <v>100</v>
      </c>
      <c r="D231" t="s">
        <v>93</v>
      </c>
      <c r="E231" t="s">
        <v>1</v>
      </c>
      <c r="I231" s="1" t="str">
        <f t="shared" si="137"/>
        <v>dev:build</v>
      </c>
      <c r="J231" t="str">
        <f t="shared" si="146"/>
        <v>npm-run-all dev:build:*</v>
      </c>
      <c r="K231" t="str">
        <f t="shared" si="147"/>
        <v xml:space="preserve">    "dev:build": "bash ./launch \" mkdir -p ./logs &amp;&amp; npm-run-all dev:build:* 2&gt;&amp;1 | tee ./logs/dev_build.txt \"",</v>
      </c>
      <c r="L231" s="2"/>
      <c r="M231" s="2"/>
      <c r="N231" s="2">
        <f t="shared" si="140"/>
        <v>1</v>
      </c>
      <c r="O231" s="2" t="str">
        <f t="shared" si="139"/>
        <v>npm-run-all</v>
      </c>
      <c r="P231" s="2" t="str">
        <f t="shared" si="138"/>
        <v xml:space="preserve"> </v>
      </c>
      <c r="Q231" t="str">
        <f>CONCATENATE(IF(CODE(I231)-CODE("a")&lt;0,LOWER(LEFT(I231,IF(ISERR(FIND(":",I231)),LEN(I231)+1,FIND(":",I231))-1)),I231),":*")</f>
        <v>dev:build:*</v>
      </c>
    </row>
    <row r="232" spans="1:17" x14ac:dyDescent="0.25">
      <c r="B232">
        <v>1</v>
      </c>
      <c r="D232" t="s">
        <v>93</v>
      </c>
      <c r="E232" t="s">
        <v>1</v>
      </c>
      <c r="F232" t="s">
        <v>5</v>
      </c>
      <c r="I232" s="1" t="str">
        <f t="shared" si="137"/>
        <v>dev:build:install</v>
      </c>
      <c r="J232" t="str">
        <f t="shared" si="146"/>
        <v>npm-run-all dev:build:install:*</v>
      </c>
      <c r="K232" t="str">
        <f t="shared" si="147"/>
        <v xml:space="preserve">    "dev:build:install": "bash ./launch \" npm-run-all dev:build:install:* \"",</v>
      </c>
      <c r="L232" s="2"/>
      <c r="M232" s="2"/>
      <c r="N232" s="2" t="str">
        <f t="shared" si="140"/>
        <v/>
      </c>
      <c r="O232" s="2" t="str">
        <f t="shared" si="139"/>
        <v>npm-run-all</v>
      </c>
      <c r="P232" s="2" t="str">
        <f t="shared" si="138"/>
        <v xml:space="preserve"> </v>
      </c>
      <c r="Q232" t="str">
        <f>CONCATENATE(IF(CODE(I232)-CODE("a")&lt;0,LOWER(LEFT(I232,IF(ISERR(FIND(":",I232)),LEN(I232)+1,FIND(":",I232))-1)),I232),":*")</f>
        <v>dev:build:install:*</v>
      </c>
    </row>
    <row r="233" spans="1:17" x14ac:dyDescent="0.25">
      <c r="D233" t="s">
        <v>93</v>
      </c>
      <c r="E233" t="s">
        <v>1</v>
      </c>
      <c r="F233" t="s">
        <v>5</v>
      </c>
      <c r="G233" t="s">
        <v>32</v>
      </c>
      <c r="I233" s="1" t="str">
        <f t="shared" si="137"/>
        <v>dev:build:install:prepare</v>
      </c>
      <c r="J233" t="str">
        <f t="shared" si="146"/>
        <v>npm-run-all dev:build:install:prepare:action</v>
      </c>
      <c r="K233" t="str">
        <f t="shared" si="147"/>
        <v xml:space="preserve">    "dev:build:install:prepare": "bash ./launch \" npm-run-all dev:build:install:prepare:action \"",</v>
      </c>
      <c r="L233" s="2"/>
      <c r="M233" s="2"/>
      <c r="N233" s="2" t="str">
        <f t="shared" si="140"/>
        <v/>
      </c>
      <c r="O233" s="2" t="str">
        <f t="shared" si="139"/>
        <v>npm-run-all</v>
      </c>
      <c r="P233" s="2" t="str">
        <f t="shared" si="138"/>
        <v xml:space="preserve"> </v>
      </c>
      <c r="Q233" t="str">
        <f xml:space="preserve"> _xlfn.TEXTJOIN(":",TRUE,I233,"action")</f>
        <v>dev:build:install:prepare:action</v>
      </c>
    </row>
    <row r="234" spans="1:17" x14ac:dyDescent="0.25">
      <c r="D234" t="s">
        <v>93</v>
      </c>
      <c r="E234" t="s">
        <v>1</v>
      </c>
      <c r="F234" t="s">
        <v>5</v>
      </c>
      <c r="G234" t="s">
        <v>7</v>
      </c>
      <c r="I234" s="1" t="str">
        <f t="shared" si="137"/>
        <v>dev:build:install:package</v>
      </c>
      <c r="J234" t="str">
        <f t="shared" si="146"/>
        <v>npm-run-all dev:build:install:package:*</v>
      </c>
      <c r="K234" t="str">
        <f t="shared" si="147"/>
        <v xml:space="preserve">    "dev:build:install:package": "bash ./launch \" npm-run-all dev:build:install:package:* \"",</v>
      </c>
      <c r="L234" s="2"/>
      <c r="M234" s="2"/>
      <c r="N234" s="2" t="str">
        <f t="shared" si="140"/>
        <v/>
      </c>
      <c r="O234" s="2" t="str">
        <f t="shared" si="139"/>
        <v>npm-run-all</v>
      </c>
      <c r="P234" s="2" t="str">
        <f t="shared" si="138"/>
        <v xml:space="preserve"> </v>
      </c>
      <c r="Q234" t="str">
        <f>CONCATENATE(IF(CODE(I234)-CODE("a")&lt;0,LOWER(LEFT(I234,IF(ISERR(FIND(":",I234)),LEN(I234)+1,FIND(":",I234))-1)),I234),":*")</f>
        <v>dev:build:install:package:*</v>
      </c>
    </row>
    <row r="235" spans="1:17" x14ac:dyDescent="0.25">
      <c r="D235" t="s">
        <v>93</v>
      </c>
      <c r="E235" t="s">
        <v>1</v>
      </c>
      <c r="F235" t="s">
        <v>5</v>
      </c>
      <c r="G235" t="s">
        <v>7</v>
      </c>
      <c r="H235" t="s">
        <v>6</v>
      </c>
      <c r="I235" s="1" t="str">
        <f t="shared" si="137"/>
        <v>dev:build:install:package:environment</v>
      </c>
      <c r="J235" t="str">
        <f t="shared" si="146"/>
        <v>:</v>
      </c>
      <c r="K235" t="str">
        <f t="shared" si="147"/>
        <v xml:space="preserve">    "dev:build:install:package:environment": ":",</v>
      </c>
      <c r="L235" s="2"/>
      <c r="M235" s="2"/>
      <c r="N235" s="2" t="str">
        <f t="shared" si="140"/>
        <v/>
      </c>
      <c r="O235" s="2" t="str">
        <f t="shared" si="139"/>
        <v/>
      </c>
      <c r="P235" s="2" t="str">
        <f t="shared" si="138"/>
        <v xml:space="preserve"> </v>
      </c>
    </row>
    <row r="236" spans="1:17" x14ac:dyDescent="0.25">
      <c r="D236" t="s">
        <v>93</v>
      </c>
      <c r="E236" t="s">
        <v>1</v>
      </c>
      <c r="F236" t="s">
        <v>5</v>
      </c>
      <c r="G236" t="s">
        <v>7</v>
      </c>
      <c r="H236" t="s">
        <v>7</v>
      </c>
      <c r="I236" s="1" t="str">
        <f t="shared" si="137"/>
        <v>dev:build:install:package:package</v>
      </c>
      <c r="J236" t="str">
        <f t="shared" si="146"/>
        <v>npm-run-all dev:build:install:package:package:action</v>
      </c>
      <c r="K236" t="str">
        <f>IF(ISBLANK(I236),"",_xlfn.CONCAT("    """,I236,""": """,IF(LEN(J236)&lt;2,":",_xlfn.CONCAT(IF(L236,"",O$3),IF(M236,"echo ",""),IF(AND(LEN(J236)&gt;1,ISNUMBER(N236),NOT(ISBLANK(K238))),_xlfn.CONCAT(SUBSTITUTE($O$9,"*",SUBSTITUTE(I236,":","_"))),""),J236,_xlfn.CONCAT(IF(AND(LEN(J236)&gt;1,ISNUMBER(N236),NOT(ISBLANK(K238))),SUBSTITUTE($P$9,"*",SUBSTITUTE(LOWER(I236),":","_")),""),IF(L236,"",P$3),""))),IF(ISBLANK(K238),"""",""",")))</f>
        <v xml:space="preserve">    "dev:build:install:package:package": "bash ./launch \" npm-run-all dev:build:install:package:package:action \"",</v>
      </c>
      <c r="L236" s="2"/>
      <c r="M236" s="2"/>
      <c r="N236" s="2" t="str">
        <f t="shared" si="140"/>
        <v/>
      </c>
      <c r="O236" s="2" t="str">
        <f t="shared" si="139"/>
        <v>npm-run-all</v>
      </c>
      <c r="P236" s="2" t="str">
        <f t="shared" si="138"/>
        <v xml:space="preserve"> </v>
      </c>
      <c r="Q236" t="str">
        <f xml:space="preserve"> _xlfn.TEXTJOIN(":",TRUE,I236,"action")</f>
        <v>dev:build:install:package:package:action</v>
      </c>
    </row>
    <row r="237" spans="1:17" x14ac:dyDescent="0.25">
      <c r="D237" t="s">
        <v>93</v>
      </c>
      <c r="E237" t="s">
        <v>1</v>
      </c>
      <c r="F237" t="s">
        <v>5</v>
      </c>
      <c r="G237" t="s">
        <v>7</v>
      </c>
      <c r="H237" t="s">
        <v>31</v>
      </c>
      <c r="I237" s="1" t="str">
        <f t="shared" ref="I237" si="149" xml:space="preserve"> _xlfn.TEXTJOIN(":",TRUE,D237:H237)</f>
        <v>dev:build:install:package:platform</v>
      </c>
      <c r="J237" t="str">
        <f t="shared" ref="J237" si="150" xml:space="preserve"> IF(NOT(COUNTA(Q237:X237)),":",SUBSTITUTE(SUBSTITUTE(SUBSTITUTE(SUBSTITUTE(SUBSTITUTE(SUBSTITUTE(_xlfn.TEXTJOIN(P237,TRUE,O237,_xlfn.TEXTJOIN(P237,TRUE,Q237:X237)),"&lt;%= utils.dasherize(name) %&gt;",VLOOKUP("&lt;%= utils.dasherize(name) %&gt;",$R$4:$X$11,MATCH($Q$3,$R$3:$X$3,0),FALSE)),"&lt;%= utils.join(name) %&gt;",VLOOKUP("&lt;%= utils.join(name) %&gt;",$R$4:$X$11,MATCH($Q$3,$R$3:$X$3,0),FALSE)),"&lt;%= utils.uppersnakecase(name) %&gt;",VLOOKUP("&lt;%= utils.uppersnakecase(name) %&gt;",$R$4:$X$11,MATCH($Q$3,$R$3:$X$3,0),FALSE)),"&lt;%= utils.titlecasePlus(name) %&gt;",VLOOKUP("&lt;%= utils.titlecasePlus(name) %&gt;",$R$4:$X$11,MATCH($Q$3,$R$3:$X$3,0),FALSE)),"&lt;%= utils.favicon(name) %&gt;",VLOOKUP("&lt;%= utils.favicon(name) %&gt;",$R$4:$X$11,MATCH($Q$3,$R$3:$X$3,0),FALSE)),"-fe-life","-life"))</f>
        <v>npm-run-all dev:build:install:package:platform:action</v>
      </c>
      <c r="K237" t="str">
        <f>IF(ISBLANK(I237),"",_xlfn.CONCAT("    """,I237,""": """,IF(LEN(J237)&lt;2,":",_xlfn.CONCAT(IF(L237,"",O$3),IF(M237,"echo ",""),IF(AND(LEN(J237)&gt;1,ISNUMBER(N237),NOT(ISBLANK(K239))),_xlfn.CONCAT(SUBSTITUTE($O$9,"*",SUBSTITUTE(I237,":","_"))),""),J237,_xlfn.CONCAT(IF(AND(LEN(J237)&gt;1,ISNUMBER(N237),NOT(ISBLANK(K239))),SUBSTITUTE($P$9,"*",SUBSTITUTE(LOWER(I237),":","_")),""),IF(L237,"",P$3),""))),IF(ISBLANK(K239),"""",""",")))</f>
        <v xml:space="preserve">    "dev:build:install:package:platform": "bash ./launch \" npm-run-all dev:build:install:package:platform:action \"",</v>
      </c>
      <c r="L237" s="2"/>
      <c r="M237" s="2"/>
      <c r="N237" s="2" t="str">
        <f t="shared" ref="N237" si="151">IF(ISBLANK(F237),1,"")</f>
        <v/>
      </c>
      <c r="O237" s="2" t="str">
        <f t="shared" ref="O237" si="152">IF(ISBLANK(Q237),"",IF(ISNUMBER(SEARCH(":*",Q237)),$O$7,$O$5))</f>
        <v>npm-run-all</v>
      </c>
      <c r="P237" s="2" t="str">
        <f t="shared" ref="P237" si="153">IF(ISBLANK(O237),CONCATENATE(" ",$P$5," ")," ")</f>
        <v xml:space="preserve"> </v>
      </c>
      <c r="Q237" t="str">
        <f xml:space="preserve"> _xlfn.TEXTJOIN(":",TRUE,I237,"action")</f>
        <v>dev:build:install:package:platform:action</v>
      </c>
    </row>
    <row r="238" spans="1:17" x14ac:dyDescent="0.25">
      <c r="D238" t="s">
        <v>93</v>
      </c>
      <c r="E238" t="s">
        <v>1</v>
      </c>
      <c r="F238" t="s">
        <v>5</v>
      </c>
      <c r="G238" t="s">
        <v>11</v>
      </c>
      <c r="I238" s="1" t="str">
        <f t="shared" si="137"/>
        <v>dev:build:install:report</v>
      </c>
      <c r="J238" t="str">
        <f t="shared" si="146"/>
        <v>npm-run-all dev:build:install:report:action</v>
      </c>
      <c r="K238" t="str">
        <f t="shared" si="147"/>
        <v xml:space="preserve">    "dev:build:install:report": "bash ./launch \" npm-run-all dev:build:install:report:action \"",</v>
      </c>
      <c r="L238" s="2"/>
      <c r="M238" s="2"/>
      <c r="N238" s="2" t="str">
        <f t="shared" si="140"/>
        <v/>
      </c>
      <c r="O238" s="2" t="str">
        <f t="shared" si="139"/>
        <v>npm-run-all</v>
      </c>
      <c r="P238" s="2" t="str">
        <f t="shared" si="138"/>
        <v xml:space="preserve"> </v>
      </c>
      <c r="Q238" t="str">
        <f xml:space="preserve"> _xlfn.TEXTJOIN(":",TRUE,I238,"action")</f>
        <v>dev:build:install:report:action</v>
      </c>
    </row>
    <row r="239" spans="1:17" x14ac:dyDescent="0.25">
      <c r="B239">
        <v>2</v>
      </c>
      <c r="D239" t="s">
        <v>93</v>
      </c>
      <c r="E239" t="s">
        <v>1</v>
      </c>
      <c r="F239" t="s">
        <v>1</v>
      </c>
      <c r="I239" s="1" t="str">
        <f t="shared" si="137"/>
        <v>dev:build:build</v>
      </c>
      <c r="J239" t="str">
        <f t="shared" si="146"/>
        <v>npm-run-all dev:build:build:*</v>
      </c>
      <c r="K239" t="str">
        <f t="shared" si="147"/>
        <v xml:space="preserve">    "dev:build:build": "bash ./launch \" npm-run-all dev:build:build:* \"",</v>
      </c>
      <c r="L239" s="2"/>
      <c r="M239" s="2"/>
      <c r="N239" s="2" t="str">
        <f t="shared" si="140"/>
        <v/>
      </c>
      <c r="O239" s="2" t="str">
        <f t="shared" si="139"/>
        <v>npm-run-all</v>
      </c>
      <c r="P239" s="2" t="str">
        <f t="shared" si="138"/>
        <v xml:space="preserve"> </v>
      </c>
      <c r="Q239" t="str">
        <f>CONCATENATE(IF(CODE(I239)-CODE("a")&lt;0,LOWER(LEFT(I239,IF(ISERR(FIND(":",I239)),LEN(I239)+1,FIND(":",I239))-1)),I239),":*")</f>
        <v>dev:build:build:*</v>
      </c>
    </row>
    <row r="240" spans="1:17" x14ac:dyDescent="0.25">
      <c r="D240" t="s">
        <v>93</v>
      </c>
      <c r="E240" t="s">
        <v>1</v>
      </c>
      <c r="F240" t="s">
        <v>1</v>
      </c>
      <c r="G240" t="s">
        <v>7</v>
      </c>
      <c r="I240" s="1" t="str">
        <f t="shared" si="137"/>
        <v>dev:build:build:package</v>
      </c>
      <c r="J240" t="str">
        <f t="shared" si="146"/>
        <v>npm-run-all dev:build:build:package:action</v>
      </c>
      <c r="K240" t="str">
        <f t="shared" si="147"/>
        <v xml:space="preserve">    "dev:build:build:package": "bash ./launch \" npm-run-all dev:build:build:package:action \"",</v>
      </c>
      <c r="L240" s="2"/>
      <c r="M240" s="2"/>
      <c r="N240" s="2" t="str">
        <f t="shared" si="140"/>
        <v/>
      </c>
      <c r="O240" s="2" t="str">
        <f t="shared" si="139"/>
        <v>npm-run-all</v>
      </c>
      <c r="P240" s="2" t="str">
        <f t="shared" si="138"/>
        <v xml:space="preserve"> </v>
      </c>
      <c r="Q240" t="str">
        <f xml:space="preserve"> _xlfn.TEXTJOIN(":",TRUE,I240,"action")</f>
        <v>dev:build:build:package:action</v>
      </c>
    </row>
    <row r="241" spans="1:17" x14ac:dyDescent="0.25">
      <c r="D241" t="s">
        <v>93</v>
      </c>
      <c r="E241" t="s">
        <v>1</v>
      </c>
      <c r="F241" t="s">
        <v>1</v>
      </c>
      <c r="G241" t="s">
        <v>11</v>
      </c>
      <c r="I241" s="1" t="str">
        <f t="shared" si="137"/>
        <v>dev:build:build:report</v>
      </c>
      <c r="J241" t="str">
        <f t="shared" si="146"/>
        <v>npm-run-all dev:build:build:report:action</v>
      </c>
      <c r="K241" t="str">
        <f t="shared" si="147"/>
        <v xml:space="preserve">    "dev:build:build:report": "bash ./launch \" npm-run-all dev:build:build:report:action \"",</v>
      </c>
      <c r="L241" s="2"/>
      <c r="M241" s="2"/>
      <c r="N241" s="2" t="str">
        <f t="shared" si="140"/>
        <v/>
      </c>
      <c r="O241" s="2" t="str">
        <f t="shared" si="139"/>
        <v>npm-run-all</v>
      </c>
      <c r="P241" s="2" t="str">
        <f t="shared" si="138"/>
        <v xml:space="preserve"> </v>
      </c>
      <c r="Q241" t="str">
        <f xml:space="preserve"> _xlfn.TEXTJOIN(":",TRUE,I241,"action")</f>
        <v>dev:build:build:report:action</v>
      </c>
    </row>
    <row r="242" spans="1:17" x14ac:dyDescent="0.25">
      <c r="D242" t="s">
        <v>93</v>
      </c>
      <c r="E242" t="s">
        <v>1</v>
      </c>
      <c r="F242" t="s">
        <v>11</v>
      </c>
      <c r="I242" s="1" t="str">
        <f t="shared" ref="I242" si="154" xml:space="preserve"> _xlfn.TEXTJOIN(":",TRUE,D242:H242)</f>
        <v>dev:build:report</v>
      </c>
      <c r="J242" t="str">
        <f t="shared" si="146"/>
        <v>npm-run-all dev:build:report:action</v>
      </c>
      <c r="K242" t="str">
        <f t="shared" si="147"/>
        <v xml:space="preserve">    "dev:build:report": "bash ./launch \" npm-run-all dev:build:report:action \"",</v>
      </c>
      <c r="L242" s="2"/>
      <c r="M242" s="2"/>
      <c r="N242" s="2" t="str">
        <f t="shared" ref="N242" si="155">IF(ISBLANK(F242),1,"")</f>
        <v/>
      </c>
      <c r="O242" s="2" t="str">
        <f t="shared" ref="O242" si="156">IF(ISBLANK(Q242),"",IF(ISNUMBER(SEARCH(":*",Q242)),$O$7,$O$5))</f>
        <v>npm-run-all</v>
      </c>
      <c r="P242" s="2" t="str">
        <f t="shared" ref="P242" si="157">IF(ISBLANK(O242),CONCATENATE(" ",$P$5," ")," ")</f>
        <v xml:space="preserve"> </v>
      </c>
      <c r="Q242" t="str">
        <f t="shared" ref="Q242" si="158" xml:space="preserve"> _xlfn.TEXTJOIN(":",TRUE,I242,"action")</f>
        <v>dev:build:report:action</v>
      </c>
    </row>
    <row r="243" spans="1:17" x14ac:dyDescent="0.25">
      <c r="A243">
        <v>4</v>
      </c>
      <c r="B243">
        <v>3</v>
      </c>
      <c r="C243" t="s">
        <v>96</v>
      </c>
      <c r="D243" t="s">
        <v>93</v>
      </c>
      <c r="E243" t="s">
        <v>2</v>
      </c>
      <c r="I243" s="1" t="str">
        <f t="shared" si="137"/>
        <v>dev:test</v>
      </c>
      <c r="J243" t="str">
        <f t="shared" si="146"/>
        <v>npm-run-all dev:test:*</v>
      </c>
      <c r="K243" t="str">
        <f t="shared" si="147"/>
        <v xml:space="preserve">    "dev:test": "bash ./launch \" mkdir -p ./logs &amp;&amp; npm-run-all dev:test:* 2&gt;&amp;1 | tee ./logs/dev_test.txt \"",</v>
      </c>
      <c r="L243" s="2"/>
      <c r="M243" s="2"/>
      <c r="N243" s="2">
        <f t="shared" si="140"/>
        <v>1</v>
      </c>
      <c r="O243" s="2" t="str">
        <f t="shared" si="139"/>
        <v>npm-run-all</v>
      </c>
      <c r="P243" s="2" t="str">
        <f t="shared" si="138"/>
        <v xml:space="preserve"> </v>
      </c>
      <c r="Q243" t="str">
        <f>CONCATENATE(IF(CODE(I243)-CODE("a")&lt;0,LOWER(LEFT(I243,IF(ISERR(FIND(":",I243)),LEN(I243)+1,FIND(":",I243))-1)),I243),":*")</f>
        <v>dev:test:*</v>
      </c>
    </row>
    <row r="244" spans="1:17" x14ac:dyDescent="0.25">
      <c r="D244" t="s">
        <v>93</v>
      </c>
      <c r="E244" t="s">
        <v>2</v>
      </c>
      <c r="F244" t="s">
        <v>2</v>
      </c>
      <c r="I244" s="1" t="str">
        <f t="shared" si="137"/>
        <v>dev:test:test</v>
      </c>
      <c r="J244" t="str">
        <f t="shared" si="146"/>
        <v>npm-run-all dev:test:test:*</v>
      </c>
      <c r="K244" t="str">
        <f t="shared" si="147"/>
        <v xml:space="preserve">    "dev:test:test": "bash ./launch \" npm-run-all dev:test:test:* \"",</v>
      </c>
      <c r="L244" s="2"/>
      <c r="M244" s="2"/>
      <c r="N244" s="2" t="str">
        <f t="shared" si="140"/>
        <v/>
      </c>
      <c r="O244" s="2" t="str">
        <f t="shared" si="139"/>
        <v>npm-run-all</v>
      </c>
      <c r="P244" s="2" t="str">
        <f t="shared" si="138"/>
        <v xml:space="preserve"> </v>
      </c>
      <c r="Q244" t="str">
        <f>CONCATENATE(IF(CODE(I244)-CODE("a")&lt;0,LOWER(LEFT(I244,IF(ISERR(FIND(":",I244)),LEN(I244)+1,FIND(":",I244))-1)),I244),":*")</f>
        <v>dev:test:test:*</v>
      </c>
    </row>
    <row r="245" spans="1:17" x14ac:dyDescent="0.25">
      <c r="D245" t="s">
        <v>93</v>
      </c>
      <c r="E245" t="s">
        <v>2</v>
      </c>
      <c r="F245" t="s">
        <v>2</v>
      </c>
      <c r="G245" t="s">
        <v>7</v>
      </c>
      <c r="I245" s="1" t="str">
        <f t="shared" si="137"/>
        <v>dev:test:test:package</v>
      </c>
      <c r="J245" t="str">
        <f t="shared" si="146"/>
        <v>npm-run-all dev:test:test:package:*</v>
      </c>
      <c r="K245" t="str">
        <f t="shared" si="147"/>
        <v xml:space="preserve">    "dev:test:test:package": "bash ./launch \" npm-run-all dev:test:test:package:* \"",</v>
      </c>
      <c r="L245" s="2"/>
      <c r="M245" s="2"/>
      <c r="N245" s="2" t="str">
        <f t="shared" si="140"/>
        <v/>
      </c>
      <c r="O245" s="2" t="str">
        <f t="shared" si="139"/>
        <v>npm-run-all</v>
      </c>
      <c r="P245" s="2" t="str">
        <f t="shared" si="138"/>
        <v xml:space="preserve"> </v>
      </c>
      <c r="Q245" t="str">
        <f>CONCATENATE(IF(CODE(I245)-CODE("a")&lt;0,LOWER(LEFT(I245,IF(ISERR(FIND(":",I245)),LEN(I245)+1,FIND(":",I245))-1)),I245),":*")</f>
        <v>dev:test:test:package:*</v>
      </c>
    </row>
    <row r="246" spans="1:17" x14ac:dyDescent="0.25">
      <c r="D246" t="s">
        <v>93</v>
      </c>
      <c r="E246" t="s">
        <v>2</v>
      </c>
      <c r="F246" t="s">
        <v>2</v>
      </c>
      <c r="G246" t="s">
        <v>7</v>
      </c>
      <c r="H246" t="s">
        <v>8</v>
      </c>
      <c r="I246" s="1" t="str">
        <f t="shared" si="137"/>
        <v>dev:test:test:package:vulnerability</v>
      </c>
      <c r="J246" t="str">
        <f t="shared" si="146"/>
        <v>npm-run-all dev:test:test:package:vulnerability:action</v>
      </c>
      <c r="K246" t="str">
        <f t="shared" si="147"/>
        <v xml:space="preserve">    "dev:test:test:package:vulnerability": "bash ./launch \" npm-run-all dev:test:test:package:vulnerability:action \"",</v>
      </c>
      <c r="L246" s="2"/>
      <c r="M246" s="2"/>
      <c r="N246" s="2" t="str">
        <f t="shared" si="140"/>
        <v/>
      </c>
      <c r="O246" s="2" t="str">
        <f t="shared" si="139"/>
        <v>npm-run-all</v>
      </c>
      <c r="P246" s="2" t="str">
        <f t="shared" si="138"/>
        <v xml:space="preserve"> </v>
      </c>
      <c r="Q246" t="str">
        <f xml:space="preserve"> _xlfn.TEXTJOIN(":",TRUE,I246,"action")</f>
        <v>dev:test:test:package:vulnerability:action</v>
      </c>
    </row>
    <row r="247" spans="1:17" x14ac:dyDescent="0.25">
      <c r="D247" t="s">
        <v>93</v>
      </c>
      <c r="E247" t="s">
        <v>2</v>
      </c>
      <c r="F247" t="s">
        <v>2</v>
      </c>
      <c r="G247" t="s">
        <v>7</v>
      </c>
      <c r="H247" t="s">
        <v>9</v>
      </c>
      <c r="I247" s="1" t="str">
        <f t="shared" si="137"/>
        <v>dev:test:test:package:unit</v>
      </c>
      <c r="J247" t="str">
        <f t="shared" si="146"/>
        <v>npm-run-all dev:test:test:package:unit:action</v>
      </c>
      <c r="K247" t="str">
        <f t="shared" si="147"/>
        <v xml:space="preserve">    "dev:test:test:package:unit": "bash ./launch \" npm-run-all dev:test:test:package:unit:action \"",</v>
      </c>
      <c r="L247" s="2"/>
      <c r="M247" s="2"/>
      <c r="N247" s="2" t="str">
        <f t="shared" si="140"/>
        <v/>
      </c>
      <c r="O247" s="2" t="str">
        <f t="shared" si="139"/>
        <v>npm-run-all</v>
      </c>
      <c r="P247" s="2" t="str">
        <f t="shared" si="138"/>
        <v xml:space="preserve"> </v>
      </c>
      <c r="Q247" t="str">
        <f xml:space="preserve"> _xlfn.TEXTJOIN(":",TRUE,I247,"action")</f>
        <v>dev:test:test:package:unit:action</v>
      </c>
    </row>
    <row r="248" spans="1:17" x14ac:dyDescent="0.25">
      <c r="D248" t="s">
        <v>93</v>
      </c>
      <c r="E248" t="s">
        <v>2</v>
      </c>
      <c r="F248" t="s">
        <v>2</v>
      </c>
      <c r="G248" t="s">
        <v>7</v>
      </c>
      <c r="H248" t="s">
        <v>10</v>
      </c>
      <c r="I248" s="1" t="str">
        <f t="shared" si="137"/>
        <v>dev:test:test:package:integration</v>
      </c>
      <c r="J248" t="str">
        <f t="shared" si="146"/>
        <v>:</v>
      </c>
      <c r="K248" t="str">
        <f t="shared" si="147"/>
        <v xml:space="preserve">    "dev:test:test:package:integration": ":",</v>
      </c>
      <c r="L248" s="2"/>
      <c r="M248" s="2"/>
      <c r="N248" s="2" t="str">
        <f t="shared" si="140"/>
        <v/>
      </c>
      <c r="O248" s="2" t="str">
        <f t="shared" si="139"/>
        <v/>
      </c>
      <c r="P248" s="2" t="str">
        <f t="shared" si="138"/>
        <v xml:space="preserve"> </v>
      </c>
    </row>
    <row r="249" spans="1:17" x14ac:dyDescent="0.25">
      <c r="D249" t="s">
        <v>93</v>
      </c>
      <c r="E249" t="s">
        <v>2</v>
      </c>
      <c r="F249" t="s">
        <v>2</v>
      </c>
      <c r="G249" t="s">
        <v>61</v>
      </c>
      <c r="I249" s="1" t="str">
        <f t="shared" si="137"/>
        <v>dev:test:test:measure</v>
      </c>
      <c r="J249" t="str">
        <f t="shared" si="146"/>
        <v>npm-run-all dev:test:test:measure:action</v>
      </c>
      <c r="K249" t="str">
        <f t="shared" si="147"/>
        <v xml:space="preserve">    "dev:test:test:measure": "bash ./launch \" npm-run-all dev:test:test:measure:action \"",</v>
      </c>
      <c r="L249" s="2"/>
      <c r="M249" s="2"/>
      <c r="N249" s="2" t="str">
        <f t="shared" si="140"/>
        <v/>
      </c>
      <c r="O249" s="2" t="str">
        <f t="shared" si="139"/>
        <v>npm-run-all</v>
      </c>
      <c r="P249" s="2" t="str">
        <f t="shared" si="138"/>
        <v xml:space="preserve"> </v>
      </c>
      <c r="Q249" t="str">
        <f xml:space="preserve"> _xlfn.TEXTJOIN(":",TRUE,I249,"action")</f>
        <v>dev:test:test:measure:action</v>
      </c>
    </row>
    <row r="250" spans="1:17" x14ac:dyDescent="0.25">
      <c r="D250" t="s">
        <v>93</v>
      </c>
      <c r="E250" t="s">
        <v>2</v>
      </c>
      <c r="F250" t="s">
        <v>2</v>
      </c>
      <c r="G250" t="s">
        <v>11</v>
      </c>
      <c r="I250" s="1" t="str">
        <f t="shared" si="137"/>
        <v>dev:test:test:report</v>
      </c>
      <c r="J250" t="str">
        <f t="shared" si="146"/>
        <v>:</v>
      </c>
      <c r="K250" t="str">
        <f t="shared" si="147"/>
        <v xml:space="preserve">    "dev:test:test:report": ":",</v>
      </c>
      <c r="L250" s="2"/>
      <c r="M250" s="2"/>
      <c r="N250" s="2" t="str">
        <f t="shared" si="140"/>
        <v/>
      </c>
      <c r="O250" s="2" t="str">
        <f t="shared" si="139"/>
        <v/>
      </c>
      <c r="P250" s="2" t="str">
        <f t="shared" si="138"/>
        <v xml:space="preserve"> </v>
      </c>
    </row>
    <row r="251" spans="1:17" x14ac:dyDescent="0.25">
      <c r="B251">
        <v>4</v>
      </c>
      <c r="D251" t="s">
        <v>93</v>
      </c>
      <c r="E251" t="s">
        <v>2</v>
      </c>
      <c r="F251" t="s">
        <v>16</v>
      </c>
      <c r="I251" s="1" t="str">
        <f t="shared" si="137"/>
        <v>dev:test:codecover</v>
      </c>
      <c r="J251" t="str">
        <f t="shared" si="146"/>
        <v>npm-run-all dev:test:codecover:*</v>
      </c>
      <c r="K251" t="str">
        <f t="shared" si="147"/>
        <v xml:space="preserve">    "dev:test:codecover": "bash ./launch \" npm-run-all dev:test:codecover:* \"",</v>
      </c>
      <c r="L251" s="2"/>
      <c r="M251" s="2"/>
      <c r="N251" s="2" t="str">
        <f t="shared" si="140"/>
        <v/>
      </c>
      <c r="O251" s="2" t="str">
        <f t="shared" si="139"/>
        <v>npm-run-all</v>
      </c>
      <c r="P251" s="2" t="str">
        <f t="shared" si="138"/>
        <v xml:space="preserve"> </v>
      </c>
      <c r="Q251" t="str">
        <f>CONCATENATE(IF(CODE(I251)-CODE("a")&lt;0,LOWER(LEFT(I251,IF(ISERR(FIND(":",I251)),LEN(I251)+1,FIND(":",I251))-1)),I251),":*")</f>
        <v>dev:test:codecover:*</v>
      </c>
    </row>
    <row r="252" spans="1:17" x14ac:dyDescent="0.25">
      <c r="D252" t="s">
        <v>93</v>
      </c>
      <c r="E252" t="s">
        <v>2</v>
      </c>
      <c r="F252" t="s">
        <v>16</v>
      </c>
      <c r="G252" t="s">
        <v>7</v>
      </c>
      <c r="I252" s="1" t="str">
        <f t="shared" si="137"/>
        <v>dev:test:codecover:package</v>
      </c>
      <c r="J252" t="str">
        <f t="shared" si="146"/>
        <v>npm-run-all dev:test:codecover:package:action</v>
      </c>
      <c r="K252" t="str">
        <f t="shared" si="147"/>
        <v xml:space="preserve">    "dev:test:codecover:package": "bash ./launch \" npm-run-all dev:test:codecover:package:action \"",</v>
      </c>
      <c r="L252" s="2"/>
      <c r="M252" s="2"/>
      <c r="N252" s="2" t="str">
        <f t="shared" si="140"/>
        <v/>
      </c>
      <c r="O252" s="2" t="str">
        <f t="shared" si="139"/>
        <v>npm-run-all</v>
      </c>
      <c r="P252" s="2" t="str">
        <f t="shared" si="138"/>
        <v xml:space="preserve"> </v>
      </c>
      <c r="Q252" t="str">
        <f xml:space="preserve"> _xlfn.TEXTJOIN(":",TRUE,I252,"action")</f>
        <v>dev:test:codecover:package:action</v>
      </c>
    </row>
    <row r="253" spans="1:17" x14ac:dyDescent="0.25">
      <c r="D253" t="s">
        <v>93</v>
      </c>
      <c r="E253" t="s">
        <v>2</v>
      </c>
      <c r="F253" t="s">
        <v>16</v>
      </c>
      <c r="G253" t="s">
        <v>11</v>
      </c>
      <c r="I253" s="1" t="str">
        <f t="shared" si="137"/>
        <v>dev:test:codecover:report</v>
      </c>
      <c r="J253" t="str">
        <f t="shared" si="146"/>
        <v>:</v>
      </c>
      <c r="K253" t="str">
        <f t="shared" si="147"/>
        <v xml:space="preserve">    "dev:test:codecover:report": ":",</v>
      </c>
      <c r="L253" s="2"/>
      <c r="M253" s="2"/>
      <c r="N253" s="2" t="str">
        <f t="shared" si="140"/>
        <v/>
      </c>
      <c r="O253" s="2" t="str">
        <f t="shared" si="139"/>
        <v/>
      </c>
      <c r="P253" s="2" t="str">
        <f t="shared" si="138"/>
        <v xml:space="preserve"> </v>
      </c>
    </row>
    <row r="254" spans="1:17" x14ac:dyDescent="0.25">
      <c r="B254">
        <v>5</v>
      </c>
      <c r="D254" t="s">
        <v>93</v>
      </c>
      <c r="E254" t="s">
        <v>2</v>
      </c>
      <c r="F254" t="s">
        <v>3</v>
      </c>
      <c r="I254" s="1" t="str">
        <f t="shared" si="137"/>
        <v>dev:test:document</v>
      </c>
      <c r="J254" t="str">
        <f t="shared" si="146"/>
        <v>npm-run-all dev:test:document:*</v>
      </c>
      <c r="K254" t="str">
        <f t="shared" si="147"/>
        <v xml:space="preserve">    "dev:test:document": "bash ./launch \" npm-run-all dev:test:document:* \"",</v>
      </c>
      <c r="L254" s="2"/>
      <c r="M254" s="2"/>
      <c r="N254" s="2" t="str">
        <f t="shared" si="140"/>
        <v/>
      </c>
      <c r="O254" s="2" t="str">
        <f t="shared" si="139"/>
        <v>npm-run-all</v>
      </c>
      <c r="P254" s="2" t="str">
        <f t="shared" si="138"/>
        <v xml:space="preserve"> </v>
      </c>
      <c r="Q254" t="str">
        <f>CONCATENATE(IF(CODE(I254)-CODE("a")&lt;0,LOWER(LEFT(I254,IF(ISERR(FIND(":",I254)),LEN(I254)+1,FIND(":",I254))-1)),I254),":*")</f>
        <v>dev:test:document:*</v>
      </c>
    </row>
    <row r="255" spans="1:17" x14ac:dyDescent="0.25">
      <c r="D255" t="s">
        <v>93</v>
      </c>
      <c r="E255" t="s">
        <v>2</v>
      </c>
      <c r="F255" t="s">
        <v>3</v>
      </c>
      <c r="G255" t="s">
        <v>7</v>
      </c>
      <c r="I255" s="1" t="str">
        <f t="shared" ref="I255:I287" si="159" xml:space="preserve"> _xlfn.TEXTJOIN(":",TRUE,D255:H255)</f>
        <v>dev:test:document:package</v>
      </c>
      <c r="J255" t="str">
        <f t="shared" si="146"/>
        <v>npm-run-all dev:test:document:package:action</v>
      </c>
      <c r="K255" t="str">
        <f t="shared" si="147"/>
        <v xml:space="preserve">    "dev:test:document:package": "bash ./launch \" npm-run-all dev:test:document:package:action \"",</v>
      </c>
      <c r="L255" s="2"/>
      <c r="M255" s="2"/>
      <c r="N255" s="2" t="str">
        <f t="shared" si="140"/>
        <v/>
      </c>
      <c r="O255" s="2" t="str">
        <f t="shared" si="139"/>
        <v>npm-run-all</v>
      </c>
      <c r="P255" s="2" t="str">
        <f t="shared" si="138"/>
        <v xml:space="preserve"> </v>
      </c>
      <c r="Q255" t="str">
        <f xml:space="preserve"> _xlfn.TEXTJOIN(":",TRUE,I255,"action")</f>
        <v>dev:test:document:package:action</v>
      </c>
    </row>
    <row r="256" spans="1:17" x14ac:dyDescent="0.25">
      <c r="D256" t="s">
        <v>93</v>
      </c>
      <c r="E256" t="s">
        <v>2</v>
      </c>
      <c r="F256" t="s">
        <v>3</v>
      </c>
      <c r="G256" t="s">
        <v>11</v>
      </c>
      <c r="I256" s="1" t="str">
        <f t="shared" si="159"/>
        <v>dev:test:document:report</v>
      </c>
      <c r="J256" t="str">
        <f t="shared" si="146"/>
        <v>:</v>
      </c>
      <c r="K256" t="str">
        <f t="shared" si="147"/>
        <v xml:space="preserve">    "dev:test:document:report": ":",</v>
      </c>
      <c r="L256" s="2"/>
      <c r="M256" s="2"/>
      <c r="N256" s="2" t="str">
        <f t="shared" si="140"/>
        <v/>
      </c>
      <c r="O256" s="2" t="str">
        <f t="shared" si="139"/>
        <v/>
      </c>
      <c r="P256" s="2" t="str">
        <f t="shared" si="138"/>
        <v xml:space="preserve"> </v>
      </c>
    </row>
    <row r="257" spans="1:17" x14ac:dyDescent="0.25">
      <c r="B257">
        <v>6</v>
      </c>
      <c r="D257" t="s">
        <v>93</v>
      </c>
      <c r="E257" t="s">
        <v>2</v>
      </c>
      <c r="F257" t="s">
        <v>23</v>
      </c>
      <c r="I257" s="1" t="str">
        <f t="shared" si="159"/>
        <v>dev:test:integrate</v>
      </c>
      <c r="J257" t="str">
        <f t="shared" si="146"/>
        <v>npm-run-all dev:test:integrate:*</v>
      </c>
      <c r="K257" t="str">
        <f t="shared" si="147"/>
        <v xml:space="preserve">    "dev:test:integrate": "bash ./launch \" npm-run-all dev:test:integrate:* \"",</v>
      </c>
      <c r="L257" s="2"/>
      <c r="M257" s="2"/>
      <c r="N257" s="2" t="str">
        <f t="shared" si="140"/>
        <v/>
      </c>
      <c r="O257" s="2" t="str">
        <f t="shared" si="139"/>
        <v>npm-run-all</v>
      </c>
      <c r="P257" s="2" t="str">
        <f t="shared" si="138"/>
        <v xml:space="preserve"> </v>
      </c>
      <c r="Q257" t="str">
        <f>CONCATENATE(IF(CODE(I257)-CODE("a")&lt;0,LOWER(LEFT(I257,IF(ISERR(FIND(":",I257)),LEN(I257)+1,FIND(":",I257))-1)),I257),":*")</f>
        <v>dev:test:integrate:*</v>
      </c>
    </row>
    <row r="258" spans="1:17" x14ac:dyDescent="0.25">
      <c r="D258" t="s">
        <v>93</v>
      </c>
      <c r="E258" t="s">
        <v>2</v>
      </c>
      <c r="F258" t="s">
        <v>23</v>
      </c>
      <c r="G258" t="s">
        <v>7</v>
      </c>
      <c r="I258" s="1" t="str">
        <f t="shared" si="159"/>
        <v>dev:test:integrate:package</v>
      </c>
      <c r="J258" t="str">
        <f t="shared" si="146"/>
        <v>npm-run-all dev:test:integrate:package:action</v>
      </c>
      <c r="K258" t="str">
        <f t="shared" si="147"/>
        <v xml:space="preserve">    "dev:test:integrate:package": "bash ./launch \" npm-run-all dev:test:integrate:package:action \"",</v>
      </c>
      <c r="L258" s="2"/>
      <c r="M258" s="2"/>
      <c r="N258" s="2" t="str">
        <f t="shared" si="140"/>
        <v/>
      </c>
      <c r="O258" s="2" t="str">
        <f t="shared" si="139"/>
        <v>npm-run-all</v>
      </c>
      <c r="P258" s="2" t="str">
        <f t="shared" si="138"/>
        <v xml:space="preserve"> </v>
      </c>
      <c r="Q258" t="str">
        <f xml:space="preserve"> _xlfn.TEXTJOIN(":",TRUE,I258,"action")</f>
        <v>dev:test:integrate:package:action</v>
      </c>
    </row>
    <row r="259" spans="1:17" x14ac:dyDescent="0.25">
      <c r="D259" t="s">
        <v>93</v>
      </c>
      <c r="E259" t="s">
        <v>2</v>
      </c>
      <c r="F259" t="s">
        <v>23</v>
      </c>
      <c r="G259" t="s">
        <v>59</v>
      </c>
      <c r="I259" s="1" t="str">
        <f t="shared" si="159"/>
        <v>dev:test:integrate:copy</v>
      </c>
      <c r="J259" t="str">
        <f t="shared" si="146"/>
        <v>:</v>
      </c>
      <c r="K259" t="str">
        <f t="shared" si="147"/>
        <v xml:space="preserve">    "dev:test:integrate:copy": ":",</v>
      </c>
      <c r="L259" s="2"/>
      <c r="M259" s="2"/>
      <c r="N259" s="2" t="str">
        <f t="shared" si="140"/>
        <v/>
      </c>
      <c r="O259" s="2" t="str">
        <f t="shared" si="139"/>
        <v/>
      </c>
      <c r="P259" s="2" t="str">
        <f t="shared" si="138"/>
        <v xml:space="preserve"> </v>
      </c>
    </row>
    <row r="260" spans="1:17" x14ac:dyDescent="0.25">
      <c r="D260" t="s">
        <v>93</v>
      </c>
      <c r="E260" t="s">
        <v>2</v>
      </c>
      <c r="F260" t="s">
        <v>23</v>
      </c>
      <c r="G260" t="s">
        <v>2</v>
      </c>
      <c r="I260" s="1" t="str">
        <f t="shared" si="159"/>
        <v>dev:test:integrate:test</v>
      </c>
      <c r="J260" t="str">
        <f t="shared" si="146"/>
        <v>npm-run-all dev:test:integrate:test:action</v>
      </c>
      <c r="K260" t="str">
        <f t="shared" si="147"/>
        <v xml:space="preserve">    "dev:test:integrate:test": "bash ./launch \" npm-run-all dev:test:integrate:test:action \"",</v>
      </c>
      <c r="L260" s="2"/>
      <c r="M260" s="2"/>
      <c r="N260" s="2" t="str">
        <f t="shared" si="140"/>
        <v/>
      </c>
      <c r="O260" s="2" t="str">
        <f t="shared" si="139"/>
        <v>npm-run-all</v>
      </c>
      <c r="P260" s="2" t="str">
        <f t="shared" si="138"/>
        <v xml:space="preserve"> </v>
      </c>
      <c r="Q260" t="str">
        <f xml:space="preserve"> _xlfn.TEXTJOIN(":",TRUE,I260,"action")</f>
        <v>dev:test:integrate:test:action</v>
      </c>
    </row>
    <row r="261" spans="1:17" x14ac:dyDescent="0.25">
      <c r="D261" t="s">
        <v>93</v>
      </c>
      <c r="E261" t="s">
        <v>2</v>
      </c>
      <c r="F261" t="s">
        <v>23</v>
      </c>
      <c r="G261" t="s">
        <v>11</v>
      </c>
      <c r="I261" s="1" t="str">
        <f t="shared" si="159"/>
        <v>dev:test:integrate:report</v>
      </c>
      <c r="J261" t="str">
        <f t="shared" si="146"/>
        <v>:</v>
      </c>
      <c r="K261" t="str">
        <f t="shared" si="147"/>
        <v xml:space="preserve">    "dev:test:integrate:report": ":",</v>
      </c>
      <c r="L261" s="2"/>
      <c r="M261" s="2"/>
      <c r="N261" s="2" t="str">
        <f t="shared" si="140"/>
        <v/>
      </c>
      <c r="O261" s="2" t="str">
        <f t="shared" si="139"/>
        <v/>
      </c>
      <c r="P261" s="2" t="str">
        <f t="shared" si="138"/>
        <v xml:space="preserve"> </v>
      </c>
    </row>
    <row r="262" spans="1:17" x14ac:dyDescent="0.25">
      <c r="D262" t="s">
        <v>93</v>
      </c>
      <c r="E262" t="s">
        <v>2</v>
      </c>
      <c r="F262" t="s">
        <v>11</v>
      </c>
      <c r="I262" s="1" t="str">
        <f xml:space="preserve"> _xlfn.TEXTJOIN(":",TRUE,D262:H262)</f>
        <v>dev:test:report</v>
      </c>
      <c r="J262" t="str">
        <f t="shared" si="146"/>
        <v>npm-run-all dev:test:report:action</v>
      </c>
      <c r="K262" t="str">
        <f t="shared" si="147"/>
        <v xml:space="preserve">    "dev:test:report": "bash ./launch \" npm-run-all dev:test:report:action \"",</v>
      </c>
      <c r="L262" s="2"/>
      <c r="M262" s="2"/>
      <c r="N262" s="2" t="str">
        <f t="shared" si="140"/>
        <v/>
      </c>
      <c r="O262" s="2" t="str">
        <f>IF(ISBLANK(Q262),"",IF(ISNUMBER(SEARCH(":*",Q262)),$O$7,$O$5))</f>
        <v>npm-run-all</v>
      </c>
      <c r="P262" s="2" t="str">
        <f>IF(ISBLANK(O262),CONCATENATE(" ",$P$5," ")," ")</f>
        <v xml:space="preserve"> </v>
      </c>
      <c r="Q262" t="str">
        <f xml:space="preserve"> _xlfn.TEXTJOIN(":",TRUE,I262,"action")</f>
        <v>dev:test:report:action</v>
      </c>
    </row>
    <row r="263" spans="1:17" x14ac:dyDescent="0.25">
      <c r="D263" t="s">
        <v>93</v>
      </c>
      <c r="E263" t="s">
        <v>11</v>
      </c>
      <c r="I263" s="1" t="str">
        <f xml:space="preserve"> _xlfn.TEXTJOIN(":",TRUE,D263:H263)</f>
        <v>dev:report</v>
      </c>
      <c r="J263" t="str">
        <f t="shared" si="146"/>
        <v>:</v>
      </c>
      <c r="K263" t="str">
        <f t="shared" si="147"/>
        <v xml:space="preserve">    "dev:report": ":",</v>
      </c>
      <c r="L263" s="2"/>
      <c r="M263" s="2"/>
      <c r="N263" s="2">
        <f t="shared" si="140"/>
        <v>1</v>
      </c>
      <c r="O263" s="2" t="str">
        <f>IF(ISBLANK(Q263),"",IF(ISNUMBER(SEARCH(":*",Q263)),$O$7,$O$5))</f>
        <v/>
      </c>
      <c r="P263" s="2" t="str">
        <f>IF(ISBLANK(O263),CONCATENATE(" ",$P$5," ")," ")</f>
        <v xml:space="preserve"> </v>
      </c>
    </row>
    <row r="264" spans="1:17" x14ac:dyDescent="0.25">
      <c r="D264" t="s">
        <v>92</v>
      </c>
      <c r="I264" s="1" t="str">
        <f t="shared" si="159"/>
        <v>ops</v>
      </c>
      <c r="J264" t="str">
        <f t="shared" si="146"/>
        <v>npm-run-all ops:*</v>
      </c>
      <c r="K264" t="str">
        <f t="shared" si="147"/>
        <v xml:space="preserve">    "ops": "bash ./launch \" mkdir -p ./logs &amp;&amp; npm-run-all ops:* 2&gt;&amp;1 | tee ./logs/ops.txt \"",</v>
      </c>
      <c r="L264" s="2"/>
      <c r="M264" s="2"/>
      <c r="N264" s="2">
        <f t="shared" si="140"/>
        <v>1</v>
      </c>
      <c r="O264" s="2" t="str">
        <f>IF(ISBLANK(Q264),"",IF(ISNUMBER(SEARCH(":*",Q264)),$O$7,$O$5))</f>
        <v>npm-run-all</v>
      </c>
      <c r="P264" s="2" t="str">
        <f>IF(ISBLANK(O264),CONCATENATE(" ",$P$5," ")," ")</f>
        <v xml:space="preserve"> </v>
      </c>
      <c r="Q264" t="str">
        <f>CONCATENATE(IF(CODE(I264)-CODE("a")&lt;0,LOWER(LEFT(I264,IF(ISERR(FIND(":",I264)),LEN(I264)+1,FIND(":",I264))-1)),I264),":*")</f>
        <v>ops:*</v>
      </c>
    </row>
    <row r="265" spans="1:17" x14ac:dyDescent="0.25">
      <c r="A265">
        <v>5</v>
      </c>
      <c r="B265">
        <v>7</v>
      </c>
      <c r="C265" t="s">
        <v>97</v>
      </c>
      <c r="D265" t="s">
        <v>92</v>
      </c>
      <c r="E265" t="s">
        <v>66</v>
      </c>
      <c r="I265" s="1" t="str">
        <f t="shared" si="159"/>
        <v>ops:release</v>
      </c>
      <c r="J265" t="str">
        <f t="shared" si="146"/>
        <v>npm-run-all ops:release:*</v>
      </c>
      <c r="K265" t="str">
        <f t="shared" si="147"/>
        <v xml:space="preserve">    "ops:release": "bash ./launch \" mkdir -p ./logs &amp;&amp; npm-run-all ops:release:* 2&gt;&amp;1 | tee ./logs/ops_release.txt \"",</v>
      </c>
      <c r="L265" s="2"/>
      <c r="M265" s="2"/>
      <c r="N265" s="2">
        <f t="shared" si="140"/>
        <v>1</v>
      </c>
      <c r="O265" s="2" t="str">
        <f>IF(ISBLANK(Q265),"",IF(ISNUMBER(SEARCH(":*",Q265)),$O$7,$O$5))</f>
        <v>npm-run-all</v>
      </c>
      <c r="P265" s="2" t="str">
        <f>IF(ISBLANK(O265),CONCATENATE(" ",$P$5," ")," ")</f>
        <v xml:space="preserve"> </v>
      </c>
      <c r="Q265" t="str">
        <f>CONCATENATE(IF(CODE(I265)-CODE("a")&lt;0,LOWER(LEFT(I265,IF(ISERR(FIND(":",I265)),LEN(I265)+1,FIND(":",I265))-1)),I265),":*")</f>
        <v>ops:release:*</v>
      </c>
    </row>
    <row r="266" spans="1:17" x14ac:dyDescent="0.25">
      <c r="D266" t="s">
        <v>92</v>
      </c>
      <c r="E266" t="s">
        <v>66</v>
      </c>
      <c r="F266" t="s">
        <v>7</v>
      </c>
      <c r="I266" s="1" t="str">
        <f t="shared" si="159"/>
        <v>ops:release:package</v>
      </c>
      <c r="J266" t="str">
        <f t="shared" si="146"/>
        <v>npm-run-all ops:release:package:action</v>
      </c>
      <c r="K266" t="str">
        <f t="shared" si="147"/>
        <v xml:space="preserve">    "ops:release:package": "bash ./launch \" npm-run-all ops:release:package:action \"",</v>
      </c>
      <c r="L266" s="2"/>
      <c r="M266" s="2"/>
      <c r="N266" s="2" t="str">
        <f t="shared" si="140"/>
        <v/>
      </c>
      <c r="O266" s="2" t="str">
        <f t="shared" ref="O266:O287" si="160">IF(ISBLANK(Q266),"",IF(ISNUMBER(SEARCH(":*",Q266)),$O$7,$O$5))</f>
        <v>npm-run-all</v>
      </c>
      <c r="P266" s="2" t="str">
        <f t="shared" ref="P266:P281" si="161">IF(ISBLANK(O266),CONCATENATE(" ",$P$5," ")," ")</f>
        <v xml:space="preserve"> </v>
      </c>
      <c r="Q266" t="str">
        <f xml:space="preserve"> _xlfn.TEXTJOIN(":",TRUE,I266,"action")</f>
        <v>ops:release:package:action</v>
      </c>
    </row>
    <row r="267" spans="1:17" x14ac:dyDescent="0.25">
      <c r="D267" t="s">
        <v>92</v>
      </c>
      <c r="E267" t="s">
        <v>66</v>
      </c>
      <c r="F267" t="s">
        <v>11</v>
      </c>
      <c r="I267" s="1" t="str">
        <f t="shared" si="159"/>
        <v>ops:release:report</v>
      </c>
      <c r="J267" t="str">
        <f t="shared" si="146"/>
        <v>npm-run-all ops:release:report:action</v>
      </c>
      <c r="K267" t="str">
        <f t="shared" si="147"/>
        <v xml:space="preserve">    "ops:release:report": "bash ./launch \" npm-run-all ops:release:report:action \"",</v>
      </c>
      <c r="L267" s="2"/>
      <c r="M267" s="2"/>
      <c r="N267" s="2" t="str">
        <f t="shared" si="140"/>
        <v/>
      </c>
      <c r="O267" s="2" t="str">
        <f t="shared" si="160"/>
        <v>npm-run-all</v>
      </c>
      <c r="P267" s="2" t="str">
        <f t="shared" si="161"/>
        <v xml:space="preserve"> </v>
      </c>
      <c r="Q267" t="str">
        <f xml:space="preserve"> _xlfn.TEXTJOIN(":",TRUE,I267,"action")</f>
        <v>ops:release:report:action</v>
      </c>
    </row>
    <row r="268" spans="1:17" x14ac:dyDescent="0.25">
      <c r="A268">
        <v>6</v>
      </c>
      <c r="B268">
        <v>8</v>
      </c>
      <c r="C268" t="s">
        <v>430</v>
      </c>
      <c r="D268" t="s">
        <v>92</v>
      </c>
      <c r="E268" t="s">
        <v>4</v>
      </c>
      <c r="I268" s="1" t="str">
        <f t="shared" si="159"/>
        <v>ops:deploy</v>
      </c>
      <c r="J268" t="str">
        <f t="shared" si="146"/>
        <v>npm-run-all ops:deploy:*</v>
      </c>
      <c r="K268" t="str">
        <f t="shared" si="147"/>
        <v xml:space="preserve">    "ops:deploy": "bash ./launch \" mkdir -p ./logs &amp;&amp; npm-run-all ops:deploy:* 2&gt;&amp;1 | tee ./logs/ops_deploy.txt \"",</v>
      </c>
      <c r="L268" s="2"/>
      <c r="M268" s="2"/>
      <c r="N268" s="2">
        <f t="shared" si="140"/>
        <v>1</v>
      </c>
      <c r="O268" s="2" t="str">
        <f t="shared" si="160"/>
        <v>npm-run-all</v>
      </c>
      <c r="P268" s="2" t="str">
        <f t="shared" si="161"/>
        <v xml:space="preserve"> </v>
      </c>
      <c r="Q268" t="str">
        <f>CONCATENATE(IF(CODE(I268)-CODE("a")&lt;0,LOWER(LEFT(I268,IF(ISERR(FIND(":",I268)),LEN(I268)+1,FIND(":",I268))-1)),I268),":*")</f>
        <v>ops:deploy:*</v>
      </c>
    </row>
    <row r="269" spans="1:17" x14ac:dyDescent="0.25">
      <c r="D269" t="s">
        <v>92</v>
      </c>
      <c r="E269" t="s">
        <v>4</v>
      </c>
      <c r="F269" t="s">
        <v>7</v>
      </c>
      <c r="I269" s="1" t="str">
        <f t="shared" si="159"/>
        <v>ops:deploy:package</v>
      </c>
      <c r="J269" t="str">
        <f t="shared" si="146"/>
        <v>npm-run-all ops:deploy:package:*</v>
      </c>
      <c r="K269" t="str">
        <f t="shared" si="147"/>
        <v xml:space="preserve">    "ops:deploy:package": "bash ./launch \" npm-run-all ops:deploy:package:* \"",</v>
      </c>
      <c r="L269" s="2"/>
      <c r="M269" s="2"/>
      <c r="N269" s="2" t="str">
        <f t="shared" si="140"/>
        <v/>
      </c>
      <c r="O269" s="2" t="str">
        <f t="shared" si="160"/>
        <v>npm-run-all</v>
      </c>
      <c r="P269" s="2" t="str">
        <f t="shared" si="161"/>
        <v xml:space="preserve"> </v>
      </c>
      <c r="Q269" t="str">
        <f>CONCATENATE(IF(CODE(I269)-CODE("a")&lt;0,LOWER(LEFT(I269,IF(ISERR(FIND(":",I269)),LEN(I269)+1,FIND(":",I269))-1)),I269),":*")</f>
        <v>ops:deploy:package:*</v>
      </c>
    </row>
    <row r="270" spans="1:17" x14ac:dyDescent="0.25">
      <c r="D270" t="s">
        <v>92</v>
      </c>
      <c r="E270" t="s">
        <v>4</v>
      </c>
      <c r="F270" t="s">
        <v>7</v>
      </c>
      <c r="G270" t="s">
        <v>50</v>
      </c>
      <c r="I270" s="1" t="str">
        <f t="shared" si="159"/>
        <v>ops:deploy:package:dockerize</v>
      </c>
      <c r="J270" t="str">
        <f t="shared" si="146"/>
        <v>npm-run-all ops:deploy:package:dockerize:*</v>
      </c>
      <c r="K270" t="str">
        <f t="shared" si="147"/>
        <v xml:space="preserve">    "ops:deploy:package:dockerize": "bash ./launch \" npm-run-all ops:deploy:package:dockerize:* \"",</v>
      </c>
      <c r="L270" s="2"/>
      <c r="M270" s="2"/>
      <c r="N270" s="2" t="str">
        <f t="shared" si="140"/>
        <v/>
      </c>
      <c r="O270" s="2" t="str">
        <f t="shared" si="160"/>
        <v>npm-run-all</v>
      </c>
      <c r="P270" s="2" t="str">
        <f t="shared" si="161"/>
        <v xml:space="preserve"> </v>
      </c>
      <c r="Q270" t="str">
        <f>CONCATENATE(IF(CODE(I270)-CODE("a")&lt;0,LOWER(LEFT(I270,IF(ISERR(FIND(":",I270)),LEN(I270)+1,FIND(":",I270))-1)),I270),":*")</f>
        <v>ops:deploy:package:dockerize:*</v>
      </c>
    </row>
    <row r="271" spans="1:17" x14ac:dyDescent="0.25">
      <c r="D271" t="s">
        <v>92</v>
      </c>
      <c r="E271" t="s">
        <v>4</v>
      </c>
      <c r="F271" t="s">
        <v>7</v>
      </c>
      <c r="G271" t="s">
        <v>50</v>
      </c>
      <c r="H271" t="s">
        <v>1</v>
      </c>
      <c r="I271" s="1" t="str">
        <f t="shared" si="159"/>
        <v>ops:deploy:package:dockerize:build</v>
      </c>
      <c r="J271" t="str">
        <f t="shared" si="146"/>
        <v>npm-run-all ops:deploy:package:dockerize:build:action</v>
      </c>
      <c r="K271" t="str">
        <f t="shared" si="147"/>
        <v xml:space="preserve">    "ops:deploy:package:dockerize:build": "bash ./launch \" npm-run-all ops:deploy:package:dockerize:build:action \"",</v>
      </c>
      <c r="L271" s="2"/>
      <c r="M271" s="2"/>
      <c r="N271" s="2" t="str">
        <f t="shared" si="140"/>
        <v/>
      </c>
      <c r="O271" s="2" t="str">
        <f t="shared" si="160"/>
        <v>npm-run-all</v>
      </c>
      <c r="P271" s="2" t="str">
        <f t="shared" si="161"/>
        <v xml:space="preserve"> </v>
      </c>
      <c r="Q271" t="str">
        <f xml:space="preserve"> _xlfn.TEXTJOIN(":",TRUE,I271,"action")</f>
        <v>ops:deploy:package:dockerize:build:action</v>
      </c>
    </row>
    <row r="272" spans="1:17" x14ac:dyDescent="0.25">
      <c r="D272" t="s">
        <v>92</v>
      </c>
      <c r="E272" t="s">
        <v>4</v>
      </c>
      <c r="F272" t="s">
        <v>7</v>
      </c>
      <c r="G272" t="s">
        <v>50</v>
      </c>
      <c r="H272" t="s">
        <v>54</v>
      </c>
      <c r="I272" s="1" t="str">
        <f t="shared" si="159"/>
        <v>ops:deploy:package:dockerize:push</v>
      </c>
      <c r="J272" t="str">
        <f t="shared" si="146"/>
        <v>npm-run-all ops:deploy:package:dockerize:push:action</v>
      </c>
      <c r="K272" t="str">
        <f t="shared" si="147"/>
        <v xml:space="preserve">    "ops:deploy:package:dockerize:push": "bash ./launch \" npm-run-all ops:deploy:package:dockerize:push:action \"",</v>
      </c>
      <c r="L272" s="2"/>
      <c r="M272" s="2"/>
      <c r="N272" s="2" t="str">
        <f t="shared" si="140"/>
        <v/>
      </c>
      <c r="O272" s="2" t="str">
        <f t="shared" si="160"/>
        <v>npm-run-all</v>
      </c>
      <c r="P272" s="2" t="str">
        <f t="shared" si="161"/>
        <v xml:space="preserve"> </v>
      </c>
      <c r="Q272" t="str">
        <f xml:space="preserve"> _xlfn.TEXTJOIN(":",TRUE,I272,"action")</f>
        <v>ops:deploy:package:dockerize:push:action</v>
      </c>
    </row>
    <row r="273" spans="1:17" x14ac:dyDescent="0.25">
      <c r="D273" t="s">
        <v>92</v>
      </c>
      <c r="E273" t="s">
        <v>4</v>
      </c>
      <c r="F273" t="s">
        <v>7</v>
      </c>
      <c r="G273" t="s">
        <v>53</v>
      </c>
      <c r="I273" s="1" t="str">
        <f t="shared" si="159"/>
        <v>ops:deploy:package:provision</v>
      </c>
      <c r="J273" t="str">
        <f t="shared" si="146"/>
        <v>npm-run-all ops:deploy:package:provision:action</v>
      </c>
      <c r="K273" t="str">
        <f t="shared" si="147"/>
        <v xml:space="preserve">    "ops:deploy:package:provision": "bash ./launch \" npm-run-all ops:deploy:package:provision:action \"",</v>
      </c>
      <c r="L273" s="2"/>
      <c r="M273" s="2"/>
      <c r="N273" s="2" t="str">
        <f t="shared" si="140"/>
        <v/>
      </c>
      <c r="O273" s="2" t="str">
        <f t="shared" si="160"/>
        <v>npm-run-all</v>
      </c>
      <c r="P273" s="2" t="str">
        <f t="shared" si="161"/>
        <v xml:space="preserve"> </v>
      </c>
      <c r="Q273" t="str">
        <f xml:space="preserve"> _xlfn.TEXTJOIN(":",TRUE,I273,"action")</f>
        <v>ops:deploy:package:provision:action</v>
      </c>
    </row>
    <row r="274" spans="1:17" x14ac:dyDescent="0.25">
      <c r="D274" t="s">
        <v>92</v>
      </c>
      <c r="E274" t="s">
        <v>4</v>
      </c>
      <c r="F274" t="s">
        <v>7</v>
      </c>
      <c r="G274" t="s">
        <v>78</v>
      </c>
      <c r="I274" s="1" t="str">
        <f t="shared" si="159"/>
        <v>ops:deploy:package:orchestrate</v>
      </c>
      <c r="J274" t="str">
        <f t="shared" si="146"/>
        <v>:</v>
      </c>
      <c r="K274" t="str">
        <f t="shared" si="147"/>
        <v xml:space="preserve">    "ops:deploy:package:orchestrate": ":",</v>
      </c>
      <c r="L274" s="2"/>
      <c r="M274" s="2"/>
      <c r="N274" s="2" t="str">
        <f t="shared" si="140"/>
        <v/>
      </c>
      <c r="O274" s="2" t="str">
        <f t="shared" si="160"/>
        <v/>
      </c>
      <c r="P274" s="2" t="str">
        <f t="shared" si="161"/>
        <v xml:space="preserve"> </v>
      </c>
    </row>
    <row r="275" spans="1:17" x14ac:dyDescent="0.25">
      <c r="D275" t="s">
        <v>92</v>
      </c>
      <c r="E275" t="s">
        <v>4</v>
      </c>
      <c r="F275" t="s">
        <v>11</v>
      </c>
      <c r="I275" s="1" t="str">
        <f t="shared" si="159"/>
        <v>ops:deploy:report</v>
      </c>
      <c r="J275" t="str">
        <f t="shared" si="146"/>
        <v>npm-run-all ops:deploy:report:action</v>
      </c>
      <c r="K275" t="str">
        <f t="shared" si="147"/>
        <v xml:space="preserve">    "ops:deploy:report": "bash ./launch \" npm-run-all ops:deploy:report:action \"",</v>
      </c>
      <c r="L275" s="2"/>
      <c r="M275" s="2"/>
      <c r="N275" s="2" t="str">
        <f t="shared" si="140"/>
        <v/>
      </c>
      <c r="O275" s="2" t="str">
        <f t="shared" si="160"/>
        <v>npm-run-all</v>
      </c>
      <c r="P275" s="2" t="str">
        <f t="shared" si="161"/>
        <v xml:space="preserve"> </v>
      </c>
      <c r="Q275" t="str">
        <f xml:space="preserve"> _xlfn.TEXTJOIN(":",TRUE,I275,"action")</f>
        <v>ops:deploy:report:action</v>
      </c>
    </row>
    <row r="276" spans="1:17" x14ac:dyDescent="0.25">
      <c r="A276">
        <v>7</v>
      </c>
      <c r="B276">
        <v>9</v>
      </c>
      <c r="C276" t="s">
        <v>68</v>
      </c>
      <c r="D276" t="s">
        <v>92</v>
      </c>
      <c r="E276" t="s">
        <v>12</v>
      </c>
      <c r="I276" s="1" t="str">
        <f t="shared" si="159"/>
        <v>ops:run</v>
      </c>
      <c r="J276" t="str">
        <f t="shared" si="146"/>
        <v>npm-run-all ops:run:*</v>
      </c>
      <c r="K276" t="str">
        <f t="shared" si="147"/>
        <v xml:space="preserve">    "ops:run": "bash ./launch \" mkdir -p ./logs &amp;&amp; npm-run-all ops:run:* 2&gt;&amp;1 | tee ./logs/ops_run.txt \"",</v>
      </c>
      <c r="L276" s="2"/>
      <c r="M276" s="2"/>
      <c r="N276" s="2">
        <f t="shared" si="140"/>
        <v>1</v>
      </c>
      <c r="O276" s="2" t="str">
        <f t="shared" si="160"/>
        <v>npm-run-all</v>
      </c>
      <c r="P276" s="2" t="str">
        <f t="shared" si="161"/>
        <v xml:space="preserve"> </v>
      </c>
      <c r="Q276" t="str">
        <f>CONCATENATE(IF(CODE(I276)-CODE("a")&lt;0,LOWER(LEFT(I276,IF(ISERR(FIND(":",I276)),LEN(I276)+1,FIND(":",I276))-1)),I276),":*")</f>
        <v>ops:run:*</v>
      </c>
    </row>
    <row r="277" spans="1:17" x14ac:dyDescent="0.25">
      <c r="D277" t="s">
        <v>92</v>
      </c>
      <c r="E277" t="s">
        <v>12</v>
      </c>
      <c r="F277" t="s">
        <v>31</v>
      </c>
      <c r="I277" s="1" t="str">
        <f t="shared" si="159"/>
        <v>ops:run:platform</v>
      </c>
      <c r="J277" t="str">
        <f t="shared" si="146"/>
        <v>npm-run-all ops:run:platform:action</v>
      </c>
      <c r="K277" t="str">
        <f t="shared" si="147"/>
        <v xml:space="preserve">    "ops:run:platform": "bash ./launch \" npm-run-all ops:run:platform:action \"",</v>
      </c>
      <c r="L277" s="2"/>
      <c r="M277" s="2"/>
      <c r="N277" s="2" t="str">
        <f t="shared" si="140"/>
        <v/>
      </c>
      <c r="O277" s="2" t="str">
        <f t="shared" si="160"/>
        <v>npm-run-all</v>
      </c>
      <c r="P277" s="2" t="str">
        <f t="shared" si="161"/>
        <v xml:space="preserve"> </v>
      </c>
      <c r="Q277" t="str">
        <f xml:space="preserve"> _xlfn.TEXTJOIN(":",TRUE,I277,"action")</f>
        <v>ops:run:platform:action</v>
      </c>
    </row>
    <row r="278" spans="1:17" x14ac:dyDescent="0.25">
      <c r="D278" t="s">
        <v>92</v>
      </c>
      <c r="E278" t="s">
        <v>12</v>
      </c>
      <c r="F278" t="s">
        <v>7</v>
      </c>
      <c r="I278" s="1" t="str">
        <f t="shared" si="159"/>
        <v>ops:run:package</v>
      </c>
      <c r="J278" t="str">
        <f t="shared" si="146"/>
        <v>:</v>
      </c>
      <c r="K278" t="str">
        <f t="shared" si="147"/>
        <v xml:space="preserve">    "ops:run:package": ":",</v>
      </c>
      <c r="L278" s="2"/>
      <c r="M278" s="2"/>
      <c r="N278" s="2" t="str">
        <f t="shared" si="140"/>
        <v/>
      </c>
      <c r="O278" s="2" t="str">
        <f t="shared" si="160"/>
        <v/>
      </c>
      <c r="P278" s="2" t="str">
        <f t="shared" si="161"/>
        <v xml:space="preserve"> </v>
      </c>
    </row>
    <row r="279" spans="1:17" x14ac:dyDescent="0.25">
      <c r="D279" t="s">
        <v>92</v>
      </c>
      <c r="E279" t="s">
        <v>12</v>
      </c>
      <c r="F279" t="s">
        <v>77</v>
      </c>
      <c r="I279" s="1" t="str">
        <f t="shared" si="159"/>
        <v>ops:run:chaos</v>
      </c>
      <c r="J279" t="str">
        <f t="shared" si="146"/>
        <v>:</v>
      </c>
      <c r="K279" t="str">
        <f t="shared" si="147"/>
        <v xml:space="preserve">    "ops:run:chaos": ":",</v>
      </c>
      <c r="L279" s="2"/>
      <c r="M279" s="2"/>
      <c r="N279" s="2" t="str">
        <f t="shared" si="140"/>
        <v/>
      </c>
      <c r="O279" s="2" t="str">
        <f t="shared" si="160"/>
        <v/>
      </c>
      <c r="P279" s="2" t="str">
        <f t="shared" si="161"/>
        <v xml:space="preserve"> </v>
      </c>
    </row>
    <row r="280" spans="1:17" x14ac:dyDescent="0.25">
      <c r="D280" t="s">
        <v>92</v>
      </c>
      <c r="E280" t="s">
        <v>12</v>
      </c>
      <c r="F280" t="s">
        <v>11</v>
      </c>
      <c r="I280" s="1" t="str">
        <f t="shared" si="159"/>
        <v>ops:run:report</v>
      </c>
      <c r="J280" t="str">
        <f t="shared" si="146"/>
        <v>npm-run-all ops:run:report:action</v>
      </c>
      <c r="K280" t="str">
        <f t="shared" si="147"/>
        <v xml:space="preserve">    "ops:run:report": "bash ./launch \" npm-run-all ops:run:report:action \"",</v>
      </c>
      <c r="L280" s="2"/>
      <c r="M280" s="2"/>
      <c r="N280" s="2" t="str">
        <f t="shared" si="140"/>
        <v/>
      </c>
      <c r="O280" s="2" t="str">
        <f t="shared" si="160"/>
        <v>npm-run-all</v>
      </c>
      <c r="P280" s="2" t="str">
        <f t="shared" si="161"/>
        <v xml:space="preserve"> </v>
      </c>
      <c r="Q280" t="str">
        <f xml:space="preserve"> _xlfn.TEXTJOIN(":",TRUE,I280,"action")</f>
        <v>ops:run:report:action</v>
      </c>
    </row>
    <row r="281" spans="1:17" x14ac:dyDescent="0.25">
      <c r="A281">
        <v>8</v>
      </c>
      <c r="B281">
        <v>10</v>
      </c>
      <c r="C281" t="s">
        <v>432</v>
      </c>
      <c r="D281" t="s">
        <v>92</v>
      </c>
      <c r="E281" t="s">
        <v>67</v>
      </c>
      <c r="I281" s="1" t="str">
        <f t="shared" si="159"/>
        <v>ops:monitor</v>
      </c>
      <c r="J281" t="str">
        <f t="shared" si="146"/>
        <v>npm-run-all ops:monitor:*</v>
      </c>
      <c r="K281" t="str">
        <f t="shared" si="147"/>
        <v xml:space="preserve">    "ops:monitor": "bash ./launch \" mkdir -p ./logs &amp;&amp; npm-run-all ops:monitor:* 2&gt;&amp;1 | tee ./logs/ops_monitor.txt \"",</v>
      </c>
      <c r="L281" s="2"/>
      <c r="M281" s="2"/>
      <c r="N281" s="2">
        <f t="shared" si="140"/>
        <v>1</v>
      </c>
      <c r="O281" s="2" t="str">
        <f t="shared" si="160"/>
        <v>npm-run-all</v>
      </c>
      <c r="P281" s="2" t="str">
        <f t="shared" si="161"/>
        <v xml:space="preserve"> </v>
      </c>
      <c r="Q281" t="str">
        <f>CONCATENATE(IF(CODE(I281)-CODE("a")&lt;0,LOWER(LEFT(I281,IF(ISERR(FIND(":",I281)),LEN(I281)+1,FIND(":",I281))-1)),I281),":*")</f>
        <v>ops:monitor:*</v>
      </c>
    </row>
    <row r="282" spans="1:17" x14ac:dyDescent="0.25">
      <c r="D282" t="s">
        <v>92</v>
      </c>
      <c r="E282" t="s">
        <v>67</v>
      </c>
      <c r="F282" t="s">
        <v>31</v>
      </c>
      <c r="I282" s="1" t="str">
        <f t="shared" si="159"/>
        <v>ops:monitor:platform</v>
      </c>
      <c r="J282" t="str">
        <f t="shared" si="146"/>
        <v>:</v>
      </c>
      <c r="K282" t="str">
        <f t="shared" si="147"/>
        <v xml:space="preserve">    "ops:monitor:platform": ":",</v>
      </c>
      <c r="L282" s="2"/>
      <c r="M282" s="2"/>
      <c r="N282" s="2" t="str">
        <f t="shared" si="140"/>
        <v/>
      </c>
      <c r="O282" s="2" t="str">
        <f t="shared" si="160"/>
        <v/>
      </c>
      <c r="P282" s="2" t="str">
        <f t="shared" ref="P282:P293" si="162">IF(ISBLANK(O282),CONCATENATE(" ",$P$5," ")," ")</f>
        <v xml:space="preserve"> </v>
      </c>
    </row>
    <row r="283" spans="1:17" x14ac:dyDescent="0.25">
      <c r="D283" t="s">
        <v>92</v>
      </c>
      <c r="E283" t="s">
        <v>67</v>
      </c>
      <c r="F283" t="s">
        <v>7</v>
      </c>
      <c r="I283" s="1" t="str">
        <f t="shared" si="159"/>
        <v>ops:monitor:package</v>
      </c>
      <c r="J283" t="str">
        <f t="shared" si="146"/>
        <v>npm-run-all ops:monitor:package:*</v>
      </c>
      <c r="K283" t="str">
        <f t="shared" si="147"/>
        <v xml:space="preserve">    "ops:monitor:package": "bash ./launch \" npm-run-all ops:monitor:package:* \"",</v>
      </c>
      <c r="L283" s="2"/>
      <c r="M283" s="2"/>
      <c r="N283" s="2" t="str">
        <f t="shared" si="140"/>
        <v/>
      </c>
      <c r="O283" s="2" t="str">
        <f t="shared" si="160"/>
        <v>npm-run-all</v>
      </c>
      <c r="P283" s="2" t="str">
        <f t="shared" si="162"/>
        <v xml:space="preserve"> </v>
      </c>
      <c r="Q283" t="str">
        <f>CONCATENATE(IF(CODE(I283)-CODE("a")&lt;0,LOWER(LEFT(I283,IF(ISERR(FIND(":",I283)),LEN(I283)+1,FIND(":",I283))-1)),I283),":*")</f>
        <v>ops:monitor:package:*</v>
      </c>
    </row>
    <row r="284" spans="1:17" x14ac:dyDescent="0.25">
      <c r="D284" t="s">
        <v>92</v>
      </c>
      <c r="E284" t="s">
        <v>67</v>
      </c>
      <c r="F284" t="s">
        <v>7</v>
      </c>
      <c r="G284" t="s">
        <v>624</v>
      </c>
      <c r="I284" s="1" t="str">
        <f t="shared" si="159"/>
        <v>ops:monitor:package:trace</v>
      </c>
      <c r="J284" t="str">
        <f t="shared" si="146"/>
        <v>npm-run-all ops:monitor:package:trace:*</v>
      </c>
      <c r="K284" t="str">
        <f t="shared" si="147"/>
        <v xml:space="preserve">    "ops:monitor:package:trace": "bash ./launch \" npm-run-all ops:monitor:package:trace:* \"",</v>
      </c>
      <c r="L284" s="2"/>
      <c r="M284" s="2"/>
      <c r="N284" s="2" t="str">
        <f t="shared" si="140"/>
        <v/>
      </c>
      <c r="O284" s="2" t="str">
        <f t="shared" si="160"/>
        <v>npm-run-all</v>
      </c>
      <c r="P284" s="2" t="str">
        <f t="shared" si="162"/>
        <v xml:space="preserve"> </v>
      </c>
      <c r="Q284" t="str">
        <f>CONCATENATE(IF(CODE(I284)-CODE("a")&lt;0,LOWER(LEFT(I284,IF(ISERR(FIND(":",I284)),LEN(I284)+1,FIND(":",I284))-1)),I284),":*")</f>
        <v>ops:monitor:package:trace:*</v>
      </c>
    </row>
    <row r="285" spans="1:17" x14ac:dyDescent="0.25">
      <c r="D285" t="s">
        <v>92</v>
      </c>
      <c r="E285" t="s">
        <v>67</v>
      </c>
      <c r="F285" t="s">
        <v>7</v>
      </c>
      <c r="G285" t="s">
        <v>624</v>
      </c>
      <c r="H285" t="s">
        <v>73</v>
      </c>
      <c r="I285" s="1" t="str">
        <f t="shared" si="159"/>
        <v>ops:monitor:package:trace:health</v>
      </c>
      <c r="J285" t="str">
        <f t="shared" si="146"/>
        <v>:</v>
      </c>
      <c r="K285" t="str">
        <f t="shared" si="147"/>
        <v xml:space="preserve">    "ops:monitor:package:trace:health": ":",</v>
      </c>
      <c r="L285" s="2"/>
      <c r="M285" s="2"/>
      <c r="N285" s="2" t="str">
        <f t="shared" si="140"/>
        <v/>
      </c>
      <c r="O285" s="2" t="str">
        <f t="shared" si="160"/>
        <v/>
      </c>
      <c r="P285" s="2" t="str">
        <f t="shared" si="162"/>
        <v xml:space="preserve"> </v>
      </c>
    </row>
    <row r="286" spans="1:17" x14ac:dyDescent="0.25">
      <c r="D286" t="s">
        <v>92</v>
      </c>
      <c r="E286" t="s">
        <v>67</v>
      </c>
      <c r="F286" t="s">
        <v>7</v>
      </c>
      <c r="G286" t="s">
        <v>624</v>
      </c>
      <c r="H286" t="s">
        <v>74</v>
      </c>
      <c r="I286" s="1" t="str">
        <f t="shared" si="159"/>
        <v>ops:monitor:package:trace:performance</v>
      </c>
      <c r="J286" t="str">
        <f t="shared" si="146"/>
        <v>npm-run-all ops:monitor:package:trace:performance:action</v>
      </c>
      <c r="K286" t="str">
        <f t="shared" si="147"/>
        <v xml:space="preserve">    "ops:monitor:package:trace:performance": "bash ./launch \" npm-run-all ops:monitor:package:trace:performance:action \"",</v>
      </c>
      <c r="L286" s="2"/>
      <c r="M286" s="2"/>
      <c r="N286" s="2" t="str">
        <f t="shared" si="140"/>
        <v/>
      </c>
      <c r="O286" s="2" t="str">
        <f t="shared" si="160"/>
        <v>npm-run-all</v>
      </c>
      <c r="P286" s="2" t="str">
        <f t="shared" si="162"/>
        <v xml:space="preserve"> </v>
      </c>
      <c r="Q286" t="str">
        <f xml:space="preserve"> _xlfn.TEXTJOIN(":",TRUE,I286,"action")</f>
        <v>ops:monitor:package:trace:performance:action</v>
      </c>
    </row>
    <row r="287" spans="1:17" x14ac:dyDescent="0.25">
      <c r="D287" t="s">
        <v>92</v>
      </c>
      <c r="E287" t="s">
        <v>67</v>
      </c>
      <c r="F287" t="s">
        <v>7</v>
      </c>
      <c r="G287" t="s">
        <v>624</v>
      </c>
      <c r="H287" t="s">
        <v>75</v>
      </c>
      <c r="I287" s="1" t="str">
        <f t="shared" si="159"/>
        <v>ops:monitor:package:trace:resilience</v>
      </c>
      <c r="J287" t="str">
        <f t="shared" si="146"/>
        <v>:</v>
      </c>
      <c r="K287" t="str">
        <f t="shared" si="147"/>
        <v xml:space="preserve">    "ops:monitor:package:trace:resilience": ":",</v>
      </c>
      <c r="L287" s="2"/>
      <c r="M287" s="2"/>
      <c r="N287" s="2" t="str">
        <f t="shared" si="140"/>
        <v/>
      </c>
      <c r="O287" s="2" t="str">
        <f t="shared" si="160"/>
        <v/>
      </c>
      <c r="P287" s="2" t="str">
        <f t="shared" si="162"/>
        <v xml:space="preserve"> </v>
      </c>
    </row>
    <row r="288" spans="1:17" x14ac:dyDescent="0.25">
      <c r="D288" t="s">
        <v>92</v>
      </c>
      <c r="E288" t="s">
        <v>67</v>
      </c>
      <c r="F288" t="s">
        <v>7</v>
      </c>
      <c r="G288" t="s">
        <v>624</v>
      </c>
      <c r="H288" t="s">
        <v>76</v>
      </c>
      <c r="I288" s="1" t="str">
        <f t="shared" ref="I288:I293" si="163" xml:space="preserve"> _xlfn.TEXTJOIN(":",TRUE,D288:H288)</f>
        <v>ops:monitor:package:trace:security</v>
      </c>
      <c r="J288" t="str">
        <f t="shared" si="146"/>
        <v>:</v>
      </c>
      <c r="K288" t="str">
        <f t="shared" si="147"/>
        <v xml:space="preserve">    "ops:monitor:package:trace:security": ":",</v>
      </c>
      <c r="L288" s="2"/>
      <c r="M288" s="2"/>
      <c r="N288" s="2" t="str">
        <f t="shared" si="140"/>
        <v/>
      </c>
      <c r="O288" s="2" t="str">
        <f t="shared" ref="O288:O293" si="164">IF(ISBLANK(Q288),"",IF(ISNUMBER(SEARCH(":*",Q288)),$O$7,$O$5))</f>
        <v/>
      </c>
      <c r="P288" s="2" t="str">
        <f t="shared" si="162"/>
        <v xml:space="preserve"> </v>
      </c>
    </row>
    <row r="289" spans="1:24" x14ac:dyDescent="0.25">
      <c r="D289" t="s">
        <v>92</v>
      </c>
      <c r="E289" t="s">
        <v>67</v>
      </c>
      <c r="F289" t="s">
        <v>7</v>
      </c>
      <c r="G289" t="s">
        <v>79</v>
      </c>
      <c r="I289" s="1" t="str">
        <f t="shared" si="163"/>
        <v>ops:monitor:package:showcase</v>
      </c>
      <c r="J289" t="str">
        <f t="shared" si="146"/>
        <v>npm-run-all ops:monitor:package:showcase:action</v>
      </c>
      <c r="K289" t="str">
        <f t="shared" si="147"/>
        <v xml:space="preserve">    "ops:monitor:package:showcase": "bash ./launch \" npm-run-all ops:monitor:package:showcase:action \"",</v>
      </c>
      <c r="L289" s="2"/>
      <c r="M289" s="2"/>
      <c r="N289" s="2" t="str">
        <f>IF(ISBLANK(F289),1,"")</f>
        <v/>
      </c>
      <c r="O289" s="2" t="str">
        <f t="shared" si="164"/>
        <v>npm-run-all</v>
      </c>
      <c r="P289" s="2" t="str">
        <f t="shared" si="162"/>
        <v xml:space="preserve"> </v>
      </c>
      <c r="Q289" t="str">
        <f xml:space="preserve"> _xlfn.TEXTJOIN(":",TRUE,I289,"action")</f>
        <v>ops:monitor:package:showcase:action</v>
      </c>
    </row>
    <row r="290" spans="1:24" x14ac:dyDescent="0.25">
      <c r="D290" t="s">
        <v>92</v>
      </c>
      <c r="E290" t="s">
        <v>67</v>
      </c>
      <c r="F290" t="s">
        <v>11</v>
      </c>
      <c r="I290" s="1" t="str">
        <f t="shared" si="163"/>
        <v>ops:monitor:report</v>
      </c>
      <c r="J290" t="str">
        <f t="shared" ref="J290:J293" si="165" xml:space="preserve"> IF(NOT(COUNTA(Q290:X290)),":",SUBSTITUTE(SUBSTITUTE(SUBSTITUTE(SUBSTITUTE(SUBSTITUTE(SUBSTITUTE(_xlfn.TEXTJOIN(P290,TRUE,O290,_xlfn.TEXTJOIN(P290,TRUE,Q290:X290)),"&lt;%= utils.dasherize(name) %&gt;",VLOOKUP("&lt;%= utils.dasherize(name) %&gt;",$R$4:$X$11,MATCH($Q$3,$R$3:$X$3,0),FALSE)),"&lt;%= utils.join(name) %&gt;",VLOOKUP("&lt;%= utils.join(name) %&gt;",$R$4:$X$11,MATCH($Q$3,$R$3:$X$3,0),FALSE)),"&lt;%= utils.uppersnakecase(name) %&gt;",VLOOKUP("&lt;%= utils.uppersnakecase(name) %&gt;",$R$4:$X$11,MATCH($Q$3,$R$3:$X$3,0),FALSE)),"&lt;%= utils.titlecasePlus(name) %&gt;",VLOOKUP("&lt;%= utils.titlecasePlus(name) %&gt;",$R$4:$X$11,MATCH($Q$3,$R$3:$X$3,0),FALSE)),"&lt;%= utils.favicon(name) %&gt;",VLOOKUP("&lt;%= utils.favicon(name) %&gt;",$R$4:$X$11,MATCH($Q$3,$R$3:$X$3,0),FALSE)),"-fe-life","-life"))</f>
        <v>npm-run-all ops:monitor:report:action</v>
      </c>
      <c r="K290" t="str">
        <f t="shared" ref="K290:K293" si="166">IF(ISBLANK(I290),"",_xlfn.CONCAT("    """,I290,""": """,IF(LEN(J290)&lt;2,":",_xlfn.CONCAT(IF(L290,"",O$3),IF(M290,"echo ",""),IF(AND(LEN(J290)&gt;1,ISNUMBER(N290),NOT(ISBLANK(K291))),_xlfn.CONCAT(SUBSTITUTE($O$9,"*",SUBSTITUTE(I290,":","_"))),""),J290,_xlfn.CONCAT(IF(AND(LEN(J290)&gt;1,ISNUMBER(N290),NOT(ISBLANK(K291))),SUBSTITUTE($P$9,"*",SUBSTITUTE(LOWER(I290),":","_")),""),IF(L290,"",P$3),""))),IF(ISBLANK(K291),"""",""",")))</f>
        <v xml:space="preserve">    "ops:monitor:report": "bash ./launch \" npm-run-all ops:monitor:report:action \"",</v>
      </c>
      <c r="L290" s="2"/>
      <c r="M290" s="2"/>
      <c r="N290" s="2" t="str">
        <f>IF(ISBLANK(F290),1,"")</f>
        <v/>
      </c>
      <c r="O290" s="2" t="str">
        <f t="shared" si="164"/>
        <v>npm-run-all</v>
      </c>
      <c r="P290" s="2" t="str">
        <f t="shared" si="162"/>
        <v xml:space="preserve"> </v>
      </c>
      <c r="Q290" t="str">
        <f xml:space="preserve"> _xlfn.TEXTJOIN(":",TRUE,I290,"action")</f>
        <v>ops:monitor:report:action</v>
      </c>
    </row>
    <row r="291" spans="1:24" x14ac:dyDescent="0.25">
      <c r="D291" t="s">
        <v>92</v>
      </c>
      <c r="E291" t="s">
        <v>11</v>
      </c>
      <c r="I291" s="1" t="str">
        <f xml:space="preserve"> _xlfn.TEXTJOIN(":",TRUE,D291:H291)</f>
        <v>ops:report</v>
      </c>
      <c r="J291" t="str">
        <f t="shared" si="165"/>
        <v>:</v>
      </c>
      <c r="K291" t="str">
        <f t="shared" si="166"/>
        <v xml:space="preserve">    "ops:report": ":",</v>
      </c>
      <c r="L291" s="2"/>
      <c r="M291" s="2"/>
      <c r="N291" s="2">
        <f>IF(ISBLANK(F291),1,"")</f>
        <v>1</v>
      </c>
      <c r="O291" s="2" t="str">
        <f t="shared" si="164"/>
        <v/>
      </c>
      <c r="P291" s="2" t="str">
        <f t="shared" si="162"/>
        <v xml:space="preserve"> </v>
      </c>
    </row>
    <row r="292" spans="1:24" x14ac:dyDescent="0.25">
      <c r="D292" t="s">
        <v>138</v>
      </c>
      <c r="E292" t="s">
        <v>139</v>
      </c>
      <c r="I292" s="1" t="str">
        <f xml:space="preserve"> _xlfn.TEXTJOIN(":",TRUE,D292:H292)</f>
        <v>pipeline:finish</v>
      </c>
      <c r="J292" t="str">
        <f t="shared" si="165"/>
        <v>npm-run-all pipeline:finish:action</v>
      </c>
      <c r="K292" t="str">
        <f t="shared" si="166"/>
        <v xml:space="preserve">    "pipeline:finish": "bash ./launch \" mkdir -p ./logs &amp;&amp; npm-run-all pipeline:finish:action 2&gt;&amp;1 | tee ./logs/pipeline_finish.txt \"",</v>
      </c>
      <c r="L292" s="2"/>
      <c r="M292" s="2"/>
      <c r="N292" s="2">
        <f>IF(ISBLANK(F292),1,"")</f>
        <v>1</v>
      </c>
      <c r="O292" s="2" t="str">
        <f t="shared" si="164"/>
        <v>npm-run-all</v>
      </c>
      <c r="P292" s="2" t="str">
        <f t="shared" si="162"/>
        <v xml:space="preserve"> </v>
      </c>
      <c r="Q292" t="str">
        <f xml:space="preserve"> _xlfn.TEXTJOIN(":",TRUE,I292,"action")</f>
        <v>pipeline:finish:action</v>
      </c>
    </row>
    <row r="293" spans="1:24" x14ac:dyDescent="0.25">
      <c r="E293" t="s">
        <v>109</v>
      </c>
      <c r="I293" s="1" t="str">
        <f t="shared" si="163"/>
        <v>// END PIPELINE</v>
      </c>
      <c r="J293" t="str">
        <f t="shared" si="165"/>
        <v>:</v>
      </c>
      <c r="K293" t="str">
        <f t="shared" si="166"/>
        <v xml:space="preserve">    "// END PIPELINE": ":"</v>
      </c>
      <c r="L293" s="2"/>
      <c r="M293" s="2"/>
      <c r="N293" s="2">
        <f>IF(ISBLANK(F293),1,"")</f>
        <v>1</v>
      </c>
      <c r="O293" s="2" t="str">
        <f t="shared" si="164"/>
        <v/>
      </c>
      <c r="P293" s="2" t="str">
        <f t="shared" si="162"/>
        <v xml:space="preserve"> </v>
      </c>
    </row>
    <row r="295" spans="1:24" x14ac:dyDescent="0.25">
      <c r="A295">
        <f>COUNTA(A12:A293)</f>
        <v>8</v>
      </c>
      <c r="B295">
        <f>COUNTA(B12:B293)</f>
        <v>13</v>
      </c>
      <c r="D295">
        <f t="shared" ref="D295:K295" si="167">COUNTA(D12:D293)</f>
        <v>176</v>
      </c>
      <c r="E295">
        <f t="shared" si="167"/>
        <v>123</v>
      </c>
      <c r="F295">
        <f t="shared" si="167"/>
        <v>216</v>
      </c>
      <c r="G295">
        <f t="shared" si="167"/>
        <v>108</v>
      </c>
      <c r="H295">
        <f t="shared" si="167"/>
        <v>36</v>
      </c>
      <c r="I295" s="1">
        <f t="shared" si="167"/>
        <v>282</v>
      </c>
      <c r="J295">
        <f t="shared" si="167"/>
        <v>282</v>
      </c>
      <c r="K295">
        <f t="shared" si="167"/>
        <v>282</v>
      </c>
      <c r="L295">
        <f>COUNT(L12:L293)</f>
        <v>202</v>
      </c>
      <c r="M295">
        <f>COUNT(M12:M293)</f>
        <v>2</v>
      </c>
      <c r="N295">
        <f>COUNT(N12:N293)</f>
        <v>16</v>
      </c>
      <c r="O295">
        <f t="shared" ref="O295:X295" si="168">COUNTA(O12:O293)</f>
        <v>136</v>
      </c>
      <c r="P295">
        <f t="shared" si="168"/>
        <v>282</v>
      </c>
      <c r="Q295">
        <f t="shared" si="168"/>
        <v>251</v>
      </c>
      <c r="R295">
        <f t="shared" si="168"/>
        <v>13</v>
      </c>
      <c r="S295">
        <f t="shared" si="168"/>
        <v>4</v>
      </c>
      <c r="T295">
        <f t="shared" si="168"/>
        <v>4</v>
      </c>
      <c r="U295">
        <f t="shared" si="168"/>
        <v>3</v>
      </c>
      <c r="V295">
        <f t="shared" si="168"/>
        <v>2</v>
      </c>
      <c r="W295">
        <f t="shared" si="168"/>
        <v>2</v>
      </c>
      <c r="X295">
        <f t="shared" si="168"/>
        <v>2</v>
      </c>
    </row>
  </sheetData>
  <autoFilter ref="A2:X293" xr:uid="{8F5E6090-3906-44DE-9FD9-D8D3A1EA8F83}"/>
  <phoneticPr fontId="2" type="noConversion"/>
  <conditionalFormatting sqref="L128">
    <cfRule type="iconSet" priority="283">
      <iconSet iconSet="3Symbols2">
        <cfvo type="percent" val="0"/>
        <cfvo type="percent" val="33"/>
        <cfvo type="percent" val="67"/>
      </iconSet>
    </cfRule>
  </conditionalFormatting>
  <conditionalFormatting sqref="L210">
    <cfRule type="iconSet" priority="282">
      <iconSet iconSet="3Symbols2">
        <cfvo type="percent" val="0"/>
        <cfvo type="percent" val="33"/>
        <cfvo type="percent" val="67"/>
      </iconSet>
    </cfRule>
  </conditionalFormatting>
  <conditionalFormatting sqref="L212">
    <cfRule type="iconSet" priority="285">
      <iconSet iconSet="3Symbols2">
        <cfvo type="percent" val="0"/>
        <cfvo type="percent" val="33"/>
        <cfvo type="percent" val="67"/>
      </iconSet>
    </cfRule>
  </conditionalFormatting>
  <conditionalFormatting sqref="L212">
    <cfRule type="iconSet" priority="274">
      <iconSet iconSet="3Symbols2">
        <cfvo type="percent" val="0"/>
        <cfvo type="percent" val="33"/>
        <cfvo type="percent" val="67"/>
      </iconSet>
    </cfRule>
  </conditionalFormatting>
  <conditionalFormatting sqref="L212">
    <cfRule type="iconSet" priority="273">
      <iconSet iconSet="3Symbols2">
        <cfvo type="percent" val="0"/>
        <cfvo type="percent" val="33"/>
        <cfvo type="percent" val="67"/>
      </iconSet>
    </cfRule>
  </conditionalFormatting>
  <conditionalFormatting sqref="L212">
    <cfRule type="iconSet" priority="272">
      <iconSet iconSet="3Symbols2">
        <cfvo type="percent" val="0"/>
        <cfvo type="percent" val="33"/>
        <cfvo type="percent" val="67"/>
      </iconSet>
    </cfRule>
  </conditionalFormatting>
  <conditionalFormatting sqref="L19">
    <cfRule type="iconSet" priority="268">
      <iconSet iconSet="3Symbols2">
        <cfvo type="percent" val="0"/>
        <cfvo type="percent" val="33"/>
        <cfvo type="percent" val="67"/>
      </iconSet>
    </cfRule>
  </conditionalFormatting>
  <conditionalFormatting sqref="L19">
    <cfRule type="iconSet" priority="267">
      <iconSet iconSet="3Symbols2">
        <cfvo type="percent" val="0"/>
        <cfvo type="percent" val="33"/>
        <cfvo type="percent" val="67"/>
      </iconSet>
    </cfRule>
  </conditionalFormatting>
  <conditionalFormatting sqref="L19">
    <cfRule type="iconSet" priority="269">
      <iconSet iconSet="3Symbols2">
        <cfvo type="percent" val="0"/>
        <cfvo type="percent" val="33"/>
        <cfvo type="percent" val="67"/>
      </iconSet>
    </cfRule>
  </conditionalFormatting>
  <conditionalFormatting sqref="L34">
    <cfRule type="iconSet" priority="264">
      <iconSet iconSet="3Symbols2">
        <cfvo type="percent" val="0"/>
        <cfvo type="percent" val="33"/>
        <cfvo type="percent" val="67"/>
      </iconSet>
    </cfRule>
  </conditionalFormatting>
  <conditionalFormatting sqref="L35">
    <cfRule type="iconSet" priority="258">
      <iconSet iconSet="3Symbols2">
        <cfvo type="percent" val="0"/>
        <cfvo type="percent" val="33"/>
        <cfvo type="percent" val="67"/>
      </iconSet>
    </cfRule>
  </conditionalFormatting>
  <conditionalFormatting sqref="L211">
    <cfRule type="iconSet" priority="256">
      <iconSet iconSet="3Symbols2">
        <cfvo type="percent" val="0"/>
        <cfvo type="percent" val="33"/>
        <cfvo type="percent" val="67"/>
      </iconSet>
    </cfRule>
  </conditionalFormatting>
  <conditionalFormatting sqref="L211">
    <cfRule type="iconSet" priority="255">
      <iconSet iconSet="3Symbols2">
        <cfvo type="percent" val="0"/>
        <cfvo type="percent" val="33"/>
        <cfvo type="percent" val="67"/>
      </iconSet>
    </cfRule>
  </conditionalFormatting>
  <conditionalFormatting sqref="L211">
    <cfRule type="iconSet" priority="254">
      <iconSet iconSet="3Symbols2">
        <cfvo type="percent" val="0"/>
        <cfvo type="percent" val="33"/>
        <cfvo type="percent" val="67"/>
      </iconSet>
    </cfRule>
  </conditionalFormatting>
  <conditionalFormatting sqref="L211">
    <cfRule type="iconSet" priority="253">
      <iconSet iconSet="3Symbols2">
        <cfvo type="percent" val="0"/>
        <cfvo type="percent" val="33"/>
        <cfvo type="percent" val="67"/>
      </iconSet>
    </cfRule>
  </conditionalFormatting>
  <conditionalFormatting sqref="L211">
    <cfRule type="iconSet" priority="257">
      <iconSet iconSet="3Symbols2">
        <cfvo type="percent" val="0"/>
        <cfvo type="percent" val="33"/>
        <cfvo type="percent" val="67"/>
      </iconSet>
    </cfRule>
  </conditionalFormatting>
  <conditionalFormatting sqref="L24 L20">
    <cfRule type="iconSet" priority="251">
      <iconSet iconSet="3Symbols2">
        <cfvo type="percent" val="0"/>
        <cfvo type="percent" val="33"/>
        <cfvo type="percent" val="67"/>
      </iconSet>
    </cfRule>
  </conditionalFormatting>
  <conditionalFormatting sqref="L113:L118">
    <cfRule type="iconSet" priority="241">
      <iconSet iconSet="3Symbols2">
        <cfvo type="percent" val="0"/>
        <cfvo type="percent" val="33"/>
        <cfvo type="percent" val="67"/>
      </iconSet>
    </cfRule>
  </conditionalFormatting>
  <conditionalFormatting sqref="L113:L118">
    <cfRule type="iconSet" priority="242">
      <iconSet iconSet="3Symbols2">
        <cfvo type="percent" val="0"/>
        <cfvo type="percent" val="33"/>
        <cfvo type="percent" val="67"/>
      </iconSet>
    </cfRule>
  </conditionalFormatting>
  <conditionalFormatting sqref="L113:L118">
    <cfRule type="iconSet" priority="243">
      <iconSet iconSet="3Symbols2">
        <cfvo type="percent" val="0"/>
        <cfvo type="percent" val="33"/>
        <cfvo type="percent" val="67"/>
      </iconSet>
    </cfRule>
  </conditionalFormatting>
  <conditionalFormatting sqref="L115">
    <cfRule type="iconSet" priority="238">
      <iconSet iconSet="3Symbols2">
        <cfvo type="percent" val="0"/>
        <cfvo type="percent" val="33"/>
        <cfvo type="percent" val="67"/>
      </iconSet>
    </cfRule>
  </conditionalFormatting>
  <conditionalFormatting sqref="L115">
    <cfRule type="iconSet" priority="239">
      <iconSet iconSet="3Symbols2">
        <cfvo type="percent" val="0"/>
        <cfvo type="percent" val="33"/>
        <cfvo type="percent" val="67"/>
      </iconSet>
    </cfRule>
  </conditionalFormatting>
  <conditionalFormatting sqref="L115">
    <cfRule type="iconSet" priority="240">
      <iconSet iconSet="3Symbols2">
        <cfvo type="percent" val="0"/>
        <cfvo type="percent" val="33"/>
        <cfvo type="percent" val="67"/>
      </iconSet>
    </cfRule>
  </conditionalFormatting>
  <conditionalFormatting sqref="L108">
    <cfRule type="iconSet" priority="235">
      <iconSet iconSet="3Symbols2">
        <cfvo type="percent" val="0"/>
        <cfvo type="percent" val="33"/>
        <cfvo type="percent" val="67"/>
      </iconSet>
    </cfRule>
  </conditionalFormatting>
  <conditionalFormatting sqref="L108">
    <cfRule type="iconSet" priority="236">
      <iconSet iconSet="3Symbols2">
        <cfvo type="percent" val="0"/>
        <cfvo type="percent" val="33"/>
        <cfvo type="percent" val="67"/>
      </iconSet>
    </cfRule>
  </conditionalFormatting>
  <conditionalFormatting sqref="L108">
    <cfRule type="iconSet" priority="237">
      <iconSet iconSet="3Symbols2">
        <cfvo type="percent" val="0"/>
        <cfvo type="percent" val="33"/>
        <cfvo type="percent" val="67"/>
      </iconSet>
    </cfRule>
  </conditionalFormatting>
  <conditionalFormatting sqref="L12:L26">
    <cfRule type="iconSet" priority="320">
      <iconSet iconSet="3Symbols2">
        <cfvo type="percent" val="0"/>
        <cfvo type="percent" val="33"/>
        <cfvo type="percent" val="67"/>
      </iconSet>
    </cfRule>
  </conditionalFormatting>
  <conditionalFormatting sqref="L12:L26">
    <cfRule type="iconSet" priority="327">
      <iconSet iconSet="3Symbols2">
        <cfvo type="percent" val="0"/>
        <cfvo type="percent" val="33"/>
        <cfvo type="percent" val="67"/>
      </iconSet>
    </cfRule>
  </conditionalFormatting>
  <conditionalFormatting sqref="L107">
    <cfRule type="iconSet" priority="232">
      <iconSet iconSet="3Symbols2">
        <cfvo type="percent" val="0"/>
        <cfvo type="percent" val="33"/>
        <cfvo type="percent" val="67"/>
      </iconSet>
    </cfRule>
  </conditionalFormatting>
  <conditionalFormatting sqref="L109">
    <cfRule type="iconSet" priority="229">
      <iconSet iconSet="3Symbols2">
        <cfvo type="percent" val="0"/>
        <cfvo type="percent" val="33"/>
        <cfvo type="percent" val="67"/>
      </iconSet>
    </cfRule>
  </conditionalFormatting>
  <conditionalFormatting sqref="L109">
    <cfRule type="iconSet" priority="230">
      <iconSet iconSet="3Symbols2">
        <cfvo type="percent" val="0"/>
        <cfvo type="percent" val="33"/>
        <cfvo type="percent" val="67"/>
      </iconSet>
    </cfRule>
  </conditionalFormatting>
  <conditionalFormatting sqref="L109">
    <cfRule type="iconSet" priority="231">
      <iconSet iconSet="3Symbols2">
        <cfvo type="percent" val="0"/>
        <cfvo type="percent" val="33"/>
        <cfvo type="percent" val="67"/>
      </iconSet>
    </cfRule>
  </conditionalFormatting>
  <conditionalFormatting sqref="L22">
    <cfRule type="iconSet" priority="226">
      <iconSet iconSet="3Symbols2">
        <cfvo type="percent" val="0"/>
        <cfvo type="percent" val="33"/>
        <cfvo type="percent" val="67"/>
      </iconSet>
    </cfRule>
  </conditionalFormatting>
  <conditionalFormatting sqref="L22">
    <cfRule type="iconSet" priority="227">
      <iconSet iconSet="3Symbols2">
        <cfvo type="percent" val="0"/>
        <cfvo type="percent" val="33"/>
        <cfvo type="percent" val="67"/>
      </iconSet>
    </cfRule>
  </conditionalFormatting>
  <conditionalFormatting sqref="L22">
    <cfRule type="iconSet" priority="228">
      <iconSet iconSet="3Symbols2">
        <cfvo type="percent" val="0"/>
        <cfvo type="percent" val="33"/>
        <cfvo type="percent" val="67"/>
      </iconSet>
    </cfRule>
  </conditionalFormatting>
  <conditionalFormatting sqref="L15">
    <cfRule type="iconSet" priority="223">
      <iconSet iconSet="3Symbols2">
        <cfvo type="percent" val="0"/>
        <cfvo type="percent" val="33"/>
        <cfvo type="percent" val="67"/>
      </iconSet>
    </cfRule>
  </conditionalFormatting>
  <conditionalFormatting sqref="L15">
    <cfRule type="iconSet" priority="224">
      <iconSet iconSet="3Symbols2">
        <cfvo type="percent" val="0"/>
        <cfvo type="percent" val="33"/>
        <cfvo type="percent" val="67"/>
      </iconSet>
    </cfRule>
  </conditionalFormatting>
  <conditionalFormatting sqref="L15">
    <cfRule type="iconSet" priority="225">
      <iconSet iconSet="3Symbols2">
        <cfvo type="percent" val="0"/>
        <cfvo type="percent" val="33"/>
        <cfvo type="percent" val="67"/>
      </iconSet>
    </cfRule>
  </conditionalFormatting>
  <conditionalFormatting sqref="L167">
    <cfRule type="iconSet" priority="220">
      <iconSet iconSet="3Symbols2">
        <cfvo type="percent" val="0"/>
        <cfvo type="percent" val="33"/>
        <cfvo type="percent" val="67"/>
      </iconSet>
    </cfRule>
  </conditionalFormatting>
  <conditionalFormatting sqref="L167">
    <cfRule type="iconSet" priority="221">
      <iconSet iconSet="3Symbols2">
        <cfvo type="percent" val="0"/>
        <cfvo type="percent" val="33"/>
        <cfvo type="percent" val="67"/>
      </iconSet>
    </cfRule>
  </conditionalFormatting>
  <conditionalFormatting sqref="L167">
    <cfRule type="iconSet" priority="222">
      <iconSet iconSet="3Symbols2">
        <cfvo type="percent" val="0"/>
        <cfvo type="percent" val="33"/>
        <cfvo type="percent" val="67"/>
      </iconSet>
    </cfRule>
  </conditionalFormatting>
  <conditionalFormatting sqref="L17">
    <cfRule type="iconSet" priority="217">
      <iconSet iconSet="3Symbols2">
        <cfvo type="percent" val="0"/>
        <cfvo type="percent" val="33"/>
        <cfvo type="percent" val="67"/>
      </iconSet>
    </cfRule>
  </conditionalFormatting>
  <conditionalFormatting sqref="L17">
    <cfRule type="iconSet" priority="218">
      <iconSet iconSet="3Symbols2">
        <cfvo type="percent" val="0"/>
        <cfvo type="percent" val="33"/>
        <cfvo type="percent" val="67"/>
      </iconSet>
    </cfRule>
  </conditionalFormatting>
  <conditionalFormatting sqref="L17">
    <cfRule type="iconSet" priority="219">
      <iconSet iconSet="3Symbols2">
        <cfvo type="percent" val="0"/>
        <cfvo type="percent" val="33"/>
        <cfvo type="percent" val="67"/>
      </iconSet>
    </cfRule>
  </conditionalFormatting>
  <conditionalFormatting sqref="L27">
    <cfRule type="iconSet" priority="213">
      <iconSet iconSet="3Symbols2">
        <cfvo type="percent" val="0"/>
        <cfvo type="percent" val="33"/>
        <cfvo type="percent" val="67"/>
      </iconSet>
    </cfRule>
  </conditionalFormatting>
  <conditionalFormatting sqref="L27">
    <cfRule type="iconSet" priority="214">
      <iconSet iconSet="3Symbols2">
        <cfvo type="percent" val="0"/>
        <cfvo type="percent" val="33"/>
        <cfvo type="percent" val="67"/>
      </iconSet>
    </cfRule>
  </conditionalFormatting>
  <conditionalFormatting sqref="L27">
    <cfRule type="iconSet" priority="215">
      <iconSet iconSet="3Symbols2">
        <cfvo type="percent" val="0"/>
        <cfvo type="percent" val="33"/>
        <cfvo type="percent" val="67"/>
      </iconSet>
    </cfRule>
  </conditionalFormatting>
  <conditionalFormatting sqref="L136">
    <cfRule type="iconSet" priority="212">
      <iconSet iconSet="3Symbols2">
        <cfvo type="percent" val="0"/>
        <cfvo type="percent" val="33"/>
        <cfvo type="percent" val="67"/>
      </iconSet>
    </cfRule>
  </conditionalFormatting>
  <conditionalFormatting sqref="L142">
    <cfRule type="iconSet" priority="211">
      <iconSet iconSet="3Symbols2">
        <cfvo type="percent" val="0"/>
        <cfvo type="percent" val="33"/>
        <cfvo type="percent" val="67"/>
      </iconSet>
    </cfRule>
  </conditionalFormatting>
  <conditionalFormatting sqref="L140">
    <cfRule type="iconSet" priority="210">
      <iconSet iconSet="3Symbols2">
        <cfvo type="percent" val="0"/>
        <cfvo type="percent" val="33"/>
        <cfvo type="percent" val="67"/>
      </iconSet>
    </cfRule>
  </conditionalFormatting>
  <conditionalFormatting sqref="L139">
    <cfRule type="iconSet" priority="209">
      <iconSet iconSet="3Symbols2">
        <cfvo type="percent" val="0"/>
        <cfvo type="percent" val="33"/>
        <cfvo type="percent" val="67"/>
      </iconSet>
    </cfRule>
  </conditionalFormatting>
  <conditionalFormatting sqref="L143">
    <cfRule type="iconSet" priority="208">
      <iconSet iconSet="3Symbols2">
        <cfvo type="percent" val="0"/>
        <cfvo type="percent" val="33"/>
        <cfvo type="percent" val="67"/>
      </iconSet>
    </cfRule>
  </conditionalFormatting>
  <conditionalFormatting sqref="L141">
    <cfRule type="iconSet" priority="207">
      <iconSet iconSet="3Symbols2">
        <cfvo type="percent" val="0"/>
        <cfvo type="percent" val="33"/>
        <cfvo type="percent" val="67"/>
      </iconSet>
    </cfRule>
  </conditionalFormatting>
  <conditionalFormatting sqref="L68">
    <cfRule type="iconSet" priority="206">
      <iconSet iconSet="3Symbols2">
        <cfvo type="percent" val="0"/>
        <cfvo type="percent" val="33"/>
        <cfvo type="percent" val="67"/>
      </iconSet>
    </cfRule>
  </conditionalFormatting>
  <conditionalFormatting sqref="L67">
    <cfRule type="iconSet" priority="205">
      <iconSet iconSet="3Symbols2">
        <cfvo type="percent" val="0"/>
        <cfvo type="percent" val="33"/>
        <cfvo type="percent" val="67"/>
      </iconSet>
    </cfRule>
  </conditionalFormatting>
  <conditionalFormatting sqref="L66">
    <cfRule type="iconSet" priority="204">
      <iconSet iconSet="3Symbols2">
        <cfvo type="percent" val="0"/>
        <cfvo type="percent" val="33"/>
        <cfvo type="percent" val="67"/>
      </iconSet>
    </cfRule>
  </conditionalFormatting>
  <conditionalFormatting sqref="L65">
    <cfRule type="iconSet" priority="203">
      <iconSet iconSet="3Symbols2">
        <cfvo type="percent" val="0"/>
        <cfvo type="percent" val="33"/>
        <cfvo type="percent" val="67"/>
      </iconSet>
    </cfRule>
  </conditionalFormatting>
  <conditionalFormatting sqref="L64">
    <cfRule type="iconSet" priority="202">
      <iconSet iconSet="3Symbols2">
        <cfvo type="percent" val="0"/>
        <cfvo type="percent" val="33"/>
        <cfvo type="percent" val="67"/>
      </iconSet>
    </cfRule>
  </conditionalFormatting>
  <conditionalFormatting sqref="L39">
    <cfRule type="iconSet" priority="201">
      <iconSet iconSet="3Symbols2">
        <cfvo type="percent" val="0"/>
        <cfvo type="percent" val="33"/>
        <cfvo type="percent" val="67"/>
      </iconSet>
    </cfRule>
  </conditionalFormatting>
  <conditionalFormatting sqref="L138">
    <cfRule type="iconSet" priority="200">
      <iconSet iconSet="3Symbols2">
        <cfvo type="percent" val="0"/>
        <cfvo type="percent" val="33"/>
        <cfvo type="percent" val="67"/>
      </iconSet>
    </cfRule>
  </conditionalFormatting>
  <conditionalFormatting sqref="L137">
    <cfRule type="iconSet" priority="199">
      <iconSet iconSet="3Symbols2">
        <cfvo type="percent" val="0"/>
        <cfvo type="percent" val="33"/>
        <cfvo type="percent" val="67"/>
      </iconSet>
    </cfRule>
  </conditionalFormatting>
  <conditionalFormatting sqref="L151">
    <cfRule type="iconSet" priority="197">
      <iconSet iconSet="3Symbols2">
        <cfvo type="percent" val="0"/>
        <cfvo type="percent" val="33"/>
        <cfvo type="percent" val="67"/>
      </iconSet>
    </cfRule>
  </conditionalFormatting>
  <conditionalFormatting sqref="L162">
    <cfRule type="iconSet" priority="193">
      <iconSet iconSet="3Symbols2">
        <cfvo type="percent" val="0"/>
        <cfvo type="percent" val="33"/>
        <cfvo type="percent" val="67"/>
      </iconSet>
    </cfRule>
  </conditionalFormatting>
  <conditionalFormatting sqref="L162">
    <cfRule type="iconSet" priority="194">
      <iconSet iconSet="3Symbols2">
        <cfvo type="percent" val="0"/>
        <cfvo type="percent" val="33"/>
        <cfvo type="percent" val="67"/>
      </iconSet>
    </cfRule>
  </conditionalFormatting>
  <conditionalFormatting sqref="L162">
    <cfRule type="iconSet" priority="195">
      <iconSet iconSet="3Symbols2">
        <cfvo type="percent" val="0"/>
        <cfvo type="percent" val="33"/>
        <cfvo type="percent" val="67"/>
      </iconSet>
    </cfRule>
  </conditionalFormatting>
  <conditionalFormatting sqref="L162">
    <cfRule type="iconSet" priority="196">
      <iconSet iconSet="3Symbols2">
        <cfvo type="percent" val="0"/>
        <cfvo type="percent" val="33"/>
        <cfvo type="percent" val="67"/>
      </iconSet>
    </cfRule>
  </conditionalFormatting>
  <conditionalFormatting sqref="L42">
    <cfRule type="iconSet" priority="192">
      <iconSet iconSet="3Symbols2">
        <cfvo type="percent" val="0"/>
        <cfvo type="percent" val="33"/>
        <cfvo type="percent" val="67"/>
      </iconSet>
    </cfRule>
  </conditionalFormatting>
  <conditionalFormatting sqref="L175">
    <cfRule type="iconSet" priority="191">
      <iconSet iconSet="3Symbols2">
        <cfvo type="percent" val="0"/>
        <cfvo type="percent" val="33"/>
        <cfvo type="percent" val="67"/>
      </iconSet>
    </cfRule>
  </conditionalFormatting>
  <conditionalFormatting sqref="L175">
    <cfRule type="iconSet" priority="190">
      <iconSet iconSet="3Symbols2">
        <cfvo type="percent" val="0"/>
        <cfvo type="percent" val="33"/>
        <cfvo type="percent" val="67"/>
      </iconSet>
    </cfRule>
  </conditionalFormatting>
  <conditionalFormatting sqref="L195">
    <cfRule type="iconSet" priority="187">
      <iconSet iconSet="3Symbols2">
        <cfvo type="percent" val="0"/>
        <cfvo type="percent" val="33"/>
        <cfvo type="percent" val="67"/>
      </iconSet>
    </cfRule>
  </conditionalFormatting>
  <conditionalFormatting sqref="L195">
    <cfRule type="iconSet" priority="188">
      <iconSet iconSet="3Symbols2">
        <cfvo type="percent" val="0"/>
        <cfvo type="percent" val="33"/>
        <cfvo type="percent" val="67"/>
      </iconSet>
    </cfRule>
  </conditionalFormatting>
  <conditionalFormatting sqref="L195">
    <cfRule type="iconSet" priority="189">
      <iconSet iconSet="3Symbols2">
        <cfvo type="percent" val="0"/>
        <cfvo type="percent" val="33"/>
        <cfvo type="percent" val="67"/>
      </iconSet>
    </cfRule>
  </conditionalFormatting>
  <conditionalFormatting sqref="L195">
    <cfRule type="iconSet" priority="186">
      <iconSet iconSet="3Symbols2">
        <cfvo type="percent" val="0"/>
        <cfvo type="percent" val="33"/>
        <cfvo type="percent" val="67"/>
      </iconSet>
    </cfRule>
  </conditionalFormatting>
  <conditionalFormatting sqref="L193">
    <cfRule type="iconSet" priority="183">
      <iconSet iconSet="3Symbols2">
        <cfvo type="percent" val="0"/>
        <cfvo type="percent" val="33"/>
        <cfvo type="percent" val="67"/>
      </iconSet>
    </cfRule>
  </conditionalFormatting>
  <conditionalFormatting sqref="L193">
    <cfRule type="iconSet" priority="184">
      <iconSet iconSet="3Symbols2">
        <cfvo type="percent" val="0"/>
        <cfvo type="percent" val="33"/>
        <cfvo type="percent" val="67"/>
      </iconSet>
    </cfRule>
  </conditionalFormatting>
  <conditionalFormatting sqref="L193">
    <cfRule type="iconSet" priority="185">
      <iconSet iconSet="3Symbols2">
        <cfvo type="percent" val="0"/>
        <cfvo type="percent" val="33"/>
        <cfvo type="percent" val="67"/>
      </iconSet>
    </cfRule>
  </conditionalFormatting>
  <conditionalFormatting sqref="L193">
    <cfRule type="iconSet" priority="182">
      <iconSet iconSet="3Symbols2">
        <cfvo type="percent" val="0"/>
        <cfvo type="percent" val="33"/>
        <cfvo type="percent" val="67"/>
      </iconSet>
    </cfRule>
  </conditionalFormatting>
  <conditionalFormatting sqref="L194">
    <cfRule type="iconSet" priority="179">
      <iconSet iconSet="3Symbols2">
        <cfvo type="percent" val="0"/>
        <cfvo type="percent" val="33"/>
        <cfvo type="percent" val="67"/>
      </iconSet>
    </cfRule>
  </conditionalFormatting>
  <conditionalFormatting sqref="L194">
    <cfRule type="iconSet" priority="180">
      <iconSet iconSet="3Symbols2">
        <cfvo type="percent" val="0"/>
        <cfvo type="percent" val="33"/>
        <cfvo type="percent" val="67"/>
      </iconSet>
    </cfRule>
  </conditionalFormatting>
  <conditionalFormatting sqref="L194">
    <cfRule type="iconSet" priority="181">
      <iconSet iconSet="3Symbols2">
        <cfvo type="percent" val="0"/>
        <cfvo type="percent" val="33"/>
        <cfvo type="percent" val="67"/>
      </iconSet>
    </cfRule>
  </conditionalFormatting>
  <conditionalFormatting sqref="L194">
    <cfRule type="iconSet" priority="178">
      <iconSet iconSet="3Symbols2">
        <cfvo type="percent" val="0"/>
        <cfvo type="percent" val="33"/>
        <cfvo type="percent" val="67"/>
      </iconSet>
    </cfRule>
  </conditionalFormatting>
  <conditionalFormatting sqref="L192">
    <cfRule type="iconSet" priority="175">
      <iconSet iconSet="3Symbols2">
        <cfvo type="percent" val="0"/>
        <cfvo type="percent" val="33"/>
        <cfvo type="percent" val="67"/>
      </iconSet>
    </cfRule>
  </conditionalFormatting>
  <conditionalFormatting sqref="L192">
    <cfRule type="iconSet" priority="176">
      <iconSet iconSet="3Symbols2">
        <cfvo type="percent" val="0"/>
        <cfvo type="percent" val="33"/>
        <cfvo type="percent" val="67"/>
      </iconSet>
    </cfRule>
  </conditionalFormatting>
  <conditionalFormatting sqref="L192">
    <cfRule type="iconSet" priority="177">
      <iconSet iconSet="3Symbols2">
        <cfvo type="percent" val="0"/>
        <cfvo type="percent" val="33"/>
        <cfvo type="percent" val="67"/>
      </iconSet>
    </cfRule>
  </conditionalFormatting>
  <conditionalFormatting sqref="L192">
    <cfRule type="iconSet" priority="174">
      <iconSet iconSet="3Symbols2">
        <cfvo type="percent" val="0"/>
        <cfvo type="percent" val="33"/>
        <cfvo type="percent" val="67"/>
      </iconSet>
    </cfRule>
  </conditionalFormatting>
  <conditionalFormatting sqref="L191">
    <cfRule type="iconSet" priority="171">
      <iconSet iconSet="3Symbols2">
        <cfvo type="percent" val="0"/>
        <cfvo type="percent" val="33"/>
        <cfvo type="percent" val="67"/>
      </iconSet>
    </cfRule>
  </conditionalFormatting>
  <conditionalFormatting sqref="L191">
    <cfRule type="iconSet" priority="172">
      <iconSet iconSet="3Symbols2">
        <cfvo type="percent" val="0"/>
        <cfvo type="percent" val="33"/>
        <cfvo type="percent" val="67"/>
      </iconSet>
    </cfRule>
  </conditionalFormatting>
  <conditionalFormatting sqref="L191">
    <cfRule type="iconSet" priority="173">
      <iconSet iconSet="3Symbols2">
        <cfvo type="percent" val="0"/>
        <cfvo type="percent" val="33"/>
        <cfvo type="percent" val="67"/>
      </iconSet>
    </cfRule>
  </conditionalFormatting>
  <conditionalFormatting sqref="L191">
    <cfRule type="iconSet" priority="170">
      <iconSet iconSet="3Symbols2">
        <cfvo type="percent" val="0"/>
        <cfvo type="percent" val="33"/>
        <cfvo type="percent" val="67"/>
      </iconSet>
    </cfRule>
  </conditionalFormatting>
  <conditionalFormatting sqref="L177">
    <cfRule type="iconSet" priority="167">
      <iconSet iconSet="3Symbols2">
        <cfvo type="percent" val="0"/>
        <cfvo type="percent" val="33"/>
        <cfvo type="percent" val="67"/>
      </iconSet>
    </cfRule>
  </conditionalFormatting>
  <conditionalFormatting sqref="L177">
    <cfRule type="iconSet" priority="168">
      <iconSet iconSet="3Symbols2">
        <cfvo type="percent" val="0"/>
        <cfvo type="percent" val="33"/>
        <cfvo type="percent" val="67"/>
      </iconSet>
    </cfRule>
  </conditionalFormatting>
  <conditionalFormatting sqref="L177">
    <cfRule type="iconSet" priority="169">
      <iconSet iconSet="3Symbols2">
        <cfvo type="percent" val="0"/>
        <cfvo type="percent" val="33"/>
        <cfvo type="percent" val="67"/>
      </iconSet>
    </cfRule>
  </conditionalFormatting>
  <conditionalFormatting sqref="L177">
    <cfRule type="iconSet" priority="166">
      <iconSet iconSet="3Symbols2">
        <cfvo type="percent" val="0"/>
        <cfvo type="percent" val="33"/>
        <cfvo type="percent" val="67"/>
      </iconSet>
    </cfRule>
  </conditionalFormatting>
  <conditionalFormatting sqref="L176">
    <cfRule type="iconSet" priority="163">
      <iconSet iconSet="3Symbols2">
        <cfvo type="percent" val="0"/>
        <cfvo type="percent" val="33"/>
        <cfvo type="percent" val="67"/>
      </iconSet>
    </cfRule>
  </conditionalFormatting>
  <conditionalFormatting sqref="L176">
    <cfRule type="iconSet" priority="164">
      <iconSet iconSet="3Symbols2">
        <cfvo type="percent" val="0"/>
        <cfvo type="percent" val="33"/>
        <cfvo type="percent" val="67"/>
      </iconSet>
    </cfRule>
  </conditionalFormatting>
  <conditionalFormatting sqref="L176">
    <cfRule type="iconSet" priority="165">
      <iconSet iconSet="3Symbols2">
        <cfvo type="percent" val="0"/>
        <cfvo type="percent" val="33"/>
        <cfvo type="percent" val="67"/>
      </iconSet>
    </cfRule>
  </conditionalFormatting>
  <conditionalFormatting sqref="L176">
    <cfRule type="iconSet" priority="162">
      <iconSet iconSet="3Symbols2">
        <cfvo type="percent" val="0"/>
        <cfvo type="percent" val="33"/>
        <cfvo type="percent" val="67"/>
      </iconSet>
    </cfRule>
  </conditionalFormatting>
  <conditionalFormatting sqref="L184">
    <cfRule type="iconSet" priority="159">
      <iconSet iconSet="3Symbols2">
        <cfvo type="percent" val="0"/>
        <cfvo type="percent" val="33"/>
        <cfvo type="percent" val="67"/>
      </iconSet>
    </cfRule>
  </conditionalFormatting>
  <conditionalFormatting sqref="L184">
    <cfRule type="iconSet" priority="160">
      <iconSet iconSet="3Symbols2">
        <cfvo type="percent" val="0"/>
        <cfvo type="percent" val="33"/>
        <cfvo type="percent" val="67"/>
      </iconSet>
    </cfRule>
  </conditionalFormatting>
  <conditionalFormatting sqref="L184">
    <cfRule type="iconSet" priority="161">
      <iconSet iconSet="3Symbols2">
        <cfvo type="percent" val="0"/>
        <cfvo type="percent" val="33"/>
        <cfvo type="percent" val="67"/>
      </iconSet>
    </cfRule>
  </conditionalFormatting>
  <conditionalFormatting sqref="L184">
    <cfRule type="iconSet" priority="158">
      <iconSet iconSet="3Symbols2">
        <cfvo type="percent" val="0"/>
        <cfvo type="percent" val="33"/>
        <cfvo type="percent" val="67"/>
      </iconSet>
    </cfRule>
  </conditionalFormatting>
  <conditionalFormatting sqref="L182">
    <cfRule type="iconSet" priority="155">
      <iconSet iconSet="3Symbols2">
        <cfvo type="percent" val="0"/>
        <cfvo type="percent" val="33"/>
        <cfvo type="percent" val="67"/>
      </iconSet>
    </cfRule>
  </conditionalFormatting>
  <conditionalFormatting sqref="L182">
    <cfRule type="iconSet" priority="156">
      <iconSet iconSet="3Symbols2">
        <cfvo type="percent" val="0"/>
        <cfvo type="percent" val="33"/>
        <cfvo type="percent" val="67"/>
      </iconSet>
    </cfRule>
  </conditionalFormatting>
  <conditionalFormatting sqref="L182">
    <cfRule type="iconSet" priority="157">
      <iconSet iconSet="3Symbols2">
        <cfvo type="percent" val="0"/>
        <cfvo type="percent" val="33"/>
        <cfvo type="percent" val="67"/>
      </iconSet>
    </cfRule>
  </conditionalFormatting>
  <conditionalFormatting sqref="L182">
    <cfRule type="iconSet" priority="154">
      <iconSet iconSet="3Symbols2">
        <cfvo type="percent" val="0"/>
        <cfvo type="percent" val="33"/>
        <cfvo type="percent" val="67"/>
      </iconSet>
    </cfRule>
  </conditionalFormatting>
  <conditionalFormatting sqref="L190">
    <cfRule type="iconSet" priority="152">
      <iconSet iconSet="3Symbols2">
        <cfvo type="percent" val="0"/>
        <cfvo type="percent" val="33"/>
        <cfvo type="percent" val="67"/>
      </iconSet>
    </cfRule>
  </conditionalFormatting>
  <conditionalFormatting sqref="L185">
    <cfRule type="iconSet" priority="151">
      <iconSet iconSet="3Symbols2">
        <cfvo type="percent" val="0"/>
        <cfvo type="percent" val="33"/>
        <cfvo type="percent" val="67"/>
      </iconSet>
    </cfRule>
  </conditionalFormatting>
  <conditionalFormatting sqref="L168">
    <cfRule type="iconSet" priority="150">
      <iconSet iconSet="3Symbols2">
        <cfvo type="percent" val="0"/>
        <cfvo type="percent" val="33"/>
        <cfvo type="percent" val="67"/>
      </iconSet>
    </cfRule>
  </conditionalFormatting>
  <conditionalFormatting sqref="L169">
    <cfRule type="iconSet" priority="149">
      <iconSet iconSet="3Symbols2">
        <cfvo type="percent" val="0"/>
        <cfvo type="percent" val="33"/>
        <cfvo type="percent" val="67"/>
      </iconSet>
    </cfRule>
  </conditionalFormatting>
  <conditionalFormatting sqref="L196">
    <cfRule type="iconSet" priority="145">
      <iconSet iconSet="3Symbols2">
        <cfvo type="percent" val="0"/>
        <cfvo type="percent" val="33"/>
        <cfvo type="percent" val="67"/>
      </iconSet>
    </cfRule>
  </conditionalFormatting>
  <conditionalFormatting sqref="L196">
    <cfRule type="iconSet" priority="146">
      <iconSet iconSet="3Symbols2">
        <cfvo type="percent" val="0"/>
        <cfvo type="percent" val="33"/>
        <cfvo type="percent" val="67"/>
      </iconSet>
    </cfRule>
  </conditionalFormatting>
  <conditionalFormatting sqref="L196">
    <cfRule type="iconSet" priority="147">
      <iconSet iconSet="3Symbols2">
        <cfvo type="percent" val="0"/>
        <cfvo type="percent" val="33"/>
        <cfvo type="percent" val="67"/>
      </iconSet>
    </cfRule>
  </conditionalFormatting>
  <conditionalFormatting sqref="L196">
    <cfRule type="iconSet" priority="144">
      <iconSet iconSet="3Symbols2">
        <cfvo type="percent" val="0"/>
        <cfvo type="percent" val="33"/>
        <cfvo type="percent" val="67"/>
      </iconSet>
    </cfRule>
  </conditionalFormatting>
  <conditionalFormatting sqref="L197">
    <cfRule type="iconSet" priority="143">
      <iconSet iconSet="3Symbols2">
        <cfvo type="percent" val="0"/>
        <cfvo type="percent" val="33"/>
        <cfvo type="percent" val="67"/>
      </iconSet>
    </cfRule>
  </conditionalFormatting>
  <conditionalFormatting sqref="L200">
    <cfRule type="iconSet" priority="135">
      <iconSet iconSet="3Symbols2">
        <cfvo type="percent" val="0"/>
        <cfvo type="percent" val="33"/>
        <cfvo type="percent" val="67"/>
      </iconSet>
    </cfRule>
  </conditionalFormatting>
  <conditionalFormatting sqref="L200">
    <cfRule type="iconSet" priority="136">
      <iconSet iconSet="3Symbols2">
        <cfvo type="percent" val="0"/>
        <cfvo type="percent" val="33"/>
        <cfvo type="percent" val="67"/>
      </iconSet>
    </cfRule>
  </conditionalFormatting>
  <conditionalFormatting sqref="L200">
    <cfRule type="iconSet" priority="137">
      <iconSet iconSet="3Symbols2">
        <cfvo type="percent" val="0"/>
        <cfvo type="percent" val="33"/>
        <cfvo type="percent" val="67"/>
      </iconSet>
    </cfRule>
  </conditionalFormatting>
  <conditionalFormatting sqref="L200">
    <cfRule type="iconSet" priority="134">
      <iconSet iconSet="3Symbols2">
        <cfvo type="percent" val="0"/>
        <cfvo type="percent" val="33"/>
        <cfvo type="percent" val="67"/>
      </iconSet>
    </cfRule>
  </conditionalFormatting>
  <conditionalFormatting sqref="L204">
    <cfRule type="iconSet" priority="123">
      <iconSet iconSet="3Symbols2">
        <cfvo type="percent" val="0"/>
        <cfvo type="percent" val="33"/>
        <cfvo type="percent" val="67"/>
      </iconSet>
    </cfRule>
  </conditionalFormatting>
  <conditionalFormatting sqref="L204">
    <cfRule type="iconSet" priority="124">
      <iconSet iconSet="3Symbols2">
        <cfvo type="percent" val="0"/>
        <cfvo type="percent" val="33"/>
        <cfvo type="percent" val="67"/>
      </iconSet>
    </cfRule>
  </conditionalFormatting>
  <conditionalFormatting sqref="L204">
    <cfRule type="iconSet" priority="125">
      <iconSet iconSet="3Symbols2">
        <cfvo type="percent" val="0"/>
        <cfvo type="percent" val="33"/>
        <cfvo type="percent" val="67"/>
      </iconSet>
    </cfRule>
  </conditionalFormatting>
  <conditionalFormatting sqref="L204">
    <cfRule type="iconSet" priority="122">
      <iconSet iconSet="3Symbols2">
        <cfvo type="percent" val="0"/>
        <cfvo type="percent" val="33"/>
        <cfvo type="percent" val="67"/>
      </iconSet>
    </cfRule>
  </conditionalFormatting>
  <conditionalFormatting sqref="L202">
    <cfRule type="iconSet" priority="119">
      <iconSet iconSet="3Symbols2">
        <cfvo type="percent" val="0"/>
        <cfvo type="percent" val="33"/>
        <cfvo type="percent" val="67"/>
      </iconSet>
    </cfRule>
  </conditionalFormatting>
  <conditionalFormatting sqref="L202">
    <cfRule type="iconSet" priority="120">
      <iconSet iconSet="3Symbols2">
        <cfvo type="percent" val="0"/>
        <cfvo type="percent" val="33"/>
        <cfvo type="percent" val="67"/>
      </iconSet>
    </cfRule>
  </conditionalFormatting>
  <conditionalFormatting sqref="L202">
    <cfRule type="iconSet" priority="121">
      <iconSet iconSet="3Symbols2">
        <cfvo type="percent" val="0"/>
        <cfvo type="percent" val="33"/>
        <cfvo type="percent" val="67"/>
      </iconSet>
    </cfRule>
  </conditionalFormatting>
  <conditionalFormatting sqref="L202">
    <cfRule type="iconSet" priority="118">
      <iconSet iconSet="3Symbols2">
        <cfvo type="percent" val="0"/>
        <cfvo type="percent" val="33"/>
        <cfvo type="percent" val="67"/>
      </iconSet>
    </cfRule>
  </conditionalFormatting>
  <conditionalFormatting sqref="L201">
    <cfRule type="iconSet" priority="115">
      <iconSet iconSet="3Symbols2">
        <cfvo type="percent" val="0"/>
        <cfvo type="percent" val="33"/>
        <cfvo type="percent" val="67"/>
      </iconSet>
    </cfRule>
  </conditionalFormatting>
  <conditionalFormatting sqref="L201">
    <cfRule type="iconSet" priority="116">
      <iconSet iconSet="3Symbols2">
        <cfvo type="percent" val="0"/>
        <cfvo type="percent" val="33"/>
        <cfvo type="percent" val="67"/>
      </iconSet>
    </cfRule>
  </conditionalFormatting>
  <conditionalFormatting sqref="L201">
    <cfRule type="iconSet" priority="117">
      <iconSet iconSet="3Symbols2">
        <cfvo type="percent" val="0"/>
        <cfvo type="percent" val="33"/>
        <cfvo type="percent" val="67"/>
      </iconSet>
    </cfRule>
  </conditionalFormatting>
  <conditionalFormatting sqref="L201">
    <cfRule type="iconSet" priority="114">
      <iconSet iconSet="3Symbols2">
        <cfvo type="percent" val="0"/>
        <cfvo type="percent" val="33"/>
        <cfvo type="percent" val="67"/>
      </iconSet>
    </cfRule>
  </conditionalFormatting>
  <conditionalFormatting sqref="L198">
    <cfRule type="iconSet" priority="111">
      <iconSet iconSet="3Symbols2">
        <cfvo type="percent" val="0"/>
        <cfvo type="percent" val="33"/>
        <cfvo type="percent" val="67"/>
      </iconSet>
    </cfRule>
  </conditionalFormatting>
  <conditionalFormatting sqref="L198">
    <cfRule type="iconSet" priority="112">
      <iconSet iconSet="3Symbols2">
        <cfvo type="percent" val="0"/>
        <cfvo type="percent" val="33"/>
        <cfvo type="percent" val="67"/>
      </iconSet>
    </cfRule>
  </conditionalFormatting>
  <conditionalFormatting sqref="L198">
    <cfRule type="iconSet" priority="113">
      <iconSet iconSet="3Symbols2">
        <cfvo type="percent" val="0"/>
        <cfvo type="percent" val="33"/>
        <cfvo type="percent" val="67"/>
      </iconSet>
    </cfRule>
  </conditionalFormatting>
  <conditionalFormatting sqref="L198">
    <cfRule type="iconSet" priority="110">
      <iconSet iconSet="3Symbols2">
        <cfvo type="percent" val="0"/>
        <cfvo type="percent" val="33"/>
        <cfvo type="percent" val="67"/>
      </iconSet>
    </cfRule>
  </conditionalFormatting>
  <conditionalFormatting sqref="L199">
    <cfRule type="iconSet" priority="107">
      <iconSet iconSet="3Symbols2">
        <cfvo type="percent" val="0"/>
        <cfvo type="percent" val="33"/>
        <cfvo type="percent" val="67"/>
      </iconSet>
    </cfRule>
  </conditionalFormatting>
  <conditionalFormatting sqref="L199">
    <cfRule type="iconSet" priority="108">
      <iconSet iconSet="3Symbols2">
        <cfvo type="percent" val="0"/>
        <cfvo type="percent" val="33"/>
        <cfvo type="percent" val="67"/>
      </iconSet>
    </cfRule>
  </conditionalFormatting>
  <conditionalFormatting sqref="L199">
    <cfRule type="iconSet" priority="109">
      <iconSet iconSet="3Symbols2">
        <cfvo type="percent" val="0"/>
        <cfvo type="percent" val="33"/>
        <cfvo type="percent" val="67"/>
      </iconSet>
    </cfRule>
  </conditionalFormatting>
  <conditionalFormatting sqref="L199">
    <cfRule type="iconSet" priority="106">
      <iconSet iconSet="3Symbols2">
        <cfvo type="percent" val="0"/>
        <cfvo type="percent" val="33"/>
        <cfvo type="percent" val="67"/>
      </iconSet>
    </cfRule>
  </conditionalFormatting>
  <conditionalFormatting sqref="L205">
    <cfRule type="iconSet" priority="105">
      <iconSet iconSet="3Symbols2">
        <cfvo type="percent" val="0"/>
        <cfvo type="percent" val="33"/>
        <cfvo type="percent" val="67"/>
      </iconSet>
    </cfRule>
  </conditionalFormatting>
  <conditionalFormatting sqref="L203">
    <cfRule type="iconSet" priority="104">
      <iconSet iconSet="3Symbols2">
        <cfvo type="percent" val="0"/>
        <cfvo type="percent" val="33"/>
        <cfvo type="percent" val="67"/>
      </iconSet>
    </cfRule>
  </conditionalFormatting>
  <conditionalFormatting sqref="L111">
    <cfRule type="iconSet" priority="100">
      <iconSet iconSet="3Symbols2">
        <cfvo type="percent" val="0"/>
        <cfvo type="percent" val="33"/>
        <cfvo type="percent" val="67"/>
      </iconSet>
    </cfRule>
  </conditionalFormatting>
  <conditionalFormatting sqref="L111">
    <cfRule type="iconSet" priority="101">
      <iconSet iconSet="3Symbols2">
        <cfvo type="percent" val="0"/>
        <cfvo type="percent" val="33"/>
        <cfvo type="percent" val="67"/>
      </iconSet>
    </cfRule>
  </conditionalFormatting>
  <conditionalFormatting sqref="L111">
    <cfRule type="iconSet" priority="102">
      <iconSet iconSet="3Symbols2">
        <cfvo type="percent" val="0"/>
        <cfvo type="percent" val="33"/>
        <cfvo type="percent" val="67"/>
      </iconSet>
    </cfRule>
  </conditionalFormatting>
  <conditionalFormatting sqref="L111">
    <cfRule type="iconSet" priority="103">
      <iconSet iconSet="3Symbols2">
        <cfvo type="percent" val="0"/>
        <cfvo type="percent" val="33"/>
        <cfvo type="percent" val="67"/>
      </iconSet>
    </cfRule>
  </conditionalFormatting>
  <conditionalFormatting sqref="L110">
    <cfRule type="iconSet" priority="96">
      <iconSet iconSet="3Symbols2">
        <cfvo type="percent" val="0"/>
        <cfvo type="percent" val="33"/>
        <cfvo type="percent" val="67"/>
      </iconSet>
    </cfRule>
  </conditionalFormatting>
  <conditionalFormatting sqref="L110">
    <cfRule type="iconSet" priority="97">
      <iconSet iconSet="3Symbols2">
        <cfvo type="percent" val="0"/>
        <cfvo type="percent" val="33"/>
        <cfvo type="percent" val="67"/>
      </iconSet>
    </cfRule>
  </conditionalFormatting>
  <conditionalFormatting sqref="L110">
    <cfRule type="iconSet" priority="98">
      <iconSet iconSet="3Symbols2">
        <cfvo type="percent" val="0"/>
        <cfvo type="percent" val="33"/>
        <cfvo type="percent" val="67"/>
      </iconSet>
    </cfRule>
  </conditionalFormatting>
  <conditionalFormatting sqref="L110">
    <cfRule type="iconSet" priority="99">
      <iconSet iconSet="3Symbols2">
        <cfvo type="percent" val="0"/>
        <cfvo type="percent" val="33"/>
        <cfvo type="percent" val="67"/>
      </iconSet>
    </cfRule>
  </conditionalFormatting>
  <conditionalFormatting sqref="L47">
    <cfRule type="iconSet" priority="95">
      <iconSet iconSet="3Symbols2">
        <cfvo type="percent" val="0"/>
        <cfvo type="percent" val="33"/>
        <cfvo type="percent" val="67"/>
      </iconSet>
    </cfRule>
  </conditionalFormatting>
  <conditionalFormatting sqref="L146">
    <cfRule type="iconSet" priority="94">
      <iconSet iconSet="3Symbols2">
        <cfvo type="percent" val="0"/>
        <cfvo type="percent" val="33"/>
        <cfvo type="percent" val="67"/>
      </iconSet>
    </cfRule>
  </conditionalFormatting>
  <conditionalFormatting sqref="L145">
    <cfRule type="iconSet" priority="93">
      <iconSet iconSet="3Symbols2">
        <cfvo type="percent" val="0"/>
        <cfvo type="percent" val="33"/>
        <cfvo type="percent" val="67"/>
      </iconSet>
    </cfRule>
  </conditionalFormatting>
  <conditionalFormatting sqref="L60">
    <cfRule type="iconSet" priority="92">
      <iconSet iconSet="3Symbols2">
        <cfvo type="percent" val="0"/>
        <cfvo type="percent" val="33"/>
        <cfvo type="percent" val="67"/>
      </iconSet>
    </cfRule>
  </conditionalFormatting>
  <conditionalFormatting sqref="L62">
    <cfRule type="iconSet" priority="91">
      <iconSet iconSet="3Symbols2">
        <cfvo type="percent" val="0"/>
        <cfvo type="percent" val="33"/>
        <cfvo type="percent" val="67"/>
      </iconSet>
    </cfRule>
  </conditionalFormatting>
  <conditionalFormatting sqref="L61">
    <cfRule type="iconSet" priority="90">
      <iconSet iconSet="3Symbols2">
        <cfvo type="percent" val="0"/>
        <cfvo type="percent" val="33"/>
        <cfvo type="percent" val="67"/>
      </iconSet>
    </cfRule>
  </conditionalFormatting>
  <conditionalFormatting sqref="L69">
    <cfRule type="iconSet" priority="89">
      <iconSet iconSet="3Symbols2">
        <cfvo type="percent" val="0"/>
        <cfvo type="percent" val="33"/>
        <cfvo type="percent" val="67"/>
      </iconSet>
    </cfRule>
  </conditionalFormatting>
  <conditionalFormatting sqref="L71">
    <cfRule type="iconSet" priority="88">
      <iconSet iconSet="3Symbols2">
        <cfvo type="percent" val="0"/>
        <cfvo type="percent" val="33"/>
        <cfvo type="percent" val="67"/>
      </iconSet>
    </cfRule>
  </conditionalFormatting>
  <conditionalFormatting sqref="L70">
    <cfRule type="iconSet" priority="87">
      <iconSet iconSet="3Symbols2">
        <cfvo type="percent" val="0"/>
        <cfvo type="percent" val="33"/>
        <cfvo type="percent" val="67"/>
      </iconSet>
    </cfRule>
  </conditionalFormatting>
  <conditionalFormatting sqref="L97">
    <cfRule type="iconSet" priority="86">
      <iconSet iconSet="3Symbols2">
        <cfvo type="percent" val="0"/>
        <cfvo type="percent" val="33"/>
        <cfvo type="percent" val="67"/>
      </iconSet>
    </cfRule>
  </conditionalFormatting>
  <conditionalFormatting sqref="L99">
    <cfRule type="iconSet" priority="85">
      <iconSet iconSet="3Symbols2">
        <cfvo type="percent" val="0"/>
        <cfvo type="percent" val="33"/>
        <cfvo type="percent" val="67"/>
      </iconSet>
    </cfRule>
  </conditionalFormatting>
  <conditionalFormatting sqref="L98">
    <cfRule type="iconSet" priority="84">
      <iconSet iconSet="3Symbols2">
        <cfvo type="percent" val="0"/>
        <cfvo type="percent" val="33"/>
        <cfvo type="percent" val="67"/>
      </iconSet>
    </cfRule>
  </conditionalFormatting>
  <conditionalFormatting sqref="L132">
    <cfRule type="iconSet" priority="83">
      <iconSet iconSet="3Symbols2">
        <cfvo type="percent" val="0"/>
        <cfvo type="percent" val="33"/>
        <cfvo type="percent" val="67"/>
      </iconSet>
    </cfRule>
  </conditionalFormatting>
  <conditionalFormatting sqref="L134">
    <cfRule type="iconSet" priority="82">
      <iconSet iconSet="3Symbols2">
        <cfvo type="percent" val="0"/>
        <cfvo type="percent" val="33"/>
        <cfvo type="percent" val="67"/>
      </iconSet>
    </cfRule>
  </conditionalFormatting>
  <conditionalFormatting sqref="L133">
    <cfRule type="iconSet" priority="81">
      <iconSet iconSet="3Symbols2">
        <cfvo type="percent" val="0"/>
        <cfvo type="percent" val="33"/>
        <cfvo type="percent" val="67"/>
      </iconSet>
    </cfRule>
  </conditionalFormatting>
  <conditionalFormatting sqref="L155">
    <cfRule type="iconSet" priority="80">
      <iconSet iconSet="3Symbols2">
        <cfvo type="percent" val="0"/>
        <cfvo type="percent" val="33"/>
        <cfvo type="percent" val="67"/>
      </iconSet>
    </cfRule>
  </conditionalFormatting>
  <conditionalFormatting sqref="L157">
    <cfRule type="iconSet" priority="79">
      <iconSet iconSet="3Symbols2">
        <cfvo type="percent" val="0"/>
        <cfvo type="percent" val="33"/>
        <cfvo type="percent" val="67"/>
      </iconSet>
    </cfRule>
  </conditionalFormatting>
  <conditionalFormatting sqref="L156">
    <cfRule type="iconSet" priority="78">
      <iconSet iconSet="3Symbols2">
        <cfvo type="percent" val="0"/>
        <cfvo type="percent" val="33"/>
        <cfvo type="percent" val="67"/>
      </iconSet>
    </cfRule>
  </conditionalFormatting>
  <conditionalFormatting sqref="L171">
    <cfRule type="iconSet" priority="74">
      <iconSet iconSet="3Symbols2">
        <cfvo type="percent" val="0"/>
        <cfvo type="percent" val="33"/>
        <cfvo type="percent" val="67"/>
      </iconSet>
    </cfRule>
  </conditionalFormatting>
  <conditionalFormatting sqref="L173">
    <cfRule type="iconSet" priority="73">
      <iconSet iconSet="3Symbols2">
        <cfvo type="percent" val="0"/>
        <cfvo type="percent" val="33"/>
        <cfvo type="percent" val="67"/>
      </iconSet>
    </cfRule>
  </conditionalFormatting>
  <conditionalFormatting sqref="L172">
    <cfRule type="iconSet" priority="72">
      <iconSet iconSet="3Symbols2">
        <cfvo type="percent" val="0"/>
        <cfvo type="percent" val="33"/>
        <cfvo type="percent" val="67"/>
      </iconSet>
    </cfRule>
  </conditionalFormatting>
  <conditionalFormatting sqref="L206">
    <cfRule type="iconSet" priority="71">
      <iconSet iconSet="3Symbols2">
        <cfvo type="percent" val="0"/>
        <cfvo type="percent" val="33"/>
        <cfvo type="percent" val="67"/>
      </iconSet>
    </cfRule>
  </conditionalFormatting>
  <conditionalFormatting sqref="L208">
    <cfRule type="iconSet" priority="70">
      <iconSet iconSet="3Symbols2">
        <cfvo type="percent" val="0"/>
        <cfvo type="percent" val="33"/>
        <cfvo type="percent" val="67"/>
      </iconSet>
    </cfRule>
  </conditionalFormatting>
  <conditionalFormatting sqref="L207">
    <cfRule type="iconSet" priority="69">
      <iconSet iconSet="3Symbols2">
        <cfvo type="percent" val="0"/>
        <cfvo type="percent" val="33"/>
        <cfvo type="percent" val="67"/>
      </iconSet>
    </cfRule>
  </conditionalFormatting>
  <conditionalFormatting sqref="L33">
    <cfRule type="iconSet" priority="68">
      <iconSet iconSet="3Symbols2">
        <cfvo type="percent" val="0"/>
        <cfvo type="percent" val="33"/>
        <cfvo type="percent" val="67"/>
      </iconSet>
    </cfRule>
  </conditionalFormatting>
  <conditionalFormatting sqref="L209">
    <cfRule type="iconSet" priority="67">
      <iconSet iconSet="3Symbols2">
        <cfvo type="percent" val="0"/>
        <cfvo type="percent" val="33"/>
        <cfvo type="percent" val="67"/>
      </iconSet>
    </cfRule>
  </conditionalFormatting>
  <conditionalFormatting sqref="L91">
    <cfRule type="iconSet" priority="66">
      <iconSet iconSet="3Symbols2">
        <cfvo type="percent" val="0"/>
        <cfvo type="percent" val="33"/>
        <cfvo type="percent" val="67"/>
      </iconSet>
    </cfRule>
  </conditionalFormatting>
  <conditionalFormatting sqref="L92">
    <cfRule type="iconSet" priority="65">
      <iconSet iconSet="3Symbols2">
        <cfvo type="percent" val="0"/>
        <cfvo type="percent" val="33"/>
        <cfvo type="percent" val="67"/>
      </iconSet>
    </cfRule>
  </conditionalFormatting>
  <conditionalFormatting sqref="L90">
    <cfRule type="iconSet" priority="64">
      <iconSet iconSet="3Symbols2">
        <cfvo type="percent" val="0"/>
        <cfvo type="percent" val="33"/>
        <cfvo type="percent" val="67"/>
      </iconSet>
    </cfRule>
  </conditionalFormatting>
  <conditionalFormatting sqref="L36">
    <cfRule type="iconSet" priority="60">
      <iconSet iconSet="3Symbols2">
        <cfvo type="percent" val="0"/>
        <cfvo type="percent" val="33"/>
        <cfvo type="percent" val="67"/>
      </iconSet>
    </cfRule>
  </conditionalFormatting>
  <conditionalFormatting sqref="L36">
    <cfRule type="iconSet" priority="61">
      <iconSet iconSet="3Symbols2">
        <cfvo type="percent" val="0"/>
        <cfvo type="percent" val="33"/>
        <cfvo type="percent" val="67"/>
      </iconSet>
    </cfRule>
  </conditionalFormatting>
  <conditionalFormatting sqref="L36">
    <cfRule type="iconSet" priority="62">
      <iconSet iconSet="3Symbols2">
        <cfvo type="percent" val="0"/>
        <cfvo type="percent" val="33"/>
        <cfvo type="percent" val="67"/>
      </iconSet>
    </cfRule>
  </conditionalFormatting>
  <conditionalFormatting sqref="L36">
    <cfRule type="iconSet" priority="63">
      <iconSet iconSet="3Symbols2">
        <cfvo type="percent" val="0"/>
        <cfvo type="percent" val="33"/>
        <cfvo type="percent" val="67"/>
      </iconSet>
    </cfRule>
  </conditionalFormatting>
  <conditionalFormatting sqref="L213">
    <cfRule type="iconSet" priority="56">
      <iconSet iconSet="3Symbols2">
        <cfvo type="percent" val="0"/>
        <cfvo type="percent" val="33"/>
        <cfvo type="percent" val="67"/>
      </iconSet>
    </cfRule>
  </conditionalFormatting>
  <conditionalFormatting sqref="L213">
    <cfRule type="iconSet" priority="57">
      <iconSet iconSet="3Symbols2">
        <cfvo type="percent" val="0"/>
        <cfvo type="percent" val="33"/>
        <cfvo type="percent" val="67"/>
      </iconSet>
    </cfRule>
  </conditionalFormatting>
  <conditionalFormatting sqref="L213">
    <cfRule type="iconSet" priority="58">
      <iconSet iconSet="3Symbols2">
        <cfvo type="percent" val="0"/>
        <cfvo type="percent" val="33"/>
        <cfvo type="percent" val="67"/>
      </iconSet>
    </cfRule>
  </conditionalFormatting>
  <conditionalFormatting sqref="L213">
    <cfRule type="iconSet" priority="59">
      <iconSet iconSet="3Symbols2">
        <cfvo type="percent" val="0"/>
        <cfvo type="percent" val="33"/>
        <cfvo type="percent" val="67"/>
      </iconSet>
    </cfRule>
  </conditionalFormatting>
  <conditionalFormatting sqref="L51">
    <cfRule type="iconSet" priority="55">
      <iconSet iconSet="3Symbols2">
        <cfvo type="percent" val="0"/>
        <cfvo type="percent" val="33"/>
        <cfvo type="percent" val="67"/>
      </iconSet>
    </cfRule>
  </conditionalFormatting>
  <conditionalFormatting sqref="L32">
    <cfRule type="iconSet" priority="50">
      <iconSet iconSet="3Symbols2">
        <cfvo type="percent" val="0"/>
        <cfvo type="percent" val="33"/>
        <cfvo type="percent" val="67"/>
      </iconSet>
    </cfRule>
  </conditionalFormatting>
  <conditionalFormatting sqref="L75">
    <cfRule type="iconSet" priority="49">
      <iconSet iconSet="3Symbols2">
        <cfvo type="percent" val="0"/>
        <cfvo type="percent" val="33"/>
        <cfvo type="percent" val="67"/>
      </iconSet>
    </cfRule>
  </conditionalFormatting>
  <conditionalFormatting sqref="L82">
    <cfRule type="iconSet" priority="48">
      <iconSet iconSet="3Symbols2">
        <cfvo type="percent" val="0"/>
        <cfvo type="percent" val="33"/>
        <cfvo type="percent" val="67"/>
      </iconSet>
    </cfRule>
  </conditionalFormatting>
  <conditionalFormatting sqref="L80">
    <cfRule type="iconSet" priority="47">
      <iconSet iconSet="3Symbols2">
        <cfvo type="percent" val="0"/>
        <cfvo type="percent" val="33"/>
        <cfvo type="percent" val="67"/>
      </iconSet>
    </cfRule>
  </conditionalFormatting>
  <conditionalFormatting sqref="L78">
    <cfRule type="iconSet" priority="46">
      <iconSet iconSet="3Symbols2">
        <cfvo type="percent" val="0"/>
        <cfvo type="percent" val="33"/>
        <cfvo type="percent" val="67"/>
      </iconSet>
    </cfRule>
  </conditionalFormatting>
  <conditionalFormatting sqref="L79">
    <cfRule type="iconSet" priority="45">
      <iconSet iconSet="3Symbols2">
        <cfvo type="percent" val="0"/>
        <cfvo type="percent" val="33"/>
        <cfvo type="percent" val="67"/>
      </iconSet>
    </cfRule>
  </conditionalFormatting>
  <conditionalFormatting sqref="L83">
    <cfRule type="iconSet" priority="44">
      <iconSet iconSet="3Symbols2">
        <cfvo type="percent" val="0"/>
        <cfvo type="percent" val="33"/>
        <cfvo type="percent" val="67"/>
      </iconSet>
    </cfRule>
  </conditionalFormatting>
  <conditionalFormatting sqref="L164">
    <cfRule type="iconSet" priority="40">
      <iconSet iconSet="3Symbols2">
        <cfvo type="percent" val="0"/>
        <cfvo type="percent" val="33"/>
        <cfvo type="percent" val="67"/>
      </iconSet>
    </cfRule>
  </conditionalFormatting>
  <conditionalFormatting sqref="L164">
    <cfRule type="iconSet" priority="41">
      <iconSet iconSet="3Symbols2">
        <cfvo type="percent" val="0"/>
        <cfvo type="percent" val="33"/>
        <cfvo type="percent" val="67"/>
      </iconSet>
    </cfRule>
  </conditionalFormatting>
  <conditionalFormatting sqref="L164">
    <cfRule type="iconSet" priority="42">
      <iconSet iconSet="3Symbols2">
        <cfvo type="percent" val="0"/>
        <cfvo type="percent" val="33"/>
        <cfvo type="percent" val="67"/>
      </iconSet>
    </cfRule>
  </conditionalFormatting>
  <conditionalFormatting sqref="L164">
    <cfRule type="iconSet" priority="43">
      <iconSet iconSet="3Symbols2">
        <cfvo type="percent" val="0"/>
        <cfvo type="percent" val="33"/>
        <cfvo type="percent" val="67"/>
      </iconSet>
    </cfRule>
  </conditionalFormatting>
  <conditionalFormatting sqref="L163">
    <cfRule type="iconSet" priority="36">
      <iconSet iconSet="3Symbols2">
        <cfvo type="percent" val="0"/>
        <cfvo type="percent" val="33"/>
        <cfvo type="percent" val="67"/>
      </iconSet>
    </cfRule>
  </conditionalFormatting>
  <conditionalFormatting sqref="L163">
    <cfRule type="iconSet" priority="37">
      <iconSet iconSet="3Symbols2">
        <cfvo type="percent" val="0"/>
        <cfvo type="percent" val="33"/>
        <cfvo type="percent" val="67"/>
      </iconSet>
    </cfRule>
  </conditionalFormatting>
  <conditionalFormatting sqref="L163">
    <cfRule type="iconSet" priority="38">
      <iconSet iconSet="3Symbols2">
        <cfvo type="percent" val="0"/>
        <cfvo type="percent" val="33"/>
        <cfvo type="percent" val="67"/>
      </iconSet>
    </cfRule>
  </conditionalFormatting>
  <conditionalFormatting sqref="L163">
    <cfRule type="iconSet" priority="39">
      <iconSet iconSet="3Symbols2">
        <cfvo type="percent" val="0"/>
        <cfvo type="percent" val="33"/>
        <cfvo type="percent" val="67"/>
      </iconSet>
    </cfRule>
  </conditionalFormatting>
  <conditionalFormatting sqref="L166">
    <cfRule type="iconSet" priority="32">
      <iconSet iconSet="3Symbols2">
        <cfvo type="percent" val="0"/>
        <cfvo type="percent" val="33"/>
        <cfvo type="percent" val="67"/>
      </iconSet>
    </cfRule>
  </conditionalFormatting>
  <conditionalFormatting sqref="L166">
    <cfRule type="iconSet" priority="33">
      <iconSet iconSet="3Symbols2">
        <cfvo type="percent" val="0"/>
        <cfvo type="percent" val="33"/>
        <cfvo type="percent" val="67"/>
      </iconSet>
    </cfRule>
  </conditionalFormatting>
  <conditionalFormatting sqref="L166">
    <cfRule type="iconSet" priority="34">
      <iconSet iconSet="3Symbols2">
        <cfvo type="percent" val="0"/>
        <cfvo type="percent" val="33"/>
        <cfvo type="percent" val="67"/>
      </iconSet>
    </cfRule>
  </conditionalFormatting>
  <conditionalFormatting sqref="L166">
    <cfRule type="iconSet" priority="35">
      <iconSet iconSet="3Symbols2">
        <cfvo type="percent" val="0"/>
        <cfvo type="percent" val="33"/>
        <cfvo type="percent" val="67"/>
      </iconSet>
    </cfRule>
  </conditionalFormatting>
  <conditionalFormatting sqref="L165">
    <cfRule type="iconSet" priority="28">
      <iconSet iconSet="3Symbols2">
        <cfvo type="percent" val="0"/>
        <cfvo type="percent" val="33"/>
        <cfvo type="percent" val="67"/>
      </iconSet>
    </cfRule>
  </conditionalFormatting>
  <conditionalFormatting sqref="L165">
    <cfRule type="iconSet" priority="29">
      <iconSet iconSet="3Symbols2">
        <cfvo type="percent" val="0"/>
        <cfvo type="percent" val="33"/>
        <cfvo type="percent" val="67"/>
      </iconSet>
    </cfRule>
  </conditionalFormatting>
  <conditionalFormatting sqref="L165">
    <cfRule type="iconSet" priority="30">
      <iconSet iconSet="3Symbols2">
        <cfvo type="percent" val="0"/>
        <cfvo type="percent" val="33"/>
        <cfvo type="percent" val="67"/>
      </iconSet>
    </cfRule>
  </conditionalFormatting>
  <conditionalFormatting sqref="L165">
    <cfRule type="iconSet" priority="31">
      <iconSet iconSet="3Symbols2">
        <cfvo type="percent" val="0"/>
        <cfvo type="percent" val="33"/>
        <cfvo type="percent" val="67"/>
      </iconSet>
    </cfRule>
  </conditionalFormatting>
  <conditionalFormatting sqref="L183">
    <cfRule type="iconSet" priority="25">
      <iconSet iconSet="3Symbols2">
        <cfvo type="percent" val="0"/>
        <cfvo type="percent" val="33"/>
        <cfvo type="percent" val="67"/>
      </iconSet>
    </cfRule>
  </conditionalFormatting>
  <conditionalFormatting sqref="L183">
    <cfRule type="iconSet" priority="26">
      <iconSet iconSet="3Symbols2">
        <cfvo type="percent" val="0"/>
        <cfvo type="percent" val="33"/>
        <cfvo type="percent" val="67"/>
      </iconSet>
    </cfRule>
  </conditionalFormatting>
  <conditionalFormatting sqref="L183">
    <cfRule type="iconSet" priority="27">
      <iconSet iconSet="3Symbols2">
        <cfvo type="percent" val="0"/>
        <cfvo type="percent" val="33"/>
        <cfvo type="percent" val="67"/>
      </iconSet>
    </cfRule>
  </conditionalFormatting>
  <conditionalFormatting sqref="L183">
    <cfRule type="iconSet" priority="24">
      <iconSet iconSet="3Symbols2">
        <cfvo type="percent" val="0"/>
        <cfvo type="percent" val="33"/>
        <cfvo type="percent" val="67"/>
      </iconSet>
    </cfRule>
  </conditionalFormatting>
  <conditionalFormatting sqref="L178">
    <cfRule type="iconSet" priority="21">
      <iconSet iconSet="3Symbols2">
        <cfvo type="percent" val="0"/>
        <cfvo type="percent" val="33"/>
        <cfvo type="percent" val="67"/>
      </iconSet>
    </cfRule>
  </conditionalFormatting>
  <conditionalFormatting sqref="L178">
    <cfRule type="iconSet" priority="22">
      <iconSet iconSet="3Symbols2">
        <cfvo type="percent" val="0"/>
        <cfvo type="percent" val="33"/>
        <cfvo type="percent" val="67"/>
      </iconSet>
    </cfRule>
  </conditionalFormatting>
  <conditionalFormatting sqref="L178">
    <cfRule type="iconSet" priority="23">
      <iconSet iconSet="3Symbols2">
        <cfvo type="percent" val="0"/>
        <cfvo type="percent" val="33"/>
        <cfvo type="percent" val="67"/>
      </iconSet>
    </cfRule>
  </conditionalFormatting>
  <conditionalFormatting sqref="L178">
    <cfRule type="iconSet" priority="20">
      <iconSet iconSet="3Symbols2">
        <cfvo type="percent" val="0"/>
        <cfvo type="percent" val="33"/>
        <cfvo type="percent" val="67"/>
      </iconSet>
    </cfRule>
  </conditionalFormatting>
  <conditionalFormatting sqref="L181">
    <cfRule type="iconSet" priority="17">
      <iconSet iconSet="3Symbols2">
        <cfvo type="percent" val="0"/>
        <cfvo type="percent" val="33"/>
        <cfvo type="percent" val="67"/>
      </iconSet>
    </cfRule>
  </conditionalFormatting>
  <conditionalFormatting sqref="L181">
    <cfRule type="iconSet" priority="18">
      <iconSet iconSet="3Symbols2">
        <cfvo type="percent" val="0"/>
        <cfvo type="percent" val="33"/>
        <cfvo type="percent" val="67"/>
      </iconSet>
    </cfRule>
  </conditionalFormatting>
  <conditionalFormatting sqref="L181">
    <cfRule type="iconSet" priority="19">
      <iconSet iconSet="3Symbols2">
        <cfvo type="percent" val="0"/>
        <cfvo type="percent" val="33"/>
        <cfvo type="percent" val="67"/>
      </iconSet>
    </cfRule>
  </conditionalFormatting>
  <conditionalFormatting sqref="L181">
    <cfRule type="iconSet" priority="16">
      <iconSet iconSet="3Symbols2">
        <cfvo type="percent" val="0"/>
        <cfvo type="percent" val="33"/>
        <cfvo type="percent" val="67"/>
      </iconSet>
    </cfRule>
  </conditionalFormatting>
  <conditionalFormatting sqref="L180">
    <cfRule type="iconSet" priority="13">
      <iconSet iconSet="3Symbols2">
        <cfvo type="percent" val="0"/>
        <cfvo type="percent" val="33"/>
        <cfvo type="percent" val="67"/>
      </iconSet>
    </cfRule>
  </conditionalFormatting>
  <conditionalFormatting sqref="L180">
    <cfRule type="iconSet" priority="14">
      <iconSet iconSet="3Symbols2">
        <cfvo type="percent" val="0"/>
        <cfvo type="percent" val="33"/>
        <cfvo type="percent" val="67"/>
      </iconSet>
    </cfRule>
  </conditionalFormatting>
  <conditionalFormatting sqref="L180">
    <cfRule type="iconSet" priority="15">
      <iconSet iconSet="3Symbols2">
        <cfvo type="percent" val="0"/>
        <cfvo type="percent" val="33"/>
        <cfvo type="percent" val="67"/>
      </iconSet>
    </cfRule>
  </conditionalFormatting>
  <conditionalFormatting sqref="L180">
    <cfRule type="iconSet" priority="12">
      <iconSet iconSet="3Symbols2">
        <cfvo type="percent" val="0"/>
        <cfvo type="percent" val="33"/>
        <cfvo type="percent" val="67"/>
      </iconSet>
    </cfRule>
  </conditionalFormatting>
  <conditionalFormatting sqref="L179">
    <cfRule type="iconSet" priority="9">
      <iconSet iconSet="3Symbols2">
        <cfvo type="percent" val="0"/>
        <cfvo type="percent" val="33"/>
        <cfvo type="percent" val="67"/>
      </iconSet>
    </cfRule>
  </conditionalFormatting>
  <conditionalFormatting sqref="L179">
    <cfRule type="iconSet" priority="10">
      <iconSet iconSet="3Symbols2">
        <cfvo type="percent" val="0"/>
        <cfvo type="percent" val="33"/>
        <cfvo type="percent" val="67"/>
      </iconSet>
    </cfRule>
  </conditionalFormatting>
  <conditionalFormatting sqref="L179">
    <cfRule type="iconSet" priority="11">
      <iconSet iconSet="3Symbols2">
        <cfvo type="percent" val="0"/>
        <cfvo type="percent" val="33"/>
        <cfvo type="percent" val="67"/>
      </iconSet>
    </cfRule>
  </conditionalFormatting>
  <conditionalFormatting sqref="L179">
    <cfRule type="iconSet" priority="8">
      <iconSet iconSet="3Symbols2">
        <cfvo type="percent" val="0"/>
        <cfvo type="percent" val="33"/>
        <cfvo type="percent" val="67"/>
      </iconSet>
    </cfRule>
  </conditionalFormatting>
  <conditionalFormatting sqref="L188">
    <cfRule type="iconSet" priority="7">
      <iconSet iconSet="3Symbols2">
        <cfvo type="percent" val="0"/>
        <cfvo type="percent" val="33"/>
        <cfvo type="percent" val="67"/>
      </iconSet>
    </cfRule>
  </conditionalFormatting>
  <conditionalFormatting sqref="L189">
    <cfRule type="iconSet" priority="6">
      <iconSet iconSet="3Symbols2">
        <cfvo type="percent" val="0"/>
        <cfvo type="percent" val="33"/>
        <cfvo type="percent" val="67"/>
      </iconSet>
    </cfRule>
  </conditionalFormatting>
  <conditionalFormatting sqref="L210:L212 L81 L144 L12:L26 L28:L31 L40:L41 L152:L154 L167 L43:L46 L174 L170 L112:L131 L48:L50 L147:L150 L63 L72:L74 L100:L109 L135 L158:L161 L95:L96 L37:L38 L34:L35 L52:L59 L77 L84:L89">
    <cfRule type="iconSet" priority="334">
      <iconSet iconSet="3Symbols2">
        <cfvo type="percent" val="0"/>
        <cfvo type="percent" val="33"/>
        <cfvo type="percent" val="67"/>
      </iconSet>
    </cfRule>
  </conditionalFormatting>
  <conditionalFormatting sqref="L76">
    <cfRule type="iconSet" priority="5">
      <iconSet iconSet="3Symbols2">
        <cfvo type="percent" val="0"/>
        <cfvo type="percent" val="33"/>
        <cfvo type="percent" val="67"/>
      </iconSet>
    </cfRule>
  </conditionalFormatting>
  <conditionalFormatting sqref="L94">
    <cfRule type="iconSet" priority="4">
      <iconSet iconSet="3Symbols2">
        <cfvo type="percent" val="0"/>
        <cfvo type="percent" val="33"/>
        <cfvo type="percent" val="67"/>
      </iconSet>
    </cfRule>
  </conditionalFormatting>
  <conditionalFormatting sqref="L93">
    <cfRule type="iconSet" priority="3">
      <iconSet iconSet="3Symbols2">
        <cfvo type="percent" val="0"/>
        <cfvo type="percent" val="33"/>
        <cfvo type="percent" val="67"/>
      </iconSet>
    </cfRule>
  </conditionalFormatting>
  <conditionalFormatting sqref="L187">
    <cfRule type="iconSet" priority="2">
      <iconSet iconSet="3Symbols2">
        <cfvo type="percent" val="0"/>
        <cfvo type="percent" val="33"/>
        <cfvo type="percent" val="67"/>
      </iconSet>
    </cfRule>
  </conditionalFormatting>
  <conditionalFormatting sqref="L186">
    <cfRule type="iconSet" priority="1">
      <iconSet iconSet="3Symbols2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6585F-1A44-4052-B72F-1112F0B01573}">
  <dimension ref="A1:Z82"/>
  <sheetViews>
    <sheetView tabSelected="1" zoomScale="85" zoomScaleNormal="85" workbookViewId="0">
      <pane xSplit="3" ySplit="4" topLeftCell="W46" activePane="bottomRight" state="frozen"/>
      <selection pane="topRight" activeCell="D1" sqref="D1"/>
      <selection pane="bottomLeft" activeCell="A3" sqref="A3"/>
      <selection pane="bottomRight" activeCell="Z57" sqref="Z57"/>
    </sheetView>
  </sheetViews>
  <sheetFormatPr defaultRowHeight="15" x14ac:dyDescent="0.25"/>
  <cols>
    <col min="2" max="2" width="3" bestFit="1" customWidth="1"/>
    <col min="3" max="3" width="23" style="2" customWidth="1"/>
    <col min="4" max="11" width="10" customWidth="1"/>
    <col min="13" max="13" width="64.5703125" bestFit="1" customWidth="1"/>
    <col min="14" max="14" width="13.5703125" bestFit="1" customWidth="1"/>
    <col min="15" max="16" width="13.5703125" customWidth="1"/>
    <col min="17" max="17" width="13.7109375" customWidth="1"/>
    <col min="18" max="18" width="14.5703125" bestFit="1" customWidth="1"/>
    <col min="19" max="19" width="107.85546875" bestFit="1" customWidth="1"/>
    <col min="20" max="20" width="16.85546875" customWidth="1"/>
    <col min="21" max="21" width="79.140625" customWidth="1"/>
    <col min="22" max="22" width="35.42578125" customWidth="1"/>
    <col min="23" max="24" width="13.28515625" customWidth="1"/>
    <col min="25" max="25" width="19.140625" bestFit="1" customWidth="1"/>
    <col min="26" max="26" width="138" bestFit="1" customWidth="1"/>
  </cols>
  <sheetData>
    <row r="1" spans="1:26" x14ac:dyDescent="0.25">
      <c r="D1" t="s">
        <v>439</v>
      </c>
      <c r="E1" t="s">
        <v>439</v>
      </c>
      <c r="F1" t="s">
        <v>439</v>
      </c>
      <c r="G1" t="s">
        <v>439</v>
      </c>
      <c r="I1" t="s">
        <v>440</v>
      </c>
    </row>
    <row r="2" spans="1:26" x14ac:dyDescent="0.25">
      <c r="I2" s="1" t="s">
        <v>69</v>
      </c>
      <c r="J2" s="1" t="s">
        <v>68</v>
      </c>
      <c r="K2" s="1" t="s">
        <v>80</v>
      </c>
      <c r="M2" t="s">
        <v>436</v>
      </c>
      <c r="Q2" t="s">
        <v>435</v>
      </c>
      <c r="S2" t="s">
        <v>438</v>
      </c>
      <c r="V2" t="s">
        <v>461</v>
      </c>
      <c r="W2" t="s">
        <v>462</v>
      </c>
      <c r="X2" t="s">
        <v>463</v>
      </c>
    </row>
    <row r="3" spans="1:26" x14ac:dyDescent="0.25">
      <c r="I3" t="s">
        <v>430</v>
      </c>
      <c r="J3" t="s">
        <v>431</v>
      </c>
      <c r="K3" t="s">
        <v>432</v>
      </c>
      <c r="M3" t="s">
        <v>433</v>
      </c>
      <c r="N3" t="s">
        <v>437</v>
      </c>
      <c r="O3" t="s">
        <v>545</v>
      </c>
      <c r="Q3" t="s">
        <v>460</v>
      </c>
      <c r="R3" t="s">
        <v>15</v>
      </c>
      <c r="S3" t="s">
        <v>434</v>
      </c>
      <c r="V3" s="1" t="s">
        <v>227</v>
      </c>
      <c r="W3" s="1" t="s">
        <v>459</v>
      </c>
      <c r="X3" s="1" t="s">
        <v>449</v>
      </c>
    </row>
    <row r="4" spans="1:26" s="1" customFormat="1" x14ac:dyDescent="0.25">
      <c r="B4" s="1" t="s">
        <v>81</v>
      </c>
      <c r="C4" s="1" t="s">
        <v>429</v>
      </c>
      <c r="D4" s="8" t="s">
        <v>98</v>
      </c>
      <c r="E4" s="8" t="s">
        <v>99</v>
      </c>
      <c r="F4" s="8" t="s">
        <v>100</v>
      </c>
      <c r="G4" s="8" t="s">
        <v>96</v>
      </c>
      <c r="H4" s="8" t="s">
        <v>97</v>
      </c>
      <c r="I4" s="9" t="s">
        <v>430</v>
      </c>
      <c r="J4" s="8" t="s">
        <v>68</v>
      </c>
      <c r="K4" s="9" t="s">
        <v>432</v>
      </c>
      <c r="L4" s="8" t="s">
        <v>428</v>
      </c>
      <c r="M4" s="1" t="s">
        <v>425</v>
      </c>
      <c r="N4" s="1" t="s">
        <v>441</v>
      </c>
      <c r="O4" s="1" t="s">
        <v>543</v>
      </c>
      <c r="P4" s="1" t="s">
        <v>544</v>
      </c>
      <c r="Q4" s="1" t="s">
        <v>442</v>
      </c>
      <c r="R4" s="1" t="s">
        <v>443</v>
      </c>
      <c r="S4" s="1" t="s">
        <v>444</v>
      </c>
      <c r="T4" s="1" t="s">
        <v>447</v>
      </c>
      <c r="U4" s="1" t="s">
        <v>426</v>
      </c>
      <c r="V4" s="1" t="s">
        <v>445</v>
      </c>
      <c r="W4" s="1" t="s">
        <v>540</v>
      </c>
      <c r="X4" s="1" t="s">
        <v>446</v>
      </c>
      <c r="Y4" s="1" t="s">
        <v>427</v>
      </c>
      <c r="Z4" s="1" t="s">
        <v>448</v>
      </c>
    </row>
    <row r="5" spans="1:26" x14ac:dyDescent="0.25">
      <c r="A5" t="s">
        <v>98</v>
      </c>
      <c r="B5">
        <v>1</v>
      </c>
      <c r="C5" s="2" t="s">
        <v>456</v>
      </c>
      <c r="D5" t="s">
        <v>98</v>
      </c>
      <c r="E5" t="s">
        <v>99</v>
      </c>
      <c r="F5" t="s">
        <v>100</v>
      </c>
      <c r="G5" t="s">
        <v>96</v>
      </c>
      <c r="H5" t="s">
        <v>97</v>
      </c>
      <c r="I5" t="s">
        <v>430</v>
      </c>
      <c r="J5" t="s">
        <v>68</v>
      </c>
      <c r="K5" t="s">
        <v>432</v>
      </c>
      <c r="L5" t="str">
        <f>IF(ISBLANK(D5),IF(ISBLANK(E5),IF(ISBLANK(F5),IF(ISBLANK(G5),IF(ISBLANK(H5),IF(ISBLANK(I5),IF(ISBLANK(J5),IF(ISBLANK(K5),"",K5),J5),I5),H5),G5),F5),E5),D5)</f>
        <v>Plan</v>
      </c>
      <c r="M5" t="str">
        <f t="shared" ref="M5:M51" si="0">_xlfn.TEXTJOIN(" ",TRUE,N5,LOWER(_xlfn.CONCAT("(",_xlfn.TEXTJOIN(" ",TRUE,Q5,D5:K5),") ",IF(ISBLANK(V5),IF(ISBLANK(W5),IF(ISBLANK(X5),"",X$3),W$3),V$3))))</f>
        <v>1 Local (plan code build test release deploy operate monitor) project</v>
      </c>
      <c r="N5" t="str">
        <f>_xlfn.TEXTJOIN(" ",TRUE,$B5:$C5)</f>
        <v>1 Local</v>
      </c>
      <c r="O5" t="s">
        <v>561</v>
      </c>
      <c r="R5" t="str">
        <f t="shared" ref="R5:R51" si="1">_xlfn.CONCAT(IF(ISBLANK(D5),".",LOWER(LEFT(D5,1))),IF(ISBLANK(E5),".",LOWER(LEFT(E5,1))),IF(ISBLANK(F5),".",LOWER(LEFT(F5,1))),IF(ISBLANK(G5),".",LOWER(LEFT(G5,1)))," ",IF(ISBLANK(H5),".",LOWER(LEFT(H5,1))),IF(ISBLANK(I5),".",LOWER(LEFT(I5,1))),IF(ISBLANK(J5),".",LOWER(LEFT(J5,1))),IF(ISBLANK(K5),".",LOWER(LEFT(K5,1)))," ",IF(ISBLANK(V5),IF(ISBLANK(W5),IF(ISBLANK(X5),"",X$3),W$3),V$3))</f>
        <v>pcbt rdom project</v>
      </c>
      <c r="S5" t="str">
        <f t="shared" ref="S5:S10" si="2">_xlfn.CONCAT("https://img.shields.io/badge/",SUBSTITUTE(N5,"-","--"),"-",_xlfn.TEXTJOIN(" ",TRUE,Q5,R5),"-",IF(ISBLANK(V5),IF(ISBLANK(W5),IF(ISBLANK(X5),"",X$2),W$2),V$2),".svg?logo=",O5,"&amp;logoColor=",P5)</f>
        <v>https://img.shields.io/badge/1 Local-pcbt rdom project-1080C0.svg?logo=home-assistant&amp;logoColor=</v>
      </c>
      <c r="U5" t="str">
        <f>IF(ISBLANK(T5),IF(ISBLANK(S5),"",S5),T5)</f>
        <v>https://img.shields.io/badge/1 Local-pcbt rdom project-1080C0.svg?logo=home-assistant&amp;logoColor=</v>
      </c>
      <c r="V5" s="7" t="s">
        <v>532</v>
      </c>
      <c r="W5" s="7" t="s">
        <v>531</v>
      </c>
      <c r="X5" s="7" t="s">
        <v>531</v>
      </c>
      <c r="Y5" t="str">
        <f>IF(ISBLANK(V5),IF(ISBLANK(W5),IF(ISBLANK(X5),"",X5),W5),V5)</f>
        <v>http://cvgenerator.ml/</v>
      </c>
      <c r="Z5" t="str">
        <f t="shared" ref="Z5:Z51" si="3">_xlfn.CONCAT("    { ""Text"": """,M5,""", ""Image"": """,U5,""", ""Link"": """,Y5,""" },")</f>
        <v xml:space="preserve">    { "Text": "1 Local (plan code build test release deploy operate monitor) project", "Image": "https://img.shields.io/badge/1 Local-pcbt rdom project-1080C0.svg?logo=home-assistant&amp;logoColor=", "Link": "http://cvgenerator.ml/" },</v>
      </c>
    </row>
    <row r="6" spans="1:26" x14ac:dyDescent="0.25">
      <c r="B6">
        <f t="shared" ref="B6:B70" si="4">B5+1</f>
        <v>2</v>
      </c>
      <c r="C6" s="2" t="s">
        <v>470</v>
      </c>
      <c r="D6" t="s">
        <v>98</v>
      </c>
      <c r="K6" t="s">
        <v>432</v>
      </c>
      <c r="L6" t="str">
        <f>IF(ISBLANK(D6),IF(ISBLANK(E6),IF(ISBLANK(F6),IF(ISBLANK(G6),IF(ISBLANK(H6),IF(ISBLANK(I6),IF(ISBLANK(J6),IF(ISBLANK(K6),"",K6),J6),I6),H6),G6),F6),E6),D6)</f>
        <v>Plan</v>
      </c>
      <c r="M6" t="str">
        <f t="shared" si="0"/>
        <v>2 Dropbox (plan monitor) project</v>
      </c>
      <c r="N6" t="str">
        <f>_xlfn.TEXTJOIN(" ",TRUE,$B6:$C6)</f>
        <v>2 Dropbox</v>
      </c>
      <c r="O6" t="str">
        <f t="shared" ref="O6" si="5">LOWER(SUBSTITUTE($C6," ","-"))</f>
        <v>dropbox</v>
      </c>
      <c r="R6" t="str">
        <f t="shared" si="1"/>
        <v>p... ...m project</v>
      </c>
      <c r="S6" t="str">
        <f t="shared" si="2"/>
        <v>https://img.shields.io/badge/2 Dropbox-p... ...m project-1080C0.svg?logo=dropbox&amp;logoColor=</v>
      </c>
      <c r="U6" t="str">
        <f>IF(ISBLANK(T6),IF(ISBLANK(S6),"",S6),T6)</f>
        <v>https://img.shields.io/badge/2 Dropbox-p... ...m project-1080C0.svg?logo=dropbox&amp;logoColor=</v>
      </c>
      <c r="V6" s="7" t="s">
        <v>471</v>
      </c>
      <c r="W6" s="7" t="s">
        <v>472</v>
      </c>
      <c r="X6" s="7" t="s">
        <v>473</v>
      </c>
      <c r="Y6" t="str">
        <f>IF(ISBLANK(V6),IF(ISBLANK(W6),IF(ISBLANK(X6),"",X6),W6),V6)</f>
        <v>https://www.dropbox.com/home/Career/CVs/CV%20Generator</v>
      </c>
      <c r="Z6" t="str">
        <f t="shared" si="3"/>
        <v xml:space="preserve">    { "Text": "2 Dropbox (plan monitor) project", "Image": "https://img.shields.io/badge/2 Dropbox-p... ...m project-1080C0.svg?logo=dropbox&amp;logoColor=", "Link": "https://www.dropbox.com/home/Career/CVs/CV%20Generator" },</v>
      </c>
    </row>
    <row r="7" spans="1:26" x14ac:dyDescent="0.25">
      <c r="B7">
        <f t="shared" si="4"/>
        <v>3</v>
      </c>
      <c r="C7" s="2" t="s">
        <v>450</v>
      </c>
      <c r="D7" t="s">
        <v>98</v>
      </c>
      <c r="H7" t="s">
        <v>97</v>
      </c>
      <c r="L7" t="str">
        <f t="shared" ref="L7:L49" si="6">IF(ISBLANK(D7),IF(ISBLANK(E7),IF(ISBLANK(F7),IF(ISBLANK(G7),IF(ISBLANK(H7),IF(ISBLANK(I7),IF(ISBLANK(J7),IF(ISBLANK(K7),"",K7),J7),I7),H7),G7),F7),E7),D7)</f>
        <v>Plan</v>
      </c>
      <c r="M7" t="str">
        <f t="shared" si="0"/>
        <v>3 Data lake (plan release) project</v>
      </c>
      <c r="N7" t="str">
        <f t="shared" ref="N7:N70" si="7">_xlfn.TEXTJOIN(" ",TRUE,$B7:$C7)</f>
        <v>3 Data lake</v>
      </c>
      <c r="O7" t="s">
        <v>725</v>
      </c>
      <c r="R7" t="str">
        <f t="shared" si="1"/>
        <v>p... r... project</v>
      </c>
      <c r="S7" t="str">
        <f t="shared" si="2"/>
        <v>https://img.shields.io/badge/3 Data lake-p... r... project-1080C0.svg?logo=amazon-aws&amp;logoColor=</v>
      </c>
      <c r="U7" t="str">
        <f t="shared" ref="U7:U49" si="8">IF(ISBLANK(T7),IF(ISBLANK(S7),"",S7),T7)</f>
        <v>https://img.shields.io/badge/3 Data lake-p... r... project-1080C0.svg?logo=amazon-aws&amp;logoColor=</v>
      </c>
      <c r="V7" s="7" t="s">
        <v>465</v>
      </c>
      <c r="W7" s="7" t="s">
        <v>464</v>
      </c>
      <c r="X7" s="7" t="s">
        <v>466</v>
      </c>
      <c r="Y7" t="str">
        <f t="shared" ref="Y7:Y49" si="9">IF(ISBLANK(V7),IF(ISBLANK(W7),IF(ISBLANK(X7),"",X7),W7),V7)</f>
        <v>https://s3.console.aws.amazon.com/s3/buckets/cv-generator-life-log/deploy/public/?region=eu-west-1&amp;tab=overview</v>
      </c>
      <c r="Z7" t="str">
        <f t="shared" si="3"/>
        <v xml:space="preserve">    { "Text": "3 Data lake (plan release) project", "Image": "https://img.shields.io/badge/3 Data lake-p... r... project-1080C0.svg?logo=amazon-aws&amp;logoColor=", "Link": "https://s3.console.aws.amazon.com/s3/buckets/cv-generator-life-log/deploy/public/?region=eu-west-1&amp;tab=overview" },</v>
      </c>
    </row>
    <row r="8" spans="1:26" x14ac:dyDescent="0.25">
      <c r="A8" t="s">
        <v>99</v>
      </c>
      <c r="B8">
        <f t="shared" si="4"/>
        <v>4</v>
      </c>
      <c r="C8" s="2" t="s">
        <v>398</v>
      </c>
      <c r="D8" t="s">
        <v>98</v>
      </c>
      <c r="E8" t="s">
        <v>99</v>
      </c>
      <c r="G8" t="s">
        <v>96</v>
      </c>
      <c r="H8" t="s">
        <v>97</v>
      </c>
      <c r="I8" t="s">
        <v>430</v>
      </c>
      <c r="J8" t="s">
        <v>68</v>
      </c>
      <c r="K8" t="s">
        <v>432</v>
      </c>
      <c r="L8" t="str">
        <f>IF(ISBLANK(D8),IF(ISBLANK(E8),IF(ISBLANK(F8),IF(ISBLANK(G8),IF(ISBLANK(H8),IF(ISBLANK(I8),IF(ISBLANK(J8),IF(ISBLANK(K8),"",K8),J8),I8),H8),G8),F8),E8),D8)</f>
        <v>Plan</v>
      </c>
      <c r="M8" t="str">
        <f t="shared" si="0"/>
        <v>4 GitHub (plan code test release deploy operate monitor) project</v>
      </c>
      <c r="N8" t="str">
        <f>_xlfn.TEXTJOIN(" ",TRUE,$B8:$C8)</f>
        <v>4 GitHub</v>
      </c>
      <c r="O8" t="str">
        <f>LOWER(SUBSTITUTE($C8," ","-"))</f>
        <v>github</v>
      </c>
      <c r="R8" t="str">
        <f t="shared" si="1"/>
        <v>pc.t rdom project</v>
      </c>
      <c r="S8" t="str">
        <f t="shared" si="2"/>
        <v>https://img.shields.io/badge/4 GitHub-pc.t rdom project-1080C0.svg?logo=github&amp;logoColor=</v>
      </c>
      <c r="U8" t="str">
        <f>IF(ISBLANK(T8),IF(ISBLANK(S8),"",S8),T8)</f>
        <v>https://img.shields.io/badge/4 GitHub-pc.t rdom project-1080C0.svg?logo=github&amp;logoColor=</v>
      </c>
      <c r="V8" s="7" t="s">
        <v>476</v>
      </c>
      <c r="W8" s="7" t="s">
        <v>474</v>
      </c>
      <c r="X8" s="7" t="s">
        <v>475</v>
      </c>
      <c r="Y8" t="str">
        <f>IF(ISBLANK(V8),IF(ISBLANK(W8),IF(ISBLANK(X8),"",X8),W8),V8)</f>
        <v>https://github.com/Yrkki/cv-generator-fe</v>
      </c>
      <c r="Z8" t="str">
        <f t="shared" si="3"/>
        <v xml:space="preserve">    { "Text": "4 GitHub (plan code test release deploy operate monitor) project", "Image": "https://img.shields.io/badge/4 GitHub-pc.t rdom project-1080C0.svg?logo=github&amp;logoColor=", "Link": "https://github.com/Yrkki/cv-generator-fe" },</v>
      </c>
    </row>
    <row r="9" spans="1:26" x14ac:dyDescent="0.25">
      <c r="B9">
        <f t="shared" si="4"/>
        <v>5</v>
      </c>
      <c r="C9" s="2" t="s">
        <v>451</v>
      </c>
      <c r="E9" t="s">
        <v>99</v>
      </c>
      <c r="L9" t="str">
        <f t="shared" si="6"/>
        <v>Code</v>
      </c>
      <c r="M9" t="str">
        <f t="shared" si="0"/>
        <v>5 Plotly (code) site</v>
      </c>
      <c r="N9" t="str">
        <f t="shared" si="7"/>
        <v>5 Plotly</v>
      </c>
      <c r="O9" t="s">
        <v>546</v>
      </c>
      <c r="R9" t="str">
        <f t="shared" si="1"/>
        <v>.c.. .... site</v>
      </c>
      <c r="S9" t="str">
        <f t="shared" si="2"/>
        <v>https://img.shields.io/badge/5 Plotly-.c.. .... site-a5daf8.svg?logo=json&amp;logoColor=</v>
      </c>
      <c r="U9" t="str">
        <f t="shared" si="8"/>
        <v>https://img.shields.io/badge/5 Plotly-.c.. .... site-a5daf8.svg?logo=json&amp;logoColor=</v>
      </c>
      <c r="X9" s="7" t="s">
        <v>529</v>
      </c>
      <c r="Y9" t="str">
        <f t="shared" si="9"/>
        <v>https://plotly.com/</v>
      </c>
      <c r="Z9" t="str">
        <f t="shared" si="3"/>
        <v xml:space="preserve">    { "Text": "5 Plotly (code) site", "Image": "https://img.shields.io/badge/5 Plotly-.c.. .... site-a5daf8.svg?logo=json&amp;logoColor=", "Link": "https://plotly.com/" },</v>
      </c>
    </row>
    <row r="10" spans="1:26" x14ac:dyDescent="0.25">
      <c r="B10">
        <f t="shared" si="4"/>
        <v>6</v>
      </c>
      <c r="C10" s="2" t="s">
        <v>452</v>
      </c>
      <c r="E10" t="s">
        <v>99</v>
      </c>
      <c r="L10" t="str">
        <f>IF(ISBLANK(D10),IF(ISBLANK(E10),IF(ISBLANK(F10),IF(ISBLANK(G10),IF(ISBLANK(H10),IF(ISBLANK(I10),IF(ISBLANK(J10),IF(ISBLANK(K10),"",K10),J10),I10),H10),G10),F10),E10),D10)</f>
        <v>Code</v>
      </c>
      <c r="M10" t="str">
        <f t="shared" si="0"/>
        <v>6 Chart.js (code) site</v>
      </c>
      <c r="N10" t="str">
        <f t="shared" si="7"/>
        <v>6 Chart.js</v>
      </c>
      <c r="O10" t="s">
        <v>557</v>
      </c>
      <c r="R10" t="str">
        <f t="shared" si="1"/>
        <v>.c.. .... site</v>
      </c>
      <c r="S10" t="str">
        <f t="shared" si="2"/>
        <v>https://img.shields.io/badge/6 Chart.js-.c.. .... site-a5daf8.svg?logo=power-bi&amp;logoColor=</v>
      </c>
      <c r="U10" t="str">
        <f>IF(ISBLANK(T10),IF(ISBLANK(S10),"",S10),T10)</f>
        <v>https://img.shields.io/badge/6 Chart.js-.c.. .... site-a5daf8.svg?logo=power-bi&amp;logoColor=</v>
      </c>
      <c r="X10" s="7" t="s">
        <v>530</v>
      </c>
      <c r="Y10" t="str">
        <f>IF(ISBLANK(V10),IF(ISBLANK(W10),IF(ISBLANK(X10),"",X10),W10),V10)</f>
        <v>https://www.chartjs.org/</v>
      </c>
      <c r="Z10" t="str">
        <f t="shared" si="3"/>
        <v xml:space="preserve">    { "Text": "6 Chart.js (code) site", "Image": "https://img.shields.io/badge/6 Chart.js-.c.. .... site-a5daf8.svg?logo=power-bi&amp;logoColor=", "Link": "https://www.chartjs.org/" },</v>
      </c>
    </row>
    <row r="11" spans="1:26" x14ac:dyDescent="0.25">
      <c r="B11">
        <f t="shared" si="4"/>
        <v>7</v>
      </c>
      <c r="C11" s="2" t="s">
        <v>458</v>
      </c>
      <c r="E11" t="s">
        <v>99</v>
      </c>
      <c r="L11" t="str">
        <f t="shared" si="6"/>
        <v>Code</v>
      </c>
      <c r="M11" t="str">
        <f t="shared" si="0"/>
        <v>7 David-dm (code) project</v>
      </c>
      <c r="N11" t="str">
        <f t="shared" si="7"/>
        <v>7 David-dm</v>
      </c>
      <c r="O11" t="s">
        <v>547</v>
      </c>
      <c r="R11" t="str">
        <f t="shared" si="1"/>
        <v>.c.. .... project</v>
      </c>
      <c r="S11" t="str">
        <f>_xlfn.CONCAT("https://img.shields.io/badge/",SUBSTITUTE(N11,"-","--"),"-",_xlfn.TEXTJOIN(" ",TRUE,Q11,R11),"-",IF(ISBLANK(V11),IF(ISBLANK(W11),IF(ISBLANK(X11),"",X$2),W$2),V$2),".svg?logo=",O11,"&amp;logoColor=",P11)</f>
        <v>https://img.shields.io/badge/7 David--dm-.c.. .... project-1080C0.svg?logo=dependabot&amp;logoColor=</v>
      </c>
      <c r="U11" t="str">
        <f t="shared" si="8"/>
        <v>https://img.shields.io/badge/7 David--dm-.c.. .... project-1080C0.svg?logo=dependabot&amp;logoColor=</v>
      </c>
      <c r="V11" s="7" t="s">
        <v>527</v>
      </c>
      <c r="X11" s="7" t="s">
        <v>528</v>
      </c>
      <c r="Y11" t="str">
        <f t="shared" si="9"/>
        <v>https://david-dm.org/Yrkki/cv-generator-fe</v>
      </c>
      <c r="Z11" t="str">
        <f t="shared" si="3"/>
        <v xml:space="preserve">    { "Text": "7 David-dm (code) project", "Image": "https://img.shields.io/badge/7 David--dm-.c.. .... project-1080C0.svg?logo=dependabot&amp;logoColor=", "Link": "https://david-dm.org/Yrkki/cv-generator-fe" },</v>
      </c>
    </row>
    <row r="12" spans="1:26" x14ac:dyDescent="0.25">
      <c r="A12" t="s">
        <v>100</v>
      </c>
      <c r="B12">
        <f t="shared" si="4"/>
        <v>8</v>
      </c>
      <c r="C12" s="2" t="s">
        <v>457</v>
      </c>
      <c r="F12" t="s">
        <v>100</v>
      </c>
      <c r="G12" t="s">
        <v>96</v>
      </c>
      <c r="I12" t="s">
        <v>430</v>
      </c>
      <c r="K12" t="s">
        <v>432</v>
      </c>
      <c r="L12" t="str">
        <f t="shared" si="6"/>
        <v>Build</v>
      </c>
      <c r="M12" t="str">
        <f t="shared" si="0"/>
        <v>8 Travis CI (build test deploy monitor) project</v>
      </c>
      <c r="N12" t="str">
        <f t="shared" si="7"/>
        <v>8 Travis CI</v>
      </c>
      <c r="O12" t="str">
        <f t="shared" ref="O12:O18" si="10">LOWER(SUBSTITUTE($C12," ","-"))</f>
        <v>travis-ci</v>
      </c>
      <c r="R12" t="str">
        <f t="shared" si="1"/>
        <v>..bt .d.m project</v>
      </c>
      <c r="S12" t="str">
        <f t="shared" ref="S12:S51" si="11">_xlfn.CONCAT("https://img.shields.io/badge/",SUBSTITUTE(N12,"-","--"),"-",_xlfn.TEXTJOIN(" ",TRUE,Q12,R12),"-",IF(ISBLANK(V12),IF(ISBLANK(W12),IF(ISBLANK(X12),"",X$2),W$2),V$2),".svg?logo=",O12,"&amp;logoColor=",P12)</f>
        <v>https://img.shields.io/badge/8 Travis CI-..bt .d.m project-1080C0.svg?logo=travis-ci&amp;logoColor=</v>
      </c>
      <c r="U12" t="str">
        <f t="shared" si="8"/>
        <v>https://img.shields.io/badge/8 Travis CI-..bt .d.m project-1080C0.svg?logo=travis-ci&amp;logoColor=</v>
      </c>
      <c r="V12" s="7" t="s">
        <v>482</v>
      </c>
      <c r="W12" s="7" t="s">
        <v>480</v>
      </c>
      <c r="X12" s="7" t="s">
        <v>481</v>
      </c>
      <c r="Y12" t="str">
        <f t="shared" si="9"/>
        <v>https://travis-ci.org/github/Yrkki/cv-generator-fe</v>
      </c>
      <c r="Z12" t="str">
        <f t="shared" si="3"/>
        <v xml:space="preserve">    { "Text": "8 Travis CI (build test deploy monitor) project", "Image": "https://img.shields.io/badge/8 Travis CI-..bt .d.m project-1080C0.svg?logo=travis-ci&amp;logoColor=", "Link": "https://travis-ci.org/github/Yrkki/cv-generator-fe" },</v>
      </c>
    </row>
    <row r="13" spans="1:26" x14ac:dyDescent="0.25">
      <c r="B13">
        <f t="shared" si="4"/>
        <v>9</v>
      </c>
      <c r="C13" s="2" t="s">
        <v>392</v>
      </c>
      <c r="F13" t="s">
        <v>100</v>
      </c>
      <c r="G13" t="s">
        <v>96</v>
      </c>
      <c r="H13" t="s">
        <v>97</v>
      </c>
      <c r="I13" t="s">
        <v>430</v>
      </c>
      <c r="K13" t="s">
        <v>432</v>
      </c>
      <c r="L13" t="str">
        <f t="shared" si="6"/>
        <v>Build</v>
      </c>
      <c r="M13" t="str">
        <f t="shared" si="0"/>
        <v>9 Appveyor (build test release deploy monitor) project</v>
      </c>
      <c r="N13" t="str">
        <f t="shared" si="7"/>
        <v>9 Appveyor</v>
      </c>
      <c r="O13" t="str">
        <f t="shared" si="10"/>
        <v>appveyor</v>
      </c>
      <c r="R13" t="str">
        <f t="shared" si="1"/>
        <v>..bt rd.m project</v>
      </c>
      <c r="S13" t="str">
        <f t="shared" si="11"/>
        <v>https://img.shields.io/badge/9 Appveyor-..bt rd.m project-1080C0.svg?logo=appveyor&amp;logoColor=</v>
      </c>
      <c r="U13" t="str">
        <f t="shared" si="8"/>
        <v>https://img.shields.io/badge/9 Appveyor-..bt rd.m project-1080C0.svg?logo=appveyor&amp;logoColor=</v>
      </c>
      <c r="V13" s="7" t="s">
        <v>524</v>
      </c>
      <c r="W13" s="7" t="s">
        <v>525</v>
      </c>
      <c r="X13" s="7" t="s">
        <v>526</v>
      </c>
      <c r="Y13" t="str">
        <f t="shared" si="9"/>
        <v>https://ci.appveyor.com/project/Yrkki/cv-generator-fe</v>
      </c>
      <c r="Z13" t="str">
        <f t="shared" si="3"/>
        <v xml:space="preserve">    { "Text": "9 Appveyor (build test release deploy monitor) project", "Image": "https://img.shields.io/badge/9 Appveyor-..bt rd.m project-1080C0.svg?logo=appveyor&amp;logoColor=", "Link": "https://ci.appveyor.com/project/Yrkki/cv-generator-fe" },</v>
      </c>
    </row>
    <row r="14" spans="1:26" x14ac:dyDescent="0.25">
      <c r="B14">
        <f t="shared" si="4"/>
        <v>10</v>
      </c>
      <c r="C14" s="2" t="s">
        <v>512</v>
      </c>
      <c r="F14" t="s">
        <v>100</v>
      </c>
      <c r="G14" t="s">
        <v>96</v>
      </c>
      <c r="H14" t="s">
        <v>97</v>
      </c>
      <c r="I14" t="s">
        <v>430</v>
      </c>
      <c r="K14" t="s">
        <v>432</v>
      </c>
      <c r="L14" t="str">
        <f t="shared" ref="L14" si="12">IF(ISBLANK(D14),IF(ISBLANK(E14),IF(ISBLANK(F14),IF(ISBLANK(G14),IF(ISBLANK(H14),IF(ISBLANK(I14),IF(ISBLANK(J14),IF(ISBLANK(K14),"",K14),J14),I14),H14),G14),F14),E14),D14)</f>
        <v>Build</v>
      </c>
      <c r="M14" t="str">
        <f t="shared" ref="M14" si="13">_xlfn.TEXTJOIN(" ",TRUE,N14,LOWER(_xlfn.CONCAT("(",_xlfn.TEXTJOIN(" ",TRUE,Q14,D14:K14),") ",IF(ISBLANK(V14),IF(ISBLANK(W14),IF(ISBLANK(X14),"",X$3),W$3),V$3))))</f>
        <v>10 CircleCI (build test release deploy monitor) project</v>
      </c>
      <c r="N14" t="str">
        <f t="shared" si="7"/>
        <v>10 CircleCI</v>
      </c>
      <c r="O14" t="str">
        <f t="shared" si="10"/>
        <v>circleci</v>
      </c>
      <c r="R14" t="str">
        <f t="shared" ref="R14" si="14">_xlfn.CONCAT(IF(ISBLANK(D14),".",LOWER(LEFT(D14,1))),IF(ISBLANK(E14),".",LOWER(LEFT(E14,1))),IF(ISBLANK(F14),".",LOWER(LEFT(F14,1))),IF(ISBLANK(G14),".",LOWER(LEFT(G14,1)))," ",IF(ISBLANK(H14),".",LOWER(LEFT(H14,1))),IF(ISBLANK(I14),".",LOWER(LEFT(I14,1))),IF(ISBLANK(J14),".",LOWER(LEFT(J14,1))),IF(ISBLANK(K14),".",LOWER(LEFT(K14,1)))," ",IF(ISBLANK(V14),IF(ISBLANK(W14),IF(ISBLANK(X14),"",X$3),W$3),V$3))</f>
        <v>..bt rd.m project</v>
      </c>
      <c r="S14" t="str">
        <f t="shared" ref="S14" si="15">_xlfn.CONCAT("https://img.shields.io/badge/",SUBSTITUTE(N14,"-","--"),"-",_xlfn.TEXTJOIN(" ",TRUE,Q14,R14),"-",IF(ISBLANK(V14),IF(ISBLANK(W14),IF(ISBLANK(X14),"",X$2),W$2),V$2),".svg?logo=",O14,"&amp;logoColor=",P14)</f>
        <v>https://img.shields.io/badge/10 CircleCI-..bt rd.m project-1080C0.svg?logo=circleci&amp;logoColor=</v>
      </c>
      <c r="U14" t="str">
        <f t="shared" ref="U14" si="16">IF(ISBLANK(T14),IF(ISBLANK(S14),"",S14),T14)</f>
        <v>https://img.shields.io/badge/10 CircleCI-..bt rd.m project-1080C0.svg?logo=circleci&amp;logoColor=</v>
      </c>
      <c r="V14" s="7" t="s">
        <v>513</v>
      </c>
      <c r="W14" s="7" t="s">
        <v>514</v>
      </c>
      <c r="X14" s="7" t="s">
        <v>511</v>
      </c>
      <c r="Y14" t="str">
        <f t="shared" ref="Y14" si="17">IF(ISBLANK(V14),IF(ISBLANK(W14),IF(ISBLANK(X14),"",X14),W14),V14)</f>
        <v>https://app.circleci.com/pipelines/github/Yrkki/cv-generator-fe</v>
      </c>
      <c r="Z14" t="str">
        <f t="shared" ref="Z14" si="18">_xlfn.CONCAT("    { ""Text"": """,M14,""", ""Image"": """,U14,""", ""Link"": """,Y14,""" },")</f>
        <v xml:space="preserve">    { "Text": "10 CircleCI (build test release deploy monitor) project", "Image": "https://img.shields.io/badge/10 CircleCI-..bt rd.m project-1080C0.svg?logo=circleci&amp;logoColor=", "Link": "https://app.circleci.com/pipelines/github/Yrkki/cv-generator-fe" },</v>
      </c>
    </row>
    <row r="15" spans="1:26" x14ac:dyDescent="0.25">
      <c r="B15">
        <f t="shared" si="4"/>
        <v>11</v>
      </c>
      <c r="C15" s="2" t="s">
        <v>766</v>
      </c>
      <c r="F15" t="s">
        <v>100</v>
      </c>
      <c r="G15" t="s">
        <v>96</v>
      </c>
      <c r="H15" t="s">
        <v>97</v>
      </c>
      <c r="I15" t="s">
        <v>430</v>
      </c>
      <c r="K15" t="s">
        <v>432</v>
      </c>
      <c r="L15" t="str">
        <f t="shared" si="6"/>
        <v>Build</v>
      </c>
      <c r="M15" t="str">
        <f t="shared" si="0"/>
        <v>11 Buddy (build test release deploy monitor) project</v>
      </c>
      <c r="N15" t="str">
        <f t="shared" si="7"/>
        <v>11 Buddy</v>
      </c>
      <c r="O15" t="str">
        <f t="shared" si="10"/>
        <v>buddy</v>
      </c>
      <c r="R15" t="str">
        <f t="shared" si="1"/>
        <v>..bt rd.m project</v>
      </c>
      <c r="S15" t="str">
        <f t="shared" si="11"/>
        <v>https://img.shields.io/badge/11 Buddy-..bt rd.m project-1080C0.svg?logo=buddy&amp;logoColor=</v>
      </c>
      <c r="U15" t="str">
        <f t="shared" si="8"/>
        <v>https://img.shields.io/badge/11 Buddy-..bt rd.m project-1080C0.svg?logo=buddy&amp;logoColor=</v>
      </c>
      <c r="V15" s="7" t="s">
        <v>768</v>
      </c>
      <c r="W15" s="7" t="s">
        <v>767</v>
      </c>
      <c r="X15" s="7" t="s">
        <v>765</v>
      </c>
      <c r="Y15" t="str">
        <f t="shared" si="9"/>
        <v>https://app.buddy.works/yrkki/cv-generator-fe/pipelines/pipeline/272972</v>
      </c>
      <c r="Z15" t="str">
        <f t="shared" si="3"/>
        <v xml:space="preserve">    { "Text": "11 Buddy (build test release deploy monitor) project", "Image": "https://img.shields.io/badge/11 Buddy-..bt rd.m project-1080C0.svg?logo=buddy&amp;logoColor=", "Link": "https://app.buddy.works/yrkki/cv-generator-fe/pipelines/pipeline/272972" },</v>
      </c>
    </row>
    <row r="16" spans="1:26" x14ac:dyDescent="0.25">
      <c r="A16" t="s">
        <v>96</v>
      </c>
      <c r="B16">
        <f t="shared" si="4"/>
        <v>12</v>
      </c>
      <c r="C16" s="2" t="s">
        <v>397</v>
      </c>
      <c r="G16" t="s">
        <v>96</v>
      </c>
      <c r="L16" t="str">
        <f t="shared" si="6"/>
        <v>Test</v>
      </c>
      <c r="M16" t="str">
        <f t="shared" si="0"/>
        <v>12 Snyk (test) project</v>
      </c>
      <c r="N16" t="str">
        <f t="shared" si="7"/>
        <v>12 Snyk</v>
      </c>
      <c r="O16" t="str">
        <f t="shared" si="10"/>
        <v>snyk</v>
      </c>
      <c r="R16" t="str">
        <f t="shared" si="1"/>
        <v>...t .... project</v>
      </c>
      <c r="S16" t="str">
        <f t="shared" si="11"/>
        <v>https://img.shields.io/badge/12 Snyk-...t .... project-1080C0.svg?logo=snyk&amp;logoColor=</v>
      </c>
      <c r="U16" t="str">
        <f t="shared" si="8"/>
        <v>https://img.shields.io/badge/12 Snyk-...t .... project-1080C0.svg?logo=snyk&amp;logoColor=</v>
      </c>
      <c r="V16" s="7" t="s">
        <v>467</v>
      </c>
      <c r="W16" s="7" t="s">
        <v>468</v>
      </c>
      <c r="X16" s="7" t="s">
        <v>469</v>
      </c>
      <c r="Y16" t="str">
        <f t="shared" si="9"/>
        <v>https://app.snyk.io/org/yrkki/project/fa16a2a4-b6e4-4261-9c6e-b02397763950</v>
      </c>
      <c r="Z16" t="str">
        <f t="shared" si="3"/>
        <v xml:space="preserve">    { "Text": "12 Snyk (test) project", "Image": "https://img.shields.io/badge/12 Snyk-...t .... project-1080C0.svg?logo=snyk&amp;logoColor=", "Link": "https://app.snyk.io/org/yrkki/project/fa16a2a4-b6e4-4261-9c6e-b02397763950" },</v>
      </c>
    </row>
    <row r="17" spans="1:26" x14ac:dyDescent="0.25">
      <c r="B17">
        <f t="shared" si="4"/>
        <v>13</v>
      </c>
      <c r="C17" s="2" t="s">
        <v>394</v>
      </c>
      <c r="G17" t="s">
        <v>96</v>
      </c>
      <c r="L17" t="str">
        <f t="shared" si="6"/>
        <v>Test</v>
      </c>
      <c r="M17" t="str">
        <f t="shared" si="0"/>
        <v>13 Codecov (test) project</v>
      </c>
      <c r="N17" t="str">
        <f t="shared" si="7"/>
        <v>13 Codecov</v>
      </c>
      <c r="O17" t="str">
        <f t="shared" si="10"/>
        <v>codecov</v>
      </c>
      <c r="R17" t="str">
        <f t="shared" si="1"/>
        <v>...t .... project</v>
      </c>
      <c r="S17" t="str">
        <f t="shared" si="11"/>
        <v>https://img.shields.io/badge/13 Codecov-...t .... project-1080C0.svg?logo=codecov&amp;logoColor=</v>
      </c>
      <c r="U17" t="str">
        <f t="shared" si="8"/>
        <v>https://img.shields.io/badge/13 Codecov-...t .... project-1080C0.svg?logo=codecov&amp;logoColor=</v>
      </c>
      <c r="V17" s="7" t="s">
        <v>484</v>
      </c>
      <c r="W17" s="7" t="s">
        <v>485</v>
      </c>
      <c r="X17" s="7" t="s">
        <v>483</v>
      </c>
      <c r="Y17" t="str">
        <f t="shared" si="9"/>
        <v>https://codecov.io/gh/Yrkki/cv-generator-fe</v>
      </c>
      <c r="Z17" t="str">
        <f t="shared" si="3"/>
        <v xml:space="preserve">    { "Text": "13 Codecov (test) project", "Image": "https://img.shields.io/badge/13 Codecov-...t .... project-1080C0.svg?logo=codecov&amp;logoColor=", "Link": "https://codecov.io/gh/Yrkki/cv-generator-fe" },</v>
      </c>
    </row>
    <row r="18" spans="1:26" x14ac:dyDescent="0.25">
      <c r="B18">
        <f t="shared" si="4"/>
        <v>14</v>
      </c>
      <c r="C18" s="2" t="s">
        <v>395</v>
      </c>
      <c r="G18" t="s">
        <v>96</v>
      </c>
      <c r="L18" t="str">
        <f t="shared" si="6"/>
        <v>Test</v>
      </c>
      <c r="M18" t="str">
        <f t="shared" si="0"/>
        <v>14 Coveralls (test) project</v>
      </c>
      <c r="N18" t="str">
        <f t="shared" si="7"/>
        <v>14 Coveralls</v>
      </c>
      <c r="O18" t="str">
        <f t="shared" si="10"/>
        <v>coveralls</v>
      </c>
      <c r="R18" t="str">
        <f t="shared" si="1"/>
        <v>...t .... project</v>
      </c>
      <c r="S18" t="str">
        <f t="shared" si="11"/>
        <v>https://img.shields.io/badge/14 Coveralls-...t .... project-1080C0.svg?logo=coveralls&amp;logoColor=</v>
      </c>
      <c r="U18" t="str">
        <f t="shared" si="8"/>
        <v>https://img.shields.io/badge/14 Coveralls-...t .... project-1080C0.svg?logo=coveralls&amp;logoColor=</v>
      </c>
      <c r="V18" s="7" t="s">
        <v>487</v>
      </c>
      <c r="W18" s="7" t="s">
        <v>488</v>
      </c>
      <c r="X18" s="7" t="s">
        <v>486</v>
      </c>
      <c r="Y18" t="str">
        <f t="shared" si="9"/>
        <v>https://coveralls.io/github/Yrkki/cv-generator-fe</v>
      </c>
      <c r="Z18" t="str">
        <f t="shared" si="3"/>
        <v xml:space="preserve">    { "Text": "14 Coveralls (test) project", "Image": "https://img.shields.io/badge/14 Coveralls-...t .... project-1080C0.svg?logo=coveralls&amp;logoColor=", "Link": "https://coveralls.io/github/Yrkki/cv-generator-fe" },</v>
      </c>
    </row>
    <row r="19" spans="1:26" x14ac:dyDescent="0.25">
      <c r="B19">
        <f t="shared" si="4"/>
        <v>15</v>
      </c>
      <c r="C19" s="2" t="s">
        <v>515</v>
      </c>
      <c r="G19" t="s">
        <v>96</v>
      </c>
      <c r="L19" t="str">
        <f t="shared" si="6"/>
        <v>Test</v>
      </c>
      <c r="M19" t="str">
        <f t="shared" si="0"/>
        <v>15 Lighthouse CI (test) site</v>
      </c>
      <c r="N19" t="str">
        <f t="shared" si="7"/>
        <v>15 Lighthouse CI</v>
      </c>
      <c r="O19" t="s">
        <v>212</v>
      </c>
      <c r="R19" t="str">
        <f t="shared" si="1"/>
        <v>...t .... site</v>
      </c>
      <c r="S19" t="str">
        <f t="shared" si="11"/>
        <v>https://img.shields.io/badge/15 Lighthouse CI-...t .... site-a5daf8.svg?logo=lighthouse&amp;logoColor=</v>
      </c>
      <c r="U19" t="str">
        <f t="shared" si="8"/>
        <v>https://img.shields.io/badge/15 Lighthouse CI-...t .... site-a5daf8.svg?logo=lighthouse&amp;logoColor=</v>
      </c>
      <c r="X19" s="7" t="s">
        <v>516</v>
      </c>
      <c r="Y19" t="str">
        <f t="shared" si="9"/>
        <v>https://github.com/GoogleChrome/lighthouse-ci</v>
      </c>
      <c r="Z19" t="str">
        <f t="shared" si="3"/>
        <v xml:space="preserve">    { "Text": "15 Lighthouse CI (test) site", "Image": "https://img.shields.io/badge/15 Lighthouse CI-...t .... site-a5daf8.svg?logo=lighthouse&amp;logoColor=", "Link": "https://github.com/GoogleChrome/lighthouse-ci" },</v>
      </c>
    </row>
    <row r="20" spans="1:26" x14ac:dyDescent="0.25">
      <c r="B20">
        <f t="shared" si="4"/>
        <v>16</v>
      </c>
      <c r="C20" s="2" t="s">
        <v>408</v>
      </c>
      <c r="G20" t="s">
        <v>96</v>
      </c>
      <c r="L20" t="str">
        <f t="shared" ref="L20" si="19">IF(ISBLANK(D20),IF(ISBLANK(E20),IF(ISBLANK(F20),IF(ISBLANK(G20),IF(ISBLANK(H20),IF(ISBLANK(I20),IF(ISBLANK(J20),IF(ISBLANK(K20),"",K20),J20),I20),H20),G20),F20),E20),D20)</f>
        <v>Test</v>
      </c>
      <c r="M20" t="str">
        <f t="shared" ref="M20" si="20">_xlfn.TEXTJOIN(" ",TRUE,N20,LOWER(_xlfn.CONCAT("(",_xlfn.TEXTJOIN(" ",TRUE,Q20,D20:K20),") ",IF(ISBLANK(V20),IF(ISBLANK(W20),IF(ISBLANK(X20),"",X$3),W$3),V$3))))</f>
        <v>16 Codacy (test) project</v>
      </c>
      <c r="N20" t="str">
        <f t="shared" si="7"/>
        <v>16 Codacy</v>
      </c>
      <c r="O20" t="str">
        <f t="shared" ref="O20:O26" si="21">LOWER(SUBSTITUTE($C20," ","-"))</f>
        <v>codacy</v>
      </c>
      <c r="R20" t="str">
        <f t="shared" ref="R20" si="22">_xlfn.CONCAT(IF(ISBLANK(D20),".",LOWER(LEFT(D20,1))),IF(ISBLANK(E20),".",LOWER(LEFT(E20,1))),IF(ISBLANK(F20),".",LOWER(LEFT(F20,1))),IF(ISBLANK(G20),".",LOWER(LEFT(G20,1)))," ",IF(ISBLANK(H20),".",LOWER(LEFT(H20,1))),IF(ISBLANK(I20),".",LOWER(LEFT(I20,1))),IF(ISBLANK(J20),".",LOWER(LEFT(J20,1))),IF(ISBLANK(K20),".",LOWER(LEFT(K20,1)))," ",IF(ISBLANK(V20),IF(ISBLANK(W20),IF(ISBLANK(X20),"",X$3),W$3),V$3))</f>
        <v>...t .... project</v>
      </c>
      <c r="S20" t="str">
        <f t="shared" ref="S20" si="23">_xlfn.CONCAT("https://img.shields.io/badge/",SUBSTITUTE(N20,"-","--"),"-",_xlfn.TEXTJOIN(" ",TRUE,Q20,R20),"-",IF(ISBLANK(V20),IF(ISBLANK(W20),IF(ISBLANK(X20),"",X$2),W$2),V$2),".svg?logo=",O20,"&amp;logoColor=",P20)</f>
        <v>https://img.shields.io/badge/16 Codacy-...t .... project-1080C0.svg?logo=codacy&amp;logoColor=</v>
      </c>
      <c r="U20" t="str">
        <f t="shared" ref="U20" si="24">IF(ISBLANK(T20),IF(ISBLANK(S20),"",S20),T20)</f>
        <v>https://img.shields.io/badge/16 Codacy-...t .... project-1080C0.svg?logo=codacy&amp;logoColor=</v>
      </c>
      <c r="V20" s="7" t="s">
        <v>498</v>
      </c>
      <c r="W20" s="7" t="s">
        <v>499</v>
      </c>
      <c r="X20" s="7" t="s">
        <v>497</v>
      </c>
      <c r="Y20" t="str">
        <f t="shared" ref="Y20" si="25">IF(ISBLANK(V20),IF(ISBLANK(W20),IF(ISBLANK(X20),"",X20),W20),V20)</f>
        <v>https://app.codacy.com/manual/Yrkki/cv-generator-fe/dashboard?bid=18790902&amp;dashboardType=Days7</v>
      </c>
      <c r="Z20" t="str">
        <f t="shared" si="3"/>
        <v xml:space="preserve">    { "Text": "16 Codacy (test) project", "Image": "https://img.shields.io/badge/16 Codacy-...t .... project-1080C0.svg?logo=codacy&amp;logoColor=", "Link": "https://app.codacy.com/manual/Yrkki/cv-generator-fe/dashboard?bid=18790902&amp;dashboardType=Days7" },</v>
      </c>
    </row>
    <row r="21" spans="1:26" x14ac:dyDescent="0.25">
      <c r="B21">
        <f t="shared" si="4"/>
        <v>17</v>
      </c>
      <c r="C21" s="2" t="s">
        <v>609</v>
      </c>
      <c r="G21" t="s">
        <v>96</v>
      </c>
      <c r="K21" t="s">
        <v>432</v>
      </c>
      <c r="L21" t="str">
        <f>IF(ISBLANK(D21),IF(ISBLANK(E21),IF(ISBLANK(F21),IF(ISBLANK(G21),IF(ISBLANK(H21),IF(ISBLANK(I21),IF(ISBLANK(J21),IF(ISBLANK(K21),"",K21),J21),I21),H21),G21),F21),E21),D21)</f>
        <v>Test</v>
      </c>
      <c r="M21" t="str">
        <f>_xlfn.TEXTJOIN(" ",TRUE,N21,LOWER(_xlfn.CONCAT("(",_xlfn.TEXTJOIN(" ",TRUE,Q21,D21:K21),") ",IF(ISBLANK(V21),IF(ISBLANK(W21),IF(ISBLANK(X21),"",X$3),W$3),V$3))))</f>
        <v>17 Code Climate (test monitor) project</v>
      </c>
      <c r="N21" t="str">
        <f>_xlfn.TEXTJOIN(" ",TRUE,$B21:$C21)</f>
        <v>17 Code Climate</v>
      </c>
      <c r="O21" t="str">
        <f>LOWER(SUBSTITUTE($C21," ","-"))</f>
        <v>code-climate</v>
      </c>
      <c r="R21" t="str">
        <f>_xlfn.CONCAT(IF(ISBLANK(D21),".",LOWER(LEFT(D21,1))),IF(ISBLANK(E21),".",LOWER(LEFT(E21,1))),IF(ISBLANK(F21),".",LOWER(LEFT(F21,1))),IF(ISBLANK(G21),".",LOWER(LEFT(G21,1)))," ",IF(ISBLANK(H21),".",LOWER(LEFT(H21,1))),IF(ISBLANK(I21),".",LOWER(LEFT(I21,1))),IF(ISBLANK(J21),".",LOWER(LEFT(J21,1))),IF(ISBLANK(K21),".",LOWER(LEFT(K21,1)))," ",IF(ISBLANK(V21),IF(ISBLANK(W21),IF(ISBLANK(X21),"",X$3),W$3),V$3))</f>
        <v>...t ...m project</v>
      </c>
      <c r="S21" t="str">
        <f>_xlfn.CONCAT("https://img.shields.io/badge/",SUBSTITUTE(N21,"-","--"),"-",_xlfn.TEXTJOIN(" ",TRUE,Q21,R21),"-",IF(ISBLANK(V21),IF(ISBLANK(W21),IF(ISBLANK(X21),"",X$2),W$2),V$2),".svg?logo=",O21,"&amp;logoColor=",P21)</f>
        <v>https://img.shields.io/badge/17 Code Climate-...t ...m project-1080C0.svg?logo=code-climate&amp;logoColor=</v>
      </c>
      <c r="U21" t="str">
        <f>IF(ISBLANK(T21),IF(ISBLANK(S21),"",S21),T21)</f>
        <v>https://img.shields.io/badge/17 Code Climate-...t ...m project-1080C0.svg?logo=code-climate&amp;logoColor=</v>
      </c>
      <c r="V21" s="7" t="s">
        <v>612</v>
      </c>
      <c r="W21" s="7" t="s">
        <v>615</v>
      </c>
      <c r="X21" s="7" t="s">
        <v>614</v>
      </c>
      <c r="Y21" t="str">
        <f>IF(ISBLANK(V21),IF(ISBLANK(W21),IF(ISBLANK(X21),"",X21),W21),V21)</f>
        <v>https://codeclimate.com/github/Yrkki/cv-generator-fe</v>
      </c>
      <c r="Z21" t="str">
        <f t="shared" si="3"/>
        <v xml:space="preserve">    { "Text": "17 Code Climate (test monitor) project", "Image": "https://img.shields.io/badge/17 Code Climate-...t ...m project-1080C0.svg?logo=code-climate&amp;logoColor=", "Link": "https://codeclimate.com/github/Yrkki/cv-generator-fe" },</v>
      </c>
    </row>
    <row r="22" spans="1:26" x14ac:dyDescent="0.25">
      <c r="B22">
        <f t="shared" si="4"/>
        <v>18</v>
      </c>
      <c r="C22" s="2" t="s">
        <v>613</v>
      </c>
      <c r="G22" t="s">
        <v>96</v>
      </c>
      <c r="K22" t="s">
        <v>432</v>
      </c>
      <c r="L22" t="str">
        <f>IF(ISBLANK(D22),IF(ISBLANK(E22),IF(ISBLANK(F22),IF(ISBLANK(G22),IF(ISBLANK(H22),IF(ISBLANK(I22),IF(ISBLANK(J22),IF(ISBLANK(K22),"",K22),J22),I22),H22),G22),F22),E22),D22)</f>
        <v>Test</v>
      </c>
      <c r="M22" t="str">
        <f>_xlfn.TEXTJOIN(" ",TRUE,N22,LOWER(_xlfn.CONCAT("(",_xlfn.TEXTJOIN(" ",TRUE,Q22,D22:K22),") ",IF(ISBLANK(V22),IF(ISBLANK(W22),IF(ISBLANK(X22),"",X$3),W$3),V$3))))</f>
        <v>18 Code Climate Velocity (test monitor) project</v>
      </c>
      <c r="N22" t="str">
        <f>_xlfn.TEXTJOIN(" ",TRUE,$B22:$C22)</f>
        <v>18 Code Climate Velocity</v>
      </c>
      <c r="O22" t="s">
        <v>616</v>
      </c>
      <c r="R22" t="str">
        <f>_xlfn.CONCAT(IF(ISBLANK(D22),".",LOWER(LEFT(D22,1))),IF(ISBLANK(E22),".",LOWER(LEFT(E22,1))),IF(ISBLANK(F22),".",LOWER(LEFT(F22,1))),IF(ISBLANK(G22),".",LOWER(LEFT(G22,1)))," ",IF(ISBLANK(H22),".",LOWER(LEFT(H22,1))),IF(ISBLANK(I22),".",LOWER(LEFT(I22,1))),IF(ISBLANK(J22),".",LOWER(LEFT(J22,1))),IF(ISBLANK(K22),".",LOWER(LEFT(K22,1)))," ",IF(ISBLANK(V22),IF(ISBLANK(W22),IF(ISBLANK(X22),"",X$3),W$3),V$3))</f>
        <v>...t ...m project</v>
      </c>
      <c r="S22" t="str">
        <f>_xlfn.CONCAT("https://img.shields.io/badge/",SUBSTITUTE(N22,"-","--"),"-",_xlfn.TEXTJOIN(" ",TRUE,Q22,R22),"-",IF(ISBLANK(V22),IF(ISBLANK(W22),IF(ISBLANK(X22),"",X$2),W$2),V$2),".svg?logo=",O22,"&amp;logoColor=",P22)</f>
        <v>https://img.shields.io/badge/18 Code Climate Velocity-...t ...m project-1080C0.svg?logo=code-climate&amp;logoColor=</v>
      </c>
      <c r="U22" t="str">
        <f>IF(ISBLANK(T22),IF(ISBLANK(S22),"",S22),T22)</f>
        <v>https://img.shields.io/badge/18 Code Climate Velocity-...t ...m project-1080C0.svg?logo=code-climate&amp;logoColor=</v>
      </c>
      <c r="V22" s="7" t="s">
        <v>610</v>
      </c>
      <c r="W22" s="7" t="s">
        <v>611</v>
      </c>
      <c r="X22" s="7" t="s">
        <v>614</v>
      </c>
      <c r="Y22" t="str">
        <f>IF(ISBLANK(V22),IF(ISBLANK(W22),IF(ISBLANK(X22),"",X22),W22),V22)</f>
        <v>https://velocity.codeclimate.com/portal/targets</v>
      </c>
      <c r="Z22" t="str">
        <f t="shared" si="3"/>
        <v xml:space="preserve">    { "Text": "18 Code Climate Velocity (test monitor) project", "Image": "https://img.shields.io/badge/18 Code Climate Velocity-...t ...m project-1080C0.svg?logo=code-climate&amp;logoColor=", "Link": "https://velocity.codeclimate.com/portal/targets" },</v>
      </c>
    </row>
    <row r="23" spans="1:26" x14ac:dyDescent="0.25">
      <c r="A23" t="s">
        <v>97</v>
      </c>
      <c r="B23">
        <f t="shared" si="4"/>
        <v>19</v>
      </c>
      <c r="C23" s="2" t="s">
        <v>537</v>
      </c>
      <c r="H23" t="s">
        <v>97</v>
      </c>
      <c r="I23" t="s">
        <v>430</v>
      </c>
      <c r="L23" t="str">
        <f t="shared" si="6"/>
        <v>Release</v>
      </c>
      <c r="M23" t="str">
        <f t="shared" si="0"/>
        <v>19 Terraform (release deploy) project</v>
      </c>
      <c r="N23" t="str">
        <f t="shared" si="7"/>
        <v>19 Terraform</v>
      </c>
      <c r="O23" t="str">
        <f t="shared" si="21"/>
        <v>terraform</v>
      </c>
      <c r="R23" t="str">
        <f t="shared" si="1"/>
        <v>.... rd.. project</v>
      </c>
      <c r="S23" t="str">
        <f t="shared" si="11"/>
        <v>https://img.shields.io/badge/19 Terraform-.... rd.. project-1080C0.svg?logo=terraform&amp;logoColor=</v>
      </c>
      <c r="U23" t="str">
        <f t="shared" si="8"/>
        <v>https://img.shields.io/badge/19 Terraform-.... rd.. project-1080C0.svg?logo=terraform&amp;logoColor=</v>
      </c>
      <c r="V23" s="7" t="s">
        <v>563</v>
      </c>
      <c r="W23" s="7" t="s">
        <v>539</v>
      </c>
      <c r="X23" s="7" t="s">
        <v>538</v>
      </c>
      <c r="Y23" t="str">
        <f t="shared" si="9"/>
        <v>https://app.terraform.io/app/jorich/workspaces/cv-generator-life-terraform/runs</v>
      </c>
      <c r="Z23" t="str">
        <f t="shared" si="3"/>
        <v xml:space="preserve">    { "Text": "19 Terraform (release deploy) project", "Image": "https://img.shields.io/badge/19 Terraform-.... rd.. project-1080C0.svg?logo=terraform&amp;logoColor=", "Link": "https://app.terraform.io/app/jorich/workspaces/cv-generator-life-terraform/runs" },</v>
      </c>
    </row>
    <row r="24" spans="1:26" x14ac:dyDescent="0.25">
      <c r="B24">
        <f t="shared" si="4"/>
        <v>20</v>
      </c>
      <c r="C24" s="2" t="s">
        <v>390</v>
      </c>
      <c r="F24" t="s">
        <v>100</v>
      </c>
      <c r="G24" t="s">
        <v>96</v>
      </c>
      <c r="H24" t="s">
        <v>97</v>
      </c>
      <c r="I24" t="s">
        <v>430</v>
      </c>
      <c r="J24" t="s">
        <v>68</v>
      </c>
      <c r="K24" t="s">
        <v>432</v>
      </c>
      <c r="L24" t="str">
        <f>IF(ISBLANK(D24),IF(ISBLANK(E24),IF(ISBLANK(F24),IF(ISBLANK(G24),IF(ISBLANK(H24),IF(ISBLANK(I24),IF(ISBLANK(J24),IF(ISBLANK(K24),"",K24),J24),I24),H24),G24),F24),E24),D24)</f>
        <v>Build</v>
      </c>
      <c r="M24" t="str">
        <f t="shared" si="0"/>
        <v>20 Heroku (build test release deploy operate monitor) project</v>
      </c>
      <c r="N24" t="str">
        <f>_xlfn.TEXTJOIN(" ",TRUE,$B24:$C24)</f>
        <v>20 Heroku</v>
      </c>
      <c r="O24" t="str">
        <f t="shared" si="21"/>
        <v>heroku</v>
      </c>
      <c r="R24" t="str">
        <f t="shared" si="1"/>
        <v>..bt rdom project</v>
      </c>
      <c r="S24" t="str">
        <f t="shared" si="11"/>
        <v>https://img.shields.io/badge/20 Heroku-..bt rdom project-1080C0.svg?logo=heroku&amp;logoColor=</v>
      </c>
      <c r="U24" t="str">
        <f>IF(ISBLANK(T24),IF(ISBLANK(S24),"",S24),T24)</f>
        <v>https://img.shields.io/badge/20 Heroku-..bt rdom project-1080C0.svg?logo=heroku&amp;logoColor=</v>
      </c>
      <c r="V24" s="7" t="s">
        <v>523</v>
      </c>
      <c r="W24" s="7" t="s">
        <v>521</v>
      </c>
      <c r="X24" s="7" t="s">
        <v>522</v>
      </c>
      <c r="Y24" t="str">
        <f>IF(ISBLANK(V24),IF(ISBLANK(W24),IF(ISBLANK(X24),"",X24),W24),V24)</f>
        <v>https://dashboard.heroku.com/apps/cv-generator-fe</v>
      </c>
      <c r="Z24" t="str">
        <f t="shared" si="3"/>
        <v xml:space="preserve">    { "Text": "20 Heroku (build test release deploy operate monitor) project", "Image": "https://img.shields.io/badge/20 Heroku-..bt rdom project-1080C0.svg?logo=heroku&amp;logoColor=", "Link": "https://dashboard.heroku.com/apps/cv-generator-fe" },</v>
      </c>
    </row>
    <row r="25" spans="1:26" x14ac:dyDescent="0.25">
      <c r="B25">
        <f t="shared" si="4"/>
        <v>21</v>
      </c>
      <c r="C25" s="2" t="s">
        <v>773</v>
      </c>
      <c r="F25" t="s">
        <v>100</v>
      </c>
      <c r="G25" t="s">
        <v>96</v>
      </c>
      <c r="H25" t="s">
        <v>97</v>
      </c>
      <c r="I25" t="s">
        <v>430</v>
      </c>
      <c r="J25" t="s">
        <v>68</v>
      </c>
      <c r="K25" t="s">
        <v>432</v>
      </c>
      <c r="L25" t="str">
        <f>IF(ISBLANK(D25),IF(ISBLANK(E25),IF(ISBLANK(F25),IF(ISBLANK(G25),IF(ISBLANK(H25),IF(ISBLANK(I25),IF(ISBLANK(J25),IF(ISBLANK(K25),"",K25),J25),I25),H25),G25),F25),E25),D25)</f>
        <v>Build</v>
      </c>
      <c r="M25" t="str">
        <f t="shared" ref="M25" si="26">_xlfn.TEXTJOIN(" ",TRUE,N25,LOWER(_xlfn.CONCAT("(",_xlfn.TEXTJOIN(" ",TRUE,Q25,D25:K25),") ",IF(ISBLANK(V25),IF(ISBLANK(W25),IF(ISBLANK(X25),"",X$3),W$3),V$3))))</f>
        <v>21 Heroku (eu) (build test release deploy operate monitor) project</v>
      </c>
      <c r="N25" t="str">
        <f>_xlfn.TEXTJOIN(" ",TRUE,$B25:$C25)</f>
        <v>21 Heroku (eu)</v>
      </c>
      <c r="O25" t="s">
        <v>131</v>
      </c>
      <c r="R25" t="str">
        <f t="shared" ref="R25" si="27">_xlfn.CONCAT(IF(ISBLANK(D25),".",LOWER(LEFT(D25,1))),IF(ISBLANK(E25),".",LOWER(LEFT(E25,1))),IF(ISBLANK(F25),".",LOWER(LEFT(F25,1))),IF(ISBLANK(G25),".",LOWER(LEFT(G25,1)))," ",IF(ISBLANK(H25),".",LOWER(LEFT(H25,1))),IF(ISBLANK(I25),".",LOWER(LEFT(I25,1))),IF(ISBLANK(J25),".",LOWER(LEFT(J25,1))),IF(ISBLANK(K25),".",LOWER(LEFT(K25,1)))," ",IF(ISBLANK(V25),IF(ISBLANK(W25),IF(ISBLANK(X25),"",X$3),W$3),V$3))</f>
        <v>..bt rdom project</v>
      </c>
      <c r="S25" t="str">
        <f t="shared" ref="S25" si="28">_xlfn.CONCAT("https://img.shields.io/badge/",SUBSTITUTE(N25,"-","--"),"-",_xlfn.TEXTJOIN(" ",TRUE,Q25,R25),"-",IF(ISBLANK(V25),IF(ISBLANK(W25),IF(ISBLANK(X25),"",X$2),W$2),V$2),".svg?logo=",O25,"&amp;logoColor=",P25)</f>
        <v>https://img.shields.io/badge/21 Heroku (eu)-..bt rdom project-1080C0.svg?logo=heroku&amp;logoColor=</v>
      </c>
      <c r="U25" t="str">
        <f>IF(ISBLANK(T25),IF(ISBLANK(S25),"",S25),T25)</f>
        <v>https://img.shields.io/badge/21 Heroku (eu)-..bt rdom project-1080C0.svg?logo=heroku&amp;logoColor=</v>
      </c>
      <c r="V25" s="7" t="s">
        <v>774</v>
      </c>
      <c r="W25" s="7" t="s">
        <v>521</v>
      </c>
      <c r="X25" s="7" t="s">
        <v>522</v>
      </c>
      <c r="Y25" t="str">
        <f>IF(ISBLANK(V25),IF(ISBLANK(W25),IF(ISBLANK(X25),"",X25),W25),V25)</f>
        <v>https://dashboard.heroku.com/apps/cv-generator-fe-eu</v>
      </c>
      <c r="Z25" t="str">
        <f t="shared" ref="Z25" si="29">_xlfn.CONCAT("    { ""Text"": """,M25,""", ""Image"": """,U25,""", ""Link"": """,Y25,""" },")</f>
        <v xml:space="preserve">    { "Text": "21 Heroku (eu) (build test release deploy operate monitor) project", "Image": "https://img.shields.io/badge/21 Heroku (eu)-..bt rdom project-1080C0.svg?logo=heroku&amp;logoColor=", "Link": "https://dashboard.heroku.com/apps/cv-generator-fe-eu" },</v>
      </c>
    </row>
    <row r="26" spans="1:26" x14ac:dyDescent="0.25">
      <c r="B26">
        <f t="shared" si="4"/>
        <v>22</v>
      </c>
      <c r="C26" s="2" t="s">
        <v>751</v>
      </c>
      <c r="F26" t="s">
        <v>100</v>
      </c>
      <c r="G26" t="s">
        <v>96</v>
      </c>
      <c r="H26" t="s">
        <v>97</v>
      </c>
      <c r="I26" t="s">
        <v>430</v>
      </c>
      <c r="J26" t="s">
        <v>68</v>
      </c>
      <c r="K26" t="s">
        <v>432</v>
      </c>
      <c r="L26" t="str">
        <f>IF(ISBLANK(D26),IF(ISBLANK(E26),IF(ISBLANK(F26),IF(ISBLANK(G26),IF(ISBLANK(H26),IF(ISBLANK(I26),IF(ISBLANK(J26),IF(ISBLANK(K26),"",K26),J26),I26),H26),G26),F26),E26),D26)</f>
        <v>Build</v>
      </c>
      <c r="M26" t="str">
        <f t="shared" ref="M26" si="30">_xlfn.TEXTJOIN(" ",TRUE,N26,LOWER(_xlfn.CONCAT("(",_xlfn.TEXTJOIN(" ",TRUE,Q26,D26:K26),") ",IF(ISBLANK(V26),IF(ISBLANK(W26),IF(ISBLANK(X26),"",X$3),W$3),V$3))))</f>
        <v>22 Netlify (build test release deploy operate monitor) project</v>
      </c>
      <c r="N26" t="str">
        <f>_xlfn.TEXTJOIN(" ",TRUE,$B26:$C26)</f>
        <v>22 Netlify</v>
      </c>
      <c r="O26" t="str">
        <f t="shared" si="21"/>
        <v>netlify</v>
      </c>
      <c r="R26" t="str">
        <f t="shared" ref="R26" si="31">_xlfn.CONCAT(IF(ISBLANK(D26),".",LOWER(LEFT(D26,1))),IF(ISBLANK(E26),".",LOWER(LEFT(E26,1))),IF(ISBLANK(F26),".",LOWER(LEFT(F26,1))),IF(ISBLANK(G26),".",LOWER(LEFT(G26,1)))," ",IF(ISBLANK(H26),".",LOWER(LEFT(H26,1))),IF(ISBLANK(I26),".",LOWER(LEFT(I26,1))),IF(ISBLANK(J26),".",LOWER(LEFT(J26,1))),IF(ISBLANK(K26),".",LOWER(LEFT(K26,1)))," ",IF(ISBLANK(V26),IF(ISBLANK(W26),IF(ISBLANK(X26),"",X$3),W$3),V$3))</f>
        <v>..bt rdom project</v>
      </c>
      <c r="S26" t="str">
        <f t="shared" ref="S26" si="32">_xlfn.CONCAT("https://img.shields.io/badge/",SUBSTITUTE(N26,"-","--"),"-",_xlfn.TEXTJOIN(" ",TRUE,Q26,R26),"-",IF(ISBLANK(V26),IF(ISBLANK(W26),IF(ISBLANK(X26),"",X$2),W$2),V$2),".svg?logo=",O26,"&amp;logoColor=",P26)</f>
        <v>https://img.shields.io/badge/22 Netlify-..bt rdom project-1080C0.svg?logo=netlify&amp;logoColor=</v>
      </c>
      <c r="U26" t="str">
        <f>IF(ISBLANK(T26),IF(ISBLANK(S26),"",S26),T26)</f>
        <v>https://img.shields.io/badge/22 Netlify-..bt rdom project-1080C0.svg?logo=netlify&amp;logoColor=</v>
      </c>
      <c r="V26" s="7" t="s">
        <v>753</v>
      </c>
      <c r="W26" s="7" t="s">
        <v>754</v>
      </c>
      <c r="X26" s="7" t="s">
        <v>752</v>
      </c>
      <c r="Y26" t="str">
        <f>IF(ISBLANK(V26),IF(ISBLANK(W26),IF(ISBLANK(X26),"",X26),W26),V26)</f>
        <v>https://app.netlify.com/sites/cv-generator-fe/overview</v>
      </c>
      <c r="Z26" t="str">
        <f t="shared" ref="Z26" si="33">_xlfn.CONCAT("    { ""Text"": """,M26,""", ""Image"": """,U26,""", ""Link"": """,Y26,""" },")</f>
        <v xml:space="preserve">    { "Text": "22 Netlify (build test release deploy operate monitor) project", "Image": "https://img.shields.io/badge/22 Netlify-..bt rdom project-1080C0.svg?logo=netlify&amp;logoColor=", "Link": "https://app.netlify.com/sites/cv-generator-fe/overview" },</v>
      </c>
    </row>
    <row r="27" spans="1:26" x14ac:dyDescent="0.25">
      <c r="A27" t="s">
        <v>430</v>
      </c>
      <c r="B27">
        <f t="shared" si="4"/>
        <v>23</v>
      </c>
      <c r="C27" s="2" t="s">
        <v>453</v>
      </c>
      <c r="H27" t="s">
        <v>97</v>
      </c>
      <c r="I27" t="s">
        <v>430</v>
      </c>
      <c r="L27" t="str">
        <f t="shared" si="6"/>
        <v>Release</v>
      </c>
      <c r="M27" t="str">
        <f t="shared" si="0"/>
        <v>23 Docker Hub (release deploy) project</v>
      </c>
      <c r="N27" t="str">
        <f t="shared" si="7"/>
        <v>23 Docker Hub</v>
      </c>
      <c r="O27" t="s">
        <v>548</v>
      </c>
      <c r="R27" t="str">
        <f t="shared" si="1"/>
        <v>.... rd.. project</v>
      </c>
      <c r="S27" t="str">
        <f t="shared" si="11"/>
        <v>https://img.shields.io/badge/23 Docker Hub-.... rd.. project-1080C0.svg?logo=docker&amp;logoColor=</v>
      </c>
      <c r="U27" t="str">
        <f t="shared" si="8"/>
        <v>https://img.shields.io/badge/23 Docker Hub-.... rd.. project-1080C0.svg?logo=docker&amp;logoColor=</v>
      </c>
      <c r="V27" s="7" t="s">
        <v>509</v>
      </c>
      <c r="W27" s="7" t="s">
        <v>510</v>
      </c>
      <c r="X27" s="7" t="s">
        <v>508</v>
      </c>
      <c r="Y27" t="str">
        <f t="shared" si="9"/>
        <v>https://hub.docker.com/repository/docker/jorich/cv-generator-fe</v>
      </c>
      <c r="Z27" t="str">
        <f t="shared" si="3"/>
        <v xml:space="preserve">    { "Text": "23 Docker Hub (release deploy) project", "Image": "https://img.shields.io/badge/23 Docker Hub-.... rd.. project-1080C0.svg?logo=docker&amp;logoColor=", "Link": "https://hub.docker.com/repository/docker/jorich/cv-generator-fe" },</v>
      </c>
    </row>
    <row r="28" spans="1:26" x14ac:dyDescent="0.25">
      <c r="B28">
        <f t="shared" si="4"/>
        <v>24</v>
      </c>
      <c r="C28" s="2" t="s">
        <v>399</v>
      </c>
      <c r="H28" t="s">
        <v>97</v>
      </c>
      <c r="I28" t="s">
        <v>430</v>
      </c>
      <c r="L28" t="str">
        <f t="shared" si="6"/>
        <v>Release</v>
      </c>
      <c r="M28" t="str">
        <f t="shared" si="0"/>
        <v>24 NPM (release deploy) project</v>
      </c>
      <c r="N28" t="str">
        <f t="shared" si="7"/>
        <v>24 NPM</v>
      </c>
      <c r="O28" t="str">
        <f t="shared" ref="O28" si="34">LOWER(SUBSTITUTE($C28," ","-"))</f>
        <v>npm</v>
      </c>
      <c r="R28" t="str">
        <f t="shared" si="1"/>
        <v>.... rd.. project</v>
      </c>
      <c r="S28" t="str">
        <f t="shared" si="11"/>
        <v>https://img.shields.io/badge/24 NPM-.... rd.. project-1080C0.svg?logo=npm&amp;logoColor=</v>
      </c>
      <c r="U28" t="str">
        <f t="shared" si="8"/>
        <v>https://img.shields.io/badge/24 NPM-.... rd.. project-1080C0.svg?logo=npm&amp;logoColor=</v>
      </c>
      <c r="V28" s="7" t="s">
        <v>562</v>
      </c>
      <c r="W28" s="7" t="s">
        <v>507</v>
      </c>
      <c r="X28" s="7" t="s">
        <v>506</v>
      </c>
      <c r="Y28" t="str">
        <f t="shared" si="9"/>
        <v>https://www.npmjs.com/package/cv-generator-fe</v>
      </c>
      <c r="Z28" t="str">
        <f t="shared" si="3"/>
        <v xml:space="preserve">    { "Text": "24 NPM (release deploy) project", "Image": "https://img.shields.io/badge/24 NPM-.... rd.. project-1080C0.svg?logo=npm&amp;logoColor=", "Link": "https://www.npmjs.com/package/cv-generator-fe" },</v>
      </c>
    </row>
    <row r="29" spans="1:26" x14ac:dyDescent="0.25">
      <c r="B29">
        <f t="shared" si="4"/>
        <v>25</v>
      </c>
      <c r="C29" s="2" t="s">
        <v>534</v>
      </c>
      <c r="I29" t="s">
        <v>430</v>
      </c>
      <c r="J29" t="s">
        <v>68</v>
      </c>
      <c r="L29" t="str">
        <f>IF(ISBLANK(D29),IF(ISBLANK(E29),IF(ISBLANK(F29),IF(ISBLANK(G29),IF(ISBLANK(H29),IF(ISBLANK(I29),IF(ISBLANK(J29),IF(ISBLANK(K29),"",K29),J29),I29),H29),G29),F29),E29),D29)</f>
        <v>Deploy</v>
      </c>
      <c r="M29" t="str">
        <f t="shared" si="0"/>
        <v>25 Freenom (deploy operate) project</v>
      </c>
      <c r="N29" t="str">
        <f t="shared" si="7"/>
        <v>25 Freenom</v>
      </c>
      <c r="O29" t="s">
        <v>558</v>
      </c>
      <c r="R29" t="str">
        <f t="shared" si="1"/>
        <v>.... .do. project</v>
      </c>
      <c r="S29" t="str">
        <f t="shared" si="11"/>
        <v>https://img.shields.io/badge/25 Freenom-.... .do. project-1080C0.svg?logo=react-router&amp;logoColor=</v>
      </c>
      <c r="U29" t="str">
        <f>IF(ISBLANK(T29),IF(ISBLANK(S29),"",S29),T29)</f>
        <v>https://img.shields.io/badge/25 Freenom-.... .do. project-1080C0.svg?logo=react-router&amp;logoColor=</v>
      </c>
      <c r="V29" s="7" t="s">
        <v>536</v>
      </c>
      <c r="W29" s="7" t="s">
        <v>533</v>
      </c>
      <c r="X29" s="7" t="s">
        <v>535</v>
      </c>
      <c r="Y29" t="str">
        <f>IF(ISBLANK(V29),IF(ISBLANK(W29),IF(ISBLANK(X29),"",X29),W29),V29)</f>
        <v>https://my.freenom.com/clientarea.php?action=domaindetails&amp;id=1095750537</v>
      </c>
      <c r="Z29" t="str">
        <f t="shared" si="3"/>
        <v xml:space="preserve">    { "Text": "25 Freenom (deploy operate) project", "Image": "https://img.shields.io/badge/25 Freenom-.... .do. project-1080C0.svg?logo=react-router&amp;logoColor=", "Link": "https://my.freenom.com/clientarea.php?action=domaindetails&amp;id=1095750537" },</v>
      </c>
    </row>
    <row r="30" spans="1:26" x14ac:dyDescent="0.25">
      <c r="B30">
        <f t="shared" si="4"/>
        <v>26</v>
      </c>
      <c r="C30" s="2" t="s">
        <v>757</v>
      </c>
      <c r="I30" t="s">
        <v>430</v>
      </c>
      <c r="J30" t="s">
        <v>68</v>
      </c>
      <c r="L30" t="str">
        <f>IF(ISBLANK(D30),IF(ISBLANK(E30),IF(ISBLANK(F30),IF(ISBLANK(G30),IF(ISBLANK(H30),IF(ISBLANK(I30),IF(ISBLANK(J30),IF(ISBLANK(K30),"",K30),J30),I30),H30),G30),F30),E30),D30)</f>
        <v>Deploy</v>
      </c>
      <c r="M30" t="str">
        <f t="shared" ref="M30" si="35">_xlfn.TEXTJOIN(" ",TRUE,N30,LOWER(_xlfn.CONCAT("(",_xlfn.TEXTJOIN(" ",TRUE,Q30,D30:K30),") ",IF(ISBLANK(V30),IF(ISBLANK(W30),IF(ISBLANK(X30),"",X$3),W$3),V$3))))</f>
        <v>26 F5 (deploy operate) account</v>
      </c>
      <c r="N30" t="str">
        <f t="shared" si="7"/>
        <v>26 F5</v>
      </c>
      <c r="O30" t="s">
        <v>758</v>
      </c>
      <c r="R30" t="str">
        <f t="shared" ref="R30" si="36">_xlfn.CONCAT(IF(ISBLANK(D30),".",LOWER(LEFT(D30,1))),IF(ISBLANK(E30),".",LOWER(LEFT(E30,1))),IF(ISBLANK(F30),".",LOWER(LEFT(F30,1))),IF(ISBLANK(G30),".",LOWER(LEFT(G30,1)))," ",IF(ISBLANK(H30),".",LOWER(LEFT(H30,1))),IF(ISBLANK(I30),".",LOWER(LEFT(I30,1))),IF(ISBLANK(J30),".",LOWER(LEFT(J30,1))),IF(ISBLANK(K30),".",LOWER(LEFT(K30,1)))," ",IF(ISBLANK(V30),IF(ISBLANK(W30),IF(ISBLANK(X30),"",X$3),W$3),V$3))</f>
        <v>.... .do. account</v>
      </c>
      <c r="S30" t="str">
        <f t="shared" ref="S30" si="37">_xlfn.CONCAT("https://img.shields.io/badge/",SUBSTITUTE(N30,"-","--"),"-",_xlfn.TEXTJOIN(" ",TRUE,Q30,R30),"-",IF(ISBLANK(V30),IF(ISBLANK(W30),IF(ISBLANK(X30),"",X$2),W$2),V$2),".svg?logo=",O30,"&amp;logoColor=",P30)</f>
        <v>https://img.shields.io/badge/26 F5-.... .do. account-47b2f0.svg?logo=nginx&amp;logoColor=</v>
      </c>
      <c r="U30" t="str">
        <f>IF(ISBLANK(T30),IF(ISBLANK(S30),"",S30),T30)</f>
        <v>https://img.shields.io/badge/26 F5-.... .do. account-47b2f0.svg?logo=nginx&amp;logoColor=</v>
      </c>
      <c r="V30" s="7"/>
      <c r="W30" s="7" t="s">
        <v>759</v>
      </c>
      <c r="X30" s="7" t="s">
        <v>760</v>
      </c>
      <c r="Y30" t="str">
        <f>IF(ISBLANK(V30),IF(ISBLANK(W30),IF(ISBLANK(X30),"",X30),W30),V30)</f>
        <v>https://my.f5.com/</v>
      </c>
      <c r="Z30" t="str">
        <f t="shared" ref="Z30" si="38">_xlfn.CONCAT("    { ""Text"": """,M30,""", ""Image"": """,U30,""", ""Link"": """,Y30,""" },")</f>
        <v xml:space="preserve">    { "Text": "26 F5 (deploy operate) account", "Image": "https://img.shields.io/badge/26 F5-.... .do. account-47b2f0.svg?logo=nginx&amp;logoColor=", "Link": "https://my.f5.com/" },</v>
      </c>
    </row>
    <row r="31" spans="1:26" x14ac:dyDescent="0.25">
      <c r="B31">
        <f t="shared" si="4"/>
        <v>27</v>
      </c>
      <c r="C31" s="2" t="s">
        <v>401</v>
      </c>
      <c r="I31" t="s">
        <v>430</v>
      </c>
      <c r="J31" t="s">
        <v>68</v>
      </c>
      <c r="L31" t="str">
        <f>IF(ISBLANK(D31),IF(ISBLANK(E31),IF(ISBLANK(F31),IF(ISBLANK(G31),IF(ISBLANK(H31),IF(ISBLANK(I31),IF(ISBLANK(J31),IF(ISBLANK(K31),"",K31),J31),I31),H31),G31),F31),E31),D31)</f>
        <v>Deploy</v>
      </c>
      <c r="M31" t="str">
        <f t="shared" si="0"/>
        <v>27 GitHub.io (deploy operate) project</v>
      </c>
      <c r="N31" t="str">
        <f>_xlfn.TEXTJOIN(" ",TRUE,$B31:$C31)</f>
        <v>27 GitHub.io</v>
      </c>
      <c r="O31" t="s">
        <v>549</v>
      </c>
      <c r="R31" t="str">
        <f t="shared" si="1"/>
        <v>.... .do. project</v>
      </c>
      <c r="S31" t="str">
        <f t="shared" si="11"/>
        <v>https://img.shields.io/badge/27 GitHub.io-.... .do. project-1080C0.svg?logo=github&amp;logoColor=</v>
      </c>
      <c r="U31" t="str">
        <f>IF(ISBLANK(T31),IF(ISBLANK(S31),"",S31),T31)</f>
        <v>https://img.shields.io/badge/27 GitHub.io-.... .do. project-1080C0.svg?logo=github&amp;logoColor=</v>
      </c>
      <c r="V31" s="7" t="s">
        <v>478</v>
      </c>
      <c r="W31" s="7" t="s">
        <v>477</v>
      </c>
      <c r="X31" s="7" t="s">
        <v>479</v>
      </c>
      <c r="Y31" t="str">
        <f>IF(ISBLANK(V31),IF(ISBLANK(W31),IF(ISBLANK(X31),"",X31),W31),V31)</f>
        <v>https://yrkki.github.io/cv-generator-fe/</v>
      </c>
      <c r="Z31" t="str">
        <f t="shared" si="3"/>
        <v xml:space="preserve">    { "Text": "27 GitHub.io (deploy operate) project", "Image": "https://img.shields.io/badge/27 GitHub.io-.... .do. project-1080C0.svg?logo=github&amp;logoColor=", "Link": "https://yrkki.github.io/cv-generator-fe/" },</v>
      </c>
    </row>
    <row r="32" spans="1:26" x14ac:dyDescent="0.25">
      <c r="A32" t="s">
        <v>68</v>
      </c>
      <c r="B32">
        <f t="shared" si="4"/>
        <v>28</v>
      </c>
      <c r="C32" s="2" t="s">
        <v>410</v>
      </c>
      <c r="J32" t="s">
        <v>68</v>
      </c>
      <c r="L32" t="str">
        <f t="shared" si="6"/>
        <v>Operate</v>
      </c>
      <c r="M32" t="str">
        <f t="shared" si="0"/>
        <v>28 Prometheus (operate) project</v>
      </c>
      <c r="N32" t="str">
        <f t="shared" si="7"/>
        <v>28 Prometheus</v>
      </c>
      <c r="O32" t="str">
        <f>LOWER(SUBSTITUTE($C32," ","-"))</f>
        <v>prometheus</v>
      </c>
      <c r="R32" t="str">
        <f t="shared" si="1"/>
        <v>.... ..o. project</v>
      </c>
      <c r="S32" t="str">
        <f t="shared" si="11"/>
        <v>https://img.shields.io/badge/28 Prometheus-.... ..o. project-1080C0.svg?logo=prometheus&amp;logoColor=</v>
      </c>
      <c r="U32" t="str">
        <f t="shared" si="8"/>
        <v>https://img.shields.io/badge/28 Prometheus-.... ..o. project-1080C0.svg?logo=prometheus&amp;logoColor=</v>
      </c>
      <c r="V32" s="7" t="s">
        <v>694</v>
      </c>
      <c r="X32" s="7" t="s">
        <v>494</v>
      </c>
      <c r="Y32" t="str">
        <f t="shared" si="9"/>
        <v>{{ qualifiedHostname }}:9090/new/graph?g0.expr=scrape_duration_seconds&amp;g0.tab=0&amp;g0.stacked=0&amp;g0.range_input=3h&amp;g1.expr=go_memstats_alloc_bytes&amp;g1.tab=0&amp;g1.stacked=0&amp;g1.range_input=3h&amp;g2.expr=go_memstats_alloc_bytes&amp;g2.tab=0&amp;g2.stacked=0&amp;g2.range_input=1m</v>
      </c>
      <c r="Z32" t="str">
        <f t="shared" si="3"/>
        <v xml:space="preserve">    { "Text": "28 Prometheus (operate) project", "Image": "https://img.shields.io/badge/28 Prometheus-.... ..o. project-1080C0.svg?logo=prometheus&amp;logoColor=", "Link": "{{ qualifiedHostname }}:9090/new/graph?g0.expr=scrape_duration_seconds&amp;g0.tab=0&amp;g0.stacked=0&amp;g0.range_input=3h&amp;g1.expr=go_memstats_alloc_bytes&amp;g1.tab=0&amp;g1.stacked=0&amp;g1.range_input=3h&amp;g2.expr=go_memstats_alloc_bytes&amp;g2.tab=0&amp;g2.stacked=0&amp;g2.range_input=1m" },</v>
      </c>
    </row>
    <row r="33" spans="1:26" x14ac:dyDescent="0.25">
      <c r="B33">
        <f t="shared" si="4"/>
        <v>29</v>
      </c>
      <c r="C33" s="2" t="s">
        <v>454</v>
      </c>
      <c r="J33" t="s">
        <v>68</v>
      </c>
      <c r="L33" t="str">
        <f t="shared" ref="L33:L36" si="39">IF(ISBLANK(D33),IF(ISBLANK(E33),IF(ISBLANK(F33),IF(ISBLANK(G33),IF(ISBLANK(H33),IF(ISBLANK(I33),IF(ISBLANK(J33),IF(ISBLANK(K33),"",K33),J33),I33),H33),G33),F33),E33),D33)</f>
        <v>Operate</v>
      </c>
      <c r="M33" t="str">
        <f t="shared" ref="M33:M36" si="40">_xlfn.TEXTJOIN(" ",TRUE,N33,LOWER(_xlfn.CONCAT("(",_xlfn.TEXTJOIN(" ",TRUE,Q33,D33:K33),") ",IF(ISBLANK(V33),IF(ISBLANK(W33),IF(ISBLANK(X33),"",X$3),W$3),V$3))))</f>
        <v>29 Papertrail (operate) project</v>
      </c>
      <c r="N33" t="str">
        <f t="shared" si="7"/>
        <v>29 Papertrail</v>
      </c>
      <c r="O33" t="s">
        <v>550</v>
      </c>
      <c r="R33" t="str">
        <f t="shared" ref="R33:R36" si="41">_xlfn.CONCAT(IF(ISBLANK(D33),".",LOWER(LEFT(D33,1))),IF(ISBLANK(E33),".",LOWER(LEFT(E33,1))),IF(ISBLANK(F33),".",LOWER(LEFT(F33,1))),IF(ISBLANK(G33),".",LOWER(LEFT(G33,1)))," ",IF(ISBLANK(H33),".",LOWER(LEFT(H33,1))),IF(ISBLANK(I33),".",LOWER(LEFT(I33,1))),IF(ISBLANK(J33),".",LOWER(LEFT(J33,1))),IF(ISBLANK(K33),".",LOWER(LEFT(K33,1)))," ",IF(ISBLANK(V33),IF(ISBLANK(W33),IF(ISBLANK(X33),"",X$3),W$3),V$3))</f>
        <v>.... ..o. project</v>
      </c>
      <c r="S33" t="str">
        <f t="shared" ref="S33:S36" si="42">_xlfn.CONCAT("https://img.shields.io/badge/",SUBSTITUTE(N33,"-","--"),"-",_xlfn.TEXTJOIN(" ",TRUE,Q33,R33),"-",IF(ISBLANK(V33),IF(ISBLANK(W33),IF(ISBLANK(X33),"",X$2),W$2),V$2),".svg?logo=",O33,"&amp;logoColor=",P33)</f>
        <v>https://img.shields.io/badge/29 Papertrail-.... ..o. project-1080C0.svg?logo=logstash&amp;logoColor=</v>
      </c>
      <c r="U33" t="str">
        <f t="shared" ref="U33:U36" si="43">IF(ISBLANK(T33),IF(ISBLANK(S33),"",S33),T33)</f>
        <v>https://img.shields.io/badge/29 Papertrail-.... ..o. project-1080C0.svg?logo=logstash&amp;logoColor=</v>
      </c>
      <c r="V33" s="7" t="s">
        <v>595</v>
      </c>
      <c r="W33" s="7" t="s">
        <v>489</v>
      </c>
      <c r="X33" s="7" t="s">
        <v>490</v>
      </c>
      <c r="Y33" t="str">
        <f t="shared" ref="Y33:Y36" si="44">IF(ISBLANK(V33),IF(ISBLANK(W33),IF(ISBLANK(X33),"",X33),W33),V33)</f>
        <v>https://papertrailapp.com/systems/cv-generator-fe/events</v>
      </c>
      <c r="Z33" t="str">
        <f t="shared" si="3"/>
        <v xml:space="preserve">    { "Text": "29 Papertrail (operate) project", "Image": "https://img.shields.io/badge/29 Papertrail-.... ..o. project-1080C0.svg?logo=logstash&amp;logoColor=", "Link": "https://papertrailapp.com/systems/cv-generator-fe/events" },</v>
      </c>
    </row>
    <row r="34" spans="1:26" x14ac:dyDescent="0.25">
      <c r="B34">
        <f t="shared" si="4"/>
        <v>30</v>
      </c>
      <c r="C34" s="2" t="s">
        <v>585</v>
      </c>
      <c r="J34" t="s">
        <v>68</v>
      </c>
      <c r="K34" t="s">
        <v>432</v>
      </c>
      <c r="L34" t="str">
        <f t="shared" si="39"/>
        <v>Operate</v>
      </c>
      <c r="M34" t="str">
        <f t="shared" si="40"/>
        <v>30 Deploys (operate monitor) project</v>
      </c>
      <c r="N34" t="str">
        <f t="shared" si="7"/>
        <v>30 Deploys</v>
      </c>
      <c r="O34" t="s">
        <v>550</v>
      </c>
      <c r="R34" t="str">
        <f t="shared" si="41"/>
        <v>.... ..om project</v>
      </c>
      <c r="S34" t="str">
        <f t="shared" si="42"/>
        <v>https://img.shields.io/badge/30 Deploys-.... ..om project-1080C0.svg?logo=logstash&amp;logoColor=</v>
      </c>
      <c r="U34" t="str">
        <f t="shared" si="43"/>
        <v>https://img.shields.io/badge/30 Deploys-.... ..om project-1080C0.svg?logo=logstash&amp;logoColor=</v>
      </c>
      <c r="V34" s="7" t="s">
        <v>590</v>
      </c>
      <c r="W34" s="7" t="s">
        <v>489</v>
      </c>
      <c r="X34" s="7" t="s">
        <v>490</v>
      </c>
      <c r="Y34" t="str">
        <f t="shared" si="44"/>
        <v>https://papertrailapp.com/searches/91201242</v>
      </c>
      <c r="Z34" t="str">
        <f t="shared" si="3"/>
        <v xml:space="preserve">    { "Text": "30 Deploys (operate monitor) project", "Image": "https://img.shields.io/badge/30 Deploys-.... ..om project-1080C0.svg?logo=logstash&amp;logoColor=", "Link": "https://papertrailapp.com/searches/91201242" },</v>
      </c>
    </row>
    <row r="35" spans="1:26" x14ac:dyDescent="0.25">
      <c r="B35">
        <f t="shared" si="4"/>
        <v>31</v>
      </c>
      <c r="C35" s="2" t="s">
        <v>586</v>
      </c>
      <c r="J35" t="s">
        <v>68</v>
      </c>
      <c r="K35" t="s">
        <v>432</v>
      </c>
      <c r="L35" t="str">
        <f t="shared" si="39"/>
        <v>Operate</v>
      </c>
      <c r="M35" t="str">
        <f t="shared" si="40"/>
        <v>31 Dyno state changes (operate monitor) project</v>
      </c>
      <c r="N35" t="str">
        <f t="shared" si="7"/>
        <v>31 Dyno state changes</v>
      </c>
      <c r="O35" t="s">
        <v>550</v>
      </c>
      <c r="R35" t="str">
        <f t="shared" si="41"/>
        <v>.... ..om project</v>
      </c>
      <c r="S35" t="str">
        <f t="shared" si="42"/>
        <v>https://img.shields.io/badge/31 Dyno state changes-.... ..om project-1080C0.svg?logo=logstash&amp;logoColor=</v>
      </c>
      <c r="U35" t="str">
        <f t="shared" si="43"/>
        <v>https://img.shields.io/badge/31 Dyno state changes-.... ..om project-1080C0.svg?logo=logstash&amp;logoColor=</v>
      </c>
      <c r="V35" s="7" t="s">
        <v>591</v>
      </c>
      <c r="W35" s="7" t="s">
        <v>489</v>
      </c>
      <c r="X35" s="7" t="s">
        <v>490</v>
      </c>
      <c r="Y35" t="str">
        <f t="shared" si="44"/>
        <v>https://papertrailapp.com/searches/91201262</v>
      </c>
      <c r="Z35" t="str">
        <f t="shared" si="3"/>
        <v xml:space="preserve">    { "Text": "31 Dyno state changes (operate monitor) project", "Image": "https://img.shields.io/badge/31 Dyno state changes-.... ..om project-1080C0.svg?logo=logstash&amp;logoColor=", "Link": "https://papertrailapp.com/searches/91201262" },</v>
      </c>
    </row>
    <row r="36" spans="1:26" x14ac:dyDescent="0.25">
      <c r="B36">
        <f t="shared" si="4"/>
        <v>32</v>
      </c>
      <c r="C36" s="2" t="s">
        <v>587</v>
      </c>
      <c r="J36" t="s">
        <v>68</v>
      </c>
      <c r="K36" t="s">
        <v>432</v>
      </c>
      <c r="L36" t="str">
        <f t="shared" si="39"/>
        <v>Operate</v>
      </c>
      <c r="M36" t="str">
        <f t="shared" si="40"/>
        <v>32 Platform errors (operate monitor) project</v>
      </c>
      <c r="N36" t="str">
        <f t="shared" si="7"/>
        <v>32 Platform errors</v>
      </c>
      <c r="O36" t="s">
        <v>550</v>
      </c>
      <c r="R36" t="str">
        <f t="shared" si="41"/>
        <v>.... ..om project</v>
      </c>
      <c r="S36" t="str">
        <f t="shared" si="42"/>
        <v>https://img.shields.io/badge/32 Platform errors-.... ..om project-1080C0.svg?logo=logstash&amp;logoColor=</v>
      </c>
      <c r="U36" t="str">
        <f t="shared" si="43"/>
        <v>https://img.shields.io/badge/32 Platform errors-.... ..om project-1080C0.svg?logo=logstash&amp;logoColor=</v>
      </c>
      <c r="V36" s="7" t="s">
        <v>592</v>
      </c>
      <c r="W36" s="7" t="s">
        <v>489</v>
      </c>
      <c r="X36" s="7" t="s">
        <v>490</v>
      </c>
      <c r="Y36" t="str">
        <f t="shared" si="44"/>
        <v>https://papertrailapp.com/searches/91201232</v>
      </c>
      <c r="Z36" t="str">
        <f t="shared" si="3"/>
        <v xml:space="preserve">    { "Text": "32 Platform errors (operate monitor) project", "Image": "https://img.shields.io/badge/32 Platform errors-.... ..om project-1080C0.svg?logo=logstash&amp;logoColor=", "Link": "https://papertrailapp.com/searches/91201232" },</v>
      </c>
    </row>
    <row r="37" spans="1:26" x14ac:dyDescent="0.25">
      <c r="B37">
        <f t="shared" si="4"/>
        <v>33</v>
      </c>
      <c r="C37" s="2" t="s">
        <v>588</v>
      </c>
      <c r="J37" t="s">
        <v>68</v>
      </c>
      <c r="K37" t="s">
        <v>432</v>
      </c>
      <c r="L37" t="str">
        <f t="shared" si="6"/>
        <v>Operate</v>
      </c>
      <c r="M37" t="str">
        <f t="shared" si="0"/>
        <v>33 Scheduler jobs (operate monitor) project</v>
      </c>
      <c r="N37" t="str">
        <f t="shared" si="7"/>
        <v>33 Scheduler jobs</v>
      </c>
      <c r="O37" t="s">
        <v>550</v>
      </c>
      <c r="R37" t="str">
        <f t="shared" si="1"/>
        <v>.... ..om project</v>
      </c>
      <c r="S37" t="str">
        <f t="shared" si="11"/>
        <v>https://img.shields.io/badge/33 Scheduler jobs-.... ..om project-1080C0.svg?logo=logstash&amp;logoColor=</v>
      </c>
      <c r="U37" t="str">
        <f t="shared" si="8"/>
        <v>https://img.shields.io/badge/33 Scheduler jobs-.... ..om project-1080C0.svg?logo=logstash&amp;logoColor=</v>
      </c>
      <c r="V37" s="7" t="s">
        <v>593</v>
      </c>
      <c r="W37" s="7" t="s">
        <v>489</v>
      </c>
      <c r="X37" s="7" t="s">
        <v>490</v>
      </c>
      <c r="Y37" t="str">
        <f t="shared" si="9"/>
        <v>https://papertrailapp.com/searches/91201252</v>
      </c>
      <c r="Z37" t="str">
        <f t="shared" si="3"/>
        <v xml:space="preserve">    { "Text": "33 Scheduler jobs (operate monitor) project", "Image": "https://img.shields.io/badge/33 Scheduler jobs-.... ..om project-1080C0.svg?logo=logstash&amp;logoColor=", "Link": "https://papertrailapp.com/searches/91201252" },</v>
      </c>
    </row>
    <row r="38" spans="1:26" x14ac:dyDescent="0.25">
      <c r="B38">
        <f t="shared" si="4"/>
        <v>34</v>
      </c>
      <c r="C38" s="2" t="s">
        <v>589</v>
      </c>
      <c r="J38" t="s">
        <v>68</v>
      </c>
      <c r="K38" t="s">
        <v>432</v>
      </c>
      <c r="L38" t="str">
        <f t="shared" ref="L38" si="45">IF(ISBLANK(D38),IF(ISBLANK(E38),IF(ISBLANK(F38),IF(ISBLANK(G38),IF(ISBLANK(H38),IF(ISBLANK(I38),IF(ISBLANK(J38),IF(ISBLANK(K38),"",K38),J38),I38),H38),G38),F38),E38),D38)</f>
        <v>Operate</v>
      </c>
      <c r="M38" t="str">
        <f t="shared" ref="M38" si="46">_xlfn.TEXTJOIN(" ",TRUE,N38,LOWER(_xlfn.CONCAT("(",_xlfn.TEXTJOIN(" ",TRUE,Q38,D38:K38),") ",IF(ISBLANK(V38),IF(ISBLANK(W38),IF(ISBLANK(X38),"",X$3),W$3),V$3))))</f>
        <v>34 Web app output (operate monitor) project</v>
      </c>
      <c r="N38" t="str">
        <f t="shared" si="7"/>
        <v>34 Web app output</v>
      </c>
      <c r="O38" t="s">
        <v>550</v>
      </c>
      <c r="R38" t="str">
        <f t="shared" ref="R38" si="47">_xlfn.CONCAT(IF(ISBLANK(D38),".",LOWER(LEFT(D38,1))),IF(ISBLANK(E38),".",LOWER(LEFT(E38,1))),IF(ISBLANK(F38),".",LOWER(LEFT(F38,1))),IF(ISBLANK(G38),".",LOWER(LEFT(G38,1)))," ",IF(ISBLANK(H38),".",LOWER(LEFT(H38,1))),IF(ISBLANK(I38),".",LOWER(LEFT(I38,1))),IF(ISBLANK(J38),".",LOWER(LEFT(J38,1))),IF(ISBLANK(K38),".",LOWER(LEFT(K38,1)))," ",IF(ISBLANK(V38),IF(ISBLANK(W38),IF(ISBLANK(X38),"",X$3),W$3),V$3))</f>
        <v>.... ..om project</v>
      </c>
      <c r="S38" t="str">
        <f t="shared" ref="S38" si="48">_xlfn.CONCAT("https://img.shields.io/badge/",SUBSTITUTE(N38,"-","--"),"-",_xlfn.TEXTJOIN(" ",TRUE,Q38,R38),"-",IF(ISBLANK(V38),IF(ISBLANK(W38),IF(ISBLANK(X38),"",X$2),W$2),V$2),".svg?logo=",O38,"&amp;logoColor=",P38)</f>
        <v>https://img.shields.io/badge/34 Web app output-.... ..om project-1080C0.svg?logo=logstash&amp;logoColor=</v>
      </c>
      <c r="U38" t="str">
        <f t="shared" ref="U38" si="49">IF(ISBLANK(T38),IF(ISBLANK(S38),"",S38),T38)</f>
        <v>https://img.shields.io/badge/34 Web app output-.... ..om project-1080C0.svg?logo=logstash&amp;logoColor=</v>
      </c>
      <c r="V38" s="7" t="s">
        <v>594</v>
      </c>
      <c r="W38" s="7" t="s">
        <v>489</v>
      </c>
      <c r="X38" s="7" t="s">
        <v>490</v>
      </c>
      <c r="Y38" t="str">
        <f t="shared" ref="Y38" si="50">IF(ISBLANK(V38),IF(ISBLANK(W38),IF(ISBLANK(X38),"",X38),W38),V38)</f>
        <v>https://papertrailapp.com/searches/91201272</v>
      </c>
      <c r="Z38" t="str">
        <f t="shared" si="3"/>
        <v xml:space="preserve">    { "Text": "34 Web app output (operate monitor) project", "Image": "https://img.shields.io/badge/34 Web app output-.... ..om project-1080C0.svg?logo=logstash&amp;logoColor=", "Link": "https://papertrailapp.com/searches/91201272" },</v>
      </c>
    </row>
    <row r="39" spans="1:26" x14ac:dyDescent="0.25">
      <c r="A39" t="s">
        <v>432</v>
      </c>
      <c r="B39">
        <f t="shared" si="4"/>
        <v>35</v>
      </c>
      <c r="C39" s="2" t="s">
        <v>581</v>
      </c>
      <c r="K39" t="s">
        <v>432</v>
      </c>
      <c r="L39" t="str">
        <f t="shared" ref="L39" si="51">IF(ISBLANK(D39),IF(ISBLANK(E39),IF(ISBLANK(F39),IF(ISBLANK(G39),IF(ISBLANK(H39),IF(ISBLANK(I39),IF(ISBLANK(J39),IF(ISBLANK(K39),"",K39),J39),I39),H39),G39),F39),E39),D39)</f>
        <v>Monitor</v>
      </c>
      <c r="M39" t="str">
        <f>_xlfn.TEXTJOIN(" ",TRUE,N39,LOWER(_xlfn.CONCAT("(",_xlfn.TEXTJOIN(" ",TRUE,Q39,D39:K39),") ",IF(ISBLANK(V39),IF(ISBLANK(W39),IF(ISBLANK(X39),"",X$3),W$3),V$3))))</f>
        <v>35 New Relic One (monitor) project</v>
      </c>
      <c r="N39" t="str">
        <f>_xlfn.TEXTJOIN(" ",TRUE,$B39:$C39)</f>
        <v>35 New Relic One</v>
      </c>
      <c r="O39" t="s">
        <v>574</v>
      </c>
      <c r="R39" t="str">
        <f>_xlfn.CONCAT(IF(ISBLANK(D39),".",LOWER(LEFT(D39,1))),IF(ISBLANK(E39),".",LOWER(LEFT(E39,1))),IF(ISBLANK(F39),".",LOWER(LEFT(F39,1))),IF(ISBLANK(G39),".",LOWER(LEFT(G39,1)))," ",IF(ISBLANK(H39),".",LOWER(LEFT(H39,1))),IF(ISBLANK(I39),".",LOWER(LEFT(I39,1))),IF(ISBLANK(J39),".",LOWER(LEFT(J39,1))),IF(ISBLANK(K39),".",LOWER(LEFT(K39,1)))," ",IF(ISBLANK(V39),IF(ISBLANK(W39),IF(ISBLANK(X39),"",X$3),W$3),V$3))</f>
        <v>.... ...m project</v>
      </c>
      <c r="S39" t="str">
        <f>_xlfn.CONCAT("https://img.shields.io/badge/",SUBSTITUTE(N39,"-","--"),"-",_xlfn.TEXTJOIN(" ",TRUE,Q39,R39),"-",IF(ISBLANK(V39),IF(ISBLANK(W39),IF(ISBLANK(X39),"",X$2),W$2),V$2),".svg?logo=",O39,"&amp;logoColor=",P39)</f>
        <v>https://img.shields.io/badge/35 New Relic One-.... ...m project-1080C0.svg?logo=new-relic&amp;logoColor=</v>
      </c>
      <c r="U39" t="str">
        <f t="shared" ref="U39" si="52">IF(ISBLANK(T39),IF(ISBLANK(S39),"",S39),T39)</f>
        <v>https://img.shields.io/badge/35 New Relic One-.... ...m project-1080C0.svg?logo=new-relic&amp;logoColor=</v>
      </c>
      <c r="V39" s="7" t="s">
        <v>582</v>
      </c>
      <c r="W39" s="7" t="s">
        <v>583</v>
      </c>
      <c r="X39" s="7" t="s">
        <v>496</v>
      </c>
      <c r="Y39" t="str">
        <f>IF(ISBLANK(V39),IF(ISBLANK(W39),IF(ISBLANK(X39),"",X39),W39),V39)</f>
        <v>https://one.eu.newrelic.com/launcher/nr1-core.explorer?pane=eyJuZXJkbGV0SWQiOiJhcG0tbmVyZGxldHMub3ZlcnZpZXciLCJpc092ZXJ2aWV3Ijp0cnVlLCJlbnRpdHlJZCI6Ik1qYzBNak0zTVh4QlVFMThRVkJRVEVsRFFWUkpUMDU4TlRNek5Ua3hOVGsifQ==&amp;sidebars[0]=eyJuZXJkbGV0SWQiOiJucjEtY29yZS5hY3Rpb25zIiwiZW50aXR5SWQiOiJNamMwTWpNM01YeEJVRTE4UVZCUVRFbERRVlJKVDA1OE5UTXpOVGt4TlRrIiwic2VsZWN0ZWROZXJkbGV0Ijp7Im5lcmRsZXRJZCI6ImFwbS1uZXJkbGV0cy5vdmVydmlldyIsImlzT3ZlcnZpZXciOnRydWV9fQ==&amp;platform[timeRange][duration]=1800000</v>
      </c>
      <c r="Z39" t="str">
        <f>_xlfn.CONCAT("    { ""Text"": """,M39,""", ""Image"": """,U39,""", ""Link"": """,Y39,""" },")</f>
        <v xml:space="preserve">    { "Text": "35 New Relic One (monitor) project", "Image": "https://img.shields.io/badge/35 New Relic One-.... ...m project-1080C0.svg?logo=new-relic&amp;logoColor=", "Link": "https://one.eu.newrelic.com/launcher/nr1-core.explorer?pane=eyJuZXJkbGV0SWQiOiJhcG0tbmVyZGxldHMub3ZlcnZpZXciLCJpc092ZXJ2aWV3Ijp0cnVlLCJlbnRpdHlJZCI6Ik1qYzBNak0zTVh4QlVFMThRVkJRVEVsRFFWUkpUMDU4TlRNek5Ua3hOVGsifQ==&amp;sidebars[0]=eyJuZXJkbGV0SWQiOiJucjEtY29yZS5hY3Rpb25zIiwiZW50aXR5SWQiOiJNamMwTWpNM01YeEJVRTE4UVZCUVRFbERRVlJKVDA1OE5UTXpOVGt4TlRrIiwic2VsZWN0ZWROZXJkbGV0Ijp7Im5lcmRsZXRJZCI6ImFwbS1uZXJkbGV0cy5vdmVydmlldyIsImlzT3ZlcnZpZXciOnRydWV9fQ==&amp;platform[timeRange][duration]=1800000" },</v>
      </c>
    </row>
    <row r="40" spans="1:26" x14ac:dyDescent="0.25">
      <c r="B40">
        <f t="shared" si="4"/>
        <v>36</v>
      </c>
      <c r="C40" s="2" t="s">
        <v>455</v>
      </c>
      <c r="K40" t="s">
        <v>432</v>
      </c>
      <c r="L40" t="str">
        <f>IF(ISBLANK(D40),IF(ISBLANK(E40),IF(ISBLANK(F40),IF(ISBLANK(G40),IF(ISBLANK(H40),IF(ISBLANK(I40),IF(ISBLANK(J40),IF(ISBLANK(K40),"",K40),J40),I40),H40),G40),F40),E40),D40)</f>
        <v>Monitor</v>
      </c>
      <c r="M40" t="str">
        <f>_xlfn.TEXTJOIN(" ",TRUE,N40,LOWER(_xlfn.CONCAT("(",_xlfn.TEXTJOIN(" ",TRUE,Q40,D40:K40),") ",IF(ISBLANK(V40),IF(ISBLANK(W40),IF(ISBLANK(X40),"",X$3),W$3),V$3))))</f>
        <v>36 New Relic (monitor) project</v>
      </c>
      <c r="N40" t="str">
        <f>_xlfn.TEXTJOIN(" ",TRUE,$B40:$C40)</f>
        <v>36 New Relic</v>
      </c>
      <c r="O40" t="str">
        <f>LOWER(SUBSTITUTE($C40," ","-"))</f>
        <v>new-relic</v>
      </c>
      <c r="R40" t="str">
        <f>_xlfn.CONCAT(IF(ISBLANK(D40),".",LOWER(LEFT(D40,1))),IF(ISBLANK(E40),".",LOWER(LEFT(E40,1))),IF(ISBLANK(F40),".",LOWER(LEFT(F40,1))),IF(ISBLANK(G40),".",LOWER(LEFT(G40,1)))," ",IF(ISBLANK(H40),".",LOWER(LEFT(H40,1))),IF(ISBLANK(I40),".",LOWER(LEFT(I40,1))),IF(ISBLANK(J40),".",LOWER(LEFT(J40,1))),IF(ISBLANK(K40),".",LOWER(LEFT(K40,1)))," ",IF(ISBLANK(V40),IF(ISBLANK(W40),IF(ISBLANK(X40),"",X$3),W$3),V$3))</f>
        <v>.... ...m project</v>
      </c>
      <c r="S40" t="str">
        <f>_xlfn.CONCAT("https://img.shields.io/badge/",SUBSTITUTE(N40,"-","--"),"-",_xlfn.TEXTJOIN(" ",TRUE,Q40,R40),"-",IF(ISBLANK(V40),IF(ISBLANK(W40),IF(ISBLANK(X40),"",X$2),W$2),V$2),".svg?logo=",O40,"&amp;logoColor=",P40)</f>
        <v>https://img.shields.io/badge/36 New Relic-.... ...m project-1080C0.svg?logo=new-relic&amp;logoColor=</v>
      </c>
      <c r="U40" t="str">
        <f>IF(ISBLANK(T40),IF(ISBLANK(S40),"",S40),T40)</f>
        <v>https://img.shields.io/badge/36 New Relic-.... ...m project-1080C0.svg?logo=new-relic&amp;logoColor=</v>
      </c>
      <c r="V40" s="7" t="s">
        <v>576</v>
      </c>
      <c r="W40" s="7" t="s">
        <v>495</v>
      </c>
      <c r="X40" s="7" t="s">
        <v>584</v>
      </c>
      <c r="Y40" t="str">
        <f>IF(ISBLANK(V40),IF(ISBLANK(W40),IF(ISBLANK(X40),"",X40),W40),V40)</f>
        <v>https://rpm.eu.newrelic.com/accounts/2742371/applications/53359159</v>
      </c>
      <c r="Z40" t="str">
        <f>_xlfn.CONCAT("    { ""Text"": """,M40,""", ""Image"": """,U40,""", ""Link"": """,Y40,""" },")</f>
        <v xml:space="preserve">    { "Text": "36 New Relic (monitor) project", "Image": "https://img.shields.io/badge/36 New Relic-.... ...m project-1080C0.svg?logo=new-relic&amp;logoColor=", "Link": "https://rpm.eu.newrelic.com/accounts/2742371/applications/53359159" },</v>
      </c>
    </row>
    <row r="41" spans="1:26" x14ac:dyDescent="0.25">
      <c r="B41">
        <f t="shared" si="4"/>
        <v>37</v>
      </c>
      <c r="C41" s="2" t="s">
        <v>551</v>
      </c>
      <c r="K41" t="s">
        <v>432</v>
      </c>
      <c r="L41" t="str">
        <f t="shared" si="6"/>
        <v>Monitor</v>
      </c>
      <c r="M41" t="str">
        <f t="shared" si="0"/>
        <v>37 Grafana (monitor) project</v>
      </c>
      <c r="N41" t="str">
        <f t="shared" si="7"/>
        <v>37 Grafana</v>
      </c>
      <c r="O41" t="str">
        <f t="shared" ref="O41:O47" si="53">LOWER(SUBSTITUTE($C41," ","-"))</f>
        <v>grafana</v>
      </c>
      <c r="R41" t="str">
        <f t="shared" si="1"/>
        <v>.... ...m project</v>
      </c>
      <c r="S41" t="str">
        <f t="shared" si="11"/>
        <v>https://img.shields.io/badge/37 Grafana-.... ...m project-1080C0.svg?logo=grafana&amp;logoColor=</v>
      </c>
      <c r="U41" t="str">
        <f t="shared" si="8"/>
        <v>https://img.shields.io/badge/37 Grafana-.... ...m project-1080C0.svg?logo=grafana&amp;logoColor=</v>
      </c>
      <c r="V41" s="7" t="s">
        <v>492</v>
      </c>
      <c r="W41" s="7" t="s">
        <v>491</v>
      </c>
      <c r="X41" s="7" t="s">
        <v>493</v>
      </c>
      <c r="Y41" t="str">
        <f t="shared" si="9"/>
        <v>https://yrkki.grafana.net/</v>
      </c>
      <c r="Z41" t="str">
        <f t="shared" si="3"/>
        <v xml:space="preserve">    { "Text": "37 Grafana (monitor) project", "Image": "https://img.shields.io/badge/37 Grafana-.... ...m project-1080C0.svg?logo=grafana&amp;logoColor=", "Link": "https://yrkki.grafana.net/" },</v>
      </c>
    </row>
    <row r="42" spans="1:26" x14ac:dyDescent="0.25">
      <c r="B42">
        <f t="shared" si="4"/>
        <v>38</v>
      </c>
      <c r="C42" s="2" t="s">
        <v>692</v>
      </c>
      <c r="K42" t="s">
        <v>432</v>
      </c>
      <c r="L42" t="str">
        <f t="shared" si="6"/>
        <v>Monitor</v>
      </c>
      <c r="M42" t="str">
        <f t="shared" si="0"/>
        <v>38 Grafana CV Generator (monitor) project</v>
      </c>
      <c r="N42" t="str">
        <f t="shared" si="7"/>
        <v>38 Grafana CV Generator</v>
      </c>
      <c r="O42" t="s">
        <v>575</v>
      </c>
      <c r="R42" t="str">
        <f t="shared" si="1"/>
        <v>.... ...m project</v>
      </c>
      <c r="S42" t="str">
        <f t="shared" si="11"/>
        <v>https://img.shields.io/badge/38 Grafana CV Generator-.... ...m project-1080C0.svg?logo=grafana&amp;logoColor=</v>
      </c>
      <c r="U42" t="str">
        <f t="shared" si="8"/>
        <v>https://img.shields.io/badge/38 Grafana CV Generator-.... ...m project-1080C0.svg?logo=grafana&amp;logoColor=</v>
      </c>
      <c r="V42" s="7" t="s">
        <v>693</v>
      </c>
      <c r="W42" s="7" t="s">
        <v>491</v>
      </c>
      <c r="X42" s="7" t="s">
        <v>493</v>
      </c>
      <c r="Y42" t="str">
        <f t="shared" si="9"/>
        <v>https://yrkki.grafana.net/d/gDZlQI4Gz/cv-generator?orgId=1&amp;refresh=5s&amp;from=now-3h&amp;to=now&amp;kiosk</v>
      </c>
      <c r="Z42" t="str">
        <f t="shared" ref="Z42" si="54">_xlfn.CONCAT("    { ""Text"": """,M42,""", ""Image"": """,U42,""", ""Link"": """,Y42,""" },")</f>
        <v xml:space="preserve">    { "Text": "38 Grafana CV Generator (monitor) project", "Image": "https://img.shields.io/badge/38 Grafana CV Generator-.... ...m project-1080C0.svg?logo=grafana&amp;logoColor=", "Link": "https://yrkki.grafana.net/d/gDZlQI4Gz/cv-generator?orgId=1&amp;refresh=5s&amp;from=now-3h&amp;to=now&amp;kiosk" },</v>
      </c>
    </row>
    <row r="43" spans="1:26" x14ac:dyDescent="0.25">
      <c r="B43">
        <f t="shared" si="4"/>
        <v>39</v>
      </c>
      <c r="C43" s="2" t="s">
        <v>597</v>
      </c>
      <c r="K43" t="s">
        <v>432</v>
      </c>
      <c r="L43" t="str">
        <f t="shared" ref="L43:L45" si="55">IF(ISBLANK(D43),IF(ISBLANK(E43),IF(ISBLANK(F43),IF(ISBLANK(G43),IF(ISBLANK(H43),IF(ISBLANK(I43),IF(ISBLANK(J43),IF(ISBLANK(K43),"",K43),J43),I43),H43),G43),F43),E43),D43)</f>
        <v>Monitor</v>
      </c>
      <c r="M43" t="str">
        <f t="shared" ref="M43:M45" si="56">_xlfn.TEXTJOIN(" ",TRUE,N43,LOWER(_xlfn.CONCAT("(",_xlfn.TEXTJOIN(" ",TRUE,Q43,D43:K43),") ",IF(ISBLANK(V43),IF(ISBLANK(W43),IF(ISBLANK(X43),"",X$3),W$3),V$3))))</f>
        <v>39 Grafana Prometheus Stats (monitor) project</v>
      </c>
      <c r="N43" t="str">
        <f t="shared" si="7"/>
        <v>39 Grafana Prometheus Stats</v>
      </c>
      <c r="O43" t="s">
        <v>575</v>
      </c>
      <c r="R43" t="str">
        <f t="shared" ref="R43:R45" si="57">_xlfn.CONCAT(IF(ISBLANK(D43),".",LOWER(LEFT(D43,1))),IF(ISBLANK(E43),".",LOWER(LEFT(E43,1))),IF(ISBLANK(F43),".",LOWER(LEFT(F43,1))),IF(ISBLANK(G43),".",LOWER(LEFT(G43,1)))," ",IF(ISBLANK(H43),".",LOWER(LEFT(H43,1))),IF(ISBLANK(I43),".",LOWER(LEFT(I43,1))),IF(ISBLANK(J43),".",LOWER(LEFT(J43,1))),IF(ISBLANK(K43),".",LOWER(LEFT(K43,1)))," ",IF(ISBLANK(V43),IF(ISBLANK(W43),IF(ISBLANK(X43),"",X$3),W$3),V$3))</f>
        <v>.... ...m project</v>
      </c>
      <c r="S43" t="str">
        <f t="shared" ref="S43:S45" si="58">_xlfn.CONCAT("https://img.shields.io/badge/",SUBSTITUTE(N43,"-","--"),"-",_xlfn.TEXTJOIN(" ",TRUE,Q43,R43),"-",IF(ISBLANK(V43),IF(ISBLANK(W43),IF(ISBLANK(X43),"",X$2),W$2),V$2),".svg?logo=",O43,"&amp;logoColor=",P43)</f>
        <v>https://img.shields.io/badge/39 Grafana Prometheus Stats-.... ...m project-1080C0.svg?logo=grafana&amp;logoColor=</v>
      </c>
      <c r="U43" t="str">
        <f t="shared" ref="U43:U45" si="59">IF(ISBLANK(T43),IF(ISBLANK(S43),"",S43),T43)</f>
        <v>https://img.shields.io/badge/39 Grafana Prometheus Stats-.... ...m project-1080C0.svg?logo=grafana&amp;logoColor=</v>
      </c>
      <c r="V43" s="7" t="s">
        <v>598</v>
      </c>
      <c r="W43" s="7" t="s">
        <v>491</v>
      </c>
      <c r="X43" s="7" t="s">
        <v>493</v>
      </c>
      <c r="Y43" t="str">
        <f t="shared" ref="Y43:Y45" si="60">IF(ISBLANK(V43),IF(ISBLANK(W43),IF(ISBLANK(X43),"",X43),W43),V43)</f>
        <v>https://yrkki.grafana.net/d/Q-RH_S4Gk/cv-generator-prometheus-stats?orgId=1&amp;refresh=5s&amp;from=now-3h&amp;to=now</v>
      </c>
      <c r="Z43" t="str">
        <f t="shared" si="3"/>
        <v xml:space="preserve">    { "Text": "39 Grafana Prometheus Stats (monitor) project", "Image": "https://img.shields.io/badge/39 Grafana Prometheus Stats-.... ...m project-1080C0.svg?logo=grafana&amp;logoColor=", "Link": "https://yrkki.grafana.net/d/Q-RH_S4Gk/cv-generator-prometheus-stats?orgId=1&amp;refresh=5s&amp;from=now-3h&amp;to=now" },</v>
      </c>
    </row>
    <row r="44" spans="1:26" x14ac:dyDescent="0.25">
      <c r="B44">
        <f t="shared" si="4"/>
        <v>40</v>
      </c>
      <c r="C44" s="2" t="s">
        <v>599</v>
      </c>
      <c r="K44" t="s">
        <v>432</v>
      </c>
      <c r="L44" t="str">
        <f t="shared" si="55"/>
        <v>Monitor</v>
      </c>
      <c r="M44" t="str">
        <f t="shared" si="56"/>
        <v>40 Grafana Prometheus 2.0 Stats (monitor) project</v>
      </c>
      <c r="N44" t="str">
        <f t="shared" si="7"/>
        <v>40 Grafana Prometheus 2.0 Stats</v>
      </c>
      <c r="O44" t="s">
        <v>575</v>
      </c>
      <c r="R44" t="str">
        <f t="shared" si="57"/>
        <v>.... ...m project</v>
      </c>
      <c r="S44" t="str">
        <f t="shared" si="58"/>
        <v>https://img.shields.io/badge/40 Grafana Prometheus 2.0 Stats-.... ...m project-1080C0.svg?logo=grafana&amp;logoColor=</v>
      </c>
      <c r="U44" t="str">
        <f t="shared" si="59"/>
        <v>https://img.shields.io/badge/40 Grafana Prometheus 2.0 Stats-.... ...m project-1080C0.svg?logo=grafana&amp;logoColor=</v>
      </c>
      <c r="V44" s="7" t="s">
        <v>600</v>
      </c>
      <c r="W44" s="7" t="s">
        <v>491</v>
      </c>
      <c r="X44" s="7" t="s">
        <v>493</v>
      </c>
      <c r="Y44" t="str">
        <f t="shared" si="60"/>
        <v>https://yrkki.grafana.net/d/lQGH_I4Gk/cv-generator-prometheus-2-0-stats?orgId=1&amp;refresh=5s&amp;from=now-1h&amp;to=now</v>
      </c>
      <c r="Z44" t="str">
        <f t="shared" si="3"/>
        <v xml:space="preserve">    { "Text": "40 Grafana Prometheus 2.0 Stats (monitor) project", "Image": "https://img.shields.io/badge/40 Grafana Prometheus 2.0 Stats-.... ...m project-1080C0.svg?logo=grafana&amp;logoColor=", "Link": "https://yrkki.grafana.net/d/lQGH_I4Gk/cv-generator-prometheus-2-0-stats?orgId=1&amp;refresh=5s&amp;from=now-1h&amp;to=now" },</v>
      </c>
    </row>
    <row r="45" spans="1:26" x14ac:dyDescent="0.25">
      <c r="B45">
        <f t="shared" si="4"/>
        <v>41</v>
      </c>
      <c r="C45" s="2" t="s">
        <v>601</v>
      </c>
      <c r="K45" t="s">
        <v>432</v>
      </c>
      <c r="L45" t="str">
        <f t="shared" si="55"/>
        <v>Monitor</v>
      </c>
      <c r="M45" t="str">
        <f t="shared" si="56"/>
        <v>41 Grafana Node Dashboard (monitor) project</v>
      </c>
      <c r="N45" t="str">
        <f t="shared" si="7"/>
        <v>41 Grafana Node Dashboard</v>
      </c>
      <c r="O45" t="s">
        <v>575</v>
      </c>
      <c r="R45" t="str">
        <f t="shared" si="57"/>
        <v>.... ...m project</v>
      </c>
      <c r="S45" t="str">
        <f t="shared" si="58"/>
        <v>https://img.shields.io/badge/41 Grafana Node Dashboard-.... ...m project-1080C0.svg?logo=grafana&amp;logoColor=</v>
      </c>
      <c r="U45" t="str">
        <f t="shared" si="59"/>
        <v>https://img.shields.io/badge/41 Grafana Node Dashboard-.... ...m project-1080C0.svg?logo=grafana&amp;logoColor=</v>
      </c>
      <c r="V45" s="7" t="s">
        <v>602</v>
      </c>
      <c r="W45" s="7" t="s">
        <v>491</v>
      </c>
      <c r="X45" s="7" t="s">
        <v>493</v>
      </c>
      <c r="Y45" t="str">
        <f t="shared" si="60"/>
        <v>https://yrkki.grafana.net/d/oOSnZg7mz/cv-generator-node-dashboard?orgId=1&amp;refresh=5s&amp;var-node=All&amp;var-device=All&amp;var-job=</v>
      </c>
      <c r="Z45" t="str">
        <f t="shared" si="3"/>
        <v xml:space="preserve">    { "Text": "41 Grafana Node Dashboard (monitor) project", "Image": "https://img.shields.io/badge/41 Grafana Node Dashboard-.... ...m project-1080C0.svg?logo=grafana&amp;logoColor=", "Link": "https://yrkki.grafana.net/d/oOSnZg7mz/cv-generator-node-dashboard?orgId=1&amp;refresh=5s&amp;var-node=All&amp;var-device=All&amp;var-job=" },</v>
      </c>
    </row>
    <row r="46" spans="1:26" x14ac:dyDescent="0.25">
      <c r="B46">
        <f t="shared" si="4"/>
        <v>42</v>
      </c>
      <c r="C46" s="2" t="s">
        <v>628</v>
      </c>
      <c r="K46" t="s">
        <v>432</v>
      </c>
      <c r="L46" t="str">
        <f t="shared" ref="L46" si="61">IF(ISBLANK(D46),IF(ISBLANK(E46),IF(ISBLANK(F46),IF(ISBLANK(G46),IF(ISBLANK(H46),IF(ISBLANK(I46),IF(ISBLANK(J46),IF(ISBLANK(K46),"",K46),J46),I46),H46),G46),F46),E46),D46)</f>
        <v>Monitor</v>
      </c>
      <c r="M46" t="str">
        <f t="shared" ref="M46" si="62">_xlfn.TEXTJOIN(" ",TRUE,N46,LOWER(_xlfn.CONCAT("(",_xlfn.TEXTJOIN(" ",TRUE,Q46,D46:K46),") ",IF(ISBLANK(V46),IF(ISBLANK(W46),IF(ISBLANK(X46),"",X$3),W$3),V$3))))</f>
        <v>42 Grafana Nodejs Metrics (monitor) project</v>
      </c>
      <c r="N46" t="str">
        <f t="shared" si="7"/>
        <v>42 Grafana Nodejs Metrics</v>
      </c>
      <c r="O46" t="s">
        <v>575</v>
      </c>
      <c r="R46" t="str">
        <f t="shared" ref="R46" si="63">_xlfn.CONCAT(IF(ISBLANK(D46),".",LOWER(LEFT(D46,1))),IF(ISBLANK(E46),".",LOWER(LEFT(E46,1))),IF(ISBLANK(F46),".",LOWER(LEFT(F46,1))),IF(ISBLANK(G46),".",LOWER(LEFT(G46,1)))," ",IF(ISBLANK(H46),".",LOWER(LEFT(H46,1))),IF(ISBLANK(I46),".",LOWER(LEFT(I46,1))),IF(ISBLANK(J46),".",LOWER(LEFT(J46,1))),IF(ISBLANK(K46),".",LOWER(LEFT(K46,1)))," ",IF(ISBLANK(V46),IF(ISBLANK(W46),IF(ISBLANK(X46),"",X$3),W$3),V$3))</f>
        <v>.... ...m project</v>
      </c>
      <c r="S46" t="str">
        <f t="shared" ref="S46" si="64">_xlfn.CONCAT("https://img.shields.io/badge/",SUBSTITUTE(N46,"-","--"),"-",_xlfn.TEXTJOIN(" ",TRUE,Q46,R46),"-",IF(ISBLANK(V46),IF(ISBLANK(W46),IF(ISBLANK(X46),"",X$2),W$2),V$2),".svg?logo=",O46,"&amp;logoColor=",P46)</f>
        <v>https://img.shields.io/badge/42 Grafana Nodejs Metrics-.... ...m project-1080C0.svg?logo=grafana&amp;logoColor=</v>
      </c>
      <c r="U46" t="str">
        <f t="shared" ref="U46" si="65">IF(ISBLANK(T46),IF(ISBLANK(S46),"",S46),T46)</f>
        <v>https://img.shields.io/badge/42 Grafana Nodejs Metrics-.... ...m project-1080C0.svg?logo=grafana&amp;logoColor=</v>
      </c>
      <c r="V46" s="7" t="s">
        <v>627</v>
      </c>
      <c r="W46" s="7" t="s">
        <v>491</v>
      </c>
      <c r="X46" s="7" t="s">
        <v>493</v>
      </c>
      <c r="Y46" t="str">
        <f t="shared" ref="Y46" si="66">IF(ISBLANK(V46),IF(ISBLANK(W46),IF(ISBLANK(X46),"",X46),W46),V46)</f>
        <v>https://yrkki.grafana.net/d/zvsXmKEWk/nodejs-metrics?orgId=1&amp;from=now-3h&amp;to=now&amp;refresh=5s</v>
      </c>
      <c r="Z46" t="str">
        <f t="shared" si="3"/>
        <v xml:space="preserve">    { "Text": "42 Grafana Nodejs Metrics (monitor) project", "Image": "https://img.shields.io/badge/42 Grafana Nodejs Metrics-.... ...m project-1080C0.svg?logo=grafana&amp;logoColor=", "Link": "https://yrkki.grafana.net/d/zvsXmKEWk/nodejs-metrics?orgId=1&amp;from=now-3h&amp;to=now&amp;refresh=5s" },</v>
      </c>
    </row>
    <row r="47" spans="1:26" x14ac:dyDescent="0.25">
      <c r="B47">
        <f t="shared" si="4"/>
        <v>43</v>
      </c>
      <c r="C47" s="2" t="s">
        <v>517</v>
      </c>
      <c r="K47" t="s">
        <v>432</v>
      </c>
      <c r="L47" t="str">
        <f>IF(ISBLANK(D47),IF(ISBLANK(E47),IF(ISBLANK(F47),IF(ISBLANK(G47),IF(ISBLANK(H47),IF(ISBLANK(I47),IF(ISBLANK(J47),IF(ISBLANK(K47),"",K47),J47),I47),H47),G47),F47),E47),D47)</f>
        <v>Monitor</v>
      </c>
      <c r="M47" t="str">
        <f t="shared" si="0"/>
        <v>43 Google Analytics (monitor) project</v>
      </c>
      <c r="N47" t="str">
        <f t="shared" si="7"/>
        <v>43 Google Analytics</v>
      </c>
      <c r="O47" t="str">
        <f t="shared" si="53"/>
        <v>google-analytics</v>
      </c>
      <c r="R47" t="str">
        <f t="shared" si="1"/>
        <v>.... ...m project</v>
      </c>
      <c r="S47" t="str">
        <f t="shared" si="11"/>
        <v>https://img.shields.io/badge/43 Google Analytics-.... ...m project-1080C0.svg?logo=google-analytics&amp;logoColor=</v>
      </c>
      <c r="U47" t="str">
        <f>IF(ISBLANK(T47),IF(ISBLANK(S47),"",S47),T47)</f>
        <v>https://img.shields.io/badge/43 Google Analytics-.... ...m project-1080C0.svg?logo=google-analytics&amp;logoColor=</v>
      </c>
      <c r="V47" s="7" t="s">
        <v>519</v>
      </c>
      <c r="W47" s="7" t="s">
        <v>520</v>
      </c>
      <c r="X47" s="7" t="s">
        <v>518</v>
      </c>
      <c r="Y47" t="str">
        <f>IF(ISBLANK(V47),IF(ISBLANK(W47),IF(ISBLANK(X47),"",X47),W47),V47)</f>
        <v>https://analytics.google.com/analytics/web/#/report-home/a121192864w179051236p177453797</v>
      </c>
      <c r="Z47" t="str">
        <f t="shared" si="3"/>
        <v xml:space="preserve">    { "Text": "43 Google Analytics (monitor) project", "Image": "https://img.shields.io/badge/43 Google Analytics-.... ...m project-1080C0.svg?logo=google-analytics&amp;logoColor=", "Link": "https://analytics.google.com/analytics/web/#/report-home/a121192864w179051236p177453797" },</v>
      </c>
    </row>
    <row r="48" spans="1:26" x14ac:dyDescent="0.25">
      <c r="B48">
        <f t="shared" si="4"/>
        <v>44</v>
      </c>
      <c r="C48" s="2" t="s">
        <v>404</v>
      </c>
      <c r="K48" t="s">
        <v>432</v>
      </c>
      <c r="L48" t="str">
        <f t="shared" si="6"/>
        <v>Monitor</v>
      </c>
      <c r="M48" t="str">
        <f t="shared" si="0"/>
        <v>44 shields.io (monitor) site</v>
      </c>
      <c r="N48" t="str">
        <f t="shared" si="7"/>
        <v>44 shields.io</v>
      </c>
      <c r="O48" t="s">
        <v>559</v>
      </c>
      <c r="R48" t="str">
        <f t="shared" si="1"/>
        <v>.... ...m site</v>
      </c>
      <c r="S48" t="str">
        <f t="shared" si="11"/>
        <v>https://img.shields.io/badge/44 shields.io-.... ...m site-a5daf8.svg?logo=open-badges&amp;logoColor=</v>
      </c>
      <c r="U48" t="str">
        <f t="shared" si="8"/>
        <v>https://img.shields.io/badge/44 shields.io-.... ...m site-a5daf8.svg?logo=open-badges&amp;logoColor=</v>
      </c>
      <c r="X48" s="7" t="s">
        <v>505</v>
      </c>
      <c r="Y48" t="str">
        <f>IF(ISBLANK(V48),IF(ISBLANK(W48),IF(ISBLANK(X48),"",X48),W48),V48)</f>
        <v>https://shields.io/</v>
      </c>
      <c r="Z48" t="str">
        <f t="shared" si="3"/>
        <v xml:space="preserve">    { "Text": "44 shields.io (monitor) site", "Image": "https://img.shields.io/badge/44 shields.io-.... ...m site-a5daf8.svg?logo=open-badges&amp;logoColor=", "Link": "https://shields.io/" },</v>
      </c>
    </row>
    <row r="49" spans="1:26" x14ac:dyDescent="0.25">
      <c r="B49">
        <f t="shared" si="4"/>
        <v>45</v>
      </c>
      <c r="C49" s="2" t="s">
        <v>405</v>
      </c>
      <c r="K49" t="s">
        <v>432</v>
      </c>
      <c r="L49" t="str">
        <f t="shared" si="6"/>
        <v>Monitor</v>
      </c>
      <c r="M49" t="str">
        <f t="shared" si="0"/>
        <v>45 fury.io (monitor) account</v>
      </c>
      <c r="N49" t="str">
        <f t="shared" si="7"/>
        <v>45 fury.io</v>
      </c>
      <c r="O49" t="s">
        <v>560</v>
      </c>
      <c r="R49" t="str">
        <f t="shared" si="1"/>
        <v>.... ...m account</v>
      </c>
      <c r="S49" t="str">
        <f t="shared" si="11"/>
        <v>https://img.shields.io/badge/45 fury.io-.... ...m account-47b2f0.svg?logo=rubygems&amp;logoColor=</v>
      </c>
      <c r="U49" t="str">
        <f t="shared" si="8"/>
        <v>https://img.shields.io/badge/45 fury.io-.... ...m account-47b2f0.svg?logo=rubygems&amp;logoColor=</v>
      </c>
      <c r="W49" s="7" t="s">
        <v>504</v>
      </c>
      <c r="X49" s="7" t="s">
        <v>503</v>
      </c>
      <c r="Y49" t="str">
        <f t="shared" si="9"/>
        <v>https://manage.fury.io/dashboard/jorich/</v>
      </c>
      <c r="Z49" t="str">
        <f t="shared" si="3"/>
        <v xml:space="preserve">    { "Text": "45 fury.io (monitor) account", "Image": "https://img.shields.io/badge/45 fury.io-.... ...m account-47b2f0.svg?logo=rubygems&amp;logoColor=", "Link": "https://manage.fury.io/dashboard/jorich/" },</v>
      </c>
    </row>
    <row r="50" spans="1:26" x14ac:dyDescent="0.25">
      <c r="B50">
        <f t="shared" si="4"/>
        <v>46</v>
      </c>
      <c r="C50" s="2" t="s">
        <v>542</v>
      </c>
      <c r="K50" t="s">
        <v>432</v>
      </c>
      <c r="L50" t="str">
        <f>IF(ISBLANK(D50),IF(ISBLANK(E50),IF(ISBLANK(F50),IF(ISBLANK(G50),IF(ISBLANK(H50),IF(ISBLANK(I50),IF(ISBLANK(J50),IF(ISBLANK(K50),"",K50),J50),I50),H50),G50),F50),E50),D50)</f>
        <v>Monitor</v>
      </c>
      <c r="M50" t="str">
        <f t="shared" si="0"/>
        <v>46 Simple Icons (monitor) site</v>
      </c>
      <c r="N50" t="str">
        <f t="shared" si="7"/>
        <v>46 Simple Icons</v>
      </c>
      <c r="O50" t="str">
        <f>LOWER(SUBSTITUTE($C50," ","-"))</f>
        <v>simple-icons</v>
      </c>
      <c r="R50" t="str">
        <f t="shared" si="1"/>
        <v>.... ...m site</v>
      </c>
      <c r="S50" t="str">
        <f t="shared" si="11"/>
        <v>https://img.shields.io/badge/46 Simple Icons-.... ...m site-a5daf8.svg?logo=simple-icons&amp;logoColor=</v>
      </c>
      <c r="U50" t="str">
        <f>IF(ISBLANK(T50),IF(ISBLANK(S50),"",S50),T50)</f>
        <v>https://img.shields.io/badge/46 Simple Icons-.... ...m site-a5daf8.svg?logo=simple-icons&amp;logoColor=</v>
      </c>
      <c r="V50" s="7"/>
      <c r="W50" s="7"/>
      <c r="X50" s="7" t="s">
        <v>541</v>
      </c>
      <c r="Y50" t="str">
        <f>IF(ISBLANK(V50),IF(ISBLANK(W50),IF(ISBLANK(X50),"",X50),W50),V50)</f>
        <v>https://simpleicons.org/</v>
      </c>
      <c r="Z50" t="str">
        <f t="shared" si="3"/>
        <v xml:space="preserve">    { "Text": "46 Simple Icons (monitor) site", "Image": "https://img.shields.io/badge/46 Simple Icons-.... ...m site-a5daf8.svg?logo=simple-icons&amp;logoColor=", "Link": "https://simpleicons.org/" },</v>
      </c>
    </row>
    <row r="51" spans="1:26" x14ac:dyDescent="0.25">
      <c r="B51">
        <f t="shared" si="4"/>
        <v>47</v>
      </c>
      <c r="C51" s="2" t="s">
        <v>403</v>
      </c>
      <c r="D51" t="s">
        <v>98</v>
      </c>
      <c r="K51" t="s">
        <v>432</v>
      </c>
      <c r="L51" t="str">
        <f t="shared" ref="L51" si="67">IF(ISBLANK(D51),IF(ISBLANK(E51),IF(ISBLANK(F51),IF(ISBLANK(G51),IF(ISBLANK(H51),IF(ISBLANK(I51),IF(ISBLANK(J51),IF(ISBLANK(K51),"",K51),J51),I51),H51),G51),F51),E51),D51)</f>
        <v>Plan</v>
      </c>
      <c r="M51" t="str">
        <f t="shared" si="0"/>
        <v>47 stackshare.io (plan monitor) project</v>
      </c>
      <c r="N51" t="str">
        <f t="shared" si="7"/>
        <v>47 stackshare.io</v>
      </c>
      <c r="O51" t="s">
        <v>552</v>
      </c>
      <c r="R51" t="str">
        <f t="shared" si="1"/>
        <v>p... ...m project</v>
      </c>
      <c r="S51" t="str">
        <f t="shared" si="11"/>
        <v>https://img.shields.io/badge/47 stackshare.io-p... ...m project-1080C0.svg?logo=stackshare&amp;logoColor=</v>
      </c>
      <c r="U51" t="str">
        <f t="shared" ref="U51" si="68">IF(ISBLANK(T51),IF(ISBLANK(S51),"",S51),T51)</f>
        <v>https://img.shields.io/badge/47 stackshare.io-p... ...m project-1080C0.svg?logo=stackshare&amp;logoColor=</v>
      </c>
      <c r="V51" s="7" t="s">
        <v>500</v>
      </c>
      <c r="W51" s="7" t="s">
        <v>501</v>
      </c>
      <c r="X51" s="7" t="s">
        <v>502</v>
      </c>
      <c r="Y51" t="str">
        <f t="shared" ref="Y51" si="69">IF(ISBLANK(V51),IF(ISBLANK(W51),IF(ISBLANK(X51),"",X51),W51),V51)</f>
        <v>https://stackshare.io/Yrkki/cv-generator</v>
      </c>
      <c r="Z51" t="str">
        <f t="shared" si="3"/>
        <v xml:space="preserve">    { "Text": "47 stackshare.io (plan monitor) project", "Image": "https://img.shields.io/badge/47 stackshare.io-p... ...m project-1080C0.svg?logo=stackshare&amp;logoColor=", "Link": "https://stackshare.io/Yrkki/cv-generator" },</v>
      </c>
    </row>
    <row r="52" spans="1:26" x14ac:dyDescent="0.25">
      <c r="B52">
        <f t="shared" si="4"/>
        <v>48</v>
      </c>
      <c r="C52" s="2" t="s">
        <v>782</v>
      </c>
      <c r="D52" t="s">
        <v>98</v>
      </c>
      <c r="K52" t="s">
        <v>432</v>
      </c>
      <c r="L52" t="str">
        <f t="shared" ref="L52:L64" si="70">IF(ISBLANK(D52),IF(ISBLANK(E52),IF(ISBLANK(F52),IF(ISBLANK(G52),IF(ISBLANK(H52),IF(ISBLANK(I52),IF(ISBLANK(J52),IF(ISBLANK(K52),"",K52),J52),I52),H52),G52),F52),E52),D52)</f>
        <v>Plan</v>
      </c>
      <c r="M52" t="str">
        <f t="shared" ref="M52:M53" si="71">_xlfn.TEXTJOIN(" ",TRUE,N52,LOWER(_xlfn.CONCAT("(",_xlfn.TEXTJOIN(" ",TRUE,Q52,D52:K52),") ",IF(ISBLANK(V52),IF(ISBLANK(W52),IF(ISBLANK(X52),"",X$3),W$3),V$3))))</f>
        <v>48 ipstack (plan monitor) account</v>
      </c>
      <c r="N52" t="str">
        <f t="shared" si="7"/>
        <v>48 ipstack</v>
      </c>
      <c r="O52" t="s">
        <v>783</v>
      </c>
      <c r="R52" t="str">
        <f t="shared" ref="R52:R53" si="72">_xlfn.CONCAT(IF(ISBLANK(D52),".",LOWER(LEFT(D52,1))),IF(ISBLANK(E52),".",LOWER(LEFT(E52,1))),IF(ISBLANK(F52),".",LOWER(LEFT(F52,1))),IF(ISBLANK(G52),".",LOWER(LEFT(G52,1)))," ",IF(ISBLANK(H52),".",LOWER(LEFT(H52,1))),IF(ISBLANK(I52),".",LOWER(LEFT(I52,1))),IF(ISBLANK(J52),".",LOWER(LEFT(J52,1))),IF(ISBLANK(K52),".",LOWER(LEFT(K52,1)))," ",IF(ISBLANK(V52),IF(ISBLANK(W52),IF(ISBLANK(X52),"",X$3),W$3),V$3))</f>
        <v>p... ...m account</v>
      </c>
      <c r="S52" t="str">
        <f t="shared" ref="S52:S53" si="73">_xlfn.CONCAT("https://img.shields.io/badge/",SUBSTITUTE(N52,"-","--"),"-",_xlfn.TEXTJOIN(" ",TRUE,Q52,R52),"-",IF(ISBLANK(V52),IF(ISBLANK(W52),IF(ISBLANK(X52),"",X$2),W$2),V$2),".svg?logo=",O52,"&amp;logoColor=",P52)</f>
        <v>https://img.shields.io/badge/48 ipstack-p... ...m account-47b2f0.svg?logo=google-earth&amp;logoColor=</v>
      </c>
      <c r="U52" t="str">
        <f t="shared" ref="U52:U64" si="74">IF(ISBLANK(T52),IF(ISBLANK(S52),"",S52),T52)</f>
        <v>https://img.shields.io/badge/48 ipstack-p... ...m account-47b2f0.svg?logo=google-earth&amp;logoColor=</v>
      </c>
      <c r="V52" s="7"/>
      <c r="W52" s="7" t="s">
        <v>785</v>
      </c>
      <c r="X52" s="7" t="s">
        <v>784</v>
      </c>
      <c r="Y52" t="str">
        <f t="shared" ref="Y52:Y64" si="75">IF(ISBLANK(V52),IF(ISBLANK(W52),IF(ISBLANK(X52),"",X52),W52),V52)</f>
        <v>https://ipstack.com/dashboard</v>
      </c>
      <c r="Z52" t="str">
        <f t="shared" ref="Z52:Z70" si="76">_xlfn.CONCAT("    { ""Text"": """,M52,""", ""Image"": """,U52,""", ""Link"": """,Y52,""" },")</f>
        <v xml:space="preserve">    { "Text": "48 ipstack (plan monitor) account", "Image": "https://img.shields.io/badge/48 ipstack-p... ...m account-47b2f0.svg?logo=google-earth&amp;logoColor=", "Link": "https://ipstack.com/dashboard" },</v>
      </c>
    </row>
    <row r="53" spans="1:26" x14ac:dyDescent="0.25">
      <c r="A53" t="s">
        <v>291</v>
      </c>
      <c r="B53">
        <f t="shared" si="4"/>
        <v>49</v>
      </c>
      <c r="C53" s="2" t="s">
        <v>271</v>
      </c>
      <c r="D53" t="s">
        <v>98</v>
      </c>
      <c r="I53" t="s">
        <v>430</v>
      </c>
      <c r="J53" t="s">
        <v>68</v>
      </c>
      <c r="K53" t="s">
        <v>432</v>
      </c>
      <c r="L53" t="str">
        <f t="shared" ref="L53" si="77">IF(ISBLANK(D53),IF(ISBLANK(E53),IF(ISBLANK(F53),IF(ISBLANK(G53),IF(ISBLANK(H53),IF(ISBLANK(I53),IF(ISBLANK(J53),IF(ISBLANK(K53),"",K53),J53),I53),H53),G53),F53),E53),D53)</f>
        <v>Plan</v>
      </c>
      <c r="M53" t="str">
        <f t="shared" si="71"/>
        <v>49 cv-generator-fe (plan deploy operate monitor) project</v>
      </c>
      <c r="N53" t="str">
        <f t="shared" ref="N53:N66" si="78">_xlfn.TEXTJOIN(" ",TRUE,$B53:$C53)</f>
        <v>49 cv-generator-fe</v>
      </c>
      <c r="O53" t="s">
        <v>131</v>
      </c>
      <c r="R53" t="str">
        <f t="shared" si="72"/>
        <v>p... .dom project</v>
      </c>
      <c r="S53" t="str">
        <f t="shared" si="73"/>
        <v>https://img.shields.io/badge/49 cv--generator--fe-p... .dom project-1080C0.svg?logo=heroku&amp;logoColor=</v>
      </c>
      <c r="U53" t="str">
        <f t="shared" ref="U53" si="79">IF(ISBLANK(T53),IF(ISBLANK(S53),"",S53),T53)</f>
        <v>https://img.shields.io/badge/49 cv--generator--fe-p... .dom project-1080C0.svg?logo=heroku&amp;logoColor=</v>
      </c>
      <c r="V53" s="7" t="s">
        <v>727</v>
      </c>
      <c r="W53" s="7" t="s">
        <v>523</v>
      </c>
      <c r="X53" s="7" t="s">
        <v>522</v>
      </c>
      <c r="Y53" t="str">
        <f t="shared" ref="Y53" si="80">IF(ISBLANK(V53),IF(ISBLANK(W53),IF(ISBLANK(X53),"",X53),W53),V53)</f>
        <v>https://cv-generator-fe.herokuapp.com/</v>
      </c>
      <c r="Z53" t="str">
        <f t="shared" ref="Z53" si="81">_xlfn.CONCAT("    { ""Text"": """,M53,""", ""Image"": """,U53,""", ""Link"": """,Y53,""" },")</f>
        <v xml:space="preserve">    { "Text": "49 cv-generator-fe (plan deploy operate monitor) project", "Image": "https://img.shields.io/badge/49 cv--generator--fe-p... .dom project-1080C0.svg?logo=heroku&amp;logoColor=", "Link": "https://cv-generator-fe.herokuapp.com/" },</v>
      </c>
    </row>
    <row r="54" spans="1:26" x14ac:dyDescent="0.25">
      <c r="B54">
        <f t="shared" si="4"/>
        <v>50</v>
      </c>
      <c r="C54" s="2" t="s">
        <v>775</v>
      </c>
      <c r="D54" t="s">
        <v>98</v>
      </c>
      <c r="I54" t="s">
        <v>430</v>
      </c>
      <c r="J54" t="s">
        <v>68</v>
      </c>
      <c r="K54" t="s">
        <v>432</v>
      </c>
      <c r="L54" t="str">
        <f t="shared" si="70"/>
        <v>Plan</v>
      </c>
      <c r="M54" t="str">
        <f t="shared" ref="M54:M66" si="82">_xlfn.TEXTJOIN(" ",TRUE,N54,LOWER(_xlfn.CONCAT("(",_xlfn.TEXTJOIN(" ",TRUE,Q54,D54:K54),") ",IF(ISBLANK(V54),IF(ISBLANK(W54),IF(ISBLANK(X54),"",X$3),W$3),V$3))))</f>
        <v>50 cv-generator-fe-eu (plan deploy operate monitor) project</v>
      </c>
      <c r="N54" t="str">
        <f t="shared" si="78"/>
        <v>50 cv-generator-fe-eu</v>
      </c>
      <c r="O54" t="s">
        <v>131</v>
      </c>
      <c r="R54" t="str">
        <f t="shared" ref="R54:R66" si="83">_xlfn.CONCAT(IF(ISBLANK(D54),".",LOWER(LEFT(D54,1))),IF(ISBLANK(E54),".",LOWER(LEFT(E54,1))),IF(ISBLANK(F54),".",LOWER(LEFT(F54,1))),IF(ISBLANK(G54),".",LOWER(LEFT(G54,1)))," ",IF(ISBLANK(H54),".",LOWER(LEFT(H54,1))),IF(ISBLANK(I54),".",LOWER(LEFT(I54,1))),IF(ISBLANK(J54),".",LOWER(LEFT(J54,1))),IF(ISBLANK(K54),".",LOWER(LEFT(K54,1)))," ",IF(ISBLANK(V54),IF(ISBLANK(W54),IF(ISBLANK(X54),"",X$3),W$3),V$3))</f>
        <v>p... .dom project</v>
      </c>
      <c r="S54" t="str">
        <f t="shared" ref="S54:S66" si="84">_xlfn.CONCAT("https://img.shields.io/badge/",SUBSTITUTE(N54,"-","--"),"-",_xlfn.TEXTJOIN(" ",TRUE,Q54,R54),"-",IF(ISBLANK(V54),IF(ISBLANK(W54),IF(ISBLANK(X54),"",X$2),W$2),V$2),".svg?logo=",O54,"&amp;logoColor=",P54)</f>
        <v>https://img.shields.io/badge/50 cv--generator--fe--eu-p... .dom project-1080C0.svg?logo=heroku&amp;logoColor=</v>
      </c>
      <c r="U54" t="str">
        <f t="shared" si="74"/>
        <v>https://img.shields.io/badge/50 cv--generator--fe--eu-p... .dom project-1080C0.svg?logo=heroku&amp;logoColor=</v>
      </c>
      <c r="V54" s="7" t="s">
        <v>776</v>
      </c>
      <c r="W54" s="7" t="s">
        <v>523</v>
      </c>
      <c r="X54" s="7" t="s">
        <v>522</v>
      </c>
      <c r="Y54" t="str">
        <f t="shared" si="75"/>
        <v>https://cv-generator-fe-eu.herokuapp.com/</v>
      </c>
      <c r="Z54" t="str">
        <f t="shared" si="76"/>
        <v xml:space="preserve">    { "Text": "50 cv-generator-fe-eu (plan deploy operate monitor) project", "Image": "https://img.shields.io/badge/50 cv--generator--fe--eu-p... .dom project-1080C0.svg?logo=heroku&amp;logoColor=", "Link": "https://cv-generator-fe-eu.herokuapp.com/" },</v>
      </c>
    </row>
    <row r="55" spans="1:26" x14ac:dyDescent="0.25">
      <c r="B55">
        <f t="shared" si="4"/>
        <v>51</v>
      </c>
      <c r="C55" s="2" t="s">
        <v>271</v>
      </c>
      <c r="D55" t="s">
        <v>98</v>
      </c>
      <c r="I55" t="s">
        <v>430</v>
      </c>
      <c r="J55" t="s">
        <v>68</v>
      </c>
      <c r="K55" t="s">
        <v>432</v>
      </c>
      <c r="L55" t="str">
        <f t="shared" ref="L55:L56" si="85">IF(ISBLANK(D55),IF(ISBLANK(E55),IF(ISBLANK(F55),IF(ISBLANK(G55),IF(ISBLANK(H55),IF(ISBLANK(I55),IF(ISBLANK(J55),IF(ISBLANK(K55),"",K55),J55),I55),H55),G55),F55),E55),D55)</f>
        <v>Plan</v>
      </c>
      <c r="M55" t="str">
        <f t="shared" ref="M55:M56" si="86">_xlfn.TEXTJOIN(" ",TRUE,N55,LOWER(_xlfn.CONCAT("(",_xlfn.TEXTJOIN(" ",TRUE,Q55,D55:K55),") ",IF(ISBLANK(V55),IF(ISBLANK(W55),IF(ISBLANK(X55),"",X$3),W$3),V$3))))</f>
        <v>51 cv-generator-fe (plan deploy operate monitor) project</v>
      </c>
      <c r="N55" t="str">
        <f t="shared" si="78"/>
        <v>51 cv-generator-fe</v>
      </c>
      <c r="O55" t="s">
        <v>756</v>
      </c>
      <c r="R55" t="str">
        <f t="shared" ref="R55:R56" si="87">_xlfn.CONCAT(IF(ISBLANK(D55),".",LOWER(LEFT(D55,1))),IF(ISBLANK(E55),".",LOWER(LEFT(E55,1))),IF(ISBLANK(F55),".",LOWER(LEFT(F55,1))),IF(ISBLANK(G55),".",LOWER(LEFT(G55,1)))," ",IF(ISBLANK(H55),".",LOWER(LEFT(H55,1))),IF(ISBLANK(I55),".",LOWER(LEFT(I55,1))),IF(ISBLANK(J55),".",LOWER(LEFT(J55,1))),IF(ISBLANK(K55),".",LOWER(LEFT(K55,1)))," ",IF(ISBLANK(V55),IF(ISBLANK(W55),IF(ISBLANK(X55),"",X$3),W$3),V$3))</f>
        <v>p... .dom project</v>
      </c>
      <c r="S55" t="str">
        <f t="shared" ref="S55:S56" si="88">_xlfn.CONCAT("https://img.shields.io/badge/",SUBSTITUTE(N55,"-","--"),"-",_xlfn.TEXTJOIN(" ",TRUE,Q55,R55),"-",IF(ISBLANK(V55),IF(ISBLANK(W55),IF(ISBLANK(X55),"",X$2),W$2),V$2),".svg?logo=",O55,"&amp;logoColor=",P55)</f>
        <v>https://img.shields.io/badge/51 cv--generator--fe-p... .dom project-1080C0.svg?logo=netlify&amp;logoColor=</v>
      </c>
      <c r="U55" t="str">
        <f t="shared" ref="U55:U56" si="89">IF(ISBLANK(T55),IF(ISBLANK(S55),"",S55),T55)</f>
        <v>https://img.shields.io/badge/51 cv--generator--fe-p... .dom project-1080C0.svg?logo=netlify&amp;logoColor=</v>
      </c>
      <c r="V55" s="7" t="s">
        <v>755</v>
      </c>
      <c r="W55" s="7" t="s">
        <v>753</v>
      </c>
      <c r="X55" s="7" t="s">
        <v>752</v>
      </c>
      <c r="Y55" t="str">
        <f t="shared" ref="Y55:Y56" si="90">IF(ISBLANK(V55),IF(ISBLANK(W55),IF(ISBLANK(X55),"",X55),W55),V55)</f>
        <v>https://cv-generator-fe.netlify.app/</v>
      </c>
      <c r="Z55" t="str">
        <f t="shared" ref="Z55:Z56" si="91">_xlfn.CONCAT("    { ""Text"": """,M55,""", ""Image"": """,U55,""", ""Link"": """,Y55,""" },")</f>
        <v xml:space="preserve">    { "Text": "51 cv-generator-fe (plan deploy operate monitor) project", "Image": "https://img.shields.io/badge/51 cv--generator--fe-p... .dom project-1080C0.svg?logo=netlify&amp;logoColor=", "Link": "https://cv-generator-fe.netlify.app/" },</v>
      </c>
    </row>
    <row r="56" spans="1:26" x14ac:dyDescent="0.25">
      <c r="B56">
        <f t="shared" si="4"/>
        <v>52</v>
      </c>
      <c r="C56" s="2" t="s">
        <v>781</v>
      </c>
      <c r="D56" t="s">
        <v>98</v>
      </c>
      <c r="I56" t="s">
        <v>430</v>
      </c>
      <c r="J56" t="s">
        <v>68</v>
      </c>
      <c r="K56" t="s">
        <v>432</v>
      </c>
      <c r="L56" t="str">
        <f t="shared" si="85"/>
        <v>Plan</v>
      </c>
      <c r="M56" t="str">
        <f t="shared" si="86"/>
        <v>52 cv-generator-aws (plan deploy operate monitor) project</v>
      </c>
      <c r="N56" t="str">
        <f t="shared" si="78"/>
        <v>52 cv-generator-aws</v>
      </c>
      <c r="O56" t="s">
        <v>725</v>
      </c>
      <c r="R56" t="str">
        <f t="shared" si="87"/>
        <v>p... .dom project</v>
      </c>
      <c r="S56" t="str">
        <f t="shared" si="88"/>
        <v>https://img.shields.io/badge/52 cv--generator--aws-p... .dom project-1080C0.svg?logo=amazon-aws&amp;logoColor=</v>
      </c>
      <c r="U56" t="str">
        <f t="shared" si="89"/>
        <v>https://img.shields.io/badge/52 cv--generator--aws-p... .dom project-1080C0.svg?logo=amazon-aws&amp;logoColor=</v>
      </c>
      <c r="V56" s="7" t="s">
        <v>779</v>
      </c>
      <c r="W56" s="7" t="s">
        <v>778</v>
      </c>
      <c r="X56" s="7" t="s">
        <v>780</v>
      </c>
      <c r="Y56" t="str">
        <f t="shared" si="90"/>
        <v>http://cv-generator-520345160.eu-west-1.elb.amazonaws.com</v>
      </c>
      <c r="Z56" t="str">
        <f t="shared" si="91"/>
        <v xml:space="preserve">    { "Text": "52 cv-generator-aws (plan deploy operate monitor) project", "Image": "https://img.shields.io/badge/52 cv--generator--aws-p... .dom project-1080C0.svg?logo=amazon-aws&amp;logoColor=", "Link": "http://cv-generator-520345160.eu-west-1.elb.amazonaws.com" },</v>
      </c>
    </row>
    <row r="57" spans="1:26" x14ac:dyDescent="0.25">
      <c r="B57">
        <f t="shared" si="4"/>
        <v>53</v>
      </c>
      <c r="C57" s="2" t="s">
        <v>777</v>
      </c>
      <c r="D57" t="s">
        <v>98</v>
      </c>
      <c r="I57" t="s">
        <v>430</v>
      </c>
      <c r="J57" t="s">
        <v>68</v>
      </c>
      <c r="K57" t="s">
        <v>432</v>
      </c>
      <c r="L57" t="str">
        <f>IF(ISBLANK(D57),IF(ISBLANK(E57),IF(ISBLANK(F57),IF(ISBLANK(G57),IF(ISBLANK(H57),IF(ISBLANK(I57),IF(ISBLANK(J57),IF(ISBLANK(K57),"",K57),J57),I57),H57),G57),F57),E57),D57)</f>
        <v>Plan</v>
      </c>
      <c r="M57" t="str">
        <f>_xlfn.TEXTJOIN(" ",TRUE,N57,LOWER(_xlfn.CONCAT("(",_xlfn.TEXTJOIN(" ",TRUE,Q57,D57:K57),") ",IF(ISBLANK(V57),IF(ISBLANK(W57),IF(ISBLANK(X57),"",X$3),W$3),V$3))))</f>
        <v>53 cvgenerator.tk (plan deploy operate monitor) project</v>
      </c>
      <c r="N57" t="str">
        <f>_xlfn.TEXTJOIN(" ",TRUE,$B57:$C57)</f>
        <v>53 cvgenerator.tk</v>
      </c>
      <c r="O57" t="s">
        <v>558</v>
      </c>
      <c r="R57" t="str">
        <f>_xlfn.CONCAT(IF(ISBLANK(D57),".",LOWER(LEFT(D57,1))),IF(ISBLANK(E57),".",LOWER(LEFT(E57,1))),IF(ISBLANK(F57),".",LOWER(LEFT(F57,1))),IF(ISBLANK(G57),".",LOWER(LEFT(G57,1)))," ",IF(ISBLANK(H57),".",LOWER(LEFT(H57,1))),IF(ISBLANK(I57),".",LOWER(LEFT(I57,1))),IF(ISBLANK(J57),".",LOWER(LEFT(J57,1))),IF(ISBLANK(K57),".",LOWER(LEFT(K57,1)))," ",IF(ISBLANK(V57),IF(ISBLANK(W57),IF(ISBLANK(X57),"",X$3),W$3),V$3))</f>
        <v>p... .dom project</v>
      </c>
      <c r="S57" t="str">
        <f>_xlfn.CONCAT("https://img.shields.io/badge/",SUBSTITUTE(N57,"-","--"),"-",_xlfn.TEXTJOIN(" ",TRUE,Q57,R57),"-",IF(ISBLANK(V57),IF(ISBLANK(W57),IF(ISBLANK(X57),"",X$2),W$2),V$2),".svg?logo=",O57,"&amp;logoColor=",P57)</f>
        <v>https://img.shields.io/badge/53 cvgenerator.tk-p... .dom project-1080C0.svg?logo=react-router&amp;logoColor=</v>
      </c>
      <c r="U57" t="str">
        <f>IF(ISBLANK(T57),IF(ISBLANK(S57),"",S57),T57)</f>
        <v>https://img.shields.io/badge/53 cvgenerator.tk-p... .dom project-1080C0.svg?logo=react-router&amp;logoColor=</v>
      </c>
      <c r="V57" s="7" t="s">
        <v>786</v>
      </c>
      <c r="W57" s="7" t="s">
        <v>533</v>
      </c>
      <c r="X57" s="7" t="s">
        <v>535</v>
      </c>
      <c r="Y57" t="str">
        <f>IF(ISBLANK(V57),IF(ISBLANK(W57),IF(ISBLANK(X57),"",X57),W57),V57)</f>
        <v>http://cvgenerator.tk</v>
      </c>
      <c r="Z57" t="str">
        <f>_xlfn.CONCAT("    { ""Text"": """,M57,""", ""Image"": """,U57,""", ""Link"": """,Y57,""" },")</f>
        <v xml:space="preserve">    { "Text": "53 cvgenerator.tk (plan deploy operate monitor) project", "Image": "https://img.shields.io/badge/53 cvgenerator.tk-p... .dom project-1080C0.svg?logo=react-router&amp;logoColor=", "Link": "http://cvgenerator.tk" },</v>
      </c>
    </row>
    <row r="58" spans="1:26" x14ac:dyDescent="0.25">
      <c r="B58">
        <f t="shared" si="4"/>
        <v>54</v>
      </c>
      <c r="C58" s="2" t="s">
        <v>761</v>
      </c>
      <c r="D58" t="s">
        <v>98</v>
      </c>
      <c r="I58" t="s">
        <v>430</v>
      </c>
      <c r="J58" t="s">
        <v>68</v>
      </c>
      <c r="K58" t="s">
        <v>432</v>
      </c>
      <c r="L58" t="str">
        <f t="shared" ref="L58" si="92">IF(ISBLANK(D58),IF(ISBLANK(E58),IF(ISBLANK(F58),IF(ISBLANK(G58),IF(ISBLANK(H58),IF(ISBLANK(I58),IF(ISBLANK(J58),IF(ISBLANK(K58),"",K58),J58),I58),H58),G58),F58),E58),D58)</f>
        <v>Plan</v>
      </c>
      <c r="M58" t="str">
        <f t="shared" ref="M58" si="93">_xlfn.TEXTJOIN(" ",TRUE,N58,LOWER(_xlfn.CONCAT("(",_xlfn.TEXTJOIN(" ",TRUE,Q58,D58:K58),") ",IF(ISBLANK(V58),IF(ISBLANK(W58),IF(ISBLANK(X58),"",X$3),W$3),V$3))))</f>
        <v>54 cvgenerator.ml (plan deploy operate monitor) project</v>
      </c>
      <c r="N58" t="str">
        <f t="shared" si="78"/>
        <v>54 cvgenerator.ml</v>
      </c>
      <c r="O58" t="s">
        <v>558</v>
      </c>
      <c r="R58" t="str">
        <f t="shared" ref="R58" si="94">_xlfn.CONCAT(IF(ISBLANK(D58),".",LOWER(LEFT(D58,1))),IF(ISBLANK(E58),".",LOWER(LEFT(E58,1))),IF(ISBLANK(F58),".",LOWER(LEFT(F58,1))),IF(ISBLANK(G58),".",LOWER(LEFT(G58,1)))," ",IF(ISBLANK(H58),".",LOWER(LEFT(H58,1))),IF(ISBLANK(I58),".",LOWER(LEFT(I58,1))),IF(ISBLANK(J58),".",LOWER(LEFT(J58,1))),IF(ISBLANK(K58),".",LOWER(LEFT(K58,1)))," ",IF(ISBLANK(V58),IF(ISBLANK(W58),IF(ISBLANK(X58),"",X$3),W$3),V$3))</f>
        <v>p... .dom project</v>
      </c>
      <c r="S58" t="str">
        <f t="shared" ref="S58" si="95">_xlfn.CONCAT("https://img.shields.io/badge/",SUBSTITUTE(N58,"-","--"),"-",_xlfn.TEXTJOIN(" ",TRUE,Q58,R58),"-",IF(ISBLANK(V58),IF(ISBLANK(W58),IF(ISBLANK(X58),"",X$2),W$2),V$2),".svg?logo=",O58,"&amp;logoColor=",P58)</f>
        <v>https://img.shields.io/badge/54 cvgenerator.ml-p... .dom project-1080C0.svg?logo=react-router&amp;logoColor=</v>
      </c>
      <c r="U58" t="str">
        <f t="shared" ref="U58" si="96">IF(ISBLANK(T58),IF(ISBLANK(S58),"",S58),T58)</f>
        <v>https://img.shields.io/badge/54 cvgenerator.ml-p... .dom project-1080C0.svg?logo=react-router&amp;logoColor=</v>
      </c>
      <c r="V58" s="7" t="s">
        <v>762</v>
      </c>
      <c r="W58" s="7" t="s">
        <v>533</v>
      </c>
      <c r="X58" s="7" t="s">
        <v>535</v>
      </c>
      <c r="Y58" t="str">
        <f t="shared" ref="Y58" si="97">IF(ISBLANK(V58),IF(ISBLANK(W58),IF(ISBLANK(X58),"",X58),W58),V58)</f>
        <v>http://cvgenerator.ml</v>
      </c>
      <c r="Z58" t="str">
        <f t="shared" ref="Z58" si="98">_xlfn.CONCAT("    { ""Text"": """,M58,""", ""Image"": """,U58,""", ""Link"": """,Y58,""" },")</f>
        <v xml:space="preserve">    { "Text": "54 cvgenerator.ml (plan deploy operate monitor) project", "Image": "https://img.shields.io/badge/54 cvgenerator.ml-p... .dom project-1080C0.svg?logo=react-router&amp;logoColor=", "Link": "http://cvgenerator.ml" },</v>
      </c>
    </row>
    <row r="59" spans="1:26" x14ac:dyDescent="0.25">
      <c r="B59">
        <f t="shared" si="4"/>
        <v>55</v>
      </c>
      <c r="C59" s="2" t="s">
        <v>763</v>
      </c>
      <c r="D59" t="s">
        <v>98</v>
      </c>
      <c r="I59" t="s">
        <v>430</v>
      </c>
      <c r="J59" t="s">
        <v>68</v>
      </c>
      <c r="K59" t="s">
        <v>432</v>
      </c>
      <c r="L59" t="str">
        <f t="shared" ref="L59" si="99">IF(ISBLANK(D59),IF(ISBLANK(E59),IF(ISBLANK(F59),IF(ISBLANK(G59),IF(ISBLANK(H59),IF(ISBLANK(I59),IF(ISBLANK(J59),IF(ISBLANK(K59),"",K59),J59),I59),H59),G59),F59),E59),D59)</f>
        <v>Plan</v>
      </c>
      <c r="M59" t="str">
        <f t="shared" ref="M59" si="100">_xlfn.TEXTJOIN(" ",TRUE,N59,LOWER(_xlfn.CONCAT("(",_xlfn.TEXTJOIN(" ",TRUE,Q59,D59:K59),") ",IF(ISBLANK(V59),IF(ISBLANK(W59),IF(ISBLANK(X59),"",X$3),W$3),V$3))))</f>
        <v>55 marinov.ml (plan deploy operate monitor) project</v>
      </c>
      <c r="N59" t="str">
        <f t="shared" si="78"/>
        <v>55 marinov.ml</v>
      </c>
      <c r="O59" t="s">
        <v>558</v>
      </c>
      <c r="R59" t="str">
        <f t="shared" ref="R59" si="101">_xlfn.CONCAT(IF(ISBLANK(D59),".",LOWER(LEFT(D59,1))),IF(ISBLANK(E59),".",LOWER(LEFT(E59,1))),IF(ISBLANK(F59),".",LOWER(LEFT(F59,1))),IF(ISBLANK(G59),".",LOWER(LEFT(G59,1)))," ",IF(ISBLANK(H59),".",LOWER(LEFT(H59,1))),IF(ISBLANK(I59),".",LOWER(LEFT(I59,1))),IF(ISBLANK(J59),".",LOWER(LEFT(J59,1))),IF(ISBLANK(K59),".",LOWER(LEFT(K59,1)))," ",IF(ISBLANK(V59),IF(ISBLANK(W59),IF(ISBLANK(X59),"",X$3),W$3),V$3))</f>
        <v>p... .dom project</v>
      </c>
      <c r="S59" t="str">
        <f t="shared" ref="S59" si="102">_xlfn.CONCAT("https://img.shields.io/badge/",SUBSTITUTE(N59,"-","--"),"-",_xlfn.TEXTJOIN(" ",TRUE,Q59,R59),"-",IF(ISBLANK(V59),IF(ISBLANK(W59),IF(ISBLANK(X59),"",X$2),W$2),V$2),".svg?logo=",O59,"&amp;logoColor=",P59)</f>
        <v>https://img.shields.io/badge/55 marinov.ml-p... .dom project-1080C0.svg?logo=react-router&amp;logoColor=</v>
      </c>
      <c r="U59" t="str">
        <f t="shared" ref="U59" si="103">IF(ISBLANK(T59),IF(ISBLANK(S59),"",S59),T59)</f>
        <v>https://img.shields.io/badge/55 marinov.ml-p... .dom project-1080C0.svg?logo=react-router&amp;logoColor=</v>
      </c>
      <c r="V59" s="7" t="s">
        <v>764</v>
      </c>
      <c r="W59" s="7" t="s">
        <v>533</v>
      </c>
      <c r="X59" s="7" t="s">
        <v>535</v>
      </c>
      <c r="Y59" t="str">
        <f t="shared" ref="Y59" si="104">IF(ISBLANK(V59),IF(ISBLANK(W59),IF(ISBLANK(X59),"",X59),W59),V59)</f>
        <v>http://marinov.ml</v>
      </c>
      <c r="Z59" t="str">
        <f t="shared" ref="Z59" si="105">_xlfn.CONCAT("    { ""Text"": """,M59,""", ""Image"": """,U59,""", ""Link"": """,Y59,""" },")</f>
        <v xml:space="preserve">    { "Text": "55 marinov.ml (plan deploy operate monitor) project", "Image": "https://img.shields.io/badge/55 marinov.ml-p... .dom project-1080C0.svg?logo=react-router&amp;logoColor=", "Link": "http://marinov.ml" },</v>
      </c>
    </row>
    <row r="60" spans="1:26" x14ac:dyDescent="0.25">
      <c r="B60">
        <f t="shared" si="4"/>
        <v>56</v>
      </c>
      <c r="C60" s="2" t="s">
        <v>742</v>
      </c>
      <c r="D60" t="s">
        <v>98</v>
      </c>
      <c r="I60" t="s">
        <v>430</v>
      </c>
      <c r="J60" t="s">
        <v>68</v>
      </c>
      <c r="K60" t="s">
        <v>432</v>
      </c>
      <c r="L60" t="str">
        <f t="shared" ref="L60" si="106">IF(ISBLANK(D60),IF(ISBLANK(E60),IF(ISBLANK(F60),IF(ISBLANK(G60),IF(ISBLANK(H60),IF(ISBLANK(I60),IF(ISBLANK(J60),IF(ISBLANK(K60),"",K60),J60),I60),H60),G60),F60),E60),D60)</f>
        <v>Plan</v>
      </c>
      <c r="M60" t="str">
        <f t="shared" si="82"/>
        <v>56 cv-generator-life-logo (plan deploy operate monitor) project</v>
      </c>
      <c r="N60" t="str">
        <f t="shared" si="78"/>
        <v>56 cv-generator-life-logo</v>
      </c>
      <c r="O60" t="s">
        <v>549</v>
      </c>
      <c r="R60" t="str">
        <f t="shared" si="83"/>
        <v>p... .dom project</v>
      </c>
      <c r="S60" t="str">
        <f t="shared" si="84"/>
        <v>https://img.shields.io/badge/56 cv--generator--life--logo-p... .dom project-1080C0.svg?logo=github&amp;logoColor=</v>
      </c>
      <c r="U60" t="str">
        <f t="shared" ref="U60" si="107">IF(ISBLANK(T60),IF(ISBLANK(S60),"",S60),T60)</f>
        <v>https://img.shields.io/badge/56 cv--generator--life--logo-p... .dom project-1080C0.svg?logo=github&amp;logoColor=</v>
      </c>
      <c r="V60" s="7" t="s">
        <v>744</v>
      </c>
      <c r="W60" s="7" t="s">
        <v>474</v>
      </c>
      <c r="X60" s="7" t="s">
        <v>475</v>
      </c>
      <c r="Y60" t="str">
        <f t="shared" ref="Y60" si="108">IF(ISBLANK(V60),IF(ISBLANK(W60),IF(ISBLANK(X60),"",X60),W60),V60)</f>
        <v>https://github.com/Yrkki/cv-generator-life-logo</v>
      </c>
      <c r="Z60" t="str">
        <f t="shared" si="76"/>
        <v xml:space="preserve">    { "Text": "56 cv-generator-life-logo (plan deploy operate monitor) project", "Image": "https://img.shields.io/badge/56 cv--generator--life--logo-p... .dom project-1080C0.svg?logo=github&amp;logoColor=", "Link": "https://github.com/Yrkki/cv-generator-life-logo" },</v>
      </c>
    </row>
    <row r="61" spans="1:26" x14ac:dyDescent="0.25">
      <c r="B61">
        <f t="shared" si="4"/>
        <v>57</v>
      </c>
      <c r="C61" s="2" t="s">
        <v>738</v>
      </c>
      <c r="D61" t="s">
        <v>98</v>
      </c>
      <c r="I61" t="s">
        <v>430</v>
      </c>
      <c r="J61" t="s">
        <v>68</v>
      </c>
      <c r="K61" t="s">
        <v>432</v>
      </c>
      <c r="L61" t="str">
        <f>IF(ISBLANK(D61),IF(ISBLANK(E61),IF(ISBLANK(F61),IF(ISBLANK(G61),IF(ISBLANK(H61),IF(ISBLANK(I61),IF(ISBLANK(J61),IF(ISBLANK(K61),"",K61),J61),I61),H61),G61),F61),E61),D61)</f>
        <v>Plan</v>
      </c>
      <c r="M61" t="str">
        <f t="shared" si="82"/>
        <v>57 cv-generator-project-server (plan deploy operate monitor) project</v>
      </c>
      <c r="N61" t="str">
        <f t="shared" si="78"/>
        <v>57 cv-generator-project-server</v>
      </c>
      <c r="O61" t="s">
        <v>131</v>
      </c>
      <c r="R61" t="str">
        <f t="shared" si="83"/>
        <v>p... .dom project</v>
      </c>
      <c r="S61" t="str">
        <f t="shared" si="84"/>
        <v>https://img.shields.io/badge/57 cv--generator--project--server-p... .dom project-1080C0.svg?logo=heroku&amp;logoColor=</v>
      </c>
      <c r="U61" t="str">
        <f>IF(ISBLANK(T61),IF(ISBLANK(S61),"",S61),T61)</f>
        <v>https://img.shields.io/badge/57 cv--generator--project--server-p... .dom project-1080C0.svg?logo=heroku&amp;logoColor=</v>
      </c>
      <c r="V61" s="7" t="s">
        <v>731</v>
      </c>
      <c r="W61" s="7" t="s">
        <v>732</v>
      </c>
      <c r="X61" s="7" t="s">
        <v>522</v>
      </c>
      <c r="Y61" t="str">
        <f>IF(ISBLANK(V61),IF(ISBLANK(W61),IF(ISBLANK(X61),"",X61),W61),V61)</f>
        <v>https://cv-generator-project-server.herokuapp.com/</v>
      </c>
      <c r="Z61" t="str">
        <f t="shared" si="76"/>
        <v xml:space="preserve">    { "Text": "57 cv-generator-project-server (plan deploy operate monitor) project", "Image": "https://img.shields.io/badge/57 cv--generator--project--server-p... .dom project-1080C0.svg?logo=heroku&amp;logoColor=", "Link": "https://cv-generator-project-server.herokuapp.com/" },</v>
      </c>
    </row>
    <row r="62" spans="1:26" x14ac:dyDescent="0.25">
      <c r="B62">
        <f t="shared" si="4"/>
        <v>58</v>
      </c>
      <c r="C62" s="2" t="s">
        <v>736</v>
      </c>
      <c r="D62" t="s">
        <v>98</v>
      </c>
      <c r="I62" t="s">
        <v>430</v>
      </c>
      <c r="J62" t="s">
        <v>68</v>
      </c>
      <c r="K62" t="s">
        <v>432</v>
      </c>
      <c r="L62" t="str">
        <f t="shared" si="70"/>
        <v>Plan</v>
      </c>
      <c r="M62" t="str">
        <f t="shared" si="82"/>
        <v>58 cv-generator-life-adapter (plan deploy operate monitor) project</v>
      </c>
      <c r="N62" t="str">
        <f t="shared" si="78"/>
        <v>58 cv-generator-life-adapter</v>
      </c>
      <c r="O62" t="s">
        <v>131</v>
      </c>
      <c r="R62" t="str">
        <f t="shared" si="83"/>
        <v>p... .dom project</v>
      </c>
      <c r="S62" t="str">
        <f t="shared" si="84"/>
        <v>https://img.shields.io/badge/58 cv--generator--life--adapter-p... .dom project-1080C0.svg?logo=heroku&amp;logoColor=</v>
      </c>
      <c r="U62" t="str">
        <f t="shared" si="74"/>
        <v>https://img.shields.io/badge/58 cv--generator--life--adapter-p... .dom project-1080C0.svg?logo=heroku&amp;logoColor=</v>
      </c>
      <c r="V62" s="7" t="s">
        <v>728</v>
      </c>
      <c r="W62" s="7" t="s">
        <v>735</v>
      </c>
      <c r="X62" s="7" t="s">
        <v>522</v>
      </c>
      <c r="Y62" t="str">
        <f t="shared" si="75"/>
        <v>https://cv-generator-life-adapter.herokuapp.com/</v>
      </c>
      <c r="Z62" t="str">
        <f t="shared" si="76"/>
        <v xml:space="preserve">    { "Text": "58 cv-generator-life-adapter (plan deploy operate monitor) project", "Image": "https://img.shields.io/badge/58 cv--generator--life--adapter-p... .dom project-1080C0.svg?logo=heroku&amp;logoColor=", "Link": "https://cv-generator-life-adapter.herokuapp.com/" },</v>
      </c>
    </row>
    <row r="63" spans="1:26" x14ac:dyDescent="0.25">
      <c r="B63">
        <f t="shared" si="4"/>
        <v>59</v>
      </c>
      <c r="C63" s="2" t="s">
        <v>740</v>
      </c>
      <c r="D63" t="s">
        <v>98</v>
      </c>
      <c r="I63" t="s">
        <v>430</v>
      </c>
      <c r="J63" t="s">
        <v>68</v>
      </c>
      <c r="K63" t="s">
        <v>432</v>
      </c>
      <c r="L63" t="str">
        <f>IF(ISBLANK(D63),IF(ISBLANK(E63),IF(ISBLANK(F63),IF(ISBLANK(G63),IF(ISBLANK(H63),IF(ISBLANK(I63),IF(ISBLANK(J63),IF(ISBLANK(K63),"",K63),J63),I63),H63),G63),F63),E63),D63)</f>
        <v>Plan</v>
      </c>
      <c r="M63" t="str">
        <f t="shared" si="82"/>
        <v>59 cv-generator-life-store  (plan deploy operate monitor) project</v>
      </c>
      <c r="N63" t="str">
        <f t="shared" si="78"/>
        <v xml:space="preserve">59 cv-generator-life-store </v>
      </c>
      <c r="O63" t="s">
        <v>549</v>
      </c>
      <c r="R63" t="str">
        <f t="shared" si="83"/>
        <v>p... .dom project</v>
      </c>
      <c r="S63" t="str">
        <f t="shared" si="84"/>
        <v>https://img.shields.io/badge/59 cv--generator--life--store -p... .dom project-1080C0.svg?logo=github&amp;logoColor=</v>
      </c>
      <c r="U63" t="str">
        <f>IF(ISBLANK(T63),IF(ISBLANK(S63),"",S63),T63)</f>
        <v>https://img.shields.io/badge/59 cv--generator--life--store -p... .dom project-1080C0.svg?logo=github&amp;logoColor=</v>
      </c>
      <c r="V63" s="7" t="s">
        <v>749</v>
      </c>
      <c r="W63" s="7" t="s">
        <v>474</v>
      </c>
      <c r="X63" s="7" t="s">
        <v>475</v>
      </c>
      <c r="Y63" t="str">
        <f>IF(ISBLANK(V63),IF(ISBLANK(W63),IF(ISBLANK(X63),"",X63),W63),V63)</f>
        <v>https://github.com/Yrkki/cv-generator-life-store</v>
      </c>
      <c r="Z63" t="str">
        <f t="shared" si="76"/>
        <v xml:space="preserve">    { "Text": "59 cv-generator-life-store  (plan deploy operate monitor) project", "Image": "https://img.shields.io/badge/59 cv--generator--life--store -p... .dom project-1080C0.svg?logo=github&amp;logoColor=", "Link": "https://github.com/Yrkki/cv-generator-life-store" },</v>
      </c>
    </row>
    <row r="64" spans="1:26" x14ac:dyDescent="0.25">
      <c r="B64">
        <f t="shared" si="4"/>
        <v>60</v>
      </c>
      <c r="C64" s="2" t="s">
        <v>726</v>
      </c>
      <c r="D64" t="s">
        <v>98</v>
      </c>
      <c r="I64" t="s">
        <v>430</v>
      </c>
      <c r="J64" t="s">
        <v>68</v>
      </c>
      <c r="K64" t="s">
        <v>432</v>
      </c>
      <c r="L64" t="str">
        <f t="shared" si="70"/>
        <v>Plan</v>
      </c>
      <c r="M64" t="str">
        <f t="shared" si="82"/>
        <v>60 cv-generator-life-log (plan deploy operate monitor) project</v>
      </c>
      <c r="N64" t="str">
        <f t="shared" si="78"/>
        <v>60 cv-generator-life-log</v>
      </c>
      <c r="O64" t="s">
        <v>131</v>
      </c>
      <c r="R64" t="str">
        <f t="shared" si="83"/>
        <v>p... .dom project</v>
      </c>
      <c r="S64" t="str">
        <f t="shared" si="84"/>
        <v>https://img.shields.io/badge/60 cv--generator--life--log-p... .dom project-1080C0.svg?logo=heroku&amp;logoColor=</v>
      </c>
      <c r="U64" t="str">
        <f t="shared" si="74"/>
        <v>https://img.shields.io/badge/60 cv--generator--life--log-p... .dom project-1080C0.svg?logo=heroku&amp;logoColor=</v>
      </c>
      <c r="V64" s="7" t="s">
        <v>729</v>
      </c>
      <c r="W64" s="7" t="s">
        <v>734</v>
      </c>
      <c r="X64" s="7" t="s">
        <v>522</v>
      </c>
      <c r="Y64" t="str">
        <f t="shared" si="75"/>
        <v>https://cv-generator-life-log.herokuapp.com/</v>
      </c>
      <c r="Z64" t="str">
        <f t="shared" si="76"/>
        <v xml:space="preserve">    { "Text": "60 cv-generator-life-log (plan deploy operate monitor) project", "Image": "https://img.shields.io/badge/60 cv--generator--life--log-p... .dom project-1080C0.svg?logo=heroku&amp;logoColor=", "Link": "https://cv-generator-life-log.herokuapp.com/" },</v>
      </c>
    </row>
    <row r="65" spans="2:26" x14ac:dyDescent="0.25">
      <c r="B65">
        <f t="shared" si="4"/>
        <v>61</v>
      </c>
      <c r="C65" s="2" t="s">
        <v>726</v>
      </c>
      <c r="D65" t="s">
        <v>98</v>
      </c>
      <c r="I65" t="s">
        <v>430</v>
      </c>
      <c r="J65" t="s">
        <v>68</v>
      </c>
      <c r="K65" t="s">
        <v>432</v>
      </c>
      <c r="L65" t="str">
        <f>IF(ISBLANK(D65),IF(ISBLANK(E65),IF(ISBLANK(F65),IF(ISBLANK(G65),IF(ISBLANK(H65),IF(ISBLANK(I65),IF(ISBLANK(J65),IF(ISBLANK(K65),"",K65),J65),I65),H65),G65),F65),E65),D65)</f>
        <v>Plan</v>
      </c>
      <c r="M65" t="str">
        <f t="shared" si="82"/>
        <v>61 cv-generator-life-log (plan deploy operate monitor) project</v>
      </c>
      <c r="N65" t="str">
        <f t="shared" si="78"/>
        <v>61 cv-generator-life-log</v>
      </c>
      <c r="O65" t="s">
        <v>725</v>
      </c>
      <c r="R65" t="str">
        <f t="shared" si="83"/>
        <v>p... .dom project</v>
      </c>
      <c r="S65" t="str">
        <f t="shared" si="84"/>
        <v>https://img.shields.io/badge/61 cv--generator--life--log-p... .dom project-1080C0.svg?logo=amazon-aws&amp;logoColor=</v>
      </c>
      <c r="U65" t="str">
        <f>IF(ISBLANK(T65),IF(ISBLANK(S65),"",S65),T65)</f>
        <v>https://img.shields.io/badge/61 cv--generator--life--log-p... .dom project-1080C0.svg?logo=amazon-aws&amp;logoColor=</v>
      </c>
      <c r="V65" s="7" t="s">
        <v>722</v>
      </c>
      <c r="W65" s="7" t="s">
        <v>723</v>
      </c>
      <c r="X65" s="7" t="s">
        <v>724</v>
      </c>
      <c r="Y65" t="str">
        <f>IF(ISBLANK(V65),IF(ISBLANK(W65),IF(ISBLANK(X65),"",X65),W65),V65)</f>
        <v>https://cv-generator-life-log.s3-eu-west-1.amazonaws.com/index.html</v>
      </c>
      <c r="Z65" t="str">
        <f t="shared" si="76"/>
        <v xml:space="preserve">    { "Text": "61 cv-generator-life-log (plan deploy operate monitor) project", "Image": "https://img.shields.io/badge/61 cv--generator--life--log-p... .dom project-1080C0.svg?logo=amazon-aws&amp;logoColor=", "Link": "https://cv-generator-life-log.s3-eu-west-1.amazonaws.com/index.html" },</v>
      </c>
    </row>
    <row r="66" spans="2:26" x14ac:dyDescent="0.25">
      <c r="B66">
        <f t="shared" si="4"/>
        <v>62</v>
      </c>
      <c r="C66" s="2" t="s">
        <v>747</v>
      </c>
      <c r="D66" t="s">
        <v>98</v>
      </c>
      <c r="I66" t="s">
        <v>430</v>
      </c>
      <c r="J66" t="s">
        <v>68</v>
      </c>
      <c r="K66" t="s">
        <v>432</v>
      </c>
      <c r="L66" t="str">
        <f>IF(ISBLANK(D66),IF(ISBLANK(E66),IF(ISBLANK(F66),IF(ISBLANK(G66),IF(ISBLANK(H66),IF(ISBLANK(I66),IF(ISBLANK(J66),IF(ISBLANK(K66),"",K66),J66),I66),H66),G66),F66),E66),D66)</f>
        <v>Plan</v>
      </c>
      <c r="M66" t="str">
        <f t="shared" si="82"/>
        <v>62 cv-generator-life-chart (plan deploy operate monitor) project</v>
      </c>
      <c r="N66" t="str">
        <f t="shared" si="78"/>
        <v>62 cv-generator-life-chart</v>
      </c>
      <c r="O66" t="s">
        <v>549</v>
      </c>
      <c r="R66" t="str">
        <f t="shared" si="83"/>
        <v>p... .dom project</v>
      </c>
      <c r="S66" t="str">
        <f t="shared" si="84"/>
        <v>https://img.shields.io/badge/62 cv--generator--life--chart-p... .dom project-1080C0.svg?logo=github&amp;logoColor=</v>
      </c>
      <c r="U66" t="str">
        <f>IF(ISBLANK(T66),IF(ISBLANK(S66),"",S66),T66)</f>
        <v>https://img.shields.io/badge/62 cv--generator--life--chart-p... .dom project-1080C0.svg?logo=github&amp;logoColor=</v>
      </c>
      <c r="V66" s="7" t="s">
        <v>746</v>
      </c>
      <c r="W66" s="7" t="s">
        <v>474</v>
      </c>
      <c r="X66" s="7" t="s">
        <v>475</v>
      </c>
      <c r="Y66" t="str">
        <f>IF(ISBLANK(V66),IF(ISBLANK(W66),IF(ISBLANK(X66),"",X66),W66),V66)</f>
        <v>https://github.com/Yrkki/cv-generator-life-chart</v>
      </c>
      <c r="Z66" t="str">
        <f t="shared" si="76"/>
        <v xml:space="preserve">    { "Text": "62 cv-generator-life-chart (plan deploy operate monitor) project", "Image": "https://img.shields.io/badge/62 cv--generator--life--chart-p... .dom project-1080C0.svg?logo=github&amp;logoColor=", "Link": "https://github.com/Yrkki/cv-generator-life-chart" },</v>
      </c>
    </row>
    <row r="67" spans="2:26" x14ac:dyDescent="0.25">
      <c r="B67">
        <f t="shared" si="4"/>
        <v>63</v>
      </c>
      <c r="C67" s="2" t="s">
        <v>737</v>
      </c>
      <c r="D67" t="s">
        <v>98</v>
      </c>
      <c r="I67" t="s">
        <v>430</v>
      </c>
      <c r="J67" t="s">
        <v>68</v>
      </c>
      <c r="K67" t="s">
        <v>432</v>
      </c>
      <c r="L67" t="str">
        <f t="shared" ref="L67:L70" si="109">IF(ISBLANK(D67),IF(ISBLANK(E67),IF(ISBLANK(F67),IF(ISBLANK(G67),IF(ISBLANK(H67),IF(ISBLANK(I67),IF(ISBLANK(J67),IF(ISBLANK(K67),"",K67),J67),I67),H67),G67),F67),E67),D67)</f>
        <v>Plan</v>
      </c>
      <c r="M67" t="str">
        <f t="shared" ref="M67" si="110">_xlfn.TEXTJOIN(" ",TRUE,N67,LOWER(_xlfn.CONCAT("(",_xlfn.TEXTJOIN(" ",TRUE,Q67,D67:K67),") ",IF(ISBLANK(V67),IF(ISBLANK(W67),IF(ISBLANK(X67),"",X$3),W$3),V$3))))</f>
        <v>63 cv-generator-life-map (plan deploy operate monitor) project</v>
      </c>
      <c r="N67" t="str">
        <f t="shared" si="7"/>
        <v>63 cv-generator-life-map</v>
      </c>
      <c r="O67" t="s">
        <v>131</v>
      </c>
      <c r="R67" t="str">
        <f t="shared" ref="R67" si="111">_xlfn.CONCAT(IF(ISBLANK(D67),".",LOWER(LEFT(D67,1))),IF(ISBLANK(E67),".",LOWER(LEFT(E67,1))),IF(ISBLANK(F67),".",LOWER(LEFT(F67,1))),IF(ISBLANK(G67),".",LOWER(LEFT(G67,1)))," ",IF(ISBLANK(H67),".",LOWER(LEFT(H67,1))),IF(ISBLANK(I67),".",LOWER(LEFT(I67,1))),IF(ISBLANK(J67),".",LOWER(LEFT(J67,1))),IF(ISBLANK(K67),".",LOWER(LEFT(K67,1)))," ",IF(ISBLANK(V67),IF(ISBLANK(W67),IF(ISBLANK(X67),"",X$3),W$3),V$3))</f>
        <v>p... .dom project</v>
      </c>
      <c r="S67" t="str">
        <f t="shared" ref="S67" si="112">_xlfn.CONCAT("https://img.shields.io/badge/",SUBSTITUTE(N67,"-","--"),"-",_xlfn.TEXTJOIN(" ",TRUE,Q67,R67),"-",IF(ISBLANK(V67),IF(ISBLANK(W67),IF(ISBLANK(X67),"",X$2),W$2),V$2),".svg?logo=",O67,"&amp;logoColor=",P67)</f>
        <v>https://img.shields.io/badge/63 cv--generator--life--map-p... .dom project-1080C0.svg?logo=heroku&amp;logoColor=</v>
      </c>
      <c r="U67" t="str">
        <f t="shared" ref="U67:U70" si="113">IF(ISBLANK(T67),IF(ISBLANK(S67),"",S67),T67)</f>
        <v>https://img.shields.io/badge/63 cv--generator--life--map-p... .dom project-1080C0.svg?logo=heroku&amp;logoColor=</v>
      </c>
      <c r="V67" s="7" t="s">
        <v>730</v>
      </c>
      <c r="W67" s="7" t="s">
        <v>733</v>
      </c>
      <c r="X67" s="7" t="s">
        <v>522</v>
      </c>
      <c r="Y67" t="str">
        <f t="shared" ref="Y67:Y70" si="114">IF(ISBLANK(V67),IF(ISBLANK(W67),IF(ISBLANK(X67),"",X67),W67),V67)</f>
        <v>https://cv-generator-life-map.herokuapp.com/</v>
      </c>
      <c r="Z67" t="str">
        <f t="shared" si="76"/>
        <v xml:space="preserve">    { "Text": "63 cv-generator-life-map (plan deploy operate monitor) project", "Image": "https://img.shields.io/badge/63 cv--generator--life--map-p... .dom project-1080C0.svg?logo=heroku&amp;logoColor=", "Link": "https://cv-generator-life-map.herokuapp.com/" },</v>
      </c>
    </row>
    <row r="68" spans="2:26" x14ac:dyDescent="0.25">
      <c r="B68">
        <f t="shared" si="4"/>
        <v>64</v>
      </c>
      <c r="C68" s="2" t="s">
        <v>739</v>
      </c>
      <c r="D68" t="s">
        <v>98</v>
      </c>
      <c r="I68" t="s">
        <v>430</v>
      </c>
      <c r="J68" t="s">
        <v>68</v>
      </c>
      <c r="K68" t="s">
        <v>432</v>
      </c>
      <c r="L68" t="str">
        <f t="shared" si="109"/>
        <v>Plan</v>
      </c>
      <c r="M68" t="str">
        <f t="shared" ref="M68" si="115">_xlfn.TEXTJOIN(" ",TRUE,N68,LOWER(_xlfn.CONCAT("(",_xlfn.TEXTJOIN(" ",TRUE,Q68,D68:K68),") ",IF(ISBLANK(V68),IF(ISBLANK(W68),IF(ISBLANK(X68),"",X$3),W$3),V$3))))</f>
        <v>64 cv-generator-life-scaffolder (plan deploy operate monitor) project</v>
      </c>
      <c r="N68" t="str">
        <f t="shared" si="7"/>
        <v>64 cv-generator-life-scaffolder</v>
      </c>
      <c r="O68" t="s">
        <v>549</v>
      </c>
      <c r="R68" t="str">
        <f t="shared" ref="R68" si="116">_xlfn.CONCAT(IF(ISBLANK(D68),".",LOWER(LEFT(D68,1))),IF(ISBLANK(E68),".",LOWER(LEFT(E68,1))),IF(ISBLANK(F68),".",LOWER(LEFT(F68,1))),IF(ISBLANK(G68),".",LOWER(LEFT(G68,1)))," ",IF(ISBLANK(H68),".",LOWER(LEFT(H68,1))),IF(ISBLANK(I68),".",LOWER(LEFT(I68,1))),IF(ISBLANK(J68),".",LOWER(LEFT(J68,1))),IF(ISBLANK(K68),".",LOWER(LEFT(K68,1)))," ",IF(ISBLANK(V68),IF(ISBLANK(W68),IF(ISBLANK(X68),"",X$3),W$3),V$3))</f>
        <v>p... .dom project</v>
      </c>
      <c r="S68" t="str">
        <f t="shared" ref="S68" si="117">_xlfn.CONCAT("https://img.shields.io/badge/",SUBSTITUTE(N68,"-","--"),"-",_xlfn.TEXTJOIN(" ",TRUE,Q68,R68),"-",IF(ISBLANK(V68),IF(ISBLANK(W68),IF(ISBLANK(X68),"",X$2),W$2),V$2),".svg?logo=",O68,"&amp;logoColor=",P68)</f>
        <v>https://img.shields.io/badge/64 cv--generator--life--scaffolder-p... .dom project-1080C0.svg?logo=github&amp;logoColor=</v>
      </c>
      <c r="U68" t="str">
        <f t="shared" si="113"/>
        <v>https://img.shields.io/badge/64 cv--generator--life--scaffolder-p... .dom project-1080C0.svg?logo=github&amp;logoColor=</v>
      </c>
      <c r="V68" s="7" t="s">
        <v>750</v>
      </c>
      <c r="W68" s="7" t="s">
        <v>474</v>
      </c>
      <c r="X68" s="7" t="s">
        <v>475</v>
      </c>
      <c r="Y68" t="str">
        <f t="shared" si="114"/>
        <v>https://github.com/Yrkki/cv-generator-life-scaffolder</v>
      </c>
      <c r="Z68" t="str">
        <f t="shared" si="76"/>
        <v xml:space="preserve">    { "Text": "64 cv-generator-life-scaffolder (plan deploy operate monitor) project", "Image": "https://img.shields.io/badge/64 cv--generator--life--scaffolder-p... .dom project-1080C0.svg?logo=github&amp;logoColor=", "Link": "https://github.com/Yrkki/cv-generator-life-scaffolder" },</v>
      </c>
    </row>
    <row r="69" spans="2:26" x14ac:dyDescent="0.25">
      <c r="B69">
        <f t="shared" si="4"/>
        <v>65</v>
      </c>
      <c r="C69" s="2" t="s">
        <v>743</v>
      </c>
      <c r="D69" t="s">
        <v>98</v>
      </c>
      <c r="I69" t="s">
        <v>430</v>
      </c>
      <c r="J69" t="s">
        <v>68</v>
      </c>
      <c r="K69" t="s">
        <v>432</v>
      </c>
      <c r="L69" t="str">
        <f>IF(ISBLANK(D69),IF(ISBLANK(E69),IF(ISBLANK(F69),IF(ISBLANK(G69),IF(ISBLANK(H69),IF(ISBLANK(I69),IF(ISBLANK(J69),IF(ISBLANK(K69),"",K69),J69),I69),H69),G69),F69),E69),D69)</f>
        <v>Plan</v>
      </c>
      <c r="M69" t="str">
        <f>_xlfn.TEXTJOIN(" ",TRUE,N69,LOWER(_xlfn.CONCAT("(",_xlfn.TEXTJOIN(" ",TRUE,Q69,D69:K69),") ",IF(ISBLANK(V69),IF(ISBLANK(W69),IF(ISBLANK(X69),"",X$3),W$3),V$3))))</f>
        <v>65 cv-generator-life-dockerizer (plan deploy operate monitor) project</v>
      </c>
      <c r="N69" t="str">
        <f>_xlfn.TEXTJOIN(" ",TRUE,$B69:$C69)</f>
        <v>65 cv-generator-life-dockerizer</v>
      </c>
      <c r="O69" t="s">
        <v>549</v>
      </c>
      <c r="R69" t="str">
        <f>_xlfn.CONCAT(IF(ISBLANK(D69),".",LOWER(LEFT(D69,1))),IF(ISBLANK(E69),".",LOWER(LEFT(E69,1))),IF(ISBLANK(F69),".",LOWER(LEFT(F69,1))),IF(ISBLANK(G69),".",LOWER(LEFT(G69,1)))," ",IF(ISBLANK(H69),".",LOWER(LEFT(H69,1))),IF(ISBLANK(I69),".",LOWER(LEFT(I69,1))),IF(ISBLANK(J69),".",LOWER(LEFT(J69,1))),IF(ISBLANK(K69),".",LOWER(LEFT(K69,1)))," ",IF(ISBLANK(V69),IF(ISBLANK(W69),IF(ISBLANK(X69),"",X$3),W$3),V$3))</f>
        <v>p... .dom project</v>
      </c>
      <c r="S69" t="str">
        <f>_xlfn.CONCAT("https://img.shields.io/badge/",SUBSTITUTE(N69,"-","--"),"-",_xlfn.TEXTJOIN(" ",TRUE,Q69,R69),"-",IF(ISBLANK(V69),IF(ISBLANK(W69),IF(ISBLANK(X69),"",X$2),W$2),V$2),".svg?logo=",O69,"&amp;logoColor=",P69)</f>
        <v>https://img.shields.io/badge/65 cv--generator--life--dockerizer-p... .dom project-1080C0.svg?logo=github&amp;logoColor=</v>
      </c>
      <c r="U69" t="str">
        <f>IF(ISBLANK(T69),IF(ISBLANK(S69),"",S69),T69)</f>
        <v>https://img.shields.io/badge/65 cv--generator--life--dockerizer-p... .dom project-1080C0.svg?logo=github&amp;logoColor=</v>
      </c>
      <c r="V69" s="7" t="s">
        <v>745</v>
      </c>
      <c r="W69" s="7" t="s">
        <v>474</v>
      </c>
      <c r="X69" s="7" t="s">
        <v>475</v>
      </c>
      <c r="Y69" t="str">
        <f>IF(ISBLANK(V69),IF(ISBLANK(W69),IF(ISBLANK(X69),"",X69),W69),V69)</f>
        <v>https://github.com/Yrkki/cv-generator-life-dockerizer</v>
      </c>
      <c r="Z69" t="str">
        <f t="shared" si="76"/>
        <v xml:space="preserve">    { "Text": "65 cv-generator-life-dockerizer (plan deploy operate monitor) project", "Image": "https://img.shields.io/badge/65 cv--generator--life--dockerizer-p... .dom project-1080C0.svg?logo=github&amp;logoColor=", "Link": "https://github.com/Yrkki/cv-generator-life-dockerizer" },</v>
      </c>
    </row>
    <row r="70" spans="2:26" x14ac:dyDescent="0.25">
      <c r="B70">
        <f t="shared" si="4"/>
        <v>66</v>
      </c>
      <c r="C70" s="2" t="s">
        <v>741</v>
      </c>
      <c r="D70" t="s">
        <v>98</v>
      </c>
      <c r="I70" t="s">
        <v>430</v>
      </c>
      <c r="J70" t="s">
        <v>68</v>
      </c>
      <c r="K70" t="s">
        <v>432</v>
      </c>
      <c r="L70" t="str">
        <f t="shared" si="109"/>
        <v>Plan</v>
      </c>
      <c r="M70" t="str">
        <f t="shared" ref="M70" si="118">_xlfn.TEXTJOIN(" ",TRUE,N70,LOWER(_xlfn.CONCAT("(",_xlfn.TEXTJOIN(" ",TRUE,Q70,D70:K70),") ",IF(ISBLANK(V70),IF(ISBLANK(W70),IF(ISBLANK(X70),"",X$3),W$3),V$3))))</f>
        <v>66 cv-generator-life-terraform (plan deploy operate monitor) project</v>
      </c>
      <c r="N70" t="str">
        <f t="shared" si="7"/>
        <v>66 cv-generator-life-terraform</v>
      </c>
      <c r="O70" t="s">
        <v>549</v>
      </c>
      <c r="R70" t="str">
        <f t="shared" ref="R70" si="119">_xlfn.CONCAT(IF(ISBLANK(D70),".",LOWER(LEFT(D70,1))),IF(ISBLANK(E70),".",LOWER(LEFT(E70,1))),IF(ISBLANK(F70),".",LOWER(LEFT(F70,1))),IF(ISBLANK(G70),".",LOWER(LEFT(G70,1)))," ",IF(ISBLANK(H70),".",LOWER(LEFT(H70,1))),IF(ISBLANK(I70),".",LOWER(LEFT(I70,1))),IF(ISBLANK(J70),".",LOWER(LEFT(J70,1))),IF(ISBLANK(K70),".",LOWER(LEFT(K70,1)))," ",IF(ISBLANK(V70),IF(ISBLANK(W70),IF(ISBLANK(X70),"",X$3),W$3),V$3))</f>
        <v>p... .dom project</v>
      </c>
      <c r="S70" t="str">
        <f t="shared" ref="S70" si="120">_xlfn.CONCAT("https://img.shields.io/badge/",SUBSTITUTE(N70,"-","--"),"-",_xlfn.TEXTJOIN(" ",TRUE,Q70,R70),"-",IF(ISBLANK(V70),IF(ISBLANK(W70),IF(ISBLANK(X70),"",X$2),W$2),V$2),".svg?logo=",O70,"&amp;logoColor=",P70)</f>
        <v>https://img.shields.io/badge/66 cv--generator--life--terraform-p... .dom project-1080C0.svg?logo=github&amp;logoColor=</v>
      </c>
      <c r="U70" t="str">
        <f t="shared" si="113"/>
        <v>https://img.shields.io/badge/66 cv--generator--life--terraform-p... .dom project-1080C0.svg?logo=github&amp;logoColor=</v>
      </c>
      <c r="V70" s="7" t="s">
        <v>748</v>
      </c>
      <c r="W70" s="7" t="s">
        <v>474</v>
      </c>
      <c r="X70" s="7" t="s">
        <v>475</v>
      </c>
      <c r="Y70" t="str">
        <f t="shared" si="114"/>
        <v>https://github.com/Yrkki/cv-generator-life-terraform</v>
      </c>
      <c r="Z70" t="str">
        <f t="shared" si="76"/>
        <v xml:space="preserve">    { "Text": "66 cv-generator-life-terraform (plan deploy operate monitor) project", "Image": "https://img.shields.io/badge/66 cv--generator--life--terraform-p... .dom project-1080C0.svg?logo=github&amp;logoColor=", "Link": "https://github.com/Yrkki/cv-generator-life-terraform" },</v>
      </c>
    </row>
    <row r="72" spans="2:26" x14ac:dyDescent="0.25">
      <c r="B72">
        <f>COUNTA(B5:B70)</f>
        <v>66</v>
      </c>
      <c r="C72">
        <f>COUNTA(C5:C70)</f>
        <v>66</v>
      </c>
      <c r="D72">
        <f>COUNTA(D5:D70)</f>
        <v>24</v>
      </c>
      <c r="E72">
        <f>COUNTA(E5:E70)</f>
        <v>5</v>
      </c>
      <c r="F72">
        <f>COUNTA(F5:F70)</f>
        <v>8</v>
      </c>
      <c r="G72">
        <f>COUNTA(G5:G70)</f>
        <v>16</v>
      </c>
      <c r="H72">
        <f>COUNTA(H5:H70)</f>
        <v>12</v>
      </c>
      <c r="I72">
        <f>COUNTA(I5:I70)</f>
        <v>33</v>
      </c>
      <c r="J72">
        <f>COUNTA(J5:J70)</f>
        <v>33</v>
      </c>
      <c r="K72">
        <f>COUNTA(K5:K70)</f>
        <v>49</v>
      </c>
      <c r="L72">
        <f>COUNTA(L5:L70)</f>
        <v>66</v>
      </c>
      <c r="M72">
        <f>COUNTA(M5:M70)</f>
        <v>66</v>
      </c>
      <c r="S72">
        <f>COUNTA(S5:S70)</f>
        <v>66</v>
      </c>
      <c r="T72">
        <f>COUNTA(T5:T70)</f>
        <v>0</v>
      </c>
      <c r="U72">
        <f>COUNTA(U5:U70)</f>
        <v>66</v>
      </c>
      <c r="V72">
        <f>COUNTA(V5:V70)</f>
        <v>58</v>
      </c>
      <c r="W72">
        <f>COUNTA(W5:W70)</f>
        <v>59</v>
      </c>
      <c r="X72">
        <f>COUNTA(X5:X70)</f>
        <v>66</v>
      </c>
      <c r="Y72">
        <f>COUNTA(Y5:Y70)</f>
        <v>66</v>
      </c>
      <c r="Z72">
        <f>COUNTA(Z5:Z70)</f>
        <v>66</v>
      </c>
    </row>
    <row r="74" spans="2:26" x14ac:dyDescent="0.25">
      <c r="Z74" s="7" t="s">
        <v>765</v>
      </c>
    </row>
    <row r="75" spans="2:26" x14ac:dyDescent="0.25">
      <c r="D75" s="8" t="s">
        <v>98</v>
      </c>
      <c r="E75" t="s">
        <v>634</v>
      </c>
      <c r="G75" t="str">
        <f t="shared" ref="G75:G82" si="121">_xlfn.CONCAT(UPPER($D75),": ",E75)</f>
        <v>PLAN: Planned everything.</v>
      </c>
      <c r="J75" t="str">
        <f>_xlfn.CONCAT(UPPER($D75),": all done")</f>
        <v>PLAN: all done</v>
      </c>
    </row>
    <row r="76" spans="2:26" x14ac:dyDescent="0.25">
      <c r="D76" s="8" t="s">
        <v>99</v>
      </c>
      <c r="E76" t="s">
        <v>635</v>
      </c>
      <c r="G76" t="str">
        <f t="shared" si="121"/>
        <v>CODE: Coded everything.</v>
      </c>
      <c r="J76" t="str">
        <f t="shared" ref="J76:J82" si="122">_xlfn.CONCAT(UPPER($D76),": all done")</f>
        <v>CODE: all done</v>
      </c>
    </row>
    <row r="77" spans="2:26" x14ac:dyDescent="0.25">
      <c r="D77" s="8" t="s">
        <v>100</v>
      </c>
      <c r="E77" t="s">
        <v>636</v>
      </c>
      <c r="G77" t="str">
        <f t="shared" si="121"/>
        <v>BUILD: Built everything.</v>
      </c>
      <c r="J77" t="str">
        <f t="shared" si="122"/>
        <v>BUILD: all done</v>
      </c>
    </row>
    <row r="78" spans="2:26" x14ac:dyDescent="0.25">
      <c r="D78" s="8" t="s">
        <v>96</v>
      </c>
      <c r="E78" t="s">
        <v>632</v>
      </c>
      <c r="G78" t="str">
        <f t="shared" si="121"/>
        <v>TEST: Tested everything.</v>
      </c>
      <c r="J78" t="str">
        <f t="shared" si="122"/>
        <v>TEST: all done</v>
      </c>
    </row>
    <row r="79" spans="2:26" x14ac:dyDescent="0.25">
      <c r="D79" s="8" t="s">
        <v>97</v>
      </c>
      <c r="E79" t="s">
        <v>637</v>
      </c>
      <c r="G79" t="str">
        <f t="shared" si="121"/>
        <v>RELEASE: Released everything.</v>
      </c>
      <c r="J79" t="str">
        <f t="shared" si="122"/>
        <v>RELEASE: all done</v>
      </c>
    </row>
    <row r="80" spans="2:26" x14ac:dyDescent="0.25">
      <c r="D80" s="9" t="s">
        <v>430</v>
      </c>
      <c r="E80" t="s">
        <v>633</v>
      </c>
      <c r="G80" t="str">
        <f t="shared" si="121"/>
        <v>DEPLOY: Deployed everything.</v>
      </c>
      <c r="J80" t="str">
        <f t="shared" si="122"/>
        <v>DEPLOY: all done</v>
      </c>
    </row>
    <row r="81" spans="4:10" x14ac:dyDescent="0.25">
      <c r="D81" s="8" t="s">
        <v>68</v>
      </c>
      <c r="E81" t="s">
        <v>638</v>
      </c>
      <c r="G81" t="str">
        <f t="shared" si="121"/>
        <v>OPERATE: Ran everything.</v>
      </c>
      <c r="J81" t="str">
        <f t="shared" si="122"/>
        <v>OPERATE: all done</v>
      </c>
    </row>
    <row r="82" spans="4:10" x14ac:dyDescent="0.25">
      <c r="D82" s="9" t="s">
        <v>432</v>
      </c>
      <c r="E82" t="s">
        <v>639</v>
      </c>
      <c r="G82" t="str">
        <f t="shared" si="121"/>
        <v>MONITOR: Monitoring everything.</v>
      </c>
      <c r="J82" t="str">
        <f t="shared" si="122"/>
        <v>MONITOR: all done</v>
      </c>
    </row>
  </sheetData>
  <hyperlinks>
    <hyperlink ref="W7" r:id="rId1" xr:uid="{628EAE9F-2364-467B-A9D4-E91E6032D81D}"/>
    <hyperlink ref="V7" r:id="rId2" xr:uid="{C7EE3D00-8832-40FB-B155-CECB377426B8}"/>
    <hyperlink ref="X7" r:id="rId3" xr:uid="{54761FDE-C8F9-4044-AE02-0C40BFD4E41B}"/>
    <hyperlink ref="W16" r:id="rId4" xr:uid="{A9C9797B-E181-48AE-9129-345D0B91C2BC}"/>
    <hyperlink ref="X16" r:id="rId5" xr:uid="{1E217C4F-CA1B-4881-80F4-15EB85E5C99E}"/>
    <hyperlink ref="V6" r:id="rId6" xr:uid="{F550BC92-C97D-469A-B406-7052E5E82C0E}"/>
    <hyperlink ref="W6" r:id="rId7" xr:uid="{C3F55055-5512-4C9C-9E00-9BAABF87D64A}"/>
    <hyperlink ref="X6" r:id="rId8" xr:uid="{1E431B3A-5A1C-46AE-81E3-518509705588}"/>
    <hyperlink ref="X8" r:id="rId9" xr:uid="{0BF9563A-82DE-4654-970E-CB6ECB46D742}"/>
    <hyperlink ref="W8" r:id="rId10" xr:uid="{FDEF2A62-6529-43EA-9EB5-972F43463665}"/>
    <hyperlink ref="V8" r:id="rId11" xr:uid="{A9E92A81-2567-404B-B027-DACAC9979CFF}"/>
    <hyperlink ref="W31" r:id="rId12" xr:uid="{C6B85851-24FD-4CB8-8680-8C05ABE94C00}"/>
    <hyperlink ref="V31" r:id="rId13" xr:uid="{3BF2CFFF-EE55-44A1-8F50-55C2622F1ECA}"/>
    <hyperlink ref="X31" r:id="rId14" xr:uid="{B125C42A-5F29-4C46-83B2-B8E0B73893C6}"/>
    <hyperlink ref="W12" r:id="rId15" xr:uid="{44BEE1C4-169F-449D-88B1-DD97A659A31B}"/>
    <hyperlink ref="X12" r:id="rId16" xr:uid="{44831244-C586-4BF8-A6CC-FC0A28C23DFC}"/>
    <hyperlink ref="V12" r:id="rId17" xr:uid="{3F0FE1CD-259A-4395-B442-ED014B056896}"/>
    <hyperlink ref="X17" r:id="rId18" xr:uid="{2F5EC9EA-885C-4823-8733-16D88BCE2048}"/>
    <hyperlink ref="V17" r:id="rId19" xr:uid="{92C7EE05-8F98-4D56-9CE0-5746E7BCD609}"/>
    <hyperlink ref="W17" r:id="rId20" xr:uid="{5FC3055B-B908-423D-B7F1-33B74FECB27E}"/>
    <hyperlink ref="V18" r:id="rId21" xr:uid="{E0A222ED-1EBE-4461-9C6D-FD5F84840AE3}"/>
    <hyperlink ref="X18" r:id="rId22" xr:uid="{44F9A94A-37A8-47B4-981E-67CC1A5173F1}"/>
    <hyperlink ref="W18" r:id="rId23" xr:uid="{85ABC6D5-CB04-462D-811E-B4CE1DEE1D66}"/>
    <hyperlink ref="W37" r:id="rId24" xr:uid="{46325AB3-1948-4C8B-81DE-75226557AD55}"/>
    <hyperlink ref="X37" r:id="rId25" xr:uid="{7CBE189E-1767-4B2E-97B5-A85A10A7D545}"/>
    <hyperlink ref="W41" r:id="rId26" xr:uid="{0509DCA9-4E8B-4BC7-AB2B-AD0877D55884}"/>
    <hyperlink ref="V41" r:id="rId27" xr:uid="{00547EC6-66EA-4728-B150-2B1E72F4EF85}"/>
    <hyperlink ref="X41" r:id="rId28" xr:uid="{13697B03-30F1-4283-85D0-F9E1CB088B1B}"/>
    <hyperlink ref="X32" r:id="rId29" xr:uid="{82AD1F87-E543-49AC-A82A-51F9C397A747}"/>
    <hyperlink ref="V40" r:id="rId30" xr:uid="{813F1449-693B-404C-A693-131DA2D40A49}"/>
    <hyperlink ref="W40" r:id="rId31" xr:uid="{990663D3-1CF9-48B0-9554-6A55ABF2FAB1}"/>
    <hyperlink ref="W49" r:id="rId32" xr:uid="{5D50D37C-6E94-4F2E-A214-A7FAFC29248B}"/>
    <hyperlink ref="X49" r:id="rId33" xr:uid="{4396D3F8-CA89-4728-9711-EFE0966CF62C}"/>
    <hyperlink ref="X48" r:id="rId34" xr:uid="{B397DE44-47E6-4C2F-9A89-23790BF09C1C}"/>
    <hyperlink ref="X28" r:id="rId35" xr:uid="{8FDCF65C-729B-48BC-95F9-AA0BECAD53C4}"/>
    <hyperlink ref="W28" r:id="rId36" xr:uid="{38D24A55-ADEF-45B5-B522-C05C7DBAFAF9}"/>
    <hyperlink ref="X27" r:id="rId37" xr:uid="{01B69A84-F89C-4D9A-8BF7-FCDA4D1D062C}"/>
    <hyperlink ref="V27" r:id="rId38" xr:uid="{CA23CF96-AD45-46A4-B184-6A2E18DBA1DD}"/>
    <hyperlink ref="W27" r:id="rId39" xr:uid="{A93453DB-C81A-4507-93A1-ACB724D33AA8}"/>
    <hyperlink ref="X19" r:id="rId40" xr:uid="{5298F1F6-F610-481F-BCF2-8E5292CC9418}"/>
    <hyperlink ref="X47" r:id="rId41" xr:uid="{BD6F32E0-D3CF-4B83-8D43-B9BA79463A4C}"/>
    <hyperlink ref="V47" r:id="rId42" location="/report-home/a121192864w179051236p177453797" xr:uid="{8168324F-0101-43E3-A216-16764176DEA6}"/>
    <hyperlink ref="W47" r:id="rId43" location="/usersettings" xr:uid="{E2209533-1A68-4D26-B0CB-B58A994165BB}"/>
    <hyperlink ref="W24" r:id="rId44" xr:uid="{61A2DDA5-3BD4-4420-B564-4693BE6654F0}"/>
    <hyperlink ref="X24" r:id="rId45" xr:uid="{DF560F76-6DA3-408F-843B-EF3F07A85A27}"/>
    <hyperlink ref="V24" r:id="rId46" xr:uid="{EB07DC30-2420-4CCA-9FD8-9FEDAD62C157}"/>
    <hyperlink ref="V13" r:id="rId47" xr:uid="{10479292-EC58-4324-A92F-0EAF9EBE2EEC}"/>
    <hyperlink ref="W13" r:id="rId48" xr:uid="{8ACDB7B9-FB9F-4720-9484-D7573801C806}"/>
    <hyperlink ref="X13" r:id="rId49" xr:uid="{147D9392-4399-4D84-B847-60AC005B5DFD}"/>
    <hyperlink ref="V11" r:id="rId50" xr:uid="{0DDEE7C8-5D09-4853-A920-413A0FAF15B7}"/>
    <hyperlink ref="X11" r:id="rId51" xr:uid="{08E7A25C-C02E-4BDC-B906-A6A8FF23C3FA}"/>
    <hyperlink ref="X9" r:id="rId52" xr:uid="{9DB1F3BE-1E4A-4A0D-A610-6720CB46AB74}"/>
    <hyperlink ref="X10" r:id="rId53" xr:uid="{5156D9EF-38A3-4103-A1B3-D96BE2B7B6DE}"/>
    <hyperlink ref="V5" r:id="rId54" xr:uid="{F352FD40-EB1A-4407-9BAB-8E2783466C35}"/>
    <hyperlink ref="W29" r:id="rId55" xr:uid="{6B2914DD-ECED-4EE1-8771-E90C9FD25325}"/>
    <hyperlink ref="V29" r:id="rId56" xr:uid="{7B74C5CA-F0F4-498F-9DAA-CAFE8A8E183E}"/>
    <hyperlink ref="X29" r:id="rId57" xr:uid="{2D847204-BAA9-46F5-BC38-FE574C7A9040}"/>
    <hyperlink ref="W5" r:id="rId58" xr:uid="{2AB1CCFA-04EA-4DDD-8ADD-0B2EE15BAB21}"/>
    <hyperlink ref="X5" r:id="rId59" xr:uid="{8381C1D3-C3F0-46DA-B6DF-AB686335EA9D}"/>
    <hyperlink ref="X23" r:id="rId60" xr:uid="{F460823F-EE66-422C-9CDC-B807E677B90E}"/>
    <hyperlink ref="W23" r:id="rId61" xr:uid="{C02D321E-4DEA-4334-BCD8-A0DC2324CB51}"/>
    <hyperlink ref="X50" r:id="rId62" xr:uid="{2F69381D-A0BF-469A-AB0F-ED69AD5D7485}"/>
    <hyperlink ref="V16" r:id="rId63" xr:uid="{108A6CC6-A0EE-4511-83E4-0B911BFE3931}"/>
    <hyperlink ref="V28" r:id="rId64" xr:uid="{0C5153F6-DBB4-48B7-94F1-AD80F5366447}"/>
    <hyperlink ref="V23" r:id="rId65" xr:uid="{2250AC2B-19D1-482D-AA13-8B4CDB3FFB66}"/>
    <hyperlink ref="W39" r:id="rId66" display="https://one.eu.newrelic.com/launcher/nr1-core.explorer?pane=eyJuZXJkbGV0SWQiOiJucjEtY29yZS5saXN0aW5nIiwiZW50aXR5RG9tYWluIjoiQVBNIiwiZW50aXR5VHlwZSI6IkFQUExJQ0FUSU9OIn0=&amp;sidebars[0]=eyJuZXJkbGV0SWQiOiJucjEtY29yZS5jYXRlZ29yaWVzIiwic2VsZWN0ZWRDYXRlZ29yeSI6eyJlbnRpdHlEb21haW4iOiJBUE0iLCJlbnRpdHlUeXBlIjoiQVBQTElDQVRJT04ifX0=&amp;platform[timeRange][duration]=1800000" xr:uid="{59953776-9652-49B0-A505-6883A315E86B}"/>
    <hyperlink ref="X39" r:id="rId67" xr:uid="{2484846E-8B71-49DE-BFDB-22E7BAEB298E}"/>
    <hyperlink ref="X40" r:id="rId68" xr:uid="{372A577D-97E9-4E31-AB07-0F6DC6726BA9}"/>
    <hyperlink ref="W38" r:id="rId69" xr:uid="{C70B8BA5-80C7-478C-9E32-C66AE771B150}"/>
    <hyperlink ref="X38" r:id="rId70" xr:uid="{6195F41F-FF12-406A-A3E4-5DD2A639C64B}"/>
    <hyperlink ref="W33" r:id="rId71" xr:uid="{4901005C-956A-4CDB-8F08-0F6CC8B650BB}"/>
    <hyperlink ref="X33" r:id="rId72" xr:uid="{3FE0AA45-97D1-41B9-A7EF-79E86849EFAD}"/>
    <hyperlink ref="W34" r:id="rId73" xr:uid="{6155560A-47E8-4920-BA80-59D23A472B0D}"/>
    <hyperlink ref="X34" r:id="rId74" xr:uid="{75886EF7-CA0C-40CD-8805-3BB169AB375F}"/>
    <hyperlink ref="W35" r:id="rId75" xr:uid="{D3ABBB27-EF14-40D5-81A3-BF9808BD4445}"/>
    <hyperlink ref="X35" r:id="rId76" xr:uid="{F89677C4-C01F-4B71-B8E4-5946F415179E}"/>
    <hyperlink ref="W36" r:id="rId77" xr:uid="{8F878B8B-0C30-427E-AD7B-61F739AC3E71}"/>
    <hyperlink ref="X36" r:id="rId78" xr:uid="{766E6FE4-D998-4A64-B4B0-2F3E7DA55E9E}"/>
    <hyperlink ref="V34" r:id="rId79" xr:uid="{87643B01-5113-41F7-8518-841511A2EA8C}"/>
    <hyperlink ref="V35" r:id="rId80" xr:uid="{5FB17D57-B853-465C-98B5-C606FD57AB32}"/>
    <hyperlink ref="V36" r:id="rId81" xr:uid="{34ED8793-7450-4D26-B362-3FAAEC43D255}"/>
    <hyperlink ref="V37" r:id="rId82" xr:uid="{63CAC8CC-32A1-42A8-B9BB-E8A50F866941}"/>
    <hyperlink ref="V38" r:id="rId83" xr:uid="{9E1FA119-33F4-4861-B302-5BC9C66CA0FF}"/>
    <hyperlink ref="V33" r:id="rId84" xr:uid="{5F7C397F-B548-4B47-97D2-79F5E0563D2A}"/>
    <hyperlink ref="W43" r:id="rId85" xr:uid="{F9A6FC40-1748-4BE5-8DE8-755ED8223C55}"/>
    <hyperlink ref="V43" r:id="rId86" xr:uid="{BDE1F438-BF7D-4E8B-97AC-D7F1041EDD15}"/>
    <hyperlink ref="X43" r:id="rId87" xr:uid="{37B0567B-D4CC-48D6-B19E-E2806763C217}"/>
    <hyperlink ref="W46" r:id="rId88" xr:uid="{AF36E910-C790-404D-BBB8-2358F552AE31}"/>
    <hyperlink ref="X46" r:id="rId89" xr:uid="{199F4017-9F84-4C99-8A63-52B42748B44D}"/>
    <hyperlink ref="W44" r:id="rId90" xr:uid="{2DB51472-FC79-441E-9762-11DEE2360464}"/>
    <hyperlink ref="X44" r:id="rId91" xr:uid="{44D2B2F2-6417-4E36-9376-40FBE47DE4D5}"/>
    <hyperlink ref="V44" r:id="rId92" xr:uid="{04958EFF-2569-49F4-9EAA-F501D524D1D1}"/>
    <hyperlink ref="V32" r:id="rId93" display="http://localhost:9090/new/graph?g0.expr=scrape_duration_seconds&amp;g0.tab=0&amp;g0.stacked=0&amp;g0.range_input=3h" xr:uid="{E42BA40E-833A-4842-8131-E05EB76C5163}"/>
    <hyperlink ref="X20" r:id="rId94" xr:uid="{75408F28-1BD9-454D-8BB0-278361284C8D}"/>
    <hyperlink ref="V20" r:id="rId95" xr:uid="{1780FBD7-B113-47D4-95E6-7A7B8460B2BA}"/>
    <hyperlink ref="W20" r:id="rId96" xr:uid="{14297777-C400-4FDA-94DE-B797E8964AC9}"/>
    <hyperlink ref="W21" r:id="rId97" xr:uid="{536BC72C-462A-4602-A96B-0B00C5B2FB5B}"/>
    <hyperlink ref="V21" r:id="rId98" xr:uid="{17786C44-C7BC-4CC1-9729-3663FD78FB35}"/>
    <hyperlink ref="V22" r:id="rId99" display="https://velocity.codeclimate.com/overview" xr:uid="{2AAEBCDB-AC79-4E64-8E09-7878B506D108}"/>
    <hyperlink ref="W22" r:id="rId100" xr:uid="{24A4DCFB-BBF8-4CD1-99A4-C04D3A251B85}"/>
    <hyperlink ref="X22" r:id="rId101" xr:uid="{222AB107-52B1-482E-B5EB-1CF4A57047A0}"/>
    <hyperlink ref="X21" r:id="rId102" xr:uid="{6322DF13-44F6-4C64-AB2B-6B4DD1F95C14}"/>
    <hyperlink ref="V39" r:id="rId103" display="https://one.eu.newrelic.com/launcher/nr1-core.explorer?pane=eyJuZXJkbGV0SWQiOiJhcG0tbmVyZGxldHMub3ZlcnZpZXciLCJpc092ZXJ2aWV3Ijp0cnVlLCJlbnRpdHlJZCI6Ik1qYzBNak0zTVh4QlVFMThRVkJRVEVsRFFWUkpUMDU4TlRNek5Ua3hOVGsifQ==&amp;sidebars[0]=eyJuZXJkbGV0SWQiOiJucjEtY29yZS5hY3Rpb25zIiwiZW50aXR5SWQiOiJNamMwTWpNM01YeEJVRTE4UVZCUVRFbERRVlJKVDA1OE5UTXpOVGt4TlRrIiwic2VsZWN0ZWROZXJkbGV0Ijp7Im5lcmRsZXRJZCI6ImFwbS1uZXJkbGV0cy5vdmVydmlldyIsImlzT3ZlcnZpZXciOnRydWV9fQ==&amp;platform[timeRange][duration]=1800000" xr:uid="{F9535F7D-DD59-4DF6-BE34-141A22EF271E}"/>
    <hyperlink ref="V46" r:id="rId104" xr:uid="{50AD2049-091B-4CC8-8A94-1B5C3A07364B}"/>
    <hyperlink ref="W45" r:id="rId105" xr:uid="{31CD07D6-7CC2-4D80-982B-25214AA84A9B}"/>
    <hyperlink ref="V45" r:id="rId106" xr:uid="{47523A93-349B-45F0-B55E-6FC6634BEFF8}"/>
    <hyperlink ref="X45" r:id="rId107" xr:uid="{DDD794AA-2517-4AFF-8866-6BFFB28499F3}"/>
    <hyperlink ref="W42" r:id="rId108" xr:uid="{19789F4B-9A77-4076-9B72-FA7616118B1C}"/>
    <hyperlink ref="X42" r:id="rId109" xr:uid="{4754C12F-144B-40EB-9840-5C4594B86F2A}"/>
    <hyperlink ref="V42" r:id="rId110" xr:uid="{5E3CD966-2AD4-4202-BA57-13C07BD9088E}"/>
    <hyperlink ref="V65" r:id="rId111" xr:uid="{0D01F6B1-5415-4C1B-B05F-030B33A12115}"/>
    <hyperlink ref="W65" r:id="rId112" xr:uid="{0F4C34B4-B0DA-45E7-9C5E-B0B824F6D53D}"/>
    <hyperlink ref="X65" r:id="rId113" xr:uid="{6FCCC564-8E68-4C2C-958A-A7671AD457AE}"/>
    <hyperlink ref="V62" r:id="rId114" xr:uid="{84C72AC6-D7D7-463C-BA73-5EE244088A23}"/>
    <hyperlink ref="V64" r:id="rId115" xr:uid="{77D1597B-80C9-415D-AF33-CE33595B1CB6}"/>
    <hyperlink ref="W64" r:id="rId116" xr:uid="{6DD2B3B9-DB22-4431-9AEC-BEC50B45172B}"/>
    <hyperlink ref="W62" r:id="rId117" xr:uid="{FB53E306-E89C-4590-8B87-630D75E96BD8}"/>
    <hyperlink ref="X67" r:id="rId118" xr:uid="{6F510FB0-66E0-40DB-B0B0-302D3108E6AD}"/>
    <hyperlink ref="V67" r:id="rId119" xr:uid="{F634421C-63CC-409D-8167-212D3BEF8253}"/>
    <hyperlink ref="V61" r:id="rId120" xr:uid="{E127DAD8-B844-4501-8D21-212BA1B53077}"/>
    <hyperlink ref="W61" r:id="rId121" xr:uid="{51928865-860B-449A-A89B-271BC63AABF5}"/>
    <hyperlink ref="W67" r:id="rId122" xr:uid="{1800BB55-7C45-4067-8EB6-3515373B0566}"/>
    <hyperlink ref="X68:X70" r:id="rId123" display="https://github.com/" xr:uid="{3498940F-BD20-4A32-9AD8-7FF4F21770FA}"/>
    <hyperlink ref="W68:W70" r:id="rId124" display="https://github.com/Yrkki" xr:uid="{75C19BE7-B0DC-4AAD-86F4-732F03DB3E42}"/>
    <hyperlink ref="V60" r:id="rId125" xr:uid="{87377FF9-B749-4475-9097-78707BA84E2D}"/>
    <hyperlink ref="V69" r:id="rId126" xr:uid="{849B6816-C20A-4690-BFB2-BEF83FC27B9C}"/>
    <hyperlink ref="V66" r:id="rId127" xr:uid="{04FF3D01-E170-44DF-ABF8-1CF46EB7ACB8}"/>
    <hyperlink ref="V70" r:id="rId128" xr:uid="{08539F6D-50A8-46C6-9C3A-8E0C5C7EB34C}"/>
    <hyperlink ref="V63" r:id="rId129" xr:uid="{F9FD99D7-54D4-40B1-9A84-A89C10B5DF39}"/>
    <hyperlink ref="V68" r:id="rId130" xr:uid="{395F6E05-3625-424C-8124-EDBA2BA0E55F}"/>
    <hyperlink ref="X26" r:id="rId131" xr:uid="{02F40558-02BD-4E35-9865-6C390FD6FF10}"/>
    <hyperlink ref="V26" r:id="rId132" xr:uid="{4441201E-31CB-405D-960F-441EF87FB1D3}"/>
    <hyperlink ref="W26" r:id="rId133" xr:uid="{67E6CDA7-496F-4E80-A41C-8B3F61CD5D39}"/>
    <hyperlink ref="W54" r:id="rId134" xr:uid="{A26EB6EC-B4B3-4725-9218-B1015F9DE593}"/>
    <hyperlink ref="V55" r:id="rId135" xr:uid="{10997ABB-10CD-4845-AA53-3CA8CF636101}"/>
    <hyperlink ref="W55" r:id="rId136" xr:uid="{2DD3C94F-5E2F-4BC2-B5DB-E96A6094E74F}"/>
    <hyperlink ref="X55" r:id="rId137" xr:uid="{4B01C98D-33F1-40A4-8D39-AE1FF8575AE2}"/>
    <hyperlink ref="W30" r:id="rId138" xr:uid="{63CBC332-F562-472D-971D-6629C9E03936}"/>
    <hyperlink ref="X30" r:id="rId139" xr:uid="{C92974F9-D420-4D9F-934C-8C0B8418658D}"/>
    <hyperlink ref="W59" r:id="rId140" xr:uid="{7C4C4893-79AD-4A7A-BF7E-34C0FEC82CA9}"/>
    <hyperlink ref="X59" r:id="rId141" xr:uid="{4ACC3868-64C4-4531-82B3-07F895BE0CC7}"/>
    <hyperlink ref="V59" r:id="rId142" xr:uid="{566875EB-1D1F-43B5-9F8D-26F200EF3167}"/>
    <hyperlink ref="Z74" r:id="rId143" xr:uid="{8C3BDD59-1CB9-4BEA-AF90-265A67E4F894}"/>
    <hyperlink ref="X14" r:id="rId144" xr:uid="{D8D14C7E-BA41-41EE-9D27-2B91527F7D54}"/>
    <hyperlink ref="W14" r:id="rId145" xr:uid="{9BECADFB-3E59-41B3-864A-4DF958F26BBB}"/>
    <hyperlink ref="V14" r:id="rId146" xr:uid="{7A10C9CF-8A80-4310-9626-DB3184A8CD1C}"/>
    <hyperlink ref="X15" r:id="rId147" xr:uid="{434F4DC5-AE16-49F3-B12E-66955DEE972C}"/>
    <hyperlink ref="W15" r:id="rId148" xr:uid="{E928B354-605E-468F-9A6A-64E8C816AB22}"/>
    <hyperlink ref="V15" r:id="rId149" xr:uid="{AB693255-5986-4197-A03C-3754B8926544}"/>
    <hyperlink ref="W25" r:id="rId150" xr:uid="{C9757C33-B059-4F99-8537-11A65DCF91B4}"/>
    <hyperlink ref="X25" r:id="rId151" xr:uid="{FB78FC1B-C921-41BA-BC3F-E8DACF962023}"/>
    <hyperlink ref="V25" r:id="rId152" xr:uid="{2A1ED539-2482-4110-8321-0E988B0F0319}"/>
    <hyperlink ref="W53" r:id="rId153" xr:uid="{A0ED71E7-3139-4D78-8601-5E227B369EB2}"/>
    <hyperlink ref="V53" r:id="rId154" xr:uid="{895848C9-05C9-46F6-AE32-C4635A42B958}"/>
    <hyperlink ref="V54" r:id="rId155" xr:uid="{E929B5A9-0193-4259-8135-28EB9B89A3AB}"/>
    <hyperlink ref="V56" r:id="rId156" xr:uid="{07D6DA1C-7330-4121-B3FB-76EFCCDFB3D8}"/>
    <hyperlink ref="W56" r:id="rId157" location="LoadBalancers:" xr:uid="{AB56B533-AF75-4E4A-AEB7-8FEF30602BBB}"/>
    <hyperlink ref="X56" r:id="rId158" xr:uid="{907F3F91-25F9-4979-AC4A-36B0E1BFC71B}"/>
    <hyperlink ref="W57" r:id="rId159" xr:uid="{B5F2348C-D624-4DA6-B915-D0F362A2F732}"/>
    <hyperlink ref="X57" r:id="rId160" xr:uid="{B2FF7FAF-B5D7-42D4-8D0D-B67471FECDB7}"/>
    <hyperlink ref="V57" r:id="rId161" xr:uid="{98115EE2-1328-499F-AC89-7B4823A6B258}"/>
    <hyperlink ref="V58" r:id="rId162" xr:uid="{C79F8747-98F8-4590-ADE0-B92A2A7C87FF}"/>
    <hyperlink ref="X58" r:id="rId163" xr:uid="{64EEDB44-5546-427D-B1D6-403C6ACDEE15}"/>
    <hyperlink ref="W58" r:id="rId164" xr:uid="{670471E9-B5D7-42B5-BDD9-4D11ADABD097}"/>
    <hyperlink ref="V51" r:id="rId165" xr:uid="{B98DC5C4-9468-493C-9A8B-3526D4CF8222}"/>
    <hyperlink ref="W51" r:id="rId166" xr:uid="{C0B079DE-A384-41F8-9FE9-F514FB4D5FB0}"/>
    <hyperlink ref="X51" r:id="rId167" xr:uid="{C8489174-B036-413B-943F-97FD3FEF7D68}"/>
    <hyperlink ref="X52" r:id="rId168" xr:uid="{09D2233B-B9A4-4A31-9C58-5657027FE7A7}"/>
    <hyperlink ref="W52" r:id="rId169" xr:uid="{8C0ECDAE-ED97-499F-97ED-83384B7F3A20}"/>
  </hyperlinks>
  <pageMargins left="0.7" right="0.7" top="0.75" bottom="0.75" header="0.3" footer="0.3"/>
  <pageSetup paperSize="9" orientation="portrait" r:id="rId17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16D5C-B0F1-46CC-9F09-F87C31CCD542}">
  <sheetPr codeName="Sheet2"/>
  <dimension ref="B2:Q27"/>
  <sheetViews>
    <sheetView zoomScale="85" zoomScaleNormal="85" workbookViewId="0">
      <pane xSplit="3" ySplit="2" topLeftCell="D6" activePane="bottomRight" state="frozen"/>
      <selection pane="topRight" activeCell="D1" sqref="D1"/>
      <selection pane="bottomLeft" activeCell="A3" sqref="A3"/>
      <selection pane="bottomRight" activeCell="D17" sqref="D17"/>
    </sheetView>
  </sheetViews>
  <sheetFormatPr defaultRowHeight="15" x14ac:dyDescent="0.25"/>
  <cols>
    <col min="2" max="2" width="26.140625" bestFit="1" customWidth="1"/>
    <col min="3" max="3" width="26.140625" customWidth="1"/>
    <col min="4" max="4" width="28" bestFit="1" customWidth="1"/>
    <col min="5" max="5" width="34.5703125" bestFit="1" customWidth="1"/>
    <col min="6" max="6" width="15" bestFit="1" customWidth="1"/>
    <col min="7" max="7" width="23.140625" customWidth="1"/>
  </cols>
  <sheetData>
    <row r="2" spans="2:17" x14ac:dyDescent="0.25">
      <c r="B2" t="s">
        <v>272</v>
      </c>
      <c r="C2" t="s">
        <v>325</v>
      </c>
      <c r="D2" t="s">
        <v>273</v>
      </c>
      <c r="E2" t="s">
        <v>274</v>
      </c>
      <c r="F2" t="s">
        <v>274</v>
      </c>
      <c r="G2" t="s">
        <v>274</v>
      </c>
      <c r="H2" t="s">
        <v>275</v>
      </c>
      <c r="I2" t="s">
        <v>276</v>
      </c>
      <c r="J2" t="s">
        <v>277</v>
      </c>
      <c r="K2" t="s">
        <v>345</v>
      </c>
      <c r="L2" t="s">
        <v>346</v>
      </c>
      <c r="M2" t="s">
        <v>278</v>
      </c>
      <c r="N2" t="s">
        <v>279</v>
      </c>
      <c r="O2" t="s">
        <v>280</v>
      </c>
      <c r="P2" t="s">
        <v>281</v>
      </c>
      <c r="Q2" t="s">
        <v>343</v>
      </c>
    </row>
    <row r="3" spans="2:17" x14ac:dyDescent="0.25">
      <c r="B3" t="s">
        <v>282</v>
      </c>
      <c r="D3" t="str">
        <f>SUBSTITUTE(SUBSTITUTE($B$2,"process",$B3),"name",D$2)</f>
        <v>&lt;%= utils.process(name) %&gt;</v>
      </c>
      <c r="E3" t="str">
        <f t="shared" ref="E3:E27" si="0">SUBSTITUTE(SUBSTITUTE($B$2,"process",$B3),"name",E$2)</f>
        <v>&lt;%= utils.process(cv-generator) %&gt;</v>
      </c>
    </row>
    <row r="4" spans="2:17" x14ac:dyDescent="0.25">
      <c r="B4" t="s">
        <v>283</v>
      </c>
      <c r="C4" t="s">
        <v>298</v>
      </c>
      <c r="D4" t="str">
        <f t="shared" ref="D4:D27" si="1">SUBSTITUTE(SUBSTITUTE($B$2,"process",$B4),"name",D$2)</f>
        <v>&lt;%= utils.dasherize(name) %&gt;</v>
      </c>
      <c r="E4" t="str">
        <f t="shared" si="0"/>
        <v>&lt;%= utils.dasherize(cv-generator) %&gt;</v>
      </c>
      <c r="F4" t="s">
        <v>271</v>
      </c>
      <c r="G4" s="4" t="e">
        <f t="shared" ref="G4:G24" ca="1" si="2">Grammarize(G$2,H4,I4,J4,L4,M4,N4,O4,P4)</f>
        <v>#NAME?</v>
      </c>
      <c r="H4" t="b">
        <v>0</v>
      </c>
      <c r="I4" t="b">
        <v>0</v>
      </c>
      <c r="J4" t="b">
        <v>0</v>
      </c>
      <c r="K4" t="s">
        <v>284</v>
      </c>
      <c r="L4" t="s">
        <v>284</v>
      </c>
    </row>
    <row r="5" spans="2:17" x14ac:dyDescent="0.25">
      <c r="B5" t="s">
        <v>285</v>
      </c>
      <c r="D5" t="str">
        <f t="shared" si="1"/>
        <v>&lt;%= utils.classify(name) %&gt;</v>
      </c>
      <c r="E5" t="str">
        <f t="shared" si="0"/>
        <v>&lt;%= utils.classify(cv-generator) %&gt;</v>
      </c>
      <c r="F5" t="s">
        <v>286</v>
      </c>
      <c r="G5" s="4" t="e">
        <f t="shared" ca="1" si="2"/>
        <v>#NAME?</v>
      </c>
      <c r="H5" t="b">
        <v>1</v>
      </c>
      <c r="I5" t="b">
        <v>1</v>
      </c>
      <c r="J5" t="b">
        <v>0</v>
      </c>
      <c r="K5" t="s">
        <v>284</v>
      </c>
    </row>
    <row r="6" spans="2:17" x14ac:dyDescent="0.25">
      <c r="B6" t="s">
        <v>314</v>
      </c>
      <c r="D6" t="str">
        <f t="shared" si="1"/>
        <v>&lt;%= utils.join(name) %&gt;</v>
      </c>
      <c r="E6" t="str">
        <f t="shared" si="0"/>
        <v>&lt;%= utils.join(cv-generator) %&gt;</v>
      </c>
      <c r="F6" t="s">
        <v>315</v>
      </c>
      <c r="G6" s="4" t="e">
        <f ca="1">Grammarize(G$2,H6,I6,J6,L6,M6,N6,O6,P6)</f>
        <v>#NAME?</v>
      </c>
      <c r="H6" t="b">
        <v>0</v>
      </c>
      <c r="I6" t="b">
        <v>0</v>
      </c>
      <c r="J6" t="b">
        <v>0</v>
      </c>
      <c r="K6" t="s">
        <v>284</v>
      </c>
    </row>
    <row r="7" spans="2:17" x14ac:dyDescent="0.25">
      <c r="B7" t="s">
        <v>287</v>
      </c>
      <c r="D7" t="str">
        <f t="shared" si="1"/>
        <v>&lt;%= utils.spacify(name) %&gt;</v>
      </c>
      <c r="E7" t="str">
        <f t="shared" si="0"/>
        <v>&lt;%= utils.spacify(cv-generator) %&gt;</v>
      </c>
      <c r="F7" t="s">
        <v>340</v>
      </c>
      <c r="G7" s="4" t="e">
        <f t="shared" ca="1" si="2"/>
        <v>#NAME?</v>
      </c>
      <c r="H7" t="b">
        <v>0</v>
      </c>
      <c r="I7" t="b">
        <v>1</v>
      </c>
      <c r="J7" t="b">
        <v>0</v>
      </c>
      <c r="K7" t="s">
        <v>284</v>
      </c>
      <c r="L7" t="s">
        <v>289</v>
      </c>
    </row>
    <row r="8" spans="2:17" x14ac:dyDescent="0.25">
      <c r="B8" t="s">
        <v>316</v>
      </c>
      <c r="D8" t="str">
        <f>SUBSTITUTE(SUBSTITUTE($B$2,"process",$B8),"name",D$2)</f>
        <v>&lt;%= utils.spacifyPlus(name) %&gt;</v>
      </c>
      <c r="E8" t="str">
        <f>SUBSTITUTE(SUBSTITUTE($B$2,"process",$B8),"name",E$2)</f>
        <v>&lt;%= utils.spacifyPlus(cv-generator) %&gt;</v>
      </c>
      <c r="F8" t="s">
        <v>288</v>
      </c>
      <c r="G8" s="4" t="e">
        <f ca="1">Grammarize(G$2,H8,I8,J8,L8,M8,N8,O8,P8)</f>
        <v>#NAME?</v>
      </c>
      <c r="H8" t="b">
        <v>0</v>
      </c>
      <c r="I8" t="b">
        <v>1</v>
      </c>
      <c r="J8" t="b">
        <v>0</v>
      </c>
      <c r="K8" t="s">
        <v>284</v>
      </c>
      <c r="L8" t="s">
        <v>289</v>
      </c>
    </row>
    <row r="9" spans="2:17" x14ac:dyDescent="0.25">
      <c r="B9" t="s">
        <v>290</v>
      </c>
      <c r="D9" t="str">
        <f t="shared" si="1"/>
        <v>&lt;%= utils.titlecase(name) %&gt;</v>
      </c>
      <c r="E9" t="str">
        <f t="shared" si="0"/>
        <v>&lt;%= utils.titlecase(cv-generator) %&gt;</v>
      </c>
      <c r="F9" t="s">
        <v>341</v>
      </c>
      <c r="G9" s="4" t="e">
        <f t="shared" ca="1" si="2"/>
        <v>#NAME?</v>
      </c>
      <c r="H9" t="b">
        <v>1</v>
      </c>
      <c r="I9" t="b">
        <v>1</v>
      </c>
      <c r="J9" t="b">
        <v>0</v>
      </c>
      <c r="K9" t="s">
        <v>284</v>
      </c>
      <c r="L9" t="s">
        <v>289</v>
      </c>
    </row>
    <row r="10" spans="2:17" x14ac:dyDescent="0.25">
      <c r="B10" t="s">
        <v>317</v>
      </c>
      <c r="D10" t="str">
        <f t="shared" si="1"/>
        <v>&lt;%= utils.titlecasePlus(name) %&gt;</v>
      </c>
      <c r="E10" t="str">
        <f t="shared" si="0"/>
        <v>&lt;%= utils.titlecasePlus(cv-generator) %&gt;</v>
      </c>
      <c r="F10" t="s">
        <v>291</v>
      </c>
      <c r="G10" s="4" t="e">
        <f ca="1">Grammarize(G$2,H10,I10,J10,L10,M10,N10,O10,P10)</f>
        <v>#NAME?</v>
      </c>
      <c r="H10" t="b">
        <v>1</v>
      </c>
      <c r="I10" t="b">
        <v>1</v>
      </c>
      <c r="J10" t="b">
        <v>0</v>
      </c>
      <c r="K10" t="s">
        <v>284</v>
      </c>
      <c r="L10" t="s">
        <v>289</v>
      </c>
    </row>
    <row r="11" spans="2:17" x14ac:dyDescent="0.25">
      <c r="B11" t="s">
        <v>292</v>
      </c>
      <c r="C11" t="s">
        <v>326</v>
      </c>
      <c r="D11" t="str">
        <f t="shared" si="1"/>
        <v>&lt;%= utils.camelcase(name) %&gt;</v>
      </c>
      <c r="E11" t="str">
        <f t="shared" si="0"/>
        <v>&lt;%= utils.camelcase(cv-generator) %&gt;</v>
      </c>
      <c r="F11" t="s">
        <v>293</v>
      </c>
      <c r="G11" s="4" t="e">
        <f t="shared" ca="1" si="2"/>
        <v>#NAME?</v>
      </c>
      <c r="H11" t="b">
        <v>1</v>
      </c>
      <c r="I11" t="b">
        <v>0</v>
      </c>
      <c r="J11" t="b">
        <v>0</v>
      </c>
      <c r="K11" t="s">
        <v>284</v>
      </c>
    </row>
    <row r="12" spans="2:17" x14ac:dyDescent="0.25">
      <c r="B12" t="s">
        <v>294</v>
      </c>
      <c r="C12" t="s">
        <v>327</v>
      </c>
      <c r="D12" t="str">
        <f t="shared" si="1"/>
        <v>&lt;%= utils.pascalcase(name) %&gt;</v>
      </c>
      <c r="E12" t="str">
        <f t="shared" si="0"/>
        <v>&lt;%= utils.pascalcase(cv-generator) %&gt;</v>
      </c>
      <c r="F12" t="s">
        <v>286</v>
      </c>
      <c r="G12" s="4" t="e">
        <f t="shared" ca="1" si="2"/>
        <v>#NAME?</v>
      </c>
      <c r="H12" t="b">
        <v>1</v>
      </c>
      <c r="I12" t="b">
        <v>1</v>
      </c>
      <c r="J12" t="b">
        <v>0</v>
      </c>
      <c r="K12" t="s">
        <v>284</v>
      </c>
    </row>
    <row r="13" spans="2:17" x14ac:dyDescent="0.25">
      <c r="B13" t="s">
        <v>295</v>
      </c>
      <c r="D13" t="str">
        <f t="shared" si="1"/>
        <v>&lt;%= utils.snakecase(name) %&gt;</v>
      </c>
      <c r="E13" t="str">
        <f t="shared" si="0"/>
        <v>&lt;%= utils.snakecase(cv-generator) %&gt;</v>
      </c>
      <c r="F13" t="s">
        <v>296</v>
      </c>
      <c r="G13" s="4" t="e">
        <f t="shared" ca="1" si="2"/>
        <v>#NAME?</v>
      </c>
      <c r="H13" t="b">
        <v>0</v>
      </c>
      <c r="I13" t="b">
        <v>0</v>
      </c>
      <c r="J13" t="b">
        <v>0</v>
      </c>
      <c r="K13" t="s">
        <v>284</v>
      </c>
      <c r="L13" t="s">
        <v>297</v>
      </c>
    </row>
    <row r="14" spans="2:17" x14ac:dyDescent="0.25">
      <c r="B14" t="s">
        <v>298</v>
      </c>
      <c r="C14" t="s">
        <v>283</v>
      </c>
      <c r="D14" t="str">
        <f t="shared" si="1"/>
        <v>&lt;%= utils.kebapcase(name) %&gt;</v>
      </c>
      <c r="E14" t="str">
        <f t="shared" si="0"/>
        <v>&lt;%= utils.kebapcase(cv-generator) %&gt;</v>
      </c>
      <c r="F14" t="s">
        <v>274</v>
      </c>
      <c r="G14" s="4" t="e">
        <f t="shared" ca="1" si="2"/>
        <v>#NAME?</v>
      </c>
      <c r="H14" t="b">
        <v>0</v>
      </c>
      <c r="I14" t="b">
        <v>0</v>
      </c>
      <c r="J14" t="b">
        <v>0</v>
      </c>
      <c r="K14" t="s">
        <v>284</v>
      </c>
      <c r="L14" t="s">
        <v>284</v>
      </c>
    </row>
    <row r="15" spans="2:17" x14ac:dyDescent="0.25">
      <c r="B15" t="s">
        <v>275</v>
      </c>
      <c r="D15" t="str">
        <f t="shared" si="1"/>
        <v>&lt;%= utils.capitalize(name) %&gt;</v>
      </c>
      <c r="E15" t="str">
        <f t="shared" si="0"/>
        <v>&lt;%= utils.capitalize(cv-generator) %&gt;</v>
      </c>
      <c r="F15" t="s">
        <v>299</v>
      </c>
      <c r="G15" s="4" t="e">
        <f t="shared" ca="1" si="2"/>
        <v>#NAME?</v>
      </c>
      <c r="H15" t="b">
        <v>1</v>
      </c>
      <c r="I15" t="b">
        <v>1</v>
      </c>
      <c r="J15" t="b">
        <v>1</v>
      </c>
      <c r="K15" t="s">
        <v>284</v>
      </c>
      <c r="L15" t="s">
        <v>289</v>
      </c>
    </row>
    <row r="16" spans="2:17" x14ac:dyDescent="0.25">
      <c r="B16" t="s">
        <v>300</v>
      </c>
      <c r="D16" t="str">
        <f t="shared" si="1"/>
        <v>&lt;%= utils.uppercase(name) %&gt;</v>
      </c>
      <c r="E16" t="str">
        <f t="shared" si="0"/>
        <v>&lt;%= utils.uppercase(cv-generator) %&gt;</v>
      </c>
      <c r="F16" t="s">
        <v>301</v>
      </c>
      <c r="G16" s="4" t="e">
        <f ca="1">Grammarize(G$2,H16,I16,J16,L16,M16,N16,O16,P16)</f>
        <v>#NAME?</v>
      </c>
      <c r="H16" t="b">
        <v>1</v>
      </c>
      <c r="I16" t="b">
        <v>1</v>
      </c>
      <c r="J16" t="b">
        <v>1</v>
      </c>
      <c r="K16" t="s">
        <v>284</v>
      </c>
    </row>
    <row r="17" spans="2:17" x14ac:dyDescent="0.25">
      <c r="B17" t="s">
        <v>313</v>
      </c>
      <c r="D17" t="str">
        <f t="shared" si="1"/>
        <v>&lt;%= utils.uppersnakecase(name) %&gt;</v>
      </c>
      <c r="E17" t="str">
        <f t="shared" si="0"/>
        <v>&lt;%= utils.uppersnakecase(cv-generator) %&gt;</v>
      </c>
      <c r="F17" t="s">
        <v>312</v>
      </c>
      <c r="G17" s="4" t="e">
        <f t="shared" ca="1" si="2"/>
        <v>#NAME?</v>
      </c>
      <c r="H17" t="b">
        <v>1</v>
      </c>
      <c r="I17" t="b">
        <v>1</v>
      </c>
      <c r="J17" t="b">
        <v>1</v>
      </c>
      <c r="K17" t="s">
        <v>284</v>
      </c>
      <c r="L17" t="s">
        <v>297</v>
      </c>
    </row>
    <row r="18" spans="2:17" x14ac:dyDescent="0.25">
      <c r="B18" t="s">
        <v>302</v>
      </c>
      <c r="D18" t="str">
        <f t="shared" si="1"/>
        <v>&lt;%= utils.lowercase(name) %&gt;</v>
      </c>
      <c r="E18" t="str">
        <f t="shared" si="0"/>
        <v>&lt;%= utils.lowercase(cv-generator) %&gt;</v>
      </c>
      <c r="F18" t="s">
        <v>274</v>
      </c>
      <c r="G18" s="4" t="e">
        <f t="shared" ca="1" si="2"/>
        <v>#NAME?</v>
      </c>
      <c r="H18" t="b">
        <v>0</v>
      </c>
      <c r="I18" t="b">
        <v>0</v>
      </c>
      <c r="J18" t="b">
        <v>0</v>
      </c>
      <c r="K18" t="s">
        <v>284</v>
      </c>
    </row>
    <row r="19" spans="2:17" x14ac:dyDescent="0.25">
      <c r="B19" t="s">
        <v>303</v>
      </c>
      <c r="D19" t="str">
        <f t="shared" si="1"/>
        <v>&lt;%= utils.listify(name) %&gt;</v>
      </c>
      <c r="E19" t="str">
        <f t="shared" si="0"/>
        <v>&lt;%= utils.listify(cv-generator) %&gt;</v>
      </c>
      <c r="F19" t="s">
        <v>304</v>
      </c>
      <c r="G19" s="4" t="e">
        <f t="shared" ca="1" si="2"/>
        <v>#NAME?</v>
      </c>
      <c r="H19" t="b">
        <v>0</v>
      </c>
      <c r="I19" t="b">
        <v>0</v>
      </c>
      <c r="J19" t="b">
        <v>0</v>
      </c>
      <c r="K19" t="s">
        <v>284</v>
      </c>
      <c r="L19" t="s">
        <v>305</v>
      </c>
    </row>
    <row r="20" spans="2:17" x14ac:dyDescent="0.25">
      <c r="B20" t="s">
        <v>328</v>
      </c>
      <c r="D20" t="str">
        <f t="shared" si="1"/>
        <v>&lt;%= utils.tabify(name) %&gt;</v>
      </c>
      <c r="E20" t="str">
        <f t="shared" si="0"/>
        <v>&lt;%= utils.tabify(cv-generator) %&gt;</v>
      </c>
      <c r="F20" t="s">
        <v>330</v>
      </c>
      <c r="G20" s="4" t="e">
        <f ca="1">Grammarize(G$2,H20,I20,J20,L20,M20,N20,O20,P20)</f>
        <v>#NAME?</v>
      </c>
      <c r="H20" t="b">
        <v>0</v>
      </c>
      <c r="I20" t="b">
        <v>0</v>
      </c>
      <c r="J20" t="b">
        <v>0</v>
      </c>
      <c r="K20" t="s">
        <v>284</v>
      </c>
      <c r="L20" t="s">
        <v>329</v>
      </c>
    </row>
    <row r="21" spans="2:17" x14ac:dyDescent="0.25">
      <c r="B21" t="s">
        <v>331</v>
      </c>
      <c r="D21" t="str">
        <f t="shared" si="1"/>
        <v>&lt;%= utils.columnize(name) %&gt;</v>
      </c>
      <c r="E21" t="str">
        <f t="shared" si="0"/>
        <v>&lt;%= utils.columnize(cv-generator) %&gt;</v>
      </c>
      <c r="F21" t="s">
        <v>334</v>
      </c>
      <c r="G21" s="4" t="e">
        <f ca="1">Grammarize(G$2,H21,I21,J21,L21,M21,N21,O21,P21)</f>
        <v>#NAME?</v>
      </c>
      <c r="H21" t="b">
        <v>0</v>
      </c>
      <c r="I21" t="b">
        <v>0</v>
      </c>
      <c r="J21" t="b">
        <v>0</v>
      </c>
      <c r="K21" t="s">
        <v>284</v>
      </c>
      <c r="L21" t="s">
        <v>333</v>
      </c>
    </row>
    <row r="22" spans="2:17" x14ac:dyDescent="0.25">
      <c r="B22" t="s">
        <v>332</v>
      </c>
      <c r="D22" t="str">
        <f t="shared" si="1"/>
        <v>&lt;%= utils.semicolumnize(name) %&gt;</v>
      </c>
      <c r="E22" t="str">
        <f t="shared" si="0"/>
        <v>&lt;%= utils.semicolumnize(cv-generator) %&gt;</v>
      </c>
      <c r="F22" t="s">
        <v>335</v>
      </c>
      <c r="G22" s="4" t="e">
        <f ca="1">Grammarize(G$2,H22,I22,J22,L22,M22,N22,O22,P22)</f>
        <v>#NAME?</v>
      </c>
      <c r="H22" t="b">
        <v>0</v>
      </c>
      <c r="I22" t="b">
        <v>0</v>
      </c>
      <c r="J22" t="b">
        <v>0</v>
      </c>
      <c r="K22" t="s">
        <v>284</v>
      </c>
      <c r="L22" t="s">
        <v>336</v>
      </c>
    </row>
    <row r="23" spans="2:17" x14ac:dyDescent="0.25">
      <c r="B23" t="s">
        <v>337</v>
      </c>
      <c r="D23" t="str">
        <f t="shared" si="1"/>
        <v>&lt;%= utils.split(name) %&gt;</v>
      </c>
      <c r="E23" t="str">
        <f t="shared" si="0"/>
        <v>&lt;%= utils.split(cv-generator) %&gt;</v>
      </c>
      <c r="F23" t="s">
        <v>339</v>
      </c>
      <c r="G23" s="4" t="e">
        <f t="shared" ca="1" si="2"/>
        <v>#NAME?</v>
      </c>
      <c r="H23" t="b">
        <v>0</v>
      </c>
      <c r="I23" t="b">
        <v>0</v>
      </c>
      <c r="J23" t="b">
        <v>0</v>
      </c>
      <c r="K23" t="s">
        <v>284</v>
      </c>
      <c r="L23" t="s">
        <v>338</v>
      </c>
    </row>
    <row r="24" spans="2:17" x14ac:dyDescent="0.25">
      <c r="B24" t="s">
        <v>306</v>
      </c>
      <c r="D24" t="str">
        <f t="shared" si="1"/>
        <v>&lt;%= utils.delimit(name) %&gt;</v>
      </c>
      <c r="E24" t="str">
        <f t="shared" si="0"/>
        <v>&lt;%= utils.delimit(cv-generator) %&gt;</v>
      </c>
      <c r="F24" t="s">
        <v>307</v>
      </c>
      <c r="G24" s="4" t="e">
        <f t="shared" ca="1" si="2"/>
        <v>#NAME?</v>
      </c>
      <c r="H24" t="b">
        <v>0</v>
      </c>
      <c r="I24" t="b">
        <v>0</v>
      </c>
      <c r="J24" t="b">
        <v>0</v>
      </c>
      <c r="K24" t="s">
        <v>284</v>
      </c>
      <c r="L24" t="s">
        <v>289</v>
      </c>
      <c r="M24" t="s">
        <v>308</v>
      </c>
      <c r="N24" t="s">
        <v>308</v>
      </c>
    </row>
    <row r="25" spans="2:17" x14ac:dyDescent="0.25">
      <c r="B25" t="s">
        <v>309</v>
      </c>
      <c r="D25" t="str">
        <f t="shared" si="1"/>
        <v>&lt;%= utils.templatize(name) %&gt;</v>
      </c>
      <c r="E25" t="str">
        <f t="shared" si="0"/>
        <v>&lt;%= utils.templatize(cv-generator) %&gt;</v>
      </c>
      <c r="F25" t="s">
        <v>307</v>
      </c>
      <c r="G25" s="4" t="e">
        <f ca="1">Grammarize(G$2,H25,I25,J25,L25,M25,N25,O25,P25)</f>
        <v>#NAME?</v>
      </c>
      <c r="H25" t="b">
        <v>0</v>
      </c>
      <c r="I25" t="b">
        <v>0</v>
      </c>
      <c r="J25" t="b">
        <v>0</v>
      </c>
      <c r="K25" t="s">
        <v>284</v>
      </c>
      <c r="L25" t="s">
        <v>289</v>
      </c>
      <c r="O25" t="s">
        <v>310</v>
      </c>
      <c r="P25" t="s">
        <v>311</v>
      </c>
    </row>
    <row r="26" spans="2:17" x14ac:dyDescent="0.25">
      <c r="B26" t="s">
        <v>342</v>
      </c>
      <c r="D26" t="str">
        <f t="shared" si="1"/>
        <v>&lt;%= utils.simplify(name) %&gt;</v>
      </c>
      <c r="E26" t="str">
        <f t="shared" si="0"/>
        <v>&lt;%= utils.simplify(cv-generator) %&gt;</v>
      </c>
      <c r="F26" t="s">
        <v>274</v>
      </c>
      <c r="G26" s="4" t="e">
        <f ca="1">Grammarize(G$2,H26,I26,J26,L26,M26,N26,O26,P26)</f>
        <v>#NAME?</v>
      </c>
      <c r="H26" t="b">
        <v>0</v>
      </c>
      <c r="I26" t="b">
        <v>0</v>
      </c>
      <c r="J26" t="b">
        <v>0</v>
      </c>
      <c r="Q26">
        <v>1</v>
      </c>
    </row>
    <row r="27" spans="2:17" x14ac:dyDescent="0.25">
      <c r="B27" t="s">
        <v>347</v>
      </c>
      <c r="D27" t="str">
        <f t="shared" si="1"/>
        <v>&lt;%= utils.substitute(name) %&gt;</v>
      </c>
      <c r="E27" t="str">
        <f t="shared" si="0"/>
        <v>&lt;%= utils.substitute(cv-generator) %&gt;</v>
      </c>
      <c r="F27" t="s">
        <v>274</v>
      </c>
      <c r="G27" s="4" t="e">
        <f ca="1">Grammarize(G$2,H27,I27,J27,L27,M27,N27,O27,P27)</f>
        <v>#NAME?</v>
      </c>
      <c r="H27" t="b">
        <v>0</v>
      </c>
      <c r="I27" t="b">
        <v>0</v>
      </c>
      <c r="J27" t="b">
        <v>0</v>
      </c>
      <c r="K27" s="4" t="s">
        <v>344</v>
      </c>
      <c r="L27" s="4"/>
      <c r="Q27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8AC64-CD12-4C5E-8497-4E880502019D}">
  <dimension ref="B2:G39"/>
  <sheetViews>
    <sheetView zoomScale="85" zoomScaleNormal="85" workbookViewId="0">
      <pane xSplit="4" ySplit="2" topLeftCell="E3" activePane="bottomRight" state="frozen"/>
      <selection pane="topRight" activeCell="D1" sqref="D1"/>
      <selection pane="bottomLeft" activeCell="A3" sqref="A3"/>
      <selection pane="bottomRight" activeCell="G9" sqref="G9"/>
    </sheetView>
  </sheetViews>
  <sheetFormatPr defaultRowHeight="15" x14ac:dyDescent="0.25"/>
  <cols>
    <col min="2" max="2" width="23.28515625" customWidth="1"/>
    <col min="3" max="4" width="23.28515625" style="2" customWidth="1"/>
    <col min="6" max="6" width="14.7109375" bestFit="1" customWidth="1"/>
  </cols>
  <sheetData>
    <row r="2" spans="2:7" s="1" customFormat="1" x14ac:dyDescent="0.25">
      <c r="B2" s="1" t="s">
        <v>244</v>
      </c>
      <c r="C2" s="1" t="s">
        <v>245</v>
      </c>
      <c r="D2" s="1" t="s">
        <v>245</v>
      </c>
    </row>
    <row r="3" spans="2:7" s="2" customFormat="1" x14ac:dyDescent="0.25">
      <c r="B3"/>
    </row>
    <row r="4" spans="2:7" s="2" customFormat="1" x14ac:dyDescent="0.25">
      <c r="B4"/>
      <c r="F4" s="1" t="s">
        <v>251</v>
      </c>
      <c r="G4" t="str">
        <f>_xlfn.CONCAT(F4,"=('",_xlfn.TEXTJOIN("' '",FALSE,C6:C39),"')")</f>
        <v>modules=('portfolio' 'webpage' 'navigation' 'search' 'cv' 'project-gantt-chart-map' 'project-summary' 'project' 'general-timeline' 'footer' 'property' 'soc-bar' 'personal-data' 'background' 'accomplishments' 'education' 'professional-experience' 'language' 'course' 'general-timeline-map' 'publication' 'project-gantt-chart-map' 'project-contributions' 'course-index' 'course-list' 'publication-index' 'publication-list' 'spectrum' 'map' 'project-gantt-chart' 'project-contributions' 'project-list' 'project-index' 'project-card')</v>
      </c>
    </row>
    <row r="5" spans="2:7" s="2" customFormat="1" x14ac:dyDescent="0.25">
      <c r="B5"/>
      <c r="F5" s="1" t="s">
        <v>250</v>
      </c>
      <c r="G5" t="str">
        <f>_xlfn.CONCAT(F5,"=('",_xlfn.TEXTJOIN("' '",FALSE,B6:B39),"')")</f>
        <v>modulesParent=('' '' 'portfolio' 'portfolio' 'portfolio' 'portfolio' 'portfolio' 'portfolio' 'portfolio' 'portfolio' 'portfolio' 'webpage' 'cv' 'cv' 'cv' 'background' 'background' 'accomplishments' 'accomplishments' 'accomplishments' 'accomplishments' 'accomplishments' 'accomplishments' 'course' 'course' 'publication' 'publication' 'project-summary' 'project-summary' 'project' 'project' 'project' 'project' 'project')</v>
      </c>
    </row>
    <row r="6" spans="2:7" x14ac:dyDescent="0.25">
      <c r="B6" s="4"/>
      <c r="C6" s="2" t="s">
        <v>220</v>
      </c>
      <c r="D6" s="2" t="str">
        <f>_xlfn.CONCAT(B6,"/",C6)</f>
        <v>/portfolio</v>
      </c>
    </row>
    <row r="7" spans="2:7" x14ac:dyDescent="0.25">
      <c r="B7" s="4"/>
      <c r="C7" s="2" t="s">
        <v>216</v>
      </c>
      <c r="D7" s="2" t="str">
        <f t="shared" ref="D7:D39" si="0">_xlfn.CONCAT(B7,"/",C7)</f>
        <v>/webpage</v>
      </c>
      <c r="F7" s="1" t="str">
        <f>F4</f>
        <v>modules</v>
      </c>
      <c r="G7" t="str">
        <f>_xlfn.CONCAT(F7,"=('",_xlfn.TEXTJOIN("' '",FALSE,D6:D39),"')")</f>
        <v>modules=('/portfolio' '/webpage' 'portfolio/navigation' 'portfolio/search' 'portfolio/cv' 'portfolio/project-gantt-chart-map' 'portfolio/project-summary' 'portfolio/project' 'portfolio/general-timeline' 'portfolio/footer' 'portfolio/property' 'webpage/soc-bar' 'cv/personal-data' 'cv/background' 'cv/accomplishments' 'background/education' 'background/professional-experience' 'accomplishments/language' 'accomplishments/course' 'accomplishments/general-timeline-map' 'accomplishments/publication' 'accomplishments/project-gantt-chart-map' 'accomplishments/project-contributions' 'course/course-index' 'course/course-list' 'publication/publication-index' 'publication/publication-list' 'project-summary/spectrum' 'project-summary/map' 'project/project-gantt-chart' 'project/project-contributions' 'project/project-list' 'project/project-index' 'project/project-card')</v>
      </c>
    </row>
    <row r="8" spans="2:7" x14ac:dyDescent="0.25">
      <c r="B8" s="4" t="s">
        <v>220</v>
      </c>
      <c r="C8" s="2" t="s">
        <v>238</v>
      </c>
      <c r="D8" s="2" t="str">
        <f t="shared" si="0"/>
        <v>portfolio/navigation</v>
      </c>
    </row>
    <row r="9" spans="2:7" x14ac:dyDescent="0.25">
      <c r="B9" s="4" t="s">
        <v>220</v>
      </c>
      <c r="C9" s="2" t="s">
        <v>221</v>
      </c>
      <c r="D9" s="2" t="str">
        <f t="shared" si="0"/>
        <v>portfolio/search</v>
      </c>
    </row>
    <row r="10" spans="2:7" x14ac:dyDescent="0.25">
      <c r="B10" s="4" t="s">
        <v>220</v>
      </c>
      <c r="C10" s="2" t="s">
        <v>236</v>
      </c>
      <c r="D10" s="2" t="str">
        <f t="shared" si="0"/>
        <v>portfolio/cv</v>
      </c>
    </row>
    <row r="11" spans="2:7" x14ac:dyDescent="0.25">
      <c r="B11" s="4" t="s">
        <v>220</v>
      </c>
      <c r="C11" s="2" t="s">
        <v>230</v>
      </c>
      <c r="D11" s="2" t="str">
        <f t="shared" si="0"/>
        <v>portfolio/project-gantt-chart-map</v>
      </c>
    </row>
    <row r="12" spans="2:7" x14ac:dyDescent="0.25">
      <c r="B12" s="4" t="s">
        <v>220</v>
      </c>
      <c r="C12" s="2" t="s">
        <v>217</v>
      </c>
      <c r="D12" s="2" t="str">
        <f t="shared" si="0"/>
        <v>portfolio/project-summary</v>
      </c>
    </row>
    <row r="13" spans="2:7" x14ac:dyDescent="0.25">
      <c r="B13" s="4" t="s">
        <v>220</v>
      </c>
      <c r="C13" s="2" t="s">
        <v>227</v>
      </c>
      <c r="D13" s="2" t="str">
        <f t="shared" si="0"/>
        <v>portfolio/project</v>
      </c>
    </row>
    <row r="14" spans="2:7" x14ac:dyDescent="0.25">
      <c r="B14" s="4" t="s">
        <v>220</v>
      </c>
      <c r="C14" s="2" t="s">
        <v>242</v>
      </c>
      <c r="D14" s="2" t="str">
        <f t="shared" si="0"/>
        <v>portfolio/general-timeline</v>
      </c>
    </row>
    <row r="15" spans="2:7" x14ac:dyDescent="0.25">
      <c r="B15" s="4" t="s">
        <v>220</v>
      </c>
      <c r="C15" s="2" t="s">
        <v>243</v>
      </c>
      <c r="D15" s="2" t="str">
        <f t="shared" si="0"/>
        <v>portfolio/footer</v>
      </c>
    </row>
    <row r="16" spans="2:7" x14ac:dyDescent="0.25">
      <c r="B16" s="4" t="s">
        <v>220</v>
      </c>
      <c r="C16" s="2" t="s">
        <v>226</v>
      </c>
      <c r="D16" s="2" t="str">
        <f t="shared" si="0"/>
        <v>portfolio/property</v>
      </c>
    </row>
    <row r="17" spans="2:4" x14ac:dyDescent="0.25">
      <c r="B17" t="s">
        <v>216</v>
      </c>
      <c r="C17" s="2" t="s">
        <v>219</v>
      </c>
      <c r="D17" s="2" t="str">
        <f t="shared" si="0"/>
        <v>webpage/soc-bar</v>
      </c>
    </row>
    <row r="18" spans="2:4" x14ac:dyDescent="0.25">
      <c r="B18" t="s">
        <v>236</v>
      </c>
      <c r="C18" s="2" t="s">
        <v>237</v>
      </c>
      <c r="D18" s="2" t="str">
        <f t="shared" si="0"/>
        <v>cv/personal-data</v>
      </c>
    </row>
    <row r="19" spans="2:4" x14ac:dyDescent="0.25">
      <c r="B19" t="s">
        <v>236</v>
      </c>
      <c r="C19" s="2" t="s">
        <v>234</v>
      </c>
      <c r="D19" s="2" t="str">
        <f t="shared" si="0"/>
        <v>cv/background</v>
      </c>
    </row>
    <row r="20" spans="2:4" x14ac:dyDescent="0.25">
      <c r="B20" s="2" t="s">
        <v>236</v>
      </c>
      <c r="C20" s="2" t="s">
        <v>225</v>
      </c>
      <c r="D20" s="2" t="str">
        <f t="shared" si="0"/>
        <v>cv/accomplishments</v>
      </c>
    </row>
    <row r="21" spans="2:4" x14ac:dyDescent="0.25">
      <c r="B21" t="s">
        <v>234</v>
      </c>
      <c r="C21" s="2" t="s">
        <v>246</v>
      </c>
      <c r="D21" s="2" t="str">
        <f t="shared" si="0"/>
        <v>background/education</v>
      </c>
    </row>
    <row r="22" spans="2:4" x14ac:dyDescent="0.25">
      <c r="B22" t="s">
        <v>234</v>
      </c>
      <c r="C22" s="2" t="s">
        <v>235</v>
      </c>
      <c r="D22" s="2" t="str">
        <f t="shared" si="0"/>
        <v>background/professional-experience</v>
      </c>
    </row>
    <row r="23" spans="2:4" x14ac:dyDescent="0.25">
      <c r="B23" t="s">
        <v>225</v>
      </c>
      <c r="C23" s="2" t="s">
        <v>240</v>
      </c>
      <c r="D23" s="2" t="str">
        <f t="shared" si="0"/>
        <v>accomplishments/language</v>
      </c>
    </row>
    <row r="24" spans="2:4" x14ac:dyDescent="0.25">
      <c r="B24" t="s">
        <v>225</v>
      </c>
      <c r="C24" s="2" t="s">
        <v>247</v>
      </c>
      <c r="D24" s="2" t="str">
        <f t="shared" si="0"/>
        <v>accomplishments/course</v>
      </c>
    </row>
    <row r="25" spans="2:4" x14ac:dyDescent="0.25">
      <c r="B25" t="s">
        <v>225</v>
      </c>
      <c r="C25" s="2" t="s">
        <v>241</v>
      </c>
      <c r="D25" s="2" t="str">
        <f t="shared" si="0"/>
        <v>accomplishments/general-timeline-map</v>
      </c>
    </row>
    <row r="26" spans="2:4" x14ac:dyDescent="0.25">
      <c r="B26" t="s">
        <v>225</v>
      </c>
      <c r="C26" s="2" t="s">
        <v>222</v>
      </c>
      <c r="D26" s="2" t="str">
        <f t="shared" si="0"/>
        <v>accomplishments/publication</v>
      </c>
    </row>
    <row r="27" spans="2:4" x14ac:dyDescent="0.25">
      <c r="B27" t="s">
        <v>225</v>
      </c>
      <c r="C27" s="2" t="s">
        <v>230</v>
      </c>
      <c r="D27" s="2" t="str">
        <f t="shared" si="0"/>
        <v>accomplishments/project-gantt-chart-map</v>
      </c>
    </row>
    <row r="28" spans="2:4" x14ac:dyDescent="0.25">
      <c r="B28" t="s">
        <v>225</v>
      </c>
      <c r="C28" s="2" t="s">
        <v>232</v>
      </c>
      <c r="D28" s="2" t="str">
        <f t="shared" si="0"/>
        <v>accomplishments/project-contributions</v>
      </c>
    </row>
    <row r="29" spans="2:4" x14ac:dyDescent="0.25">
      <c r="B29" t="s">
        <v>247</v>
      </c>
      <c r="C29" s="2" t="s">
        <v>249</v>
      </c>
      <c r="D29" s="2" t="str">
        <f t="shared" si="0"/>
        <v>course/course-index</v>
      </c>
    </row>
    <row r="30" spans="2:4" x14ac:dyDescent="0.25">
      <c r="B30" t="s">
        <v>247</v>
      </c>
      <c r="C30" s="2" t="s">
        <v>248</v>
      </c>
      <c r="D30" s="2" t="str">
        <f t="shared" si="0"/>
        <v>course/course-list</v>
      </c>
    </row>
    <row r="31" spans="2:4" x14ac:dyDescent="0.25">
      <c r="B31" t="s">
        <v>222</v>
      </c>
      <c r="C31" s="2" t="s">
        <v>224</v>
      </c>
      <c r="D31" s="2" t="str">
        <f t="shared" si="0"/>
        <v>publication/publication-index</v>
      </c>
    </row>
    <row r="32" spans="2:4" x14ac:dyDescent="0.25">
      <c r="B32" t="s">
        <v>222</v>
      </c>
      <c r="C32" s="2" t="s">
        <v>223</v>
      </c>
      <c r="D32" s="2" t="str">
        <f t="shared" si="0"/>
        <v>publication/publication-list</v>
      </c>
    </row>
    <row r="33" spans="2:4" x14ac:dyDescent="0.25">
      <c r="B33" t="s">
        <v>217</v>
      </c>
      <c r="C33" s="2" t="s">
        <v>218</v>
      </c>
      <c r="D33" s="2" t="str">
        <f t="shared" si="0"/>
        <v>project-summary/spectrum</v>
      </c>
    </row>
    <row r="34" spans="2:4" x14ac:dyDescent="0.25">
      <c r="B34" t="s">
        <v>217</v>
      </c>
      <c r="C34" s="2" t="s">
        <v>239</v>
      </c>
      <c r="D34" s="2" t="str">
        <f t="shared" si="0"/>
        <v>project-summary/map</v>
      </c>
    </row>
    <row r="35" spans="2:4" x14ac:dyDescent="0.25">
      <c r="B35" t="s">
        <v>227</v>
      </c>
      <c r="C35" s="2" t="s">
        <v>231</v>
      </c>
      <c r="D35" s="2" t="str">
        <f t="shared" si="0"/>
        <v>project/project-gantt-chart</v>
      </c>
    </row>
    <row r="36" spans="2:4" x14ac:dyDescent="0.25">
      <c r="B36" t="s">
        <v>227</v>
      </c>
      <c r="C36" s="2" t="s">
        <v>232</v>
      </c>
      <c r="D36" s="2" t="str">
        <f t="shared" si="0"/>
        <v>project/project-contributions</v>
      </c>
    </row>
    <row r="37" spans="2:4" x14ac:dyDescent="0.25">
      <c r="B37" t="s">
        <v>227</v>
      </c>
      <c r="C37" s="2" t="s">
        <v>228</v>
      </c>
      <c r="D37" s="2" t="str">
        <f t="shared" si="0"/>
        <v>project/project-list</v>
      </c>
    </row>
    <row r="38" spans="2:4" x14ac:dyDescent="0.25">
      <c r="B38" t="s">
        <v>227</v>
      </c>
      <c r="C38" s="2" t="s">
        <v>229</v>
      </c>
      <c r="D38" s="2" t="str">
        <f t="shared" si="0"/>
        <v>project/project-index</v>
      </c>
    </row>
    <row r="39" spans="2:4" x14ac:dyDescent="0.25">
      <c r="B39" t="s">
        <v>227</v>
      </c>
      <c r="C39" s="2" t="s">
        <v>233</v>
      </c>
      <c r="D39" s="2" t="str">
        <f t="shared" si="0"/>
        <v>project/project-card</v>
      </c>
    </row>
  </sheetData>
  <sortState xmlns:xlrd2="http://schemas.microsoft.com/office/spreadsheetml/2017/richdata2" ref="B20:D39">
    <sortCondition ref="B20:B39"/>
  </sortState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2AC3E-E4D7-416F-8C88-31947324A72C}">
  <dimension ref="B2:G37"/>
  <sheetViews>
    <sheetView zoomScale="85" zoomScaleNormal="85" workbookViewId="0">
      <pane xSplit="4" ySplit="2" topLeftCell="E3" activePane="bottomRight" state="frozen"/>
      <selection pane="topRight" activeCell="D1" sqref="D1"/>
      <selection pane="bottomLeft" activeCell="A3" sqref="A3"/>
      <selection pane="bottomRight" activeCell="G6" sqref="G6"/>
    </sheetView>
  </sheetViews>
  <sheetFormatPr defaultRowHeight="15" x14ac:dyDescent="0.25"/>
  <cols>
    <col min="2" max="2" width="23.28515625" customWidth="1"/>
    <col min="3" max="4" width="23.28515625" style="2" customWidth="1"/>
    <col min="6" max="6" width="14.7109375" bestFit="1" customWidth="1"/>
  </cols>
  <sheetData>
    <row r="2" spans="2:7" s="1" customFormat="1" x14ac:dyDescent="0.25">
      <c r="B2" s="1" t="s">
        <v>252</v>
      </c>
      <c r="C2" s="1" t="s">
        <v>253</v>
      </c>
      <c r="D2" s="1" t="s">
        <v>263</v>
      </c>
    </row>
    <row r="3" spans="2:7" s="2" customFormat="1" x14ac:dyDescent="0.25">
      <c r="B3"/>
    </row>
    <row r="4" spans="2:7" s="2" customFormat="1" x14ac:dyDescent="0.25">
      <c r="B4" s="4" t="s">
        <v>236</v>
      </c>
      <c r="C4" s="4" t="s">
        <v>236</v>
      </c>
      <c r="D4" s="4" t="str">
        <f>_xlfn.TEXTJOIN("/",TRUE,B4:C4)</f>
        <v>cv/cv</v>
      </c>
      <c r="F4" s="1" t="s">
        <v>255</v>
      </c>
      <c r="G4" t="str">
        <f>_xlfn.CONCAT(F4,"=('",_xlfn.TEXTJOIN("' '",FALSE,B21:B26),"')")</f>
        <v>classes=('cv' 'entities' 'gantt-chart-entry' 'general-timeline-entry' 'project' 'ui')</v>
      </c>
    </row>
    <row r="5" spans="2:7" s="2" customFormat="1" x14ac:dyDescent="0.25">
      <c r="B5" s="4" t="s">
        <v>236</v>
      </c>
      <c r="C5" s="4" t="s">
        <v>237</v>
      </c>
      <c r="D5" s="4" t="str">
        <f t="shared" ref="D5:D18" si="0">_xlfn.TEXTJOIN("/",TRUE,B5:C5)</f>
        <v>cv/personal-data</v>
      </c>
      <c r="F5"/>
      <c r="G5"/>
    </row>
    <row r="6" spans="2:7" x14ac:dyDescent="0.25">
      <c r="B6" s="4" t="s">
        <v>236</v>
      </c>
      <c r="C6" s="4" t="s">
        <v>246</v>
      </c>
      <c r="D6" s="4" t="str">
        <f t="shared" si="0"/>
        <v>cv/education</v>
      </c>
      <c r="F6" s="1" t="s">
        <v>254</v>
      </c>
      <c r="G6" t="str">
        <f>_xlfn.CONCAT(F6,"=('",_xlfn.TEXTJOIN("' '",FALSE,C4:C18),"')")</f>
        <v>interfaces=('cv' 'personal-data' 'education' 'professional-experience' 'certification' 'language' 'course' 'publication' 'entities' 'entity' 'gantt-chart-entry' 'general-timeline-entry' 'project' 'ui' 'ui-entry')</v>
      </c>
    </row>
    <row r="7" spans="2:7" x14ac:dyDescent="0.25">
      <c r="B7" s="4" t="s">
        <v>236</v>
      </c>
      <c r="C7" s="4" t="s">
        <v>235</v>
      </c>
      <c r="D7" s="4" t="str">
        <f t="shared" si="0"/>
        <v>cv/professional-experience</v>
      </c>
      <c r="F7" s="1" t="s">
        <v>255</v>
      </c>
      <c r="G7" t="str">
        <f>_xlfn.CONCAT(F7,"=('",_xlfn.TEXTJOIN("' '",FALSE,B4:B18),"')")</f>
        <v>classes=('cv' 'cv' 'cv' 'cv' 'cv' 'cv' 'cv' 'cv' 'entities' 'entities' 'gantt-chart-entry' 'general-timeline-entry' 'project' 'ui' 'ui')</v>
      </c>
    </row>
    <row r="8" spans="2:7" x14ac:dyDescent="0.25">
      <c r="B8" s="4" t="s">
        <v>236</v>
      </c>
      <c r="C8" s="4" t="s">
        <v>260</v>
      </c>
      <c r="D8" s="4" t="str">
        <f t="shared" si="0"/>
        <v>cv/certification</v>
      </c>
    </row>
    <row r="9" spans="2:7" x14ac:dyDescent="0.25">
      <c r="B9" s="4" t="s">
        <v>236</v>
      </c>
      <c r="C9" s="4" t="s">
        <v>240</v>
      </c>
      <c r="D9" s="4" t="str">
        <f t="shared" si="0"/>
        <v>cv/language</v>
      </c>
      <c r="F9" s="1" t="s">
        <v>254</v>
      </c>
      <c r="G9" t="str">
        <f>_xlfn.CONCAT(F9,"=('",_xlfn.TEXTJOIN("' '",FALSE,D4:D18),"')")</f>
        <v>interfaces=('cv/cv' 'cv/personal-data' 'cv/education' 'cv/professional-experience' 'cv/certification' 'cv/language' 'cv/course' 'cv/publication' 'entities/entities' 'entities/entity' 'gantt-chart-entry/gantt-chart-entry' 'general-timeline-entry/general-timeline-entry' 'project/project' 'ui/ui' 'ui/ui-entry')</v>
      </c>
    </row>
    <row r="10" spans="2:7" x14ac:dyDescent="0.25">
      <c r="B10" s="4" t="s">
        <v>236</v>
      </c>
      <c r="C10" s="4" t="s">
        <v>247</v>
      </c>
      <c r="D10" s="4" t="str">
        <f t="shared" si="0"/>
        <v>cv/course</v>
      </c>
    </row>
    <row r="11" spans="2:7" x14ac:dyDescent="0.25">
      <c r="B11" s="4" t="s">
        <v>236</v>
      </c>
      <c r="C11" s="4" t="s">
        <v>222</v>
      </c>
      <c r="D11" s="4" t="str">
        <f t="shared" si="0"/>
        <v>cv/publication</v>
      </c>
    </row>
    <row r="12" spans="2:7" x14ac:dyDescent="0.25">
      <c r="B12" s="4" t="s">
        <v>257</v>
      </c>
      <c r="C12" s="4" t="s">
        <v>257</v>
      </c>
      <c r="D12" s="4" t="str">
        <f t="shared" si="0"/>
        <v>entities/entities</v>
      </c>
    </row>
    <row r="13" spans="2:7" x14ac:dyDescent="0.25">
      <c r="B13" s="4" t="s">
        <v>257</v>
      </c>
      <c r="C13" s="4" t="s">
        <v>261</v>
      </c>
      <c r="D13" s="4" t="str">
        <f t="shared" si="0"/>
        <v>entities/entity</v>
      </c>
    </row>
    <row r="14" spans="2:7" x14ac:dyDescent="0.25">
      <c r="B14" s="4" t="s">
        <v>258</v>
      </c>
      <c r="C14" s="4" t="s">
        <v>258</v>
      </c>
      <c r="D14" s="4" t="str">
        <f t="shared" si="0"/>
        <v>gantt-chart-entry/gantt-chart-entry</v>
      </c>
    </row>
    <row r="15" spans="2:7" x14ac:dyDescent="0.25">
      <c r="B15" s="4" t="s">
        <v>259</v>
      </c>
      <c r="C15" s="4" t="s">
        <v>259</v>
      </c>
      <c r="D15" s="4" t="str">
        <f t="shared" si="0"/>
        <v>general-timeline-entry/general-timeline-entry</v>
      </c>
    </row>
    <row r="16" spans="2:7" x14ac:dyDescent="0.25">
      <c r="B16" s="4" t="s">
        <v>227</v>
      </c>
      <c r="C16" s="4" t="s">
        <v>227</v>
      </c>
      <c r="D16" s="4" t="str">
        <f t="shared" si="0"/>
        <v>project/project</v>
      </c>
    </row>
    <row r="17" spans="2:4" x14ac:dyDescent="0.25">
      <c r="B17" s="4" t="s">
        <v>256</v>
      </c>
      <c r="C17" s="4" t="s">
        <v>256</v>
      </c>
      <c r="D17" s="4" t="str">
        <f t="shared" si="0"/>
        <v>ui/ui</v>
      </c>
    </row>
    <row r="18" spans="2:4" x14ac:dyDescent="0.25">
      <c r="B18" s="4" t="s">
        <v>256</v>
      </c>
      <c r="C18" s="4" t="s">
        <v>262</v>
      </c>
      <c r="D18" s="4" t="str">
        <f t="shared" si="0"/>
        <v>ui/ui-entry</v>
      </c>
    </row>
    <row r="20" spans="2:4" x14ac:dyDescent="0.25">
      <c r="B20" s="5" t="s">
        <v>264</v>
      </c>
      <c r="C20"/>
    </row>
    <row r="21" spans="2:4" x14ac:dyDescent="0.25">
      <c r="B21" s="6" t="s">
        <v>236</v>
      </c>
      <c r="C21"/>
    </row>
    <row r="22" spans="2:4" x14ac:dyDescent="0.25">
      <c r="B22" s="6" t="s">
        <v>257</v>
      </c>
      <c r="C22"/>
    </row>
    <row r="23" spans="2:4" x14ac:dyDescent="0.25">
      <c r="B23" s="6" t="s">
        <v>258</v>
      </c>
      <c r="C23"/>
    </row>
    <row r="24" spans="2:4" x14ac:dyDescent="0.25">
      <c r="B24" s="6" t="s">
        <v>259</v>
      </c>
      <c r="C24"/>
    </row>
    <row r="25" spans="2:4" x14ac:dyDescent="0.25">
      <c r="B25" s="6" t="s">
        <v>227</v>
      </c>
      <c r="C25"/>
    </row>
    <row r="26" spans="2:4" x14ac:dyDescent="0.25">
      <c r="B26" s="6" t="s">
        <v>256</v>
      </c>
      <c r="C26"/>
    </row>
    <row r="27" spans="2:4" x14ac:dyDescent="0.25">
      <c r="B27" s="6" t="s">
        <v>265</v>
      </c>
      <c r="C27"/>
    </row>
    <row r="28" spans="2:4" x14ac:dyDescent="0.25">
      <c r="C28"/>
    </row>
    <row r="29" spans="2:4" x14ac:dyDescent="0.25">
      <c r="C29"/>
    </row>
    <row r="30" spans="2:4" x14ac:dyDescent="0.25">
      <c r="C30"/>
    </row>
    <row r="31" spans="2:4" x14ac:dyDescent="0.25">
      <c r="C31"/>
    </row>
    <row r="32" spans="2:4" x14ac:dyDescent="0.25">
      <c r="C32"/>
    </row>
    <row r="33" spans="3:3" x14ac:dyDescent="0.25">
      <c r="C33"/>
    </row>
    <row r="34" spans="3:3" x14ac:dyDescent="0.25">
      <c r="C34"/>
    </row>
    <row r="35" spans="3:3" x14ac:dyDescent="0.25">
      <c r="C35"/>
    </row>
    <row r="36" spans="3:3" x14ac:dyDescent="0.25">
      <c r="C36"/>
    </row>
    <row r="37" spans="3:3" x14ac:dyDescent="0.25">
      <c r="C37"/>
    </row>
  </sheetData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Pipeline</vt:lpstr>
      <vt:lpstr>CI</vt:lpstr>
      <vt:lpstr>Gramarizer</vt:lpstr>
      <vt:lpstr>Components</vt:lpstr>
      <vt:lpstr>Classes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 Marinov</dc:creator>
  <cp:lastModifiedBy>Georgi Marinov</cp:lastModifiedBy>
  <dcterms:created xsi:type="dcterms:W3CDTF">2020-06-10T13:04:57Z</dcterms:created>
  <dcterms:modified xsi:type="dcterms:W3CDTF">2020-08-17T17:16:28Z</dcterms:modified>
</cp:coreProperties>
</file>