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715" windowHeight="7620" firstSheet="3" activeTab="10"/>
  </bookViews>
  <sheets>
    <sheet name="28-04-13" sheetId="1" r:id="rId1"/>
    <sheet name="29-04-13" sheetId="2" r:id="rId2"/>
    <sheet name="30-04-13" sheetId="3" r:id="rId3"/>
    <sheet name="Retrolavado 04-2013" sheetId="5" r:id="rId4"/>
    <sheet name="09-09-15" sheetId="4" r:id="rId5"/>
    <sheet name="10-09-15" sheetId="6" r:id="rId6"/>
    <sheet name="11-09-15" sheetId="7" r:id="rId7"/>
    <sheet name="Hoja(3)" sheetId="13" r:id="rId8"/>
    <sheet name="16-09-15" sheetId="8" r:id="rId9"/>
    <sheet name="Hoja8" sheetId="11" r:id="rId10"/>
    <sheet name="Datos" sheetId="10" r:id="rId11"/>
    <sheet name="Hoja9" sheetId="12" r:id="rId12"/>
  </sheets>
  <calcPr calcId="145621"/>
</workbook>
</file>

<file path=xl/calcChain.xml><?xml version="1.0" encoding="utf-8"?>
<calcChain xmlns="http://schemas.openxmlformats.org/spreadsheetml/2006/main">
  <c r="W1" i="10" l="1"/>
  <c r="U1" i="10"/>
  <c r="S1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2" i="10"/>
  <c r="AC1" i="10" l="1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2" i="10"/>
  <c r="AA1" i="10"/>
  <c r="Y1" i="10"/>
  <c r="Y30" i="10" l="1"/>
  <c r="Y38" i="10"/>
  <c r="Y26" i="10"/>
  <c r="Y8" i="10"/>
  <c r="X3" i="10"/>
  <c r="Y3" i="10" s="1"/>
  <c r="X4" i="10"/>
  <c r="Y4" i="10" s="1"/>
  <c r="X5" i="10"/>
  <c r="Y5" i="10" s="1"/>
  <c r="X6" i="10"/>
  <c r="Y6" i="10" s="1"/>
  <c r="X7" i="10"/>
  <c r="Y7" i="10" s="1"/>
  <c r="X8" i="10"/>
  <c r="X9" i="10"/>
  <c r="Y9" i="10" s="1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Y25" i="10" s="1"/>
  <c r="X26" i="10"/>
  <c r="X27" i="10"/>
  <c r="Y27" i="10" s="1"/>
  <c r="X28" i="10"/>
  <c r="Y28" i="10" s="1"/>
  <c r="X29" i="10"/>
  <c r="Y29" i="10" s="1"/>
  <c r="X30" i="10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X39" i="10"/>
  <c r="Y39" i="10" s="1"/>
  <c r="X40" i="10"/>
  <c r="Y40" i="10" s="1"/>
  <c r="X41" i="10"/>
  <c r="Y41" i="10" s="1"/>
  <c r="X42" i="10"/>
  <c r="Y42" i="10" s="1"/>
  <c r="X2" i="10"/>
  <c r="Y2" i="10" s="1"/>
  <c r="P2" i="10" l="1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2" i="10"/>
  <c r="T59" i="12"/>
  <c r="U59" i="12" s="1"/>
  <c r="R59" i="12"/>
  <c r="S59" i="12" s="1"/>
  <c r="P59" i="12"/>
  <c r="Q59" i="12" s="1"/>
  <c r="N59" i="12"/>
  <c r="O59" i="12" s="1"/>
  <c r="L59" i="12"/>
  <c r="M59" i="12" s="1"/>
  <c r="T58" i="12"/>
  <c r="U58" i="12" s="1"/>
  <c r="R58" i="12"/>
  <c r="S58" i="12" s="1"/>
  <c r="P58" i="12"/>
  <c r="Q58" i="12" s="1"/>
  <c r="N58" i="12"/>
  <c r="O58" i="12" s="1"/>
  <c r="L58" i="12"/>
  <c r="M58" i="12" s="1"/>
  <c r="T57" i="12"/>
  <c r="U57" i="12" s="1"/>
  <c r="R57" i="12"/>
  <c r="S57" i="12" s="1"/>
  <c r="P57" i="12"/>
  <c r="Q57" i="12" s="1"/>
  <c r="N57" i="12"/>
  <c r="O57" i="12" s="1"/>
  <c r="L57" i="12"/>
  <c r="M57" i="12" s="1"/>
  <c r="T56" i="12"/>
  <c r="U56" i="12" s="1"/>
  <c r="R56" i="12"/>
  <c r="S56" i="12" s="1"/>
  <c r="P56" i="12"/>
  <c r="Q56" i="12" s="1"/>
  <c r="N56" i="12"/>
  <c r="O56" i="12" s="1"/>
  <c r="L56" i="12"/>
  <c r="M56" i="12" s="1"/>
  <c r="T55" i="12"/>
  <c r="U55" i="12" s="1"/>
  <c r="R55" i="12"/>
  <c r="S55" i="12" s="1"/>
  <c r="P55" i="12"/>
  <c r="Q55" i="12" s="1"/>
  <c r="N55" i="12"/>
  <c r="O55" i="12" s="1"/>
  <c r="L55" i="12"/>
  <c r="M55" i="12" s="1"/>
  <c r="T54" i="12"/>
  <c r="U54" i="12" s="1"/>
  <c r="R54" i="12"/>
  <c r="S54" i="12" s="1"/>
  <c r="P54" i="12"/>
  <c r="Q54" i="12" s="1"/>
  <c r="N54" i="12"/>
  <c r="O54" i="12" s="1"/>
  <c r="L54" i="12"/>
  <c r="M54" i="12" s="1"/>
  <c r="T53" i="12"/>
  <c r="U53" i="12" s="1"/>
  <c r="R53" i="12"/>
  <c r="S53" i="12" s="1"/>
  <c r="P53" i="12"/>
  <c r="Q53" i="12" s="1"/>
  <c r="N53" i="12"/>
  <c r="O53" i="12" s="1"/>
  <c r="L53" i="12"/>
  <c r="M53" i="12" s="1"/>
  <c r="T52" i="12"/>
  <c r="U52" i="12" s="1"/>
  <c r="R52" i="12"/>
  <c r="S52" i="12" s="1"/>
  <c r="P52" i="12"/>
  <c r="Q52" i="12" s="1"/>
  <c r="N52" i="12"/>
  <c r="O52" i="12" s="1"/>
  <c r="L52" i="12"/>
  <c r="M52" i="12" s="1"/>
  <c r="T51" i="12"/>
  <c r="U51" i="12" s="1"/>
  <c r="R51" i="12"/>
  <c r="S51" i="12" s="1"/>
  <c r="P51" i="12"/>
  <c r="Q51" i="12" s="1"/>
  <c r="N51" i="12"/>
  <c r="O51" i="12" s="1"/>
  <c r="L51" i="12"/>
  <c r="M51" i="12" s="1"/>
  <c r="T50" i="12"/>
  <c r="U50" i="12" s="1"/>
  <c r="R50" i="12"/>
  <c r="S50" i="12" s="1"/>
  <c r="P50" i="12"/>
  <c r="Q50" i="12" s="1"/>
  <c r="N50" i="12"/>
  <c r="O50" i="12" s="1"/>
  <c r="L50" i="12"/>
  <c r="M50" i="12" s="1"/>
  <c r="T49" i="12"/>
  <c r="U49" i="12" s="1"/>
  <c r="R49" i="12"/>
  <c r="S49" i="12" s="1"/>
  <c r="P49" i="12"/>
  <c r="Q49" i="12" s="1"/>
  <c r="N49" i="12"/>
  <c r="O49" i="12" s="1"/>
  <c r="L49" i="12"/>
  <c r="M49" i="12" s="1"/>
  <c r="T48" i="12"/>
  <c r="U48" i="12" s="1"/>
  <c r="R48" i="12"/>
  <c r="S48" i="12" s="1"/>
  <c r="P48" i="12"/>
  <c r="Q48" i="12" s="1"/>
  <c r="N48" i="12"/>
  <c r="O48" i="12" s="1"/>
  <c r="L48" i="12"/>
  <c r="M48" i="12" s="1"/>
  <c r="T47" i="12"/>
  <c r="U47" i="12" s="1"/>
  <c r="R47" i="12"/>
  <c r="S47" i="12" s="1"/>
  <c r="P47" i="12"/>
  <c r="Q47" i="12" s="1"/>
  <c r="N47" i="12"/>
  <c r="O47" i="12" s="1"/>
  <c r="L47" i="12"/>
  <c r="M47" i="12" s="1"/>
  <c r="T46" i="12"/>
  <c r="U46" i="12" s="1"/>
  <c r="R46" i="12"/>
  <c r="S46" i="12" s="1"/>
  <c r="P46" i="12"/>
  <c r="Q46" i="12" s="1"/>
  <c r="N46" i="12"/>
  <c r="O46" i="12" s="1"/>
  <c r="L46" i="12"/>
  <c r="M46" i="12" s="1"/>
  <c r="T45" i="12"/>
  <c r="U45" i="12" s="1"/>
  <c r="R45" i="12"/>
  <c r="S45" i="12" s="1"/>
  <c r="P45" i="12"/>
  <c r="Q45" i="12" s="1"/>
  <c r="N45" i="12"/>
  <c r="O45" i="12" s="1"/>
  <c r="L45" i="12"/>
  <c r="M45" i="12" s="1"/>
  <c r="T44" i="12"/>
  <c r="U44" i="12" s="1"/>
  <c r="R44" i="12"/>
  <c r="S44" i="12" s="1"/>
  <c r="P44" i="12"/>
  <c r="Q44" i="12" s="1"/>
  <c r="N44" i="12"/>
  <c r="O44" i="12" s="1"/>
  <c r="L44" i="12"/>
  <c r="M44" i="12" s="1"/>
  <c r="T43" i="12"/>
  <c r="U43" i="12" s="1"/>
  <c r="R43" i="12"/>
  <c r="S43" i="12" s="1"/>
  <c r="P43" i="12"/>
  <c r="Q43" i="12" s="1"/>
  <c r="N43" i="12"/>
  <c r="O43" i="12" s="1"/>
  <c r="L43" i="12"/>
  <c r="M43" i="12" s="1"/>
  <c r="T42" i="12"/>
  <c r="U42" i="12" s="1"/>
  <c r="R42" i="12"/>
  <c r="S42" i="12" s="1"/>
  <c r="P42" i="12"/>
  <c r="Q42" i="12" s="1"/>
  <c r="N42" i="12"/>
  <c r="O42" i="12" s="1"/>
  <c r="L42" i="12"/>
  <c r="M42" i="12" s="1"/>
  <c r="T41" i="12"/>
  <c r="U41" i="12" s="1"/>
  <c r="R41" i="12"/>
  <c r="S41" i="12" s="1"/>
  <c r="P41" i="12"/>
  <c r="Q41" i="12" s="1"/>
  <c r="N41" i="12"/>
  <c r="O41" i="12" s="1"/>
  <c r="L41" i="12"/>
  <c r="M41" i="12" s="1"/>
  <c r="T40" i="12"/>
  <c r="U40" i="12" s="1"/>
  <c r="R40" i="12"/>
  <c r="S40" i="12" s="1"/>
  <c r="P40" i="12"/>
  <c r="Q40" i="12" s="1"/>
  <c r="N40" i="12"/>
  <c r="O40" i="12" s="1"/>
  <c r="L40" i="12"/>
  <c r="M40" i="12" s="1"/>
  <c r="T39" i="12"/>
  <c r="U39" i="12" s="1"/>
  <c r="R39" i="12"/>
  <c r="S39" i="12" s="1"/>
  <c r="P39" i="12"/>
  <c r="Q39" i="12" s="1"/>
  <c r="N39" i="12"/>
  <c r="O39" i="12" s="1"/>
  <c r="L39" i="12"/>
  <c r="M39" i="12" s="1"/>
  <c r="T38" i="12"/>
  <c r="U38" i="12" s="1"/>
  <c r="R38" i="12"/>
  <c r="S38" i="12" s="1"/>
  <c r="P38" i="12"/>
  <c r="Q38" i="12" s="1"/>
  <c r="N38" i="12"/>
  <c r="O38" i="12" s="1"/>
  <c r="L38" i="12"/>
  <c r="M38" i="12" s="1"/>
  <c r="T37" i="12"/>
  <c r="U37" i="12" s="1"/>
  <c r="R37" i="12"/>
  <c r="S37" i="12" s="1"/>
  <c r="P37" i="12"/>
  <c r="Q37" i="12" s="1"/>
  <c r="N37" i="12"/>
  <c r="O37" i="12" s="1"/>
  <c r="L37" i="12"/>
  <c r="M37" i="12" s="1"/>
  <c r="T36" i="12"/>
  <c r="U36" i="12" s="1"/>
  <c r="R36" i="12"/>
  <c r="S36" i="12" s="1"/>
  <c r="P36" i="12"/>
  <c r="Q36" i="12" s="1"/>
  <c r="N36" i="12"/>
  <c r="O36" i="12" s="1"/>
  <c r="L36" i="12"/>
  <c r="M36" i="12" s="1"/>
  <c r="T35" i="12"/>
  <c r="U35" i="12" s="1"/>
  <c r="R35" i="12"/>
  <c r="S35" i="12" s="1"/>
  <c r="P35" i="12"/>
  <c r="Q35" i="12" s="1"/>
  <c r="N35" i="12"/>
  <c r="O35" i="12" s="1"/>
  <c r="L35" i="12"/>
  <c r="M35" i="12" s="1"/>
  <c r="T34" i="12"/>
  <c r="U34" i="12" s="1"/>
  <c r="R34" i="12"/>
  <c r="S34" i="12" s="1"/>
  <c r="P34" i="12"/>
  <c r="Q34" i="12" s="1"/>
  <c r="N34" i="12"/>
  <c r="O34" i="12" s="1"/>
  <c r="L34" i="12"/>
  <c r="M34" i="12" s="1"/>
  <c r="T33" i="12"/>
  <c r="U33" i="12" s="1"/>
  <c r="R33" i="12"/>
  <c r="S33" i="12" s="1"/>
  <c r="P33" i="12"/>
  <c r="Q33" i="12" s="1"/>
  <c r="N33" i="12"/>
  <c r="O33" i="12" s="1"/>
  <c r="L33" i="12"/>
  <c r="M33" i="12" s="1"/>
  <c r="T32" i="12"/>
  <c r="U32" i="12" s="1"/>
  <c r="R32" i="12"/>
  <c r="S32" i="12" s="1"/>
  <c r="P32" i="12"/>
  <c r="Q32" i="12" s="1"/>
  <c r="N32" i="12"/>
  <c r="O32" i="12" s="1"/>
  <c r="L32" i="12"/>
  <c r="M32" i="12" s="1"/>
  <c r="T31" i="12"/>
  <c r="U31" i="12" s="1"/>
  <c r="R31" i="12"/>
  <c r="S31" i="12" s="1"/>
  <c r="P31" i="12"/>
  <c r="Q31" i="12" s="1"/>
  <c r="N31" i="12"/>
  <c r="O31" i="12" s="1"/>
  <c r="L31" i="12"/>
  <c r="M31" i="12" s="1"/>
  <c r="T30" i="12"/>
  <c r="U30" i="12" s="1"/>
  <c r="R30" i="12"/>
  <c r="S30" i="12" s="1"/>
  <c r="P30" i="12"/>
  <c r="Q30" i="12" s="1"/>
  <c r="N30" i="12"/>
  <c r="O30" i="12" s="1"/>
  <c r="L30" i="12"/>
  <c r="M30" i="12" s="1"/>
  <c r="T29" i="12"/>
  <c r="U29" i="12" s="1"/>
  <c r="R29" i="12"/>
  <c r="S29" i="12" s="1"/>
  <c r="P29" i="12"/>
  <c r="Q29" i="12" s="1"/>
  <c r="N29" i="12"/>
  <c r="O29" i="12" s="1"/>
  <c r="L29" i="12"/>
  <c r="M29" i="12" s="1"/>
  <c r="T28" i="12"/>
  <c r="U28" i="12" s="1"/>
  <c r="R28" i="12"/>
  <c r="S28" i="12" s="1"/>
  <c r="P28" i="12"/>
  <c r="Q28" i="12" s="1"/>
  <c r="N28" i="12"/>
  <c r="O28" i="12" s="1"/>
  <c r="L28" i="12"/>
  <c r="M28" i="12" s="1"/>
  <c r="T27" i="12"/>
  <c r="U27" i="12" s="1"/>
  <c r="R27" i="12"/>
  <c r="S27" i="12" s="1"/>
  <c r="P27" i="12"/>
  <c r="Q27" i="12" s="1"/>
  <c r="N27" i="12"/>
  <c r="O27" i="12" s="1"/>
  <c r="L27" i="12"/>
  <c r="M27" i="12" s="1"/>
  <c r="T26" i="12"/>
  <c r="U26" i="12" s="1"/>
  <c r="R26" i="12"/>
  <c r="S26" i="12" s="1"/>
  <c r="P26" i="12"/>
  <c r="Q26" i="12" s="1"/>
  <c r="N26" i="12"/>
  <c r="O26" i="12" s="1"/>
  <c r="L26" i="12"/>
  <c r="M26" i="12" s="1"/>
  <c r="T25" i="12"/>
  <c r="U25" i="12" s="1"/>
  <c r="R25" i="12"/>
  <c r="S25" i="12" s="1"/>
  <c r="P25" i="12"/>
  <c r="Q25" i="12" s="1"/>
  <c r="N25" i="12"/>
  <c r="O25" i="12" s="1"/>
  <c r="L25" i="12"/>
  <c r="M25" i="12" s="1"/>
  <c r="T24" i="12"/>
  <c r="U24" i="12" s="1"/>
  <c r="R24" i="12"/>
  <c r="S24" i="12" s="1"/>
  <c r="P24" i="12"/>
  <c r="Q24" i="12" s="1"/>
  <c r="N24" i="12"/>
  <c r="O24" i="12" s="1"/>
  <c r="L24" i="12"/>
  <c r="M24" i="12" s="1"/>
  <c r="T23" i="12"/>
  <c r="U23" i="12" s="1"/>
  <c r="R23" i="12"/>
  <c r="S23" i="12" s="1"/>
  <c r="P23" i="12"/>
  <c r="Q23" i="12" s="1"/>
  <c r="N23" i="12"/>
  <c r="O23" i="12" s="1"/>
  <c r="L23" i="12"/>
  <c r="M23" i="12" s="1"/>
  <c r="T22" i="12"/>
  <c r="U22" i="12" s="1"/>
  <c r="R22" i="12"/>
  <c r="S22" i="12" s="1"/>
  <c r="P22" i="12"/>
  <c r="Q22" i="12" s="1"/>
  <c r="N22" i="12"/>
  <c r="O22" i="12" s="1"/>
  <c r="L22" i="12"/>
  <c r="M22" i="12" s="1"/>
  <c r="T21" i="12"/>
  <c r="U21" i="12" s="1"/>
  <c r="R21" i="12"/>
  <c r="S21" i="12" s="1"/>
  <c r="P21" i="12"/>
  <c r="Q21" i="12" s="1"/>
  <c r="N21" i="12"/>
  <c r="O21" i="12" s="1"/>
  <c r="L21" i="12"/>
  <c r="M21" i="12" s="1"/>
  <c r="T20" i="12"/>
  <c r="U20" i="12" s="1"/>
  <c r="R20" i="12"/>
  <c r="S20" i="12" s="1"/>
  <c r="P20" i="12"/>
  <c r="Q20" i="12" s="1"/>
  <c r="N20" i="12"/>
  <c r="O20" i="12" s="1"/>
  <c r="L20" i="12"/>
  <c r="M20" i="12" s="1"/>
  <c r="T19" i="12"/>
  <c r="U19" i="12" s="1"/>
  <c r="R19" i="12"/>
  <c r="S19" i="12" s="1"/>
  <c r="P19" i="12"/>
  <c r="Q19" i="12" s="1"/>
  <c r="N19" i="12"/>
  <c r="O19" i="12" s="1"/>
  <c r="L19" i="12"/>
  <c r="M19" i="12" s="1"/>
  <c r="T18" i="12"/>
  <c r="U18" i="12" s="1"/>
  <c r="R18" i="12"/>
  <c r="S18" i="12" s="1"/>
  <c r="P18" i="12"/>
  <c r="Q18" i="12" s="1"/>
  <c r="N18" i="12"/>
  <c r="O18" i="12" s="1"/>
  <c r="L18" i="12"/>
  <c r="M18" i="12" s="1"/>
  <c r="T17" i="12"/>
  <c r="U17" i="12" s="1"/>
  <c r="R17" i="12"/>
  <c r="S17" i="12" s="1"/>
  <c r="P17" i="12"/>
  <c r="Q17" i="12" s="1"/>
  <c r="N17" i="12"/>
  <c r="O17" i="12" s="1"/>
  <c r="L17" i="12"/>
  <c r="M17" i="12" s="1"/>
  <c r="T16" i="12"/>
  <c r="U16" i="12" s="1"/>
  <c r="R16" i="12"/>
  <c r="S16" i="12" s="1"/>
  <c r="P16" i="12"/>
  <c r="Q16" i="12" s="1"/>
  <c r="N16" i="12"/>
  <c r="O16" i="12" s="1"/>
  <c r="L16" i="12"/>
  <c r="M16" i="12" s="1"/>
  <c r="T15" i="12"/>
  <c r="U15" i="12" s="1"/>
  <c r="R15" i="12"/>
  <c r="S15" i="12" s="1"/>
  <c r="P15" i="12"/>
  <c r="Q15" i="12" s="1"/>
  <c r="N15" i="12"/>
  <c r="O15" i="12" s="1"/>
  <c r="L15" i="12"/>
  <c r="M15" i="12" s="1"/>
  <c r="T14" i="12"/>
  <c r="U14" i="12" s="1"/>
  <c r="R14" i="12"/>
  <c r="S14" i="12" s="1"/>
  <c r="P14" i="12"/>
  <c r="Q14" i="12" s="1"/>
  <c r="N14" i="12"/>
  <c r="O14" i="12" s="1"/>
  <c r="L14" i="12"/>
  <c r="M14" i="12" s="1"/>
  <c r="T13" i="12"/>
  <c r="U13" i="12" s="1"/>
  <c r="R13" i="12"/>
  <c r="S13" i="12" s="1"/>
  <c r="P13" i="12"/>
  <c r="Q13" i="12" s="1"/>
  <c r="N13" i="12"/>
  <c r="O13" i="12" s="1"/>
  <c r="L13" i="12"/>
  <c r="M13" i="12" s="1"/>
  <c r="T12" i="12"/>
  <c r="U12" i="12" s="1"/>
  <c r="R12" i="12"/>
  <c r="S12" i="12" s="1"/>
  <c r="P12" i="12"/>
  <c r="Q12" i="12" s="1"/>
  <c r="N12" i="12"/>
  <c r="O12" i="12" s="1"/>
  <c r="L12" i="12"/>
  <c r="M12" i="12" s="1"/>
  <c r="T11" i="12"/>
  <c r="U11" i="12" s="1"/>
  <c r="R11" i="12"/>
  <c r="S11" i="12" s="1"/>
  <c r="P11" i="12"/>
  <c r="Q11" i="12" s="1"/>
  <c r="N11" i="12"/>
  <c r="O11" i="12" s="1"/>
  <c r="L11" i="12"/>
  <c r="M11" i="12" s="1"/>
  <c r="T10" i="12"/>
  <c r="U10" i="12" s="1"/>
  <c r="R10" i="12"/>
  <c r="S10" i="12" s="1"/>
  <c r="P10" i="12"/>
  <c r="Q10" i="12" s="1"/>
  <c r="N10" i="12"/>
  <c r="O10" i="12" s="1"/>
  <c r="L10" i="12"/>
  <c r="M10" i="12" s="1"/>
  <c r="T9" i="12"/>
  <c r="U9" i="12" s="1"/>
  <c r="R9" i="12"/>
  <c r="S9" i="12" s="1"/>
  <c r="P9" i="12"/>
  <c r="Q9" i="12" s="1"/>
  <c r="N9" i="12"/>
  <c r="O9" i="12" s="1"/>
  <c r="L9" i="12"/>
  <c r="M9" i="12" s="1"/>
  <c r="T8" i="12"/>
  <c r="U8" i="12" s="1"/>
  <c r="R8" i="12"/>
  <c r="S8" i="12" s="1"/>
  <c r="P8" i="12"/>
  <c r="Q8" i="12" s="1"/>
  <c r="N8" i="12"/>
  <c r="O8" i="12" s="1"/>
  <c r="L8" i="12"/>
  <c r="M8" i="12" s="1"/>
  <c r="T7" i="12"/>
  <c r="U7" i="12" s="1"/>
  <c r="R7" i="12"/>
  <c r="S7" i="12" s="1"/>
  <c r="P7" i="12"/>
  <c r="Q7" i="12" s="1"/>
  <c r="N7" i="12"/>
  <c r="O7" i="12" s="1"/>
  <c r="L7" i="12"/>
  <c r="M7" i="12" s="1"/>
  <c r="T6" i="12"/>
  <c r="U6" i="12" s="1"/>
  <c r="R6" i="12"/>
  <c r="S6" i="12" s="1"/>
  <c r="P6" i="12"/>
  <c r="Q6" i="12" s="1"/>
  <c r="N6" i="12"/>
  <c r="O6" i="12" s="1"/>
  <c r="L6" i="12"/>
  <c r="M6" i="12" s="1"/>
  <c r="T5" i="12"/>
  <c r="U5" i="12" s="1"/>
  <c r="R5" i="12"/>
  <c r="S5" i="12" s="1"/>
  <c r="P5" i="12"/>
  <c r="Q5" i="12" s="1"/>
  <c r="N5" i="12"/>
  <c r="O5" i="12" s="1"/>
  <c r="L5" i="12"/>
  <c r="M5" i="12" s="1"/>
  <c r="T4" i="12"/>
  <c r="U4" i="12" s="1"/>
  <c r="R4" i="12"/>
  <c r="S4" i="12" s="1"/>
  <c r="P4" i="12"/>
  <c r="Q4" i="12" s="1"/>
  <c r="N4" i="12"/>
  <c r="O4" i="12" s="1"/>
  <c r="L4" i="12"/>
  <c r="M4" i="12" s="1"/>
  <c r="T3" i="12"/>
  <c r="U3" i="12" s="1"/>
  <c r="R3" i="12"/>
  <c r="S3" i="12" s="1"/>
  <c r="P3" i="12"/>
  <c r="Q3" i="12" s="1"/>
  <c r="N3" i="12"/>
  <c r="O3" i="12" s="1"/>
  <c r="L3" i="12"/>
  <c r="M3" i="12" s="1"/>
  <c r="T2" i="12"/>
  <c r="U2" i="12" s="1"/>
  <c r="U1" i="12" s="1"/>
  <c r="R2" i="12"/>
  <c r="S2" i="12" s="1"/>
  <c r="S1" i="12" s="1"/>
  <c r="P2" i="12"/>
  <c r="Q2" i="12" s="1"/>
  <c r="Q1" i="12" s="1"/>
  <c r="N2" i="12"/>
  <c r="O2" i="12" s="1"/>
  <c r="O1" i="12" s="1"/>
  <c r="L2" i="12"/>
  <c r="M2" i="12" s="1"/>
  <c r="M1" i="12" s="1"/>
  <c r="T5" i="10"/>
  <c r="T2" i="10"/>
  <c r="T3" i="10"/>
  <c r="T4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Z29" i="10" s="1"/>
  <c r="AA29" i="10" s="1"/>
  <c r="T30" i="10"/>
  <c r="Z30" i="10" s="1"/>
  <c r="AA30" i="10" s="1"/>
  <c r="T31" i="10"/>
  <c r="Z31" i="10" s="1"/>
  <c r="AA31" i="10" s="1"/>
  <c r="T32" i="10"/>
  <c r="Z32" i="10" s="1"/>
  <c r="AA32" i="10" s="1"/>
  <c r="T33" i="10"/>
  <c r="Z33" i="10" s="1"/>
  <c r="AA33" i="10" s="1"/>
  <c r="T34" i="10"/>
  <c r="Z34" i="10" s="1"/>
  <c r="AA34" i="10" s="1"/>
  <c r="T35" i="10"/>
  <c r="Z35" i="10" s="1"/>
  <c r="AA35" i="10" s="1"/>
  <c r="T36" i="10"/>
  <c r="Z36" i="10" s="1"/>
  <c r="AA36" i="10" s="1"/>
  <c r="T37" i="10"/>
  <c r="Z37" i="10" s="1"/>
  <c r="AA37" i="10" s="1"/>
  <c r="T38" i="10"/>
  <c r="Z38" i="10" s="1"/>
  <c r="AA38" i="10" s="1"/>
  <c r="T39" i="10"/>
  <c r="Z39" i="10" s="1"/>
  <c r="AA39" i="10" s="1"/>
  <c r="T40" i="10"/>
  <c r="Z40" i="10" s="1"/>
  <c r="AA40" i="10" s="1"/>
  <c r="T41" i="10"/>
  <c r="Z41" i="10" s="1"/>
  <c r="AA41" i="10" s="1"/>
  <c r="T42" i="10"/>
  <c r="Z42" i="10" s="1"/>
  <c r="AA42" i="10" s="1"/>
  <c r="U27" i="10" l="1"/>
  <c r="Z27" i="10"/>
  <c r="AA27" i="10" s="1"/>
  <c r="U25" i="10"/>
  <c r="Z25" i="10"/>
  <c r="AA25" i="10" s="1"/>
  <c r="U23" i="10"/>
  <c r="Z23" i="10"/>
  <c r="AA23" i="10" s="1"/>
  <c r="U21" i="10"/>
  <c r="Z21" i="10"/>
  <c r="AA21" i="10" s="1"/>
  <c r="U19" i="10"/>
  <c r="Z19" i="10"/>
  <c r="AA19" i="10" s="1"/>
  <c r="U17" i="10"/>
  <c r="Z17" i="10"/>
  <c r="AA17" i="10" s="1"/>
  <c r="U15" i="10"/>
  <c r="Z15" i="10"/>
  <c r="AA15" i="10" s="1"/>
  <c r="U13" i="10"/>
  <c r="Z13" i="10"/>
  <c r="AA13" i="10" s="1"/>
  <c r="U11" i="10"/>
  <c r="Z11" i="10"/>
  <c r="AA11" i="10" s="1"/>
  <c r="U9" i="10"/>
  <c r="Z9" i="10"/>
  <c r="AA9" i="10" s="1"/>
  <c r="U7" i="10"/>
  <c r="Z7" i="10"/>
  <c r="AA7" i="10" s="1"/>
  <c r="U4" i="10"/>
  <c r="Z4" i="10"/>
  <c r="AA4" i="10" s="1"/>
  <c r="U2" i="10"/>
  <c r="Z2" i="10"/>
  <c r="AA2" i="10" s="1"/>
  <c r="U28" i="10"/>
  <c r="Z28" i="10"/>
  <c r="AA28" i="10" s="1"/>
  <c r="U26" i="10"/>
  <c r="Z26" i="10"/>
  <c r="AA26" i="10" s="1"/>
  <c r="U24" i="10"/>
  <c r="Z24" i="10"/>
  <c r="AA24" i="10" s="1"/>
  <c r="U22" i="10"/>
  <c r="Z22" i="10"/>
  <c r="AA22" i="10" s="1"/>
  <c r="U20" i="10"/>
  <c r="Z20" i="10"/>
  <c r="AA20" i="10" s="1"/>
  <c r="U18" i="10"/>
  <c r="Z18" i="10"/>
  <c r="AA18" i="10" s="1"/>
  <c r="U16" i="10"/>
  <c r="Z16" i="10"/>
  <c r="AA16" i="10" s="1"/>
  <c r="U14" i="10"/>
  <c r="Z14" i="10"/>
  <c r="AA14" i="10" s="1"/>
  <c r="U12" i="10"/>
  <c r="Z12" i="10"/>
  <c r="AA12" i="10" s="1"/>
  <c r="U10" i="10"/>
  <c r="Z10" i="10"/>
  <c r="AA10" i="10" s="1"/>
  <c r="U8" i="10"/>
  <c r="Z8" i="10"/>
  <c r="AA8" i="10" s="1"/>
  <c r="U6" i="10"/>
  <c r="Z6" i="10"/>
  <c r="AA6" i="10" s="1"/>
  <c r="U3" i="10"/>
  <c r="Z3" i="10"/>
  <c r="AA3" i="10" s="1"/>
  <c r="U5" i="10"/>
  <c r="Z5" i="10"/>
  <c r="AA5" i="10" s="1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Q2" i="10"/>
  <c r="P3" i="10"/>
  <c r="Q3" i="10" s="1"/>
  <c r="P4" i="10"/>
  <c r="Q4" i="10" s="1"/>
  <c r="P5" i="10"/>
  <c r="Q5" i="10" s="1"/>
  <c r="P6" i="10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N2" i="10"/>
  <c r="O2" i="10" s="1"/>
  <c r="N3" i="10"/>
  <c r="O3" i="10" s="1"/>
  <c r="N4" i="10"/>
  <c r="O4" i="10" s="1"/>
  <c r="N5" i="10"/>
  <c r="O5" i="10" s="1"/>
  <c r="N6" i="10"/>
  <c r="O6" i="10" s="1"/>
  <c r="N7" i="10"/>
  <c r="O7" i="10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L2" i="10"/>
  <c r="M2" i="10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V82" i="10"/>
  <c r="W82" i="10"/>
  <c r="X82" i="10"/>
  <c r="X81" i="10"/>
  <c r="X87" i="10" s="1"/>
  <c r="V48" i="10"/>
  <c r="W81" i="10"/>
  <c r="V81" i="10"/>
  <c r="Y48" i="10"/>
  <c r="Y47" i="10"/>
  <c r="X48" i="10"/>
  <c r="X47" i="10"/>
  <c r="W48" i="10"/>
  <c r="W47" i="10"/>
  <c r="V47" i="10"/>
  <c r="Q1" i="10" l="1"/>
  <c r="V54" i="10"/>
  <c r="X70" i="10"/>
  <c r="W92" i="10"/>
  <c r="V86" i="10"/>
  <c r="Y51" i="10"/>
  <c r="Y56" i="10"/>
  <c r="Y72" i="10"/>
  <c r="O1" i="10"/>
  <c r="X51" i="10"/>
  <c r="X49" i="10"/>
  <c r="X62" i="10"/>
  <c r="X54" i="10"/>
  <c r="Y64" i="10"/>
  <c r="Y52" i="10"/>
  <c r="X52" i="10"/>
  <c r="Y50" i="10"/>
  <c r="X74" i="10"/>
  <c r="X66" i="10"/>
  <c r="X58" i="10"/>
  <c r="X50" i="10"/>
  <c r="Y68" i="10"/>
  <c r="Y60" i="10"/>
  <c r="V90" i="10"/>
  <c r="W75" i="10"/>
  <c r="W50" i="10"/>
  <c r="W52" i="10"/>
  <c r="W54" i="10"/>
  <c r="W56" i="10"/>
  <c r="W58" i="10"/>
  <c r="W60" i="10"/>
  <c r="W62" i="10"/>
  <c r="W64" i="10"/>
  <c r="W66" i="10"/>
  <c r="W68" i="10"/>
  <c r="W70" i="10"/>
  <c r="W72" i="10"/>
  <c r="W74" i="10"/>
  <c r="V73" i="10"/>
  <c r="V69" i="10"/>
  <c r="V66" i="10"/>
  <c r="V58" i="10"/>
  <c r="W71" i="10"/>
  <c r="W63" i="10"/>
  <c r="W55" i="10"/>
  <c r="W51" i="10"/>
  <c r="V49" i="10"/>
  <c r="W86" i="10"/>
  <c r="X85" i="10"/>
  <c r="X91" i="10"/>
  <c r="V50" i="10"/>
  <c r="V74" i="10"/>
  <c r="V72" i="10"/>
  <c r="V70" i="10"/>
  <c r="V68" i="10"/>
  <c r="V64" i="10"/>
  <c r="V60" i="10"/>
  <c r="W73" i="10"/>
  <c r="W69" i="10"/>
  <c r="W65" i="10"/>
  <c r="W61" i="10"/>
  <c r="W57" i="10"/>
  <c r="W53" i="10"/>
  <c r="Y49" i="10"/>
  <c r="X72" i="10"/>
  <c r="X68" i="10"/>
  <c r="X64" i="10"/>
  <c r="X60" i="10"/>
  <c r="X56" i="10"/>
  <c r="Y74" i="10"/>
  <c r="Y70" i="10"/>
  <c r="Y66" i="10"/>
  <c r="Y62" i="10"/>
  <c r="Y58" i="10"/>
  <c r="Y54" i="10"/>
  <c r="W91" i="10"/>
  <c r="M1" i="10"/>
  <c r="V52" i="10"/>
  <c r="V56" i="10"/>
  <c r="V59" i="10"/>
  <c r="V61" i="10"/>
  <c r="V63" i="10"/>
  <c r="V65" i="10"/>
  <c r="V67" i="10"/>
  <c r="V75" i="10"/>
  <c r="V71" i="10"/>
  <c r="V62" i="10"/>
  <c r="W49" i="10"/>
  <c r="W67" i="10"/>
  <c r="W59" i="10"/>
  <c r="W84" i="10"/>
  <c r="W89" i="10"/>
  <c r="V85" i="10"/>
  <c r="V84" i="10"/>
  <c r="V88" i="10"/>
  <c r="V92" i="10"/>
  <c r="X75" i="10"/>
  <c r="X73" i="10"/>
  <c r="X71" i="10"/>
  <c r="X69" i="10"/>
  <c r="X67" i="10"/>
  <c r="X65" i="10"/>
  <c r="X63" i="10"/>
  <c r="X61" i="10"/>
  <c r="X59" i="10"/>
  <c r="X57" i="10"/>
  <c r="X55" i="10"/>
  <c r="X53" i="10"/>
  <c r="Y75" i="10"/>
  <c r="Y73" i="10"/>
  <c r="Y71" i="10"/>
  <c r="Y69" i="10"/>
  <c r="Y67" i="10"/>
  <c r="Y65" i="10"/>
  <c r="Y63" i="10"/>
  <c r="Y61" i="10"/>
  <c r="Y59" i="10"/>
  <c r="Y57" i="10"/>
  <c r="Y55" i="10"/>
  <c r="Y53" i="10"/>
  <c r="V51" i="10"/>
  <c r="W88" i="10"/>
  <c r="V83" i="10"/>
  <c r="V91" i="10"/>
  <c r="V89" i="10"/>
  <c r="V87" i="10"/>
  <c r="W83" i="10"/>
  <c r="W90" i="10"/>
  <c r="W87" i="10"/>
  <c r="W85" i="10"/>
  <c r="X89" i="10"/>
  <c r="X83" i="10"/>
  <c r="X92" i="10"/>
  <c r="X90" i="10"/>
  <c r="X88" i="10"/>
  <c r="X86" i="10"/>
  <c r="X84" i="10"/>
  <c r="V57" i="10"/>
  <c r="V55" i="10"/>
  <c r="V53" i="10"/>
  <c r="AF19" i="6"/>
  <c r="AF12" i="6"/>
  <c r="AF11" i="6"/>
  <c r="AF25" i="4"/>
  <c r="AF18" i="4"/>
  <c r="AF13" i="4"/>
</calcChain>
</file>

<file path=xl/sharedStrings.xml><?xml version="1.0" encoding="utf-8"?>
<sst xmlns="http://schemas.openxmlformats.org/spreadsheetml/2006/main" count="500" uniqueCount="53">
  <si>
    <t>Burgoin</t>
  </si>
  <si>
    <t>Horas</t>
  </si>
  <si>
    <t>PH</t>
  </si>
  <si>
    <t>Cruda</t>
  </si>
  <si>
    <t>Filtrada</t>
  </si>
  <si>
    <t>Turbiedad (NTU)</t>
  </si>
  <si>
    <t>Color (UC)</t>
  </si>
  <si>
    <t>Alcalinidad Total (mg/L)</t>
  </si>
  <si>
    <t>Parámetros Físico-Químicos</t>
  </si>
  <si>
    <t>Dosificación</t>
  </si>
  <si>
    <t>Cloro Residual (mg/L)</t>
  </si>
  <si>
    <t>Gas Cloro</t>
  </si>
  <si>
    <t>kg/h</t>
  </si>
  <si>
    <t>Sulfato de aluminio</t>
  </si>
  <si>
    <t>Cal hidratada</t>
  </si>
  <si>
    <t>-</t>
  </si>
  <si>
    <t>168+84</t>
  </si>
  <si>
    <t>168+36</t>
  </si>
  <si>
    <t>Filtro 3</t>
  </si>
  <si>
    <t>Abril 2013</t>
  </si>
  <si>
    <t>Fecha</t>
  </si>
  <si>
    <t>Hora</t>
  </si>
  <si>
    <t>Horas en Servicio</t>
  </si>
  <si>
    <t>Observaciones</t>
  </si>
  <si>
    <t>Se saca de servicio para realizar mantenimiento general, cepillado de pared, canales y tubería, rastrillado del lecho filtrante. 13:00 se lavó y se colocó en desinfección</t>
  </si>
  <si>
    <t>Se lavo y entró en servicio</t>
  </si>
  <si>
    <t>Aforo</t>
  </si>
  <si>
    <t>H/servicio</t>
  </si>
  <si>
    <t>L/s</t>
  </si>
  <si>
    <t>Filtro 1</t>
  </si>
  <si>
    <t>Filtro 2</t>
  </si>
  <si>
    <t>Filtro 4</t>
  </si>
  <si>
    <t>Filtro 5</t>
  </si>
  <si>
    <t>Filtro 6</t>
  </si>
  <si>
    <t>Filtro 7</t>
  </si>
  <si>
    <t>Filtro 8</t>
  </si>
  <si>
    <t>MALO</t>
  </si>
  <si>
    <t>(094135)</t>
  </si>
  <si>
    <t>30s</t>
  </si>
  <si>
    <t>Total</t>
  </si>
  <si>
    <t>Ti</t>
  </si>
  <si>
    <t>Tf</t>
  </si>
  <si>
    <t>Ci</t>
  </si>
  <si>
    <t>Cf</t>
  </si>
  <si>
    <t>Phi</t>
  </si>
  <si>
    <t>Phf</t>
  </si>
  <si>
    <t>Ai</t>
  </si>
  <si>
    <t>Af</t>
  </si>
  <si>
    <t>Cli</t>
  </si>
  <si>
    <t>Clf</t>
  </si>
  <si>
    <t>SA</t>
  </si>
  <si>
    <t>el de 37</t>
  </si>
  <si>
    <t>el de 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</si>
</sst>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Droid Serif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15" xfId="0" applyFont="1" applyBorder="1"/>
    <xf numFmtId="0" fontId="0" fillId="0" borderId="15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2" workbookViewId="0">
      <selection activeCell="E16" sqref="E6:E16"/>
    </sheetView>
  </sheetViews>
  <sheetFormatPr baseColWidth="10" defaultRowHeight="15"/>
  <cols>
    <col min="13" max="13" width="18.28515625" customWidth="1"/>
    <col min="14" max="14" width="13.5703125" customWidth="1"/>
  </cols>
  <sheetData>
    <row r="1" spans="1:14">
      <c r="A1" t="s">
        <v>0</v>
      </c>
      <c r="B1" s="1">
        <v>41392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6.5</v>
      </c>
      <c r="D6" s="15">
        <v>52</v>
      </c>
      <c r="E6" s="14">
        <v>5.6</v>
      </c>
      <c r="F6" s="15">
        <v>120</v>
      </c>
      <c r="G6" s="14">
        <v>20</v>
      </c>
      <c r="H6" s="15">
        <v>22</v>
      </c>
      <c r="I6" s="14">
        <v>10</v>
      </c>
      <c r="J6" s="16">
        <v>0.6</v>
      </c>
      <c r="K6" s="17">
        <v>1.4</v>
      </c>
      <c r="L6" s="18">
        <v>204</v>
      </c>
      <c r="M6" s="19">
        <v>84</v>
      </c>
      <c r="N6" s="17">
        <v>22</v>
      </c>
    </row>
    <row r="7" spans="1:14">
      <c r="A7" s="12">
        <v>2</v>
      </c>
      <c r="B7" s="13">
        <v>7.1</v>
      </c>
      <c r="C7" s="14">
        <v>6.5</v>
      </c>
      <c r="D7" s="15">
        <v>46</v>
      </c>
      <c r="E7" s="14">
        <v>5.6</v>
      </c>
      <c r="F7" s="15">
        <v>120</v>
      </c>
      <c r="G7" s="14">
        <v>20</v>
      </c>
      <c r="H7" s="15">
        <v>22</v>
      </c>
      <c r="I7" s="14">
        <v>10</v>
      </c>
      <c r="J7" s="16">
        <v>0.6</v>
      </c>
      <c r="K7" s="17">
        <v>1.4</v>
      </c>
      <c r="L7" s="18">
        <v>204</v>
      </c>
      <c r="M7" s="19">
        <v>84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38</v>
      </c>
      <c r="E8" s="14">
        <v>5.6</v>
      </c>
      <c r="F8" s="15">
        <v>100</v>
      </c>
      <c r="G8" s="14">
        <v>20</v>
      </c>
      <c r="H8" s="15">
        <v>22</v>
      </c>
      <c r="I8" s="14">
        <v>10</v>
      </c>
      <c r="J8" s="16">
        <v>0.6</v>
      </c>
      <c r="K8" s="17">
        <v>1.4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7.1</v>
      </c>
      <c r="C9" s="14">
        <v>6.5</v>
      </c>
      <c r="D9" s="15">
        <v>32</v>
      </c>
      <c r="E9" s="14">
        <v>5.6</v>
      </c>
      <c r="F9" s="15">
        <v>85</v>
      </c>
      <c r="G9" s="14">
        <v>20</v>
      </c>
      <c r="H9" s="15">
        <v>22</v>
      </c>
      <c r="I9" s="14">
        <v>10</v>
      </c>
      <c r="J9" s="16">
        <v>0.6</v>
      </c>
      <c r="K9" s="17">
        <v>1.4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7.1</v>
      </c>
      <c r="C10" s="14">
        <v>6.5</v>
      </c>
      <c r="D10" s="15">
        <v>28</v>
      </c>
      <c r="E10" s="14">
        <v>5.6</v>
      </c>
      <c r="F10" s="15">
        <v>80</v>
      </c>
      <c r="G10" s="14">
        <v>20</v>
      </c>
      <c r="H10" s="15">
        <v>21</v>
      </c>
      <c r="I10" s="14">
        <v>10</v>
      </c>
      <c r="J10" s="16">
        <v>0.6</v>
      </c>
      <c r="K10" s="17">
        <v>1.4</v>
      </c>
      <c r="L10" s="18">
        <v>204</v>
      </c>
      <c r="M10" s="19">
        <v>76</v>
      </c>
      <c r="N10" s="17">
        <v>22</v>
      </c>
    </row>
    <row r="11" spans="1:14">
      <c r="A11" s="12">
        <v>6</v>
      </c>
      <c r="B11" s="13">
        <v>7.1</v>
      </c>
      <c r="C11" s="14">
        <v>6.5</v>
      </c>
      <c r="D11" s="15">
        <v>26</v>
      </c>
      <c r="E11" s="14">
        <v>5.6</v>
      </c>
      <c r="F11" s="15">
        <v>75</v>
      </c>
      <c r="G11" s="14">
        <v>20</v>
      </c>
      <c r="H11" s="15">
        <v>21</v>
      </c>
      <c r="I11" s="14">
        <v>10</v>
      </c>
      <c r="J11" s="16">
        <v>0.6</v>
      </c>
      <c r="K11" s="17">
        <v>1.4</v>
      </c>
      <c r="L11" s="18">
        <v>204</v>
      </c>
      <c r="M11" s="19">
        <v>70</v>
      </c>
      <c r="N11" s="17">
        <v>22</v>
      </c>
    </row>
    <row r="12" spans="1:14">
      <c r="A12" s="12">
        <v>7</v>
      </c>
      <c r="B12" s="13">
        <v>7.1</v>
      </c>
      <c r="C12" s="14">
        <v>6.5</v>
      </c>
      <c r="D12" s="15">
        <v>24</v>
      </c>
      <c r="E12" s="14">
        <v>5.6</v>
      </c>
      <c r="F12" s="15">
        <v>65</v>
      </c>
      <c r="G12" s="14">
        <v>20</v>
      </c>
      <c r="H12" s="15">
        <v>21</v>
      </c>
      <c r="I12" s="14">
        <v>10</v>
      </c>
      <c r="J12" s="16">
        <v>0.6</v>
      </c>
      <c r="K12" s="17">
        <v>1.4</v>
      </c>
      <c r="L12" s="18">
        <v>204</v>
      </c>
      <c r="M12" s="19">
        <v>70</v>
      </c>
      <c r="N12" s="17">
        <v>22</v>
      </c>
    </row>
    <row r="13" spans="1:14">
      <c r="A13" s="12">
        <v>8</v>
      </c>
      <c r="B13" s="13">
        <v>7.1</v>
      </c>
      <c r="C13" s="14">
        <v>6.5</v>
      </c>
      <c r="D13" s="15">
        <v>24</v>
      </c>
      <c r="E13" s="14">
        <v>5.6</v>
      </c>
      <c r="F13" s="15">
        <v>65</v>
      </c>
      <c r="G13" s="14">
        <v>25</v>
      </c>
      <c r="H13" s="15">
        <v>21</v>
      </c>
      <c r="I13" s="14">
        <v>10</v>
      </c>
      <c r="J13" s="16">
        <v>0.6</v>
      </c>
      <c r="K13" s="17">
        <v>1.4</v>
      </c>
      <c r="L13" s="18">
        <v>204</v>
      </c>
      <c r="M13" s="19">
        <v>70</v>
      </c>
      <c r="N13" s="17">
        <v>22</v>
      </c>
    </row>
    <row r="14" spans="1:14">
      <c r="A14" s="12">
        <v>9</v>
      </c>
      <c r="B14" s="13">
        <v>7.1</v>
      </c>
      <c r="C14" s="14">
        <v>6.5</v>
      </c>
      <c r="D14" s="15">
        <v>22</v>
      </c>
      <c r="E14" s="14">
        <v>5.7</v>
      </c>
      <c r="F14" s="15">
        <v>70</v>
      </c>
      <c r="G14" s="14">
        <v>25</v>
      </c>
      <c r="H14" s="15">
        <v>21</v>
      </c>
      <c r="I14" s="14">
        <v>10</v>
      </c>
      <c r="J14" s="16">
        <v>0.6</v>
      </c>
      <c r="K14" s="17">
        <v>1.4</v>
      </c>
      <c r="L14" s="18">
        <v>204</v>
      </c>
      <c r="M14" s="19">
        <v>70</v>
      </c>
      <c r="N14" s="17">
        <v>22</v>
      </c>
    </row>
    <row r="15" spans="1:14">
      <c r="A15" s="12">
        <v>10</v>
      </c>
      <c r="B15" s="13">
        <v>7.1</v>
      </c>
      <c r="C15" s="14">
        <v>6.5</v>
      </c>
      <c r="D15" s="15">
        <v>20</v>
      </c>
      <c r="E15" s="14">
        <v>5.8</v>
      </c>
      <c r="F15" s="15">
        <v>70</v>
      </c>
      <c r="G15" s="14">
        <v>25</v>
      </c>
      <c r="H15" s="15">
        <v>21</v>
      </c>
      <c r="I15" s="14">
        <v>10</v>
      </c>
      <c r="J15" s="16">
        <v>0.6</v>
      </c>
      <c r="K15" s="17">
        <v>1.4</v>
      </c>
      <c r="L15" s="18">
        <v>204</v>
      </c>
      <c r="M15" s="19">
        <v>70</v>
      </c>
      <c r="N15" s="17">
        <v>22</v>
      </c>
    </row>
    <row r="16" spans="1:14">
      <c r="A16" s="12">
        <v>11</v>
      </c>
      <c r="B16" s="13">
        <v>7.1</v>
      </c>
      <c r="C16" s="14">
        <v>6.5</v>
      </c>
      <c r="D16" s="15">
        <v>18</v>
      </c>
      <c r="E16" s="14">
        <v>5.9</v>
      </c>
      <c r="F16" s="15">
        <v>70</v>
      </c>
      <c r="G16" s="14">
        <v>25</v>
      </c>
      <c r="H16" s="15">
        <v>21</v>
      </c>
      <c r="I16" s="14">
        <v>10</v>
      </c>
      <c r="J16" s="16">
        <v>0.6</v>
      </c>
      <c r="K16" s="17">
        <v>1.4</v>
      </c>
      <c r="L16" s="18">
        <v>204</v>
      </c>
      <c r="M16" s="19">
        <v>66</v>
      </c>
      <c r="N16" s="17">
        <v>22</v>
      </c>
    </row>
    <row r="17" spans="1:14">
      <c r="A17" s="12">
        <v>12</v>
      </c>
      <c r="B17" s="13">
        <v>7.1</v>
      </c>
      <c r="C17" s="14">
        <v>6.5</v>
      </c>
      <c r="D17" s="15">
        <v>16</v>
      </c>
      <c r="E17" s="14">
        <v>6</v>
      </c>
      <c r="F17" s="15">
        <v>60</v>
      </c>
      <c r="G17" s="14">
        <v>25</v>
      </c>
      <c r="H17" s="15">
        <v>21</v>
      </c>
      <c r="I17" s="14">
        <v>10</v>
      </c>
      <c r="J17" s="16">
        <v>0.6</v>
      </c>
      <c r="K17" s="17">
        <v>1.4</v>
      </c>
      <c r="L17" s="18">
        <v>204</v>
      </c>
      <c r="M17" s="19">
        <v>66</v>
      </c>
      <c r="N17" s="17">
        <v>22</v>
      </c>
    </row>
    <row r="18" spans="1:14">
      <c r="A18" s="12">
        <v>13</v>
      </c>
      <c r="B18" s="13">
        <v>7.1</v>
      </c>
      <c r="C18" s="14">
        <v>6.6</v>
      </c>
      <c r="D18" s="15">
        <v>15</v>
      </c>
      <c r="E18" s="14">
        <v>6.5</v>
      </c>
      <c r="F18" s="15">
        <v>55</v>
      </c>
      <c r="G18" s="14">
        <v>25</v>
      </c>
      <c r="H18" s="15">
        <v>22</v>
      </c>
      <c r="I18" s="14">
        <v>12</v>
      </c>
      <c r="J18" s="16">
        <v>0.6</v>
      </c>
      <c r="K18" s="17">
        <v>1.3</v>
      </c>
      <c r="L18" s="18">
        <v>216</v>
      </c>
      <c r="M18" s="19" t="s">
        <v>15</v>
      </c>
      <c r="N18" s="17" t="s">
        <v>15</v>
      </c>
    </row>
    <row r="19" spans="1:14">
      <c r="A19" s="12">
        <v>14</v>
      </c>
      <c r="B19" s="13">
        <v>7.1</v>
      </c>
      <c r="C19" s="14">
        <v>6.8</v>
      </c>
      <c r="D19" s="15">
        <v>15</v>
      </c>
      <c r="E19" s="14">
        <v>6.7</v>
      </c>
      <c r="F19" s="15">
        <v>55</v>
      </c>
      <c r="G19" s="14">
        <v>25</v>
      </c>
      <c r="H19" s="15">
        <v>22</v>
      </c>
      <c r="I19" s="14">
        <v>14</v>
      </c>
      <c r="J19" s="16">
        <v>0.6</v>
      </c>
      <c r="K19" s="17">
        <v>1.3</v>
      </c>
      <c r="L19" s="18">
        <v>225</v>
      </c>
      <c r="M19" s="19" t="s">
        <v>15</v>
      </c>
      <c r="N19" s="17" t="s">
        <v>15</v>
      </c>
    </row>
    <row r="20" spans="1:14">
      <c r="A20" s="12">
        <v>15</v>
      </c>
      <c r="B20" s="13">
        <v>7.1</v>
      </c>
      <c r="C20" s="14">
        <v>6.8</v>
      </c>
      <c r="D20" s="15">
        <v>15</v>
      </c>
      <c r="E20" s="14">
        <v>6.7</v>
      </c>
      <c r="F20" s="15">
        <v>55</v>
      </c>
      <c r="G20" s="14">
        <v>25</v>
      </c>
      <c r="H20" s="15">
        <v>22</v>
      </c>
      <c r="I20" s="14">
        <v>15</v>
      </c>
      <c r="J20" s="16">
        <v>0.6</v>
      </c>
      <c r="K20" s="17">
        <v>1.4</v>
      </c>
      <c r="L20" s="18">
        <v>225</v>
      </c>
      <c r="M20" s="21" t="s">
        <v>15</v>
      </c>
      <c r="N20" s="17" t="s">
        <v>15</v>
      </c>
    </row>
    <row r="21" spans="1:14">
      <c r="A21" s="12">
        <v>16</v>
      </c>
      <c r="B21" s="13">
        <v>7.1</v>
      </c>
      <c r="C21" s="14">
        <v>6.8</v>
      </c>
      <c r="D21" s="15">
        <v>12</v>
      </c>
      <c r="E21" s="14">
        <v>6</v>
      </c>
      <c r="F21" s="15">
        <v>50</v>
      </c>
      <c r="G21" s="14">
        <v>25</v>
      </c>
      <c r="H21" s="15">
        <v>24</v>
      </c>
      <c r="I21" s="14">
        <v>16</v>
      </c>
      <c r="J21" s="16">
        <v>0.6</v>
      </c>
      <c r="K21" s="17">
        <v>1.4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7.1</v>
      </c>
      <c r="C22" s="14">
        <v>6.8</v>
      </c>
      <c r="D22" s="15">
        <v>12</v>
      </c>
      <c r="E22" s="14">
        <v>6</v>
      </c>
      <c r="F22" s="15">
        <v>50</v>
      </c>
      <c r="G22" s="14">
        <v>25</v>
      </c>
      <c r="H22" s="15">
        <v>24</v>
      </c>
      <c r="I22" s="14">
        <v>16</v>
      </c>
      <c r="J22" s="16">
        <v>0.6</v>
      </c>
      <c r="K22" s="17">
        <v>1.4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7.1</v>
      </c>
      <c r="C23" s="14">
        <v>6.8</v>
      </c>
      <c r="D23" s="15">
        <v>13</v>
      </c>
      <c r="E23" s="14">
        <v>7</v>
      </c>
      <c r="F23" s="15">
        <v>50</v>
      </c>
      <c r="G23" s="14">
        <v>25</v>
      </c>
      <c r="H23" s="15">
        <v>24</v>
      </c>
      <c r="I23" s="14">
        <v>20</v>
      </c>
      <c r="J23" s="16">
        <v>0.6</v>
      </c>
      <c r="K23" s="17">
        <v>1.3</v>
      </c>
      <c r="L23" s="18">
        <v>204</v>
      </c>
      <c r="M23" s="19" t="s">
        <v>15</v>
      </c>
      <c r="N23" s="17" t="s">
        <v>15</v>
      </c>
    </row>
    <row r="24" spans="1:14">
      <c r="A24" s="12">
        <v>19</v>
      </c>
      <c r="B24" s="13">
        <v>7.1</v>
      </c>
      <c r="C24" s="14">
        <v>6.8</v>
      </c>
      <c r="D24" s="15">
        <v>28</v>
      </c>
      <c r="E24" s="14">
        <v>3</v>
      </c>
      <c r="F24" s="15">
        <v>90</v>
      </c>
      <c r="G24" s="14">
        <v>15</v>
      </c>
      <c r="H24" s="15">
        <v>23</v>
      </c>
      <c r="I24" s="14">
        <v>21</v>
      </c>
      <c r="J24" s="16">
        <v>0.6</v>
      </c>
      <c r="K24" s="17">
        <v>1.3</v>
      </c>
      <c r="L24" s="18">
        <v>204</v>
      </c>
      <c r="M24" s="19">
        <v>63</v>
      </c>
      <c r="N24" s="17">
        <v>22</v>
      </c>
    </row>
    <row r="25" spans="1:14">
      <c r="A25" s="12">
        <v>20</v>
      </c>
      <c r="B25" s="13">
        <v>7.1</v>
      </c>
      <c r="C25" s="14">
        <v>6.6</v>
      </c>
      <c r="D25" s="15">
        <v>53</v>
      </c>
      <c r="E25" s="14">
        <v>3</v>
      </c>
      <c r="F25" s="15">
        <v>120</v>
      </c>
      <c r="G25" s="14">
        <v>10</v>
      </c>
      <c r="H25" s="15">
        <v>23</v>
      </c>
      <c r="I25" s="14">
        <v>19</v>
      </c>
      <c r="J25" s="16">
        <v>0.6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7.1</v>
      </c>
      <c r="C26" s="14">
        <v>6.5</v>
      </c>
      <c r="D26" s="15">
        <v>32</v>
      </c>
      <c r="E26" s="14">
        <v>3</v>
      </c>
      <c r="F26" s="15">
        <v>100</v>
      </c>
      <c r="G26" s="14">
        <v>10</v>
      </c>
      <c r="H26" s="15">
        <v>23</v>
      </c>
      <c r="I26" s="14">
        <v>17</v>
      </c>
      <c r="J26" s="16">
        <v>0.6</v>
      </c>
      <c r="K26" s="17">
        <v>1.3</v>
      </c>
      <c r="L26" s="18">
        <v>204</v>
      </c>
      <c r="M26" s="19">
        <v>73</v>
      </c>
      <c r="N26" s="17">
        <v>22</v>
      </c>
    </row>
    <row r="27" spans="1:14">
      <c r="A27" s="12">
        <v>22</v>
      </c>
      <c r="B27" s="13">
        <v>7.1</v>
      </c>
      <c r="C27" s="14">
        <v>6.6</v>
      </c>
      <c r="D27" s="15">
        <v>30</v>
      </c>
      <c r="E27" s="14">
        <v>3</v>
      </c>
      <c r="F27" s="15">
        <v>100</v>
      </c>
      <c r="G27" s="14">
        <v>10</v>
      </c>
      <c r="H27" s="15">
        <v>23</v>
      </c>
      <c r="I27" s="14">
        <v>15</v>
      </c>
      <c r="J27" s="16">
        <v>0.6</v>
      </c>
      <c r="K27" s="17">
        <v>1.3</v>
      </c>
      <c r="L27" s="18">
        <v>204</v>
      </c>
      <c r="M27" s="19">
        <v>63</v>
      </c>
      <c r="N27" s="17">
        <v>22</v>
      </c>
    </row>
    <row r="28" spans="1:14">
      <c r="A28" s="12">
        <v>23</v>
      </c>
      <c r="B28" s="13">
        <v>7.1</v>
      </c>
      <c r="C28" s="14">
        <v>6.6</v>
      </c>
      <c r="D28" s="15">
        <v>26</v>
      </c>
      <c r="E28" s="14">
        <v>4</v>
      </c>
      <c r="F28" s="15">
        <v>80</v>
      </c>
      <c r="G28" s="14">
        <v>10</v>
      </c>
      <c r="H28" s="15">
        <v>23</v>
      </c>
      <c r="I28" s="14">
        <v>15</v>
      </c>
      <c r="J28" s="16">
        <v>0.6</v>
      </c>
      <c r="K28" s="17">
        <v>1.3</v>
      </c>
      <c r="L28" s="18">
        <v>204</v>
      </c>
      <c r="M28" s="19">
        <v>63</v>
      </c>
      <c r="N28" s="17">
        <v>22</v>
      </c>
    </row>
    <row r="29" spans="1:14" ht="15.75" thickBot="1">
      <c r="A29" s="20">
        <v>24</v>
      </c>
      <c r="B29" s="5">
        <v>7.1</v>
      </c>
      <c r="C29" s="6">
        <v>6.6</v>
      </c>
      <c r="D29" s="7">
        <v>21</v>
      </c>
      <c r="E29" s="6">
        <v>4</v>
      </c>
      <c r="F29" s="7">
        <v>80</v>
      </c>
      <c r="G29" s="6">
        <v>15</v>
      </c>
      <c r="H29" s="7">
        <v>23</v>
      </c>
      <c r="I29" s="6">
        <v>14</v>
      </c>
      <c r="J29" s="8">
        <v>0.6</v>
      </c>
      <c r="K29" s="9">
        <v>1.3</v>
      </c>
      <c r="L29" s="10">
        <v>204</v>
      </c>
      <c r="M29" s="11">
        <v>63</v>
      </c>
      <c r="N29" s="9">
        <v>22</v>
      </c>
    </row>
  </sheetData>
  <mergeCells count="8">
    <mergeCell ref="B3:K3"/>
    <mergeCell ref="L3:N3"/>
    <mergeCell ref="A3:A5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11" sqref="P11:AF11"/>
    </sheetView>
  </sheetViews>
  <sheetFormatPr baseColWidth="10" defaultRowHeight="15"/>
  <sheetData>
    <row r="1" spans="1:32">
      <c r="A1" t="s">
        <v>0</v>
      </c>
      <c r="B1" s="1"/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52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59" t="s">
        <v>27</v>
      </c>
      <c r="Q5" s="57" t="s">
        <v>28</v>
      </c>
      <c r="R5" s="55" t="s">
        <v>27</v>
      </c>
      <c r="S5" s="55" t="s">
        <v>28</v>
      </c>
      <c r="T5" s="56" t="s">
        <v>27</v>
      </c>
      <c r="U5" s="57" t="s">
        <v>28</v>
      </c>
      <c r="V5" s="55" t="s">
        <v>27</v>
      </c>
      <c r="W5" s="55" t="s">
        <v>28</v>
      </c>
      <c r="X5" s="56" t="s">
        <v>27</v>
      </c>
      <c r="Y5" s="57" t="s">
        <v>28</v>
      </c>
      <c r="Z5" s="55" t="s">
        <v>27</v>
      </c>
      <c r="AA5" s="55" t="s">
        <v>28</v>
      </c>
      <c r="AB5" s="56" t="s">
        <v>27</v>
      </c>
      <c r="AC5" s="57" t="s">
        <v>28</v>
      </c>
      <c r="AD5" s="55" t="s">
        <v>27</v>
      </c>
      <c r="AE5" s="58" t="s">
        <v>28</v>
      </c>
      <c r="AF5" s="86"/>
    </row>
    <row r="6" spans="1:32">
      <c r="A6" s="53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53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53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53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53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53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53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53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53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53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53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53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53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53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53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53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53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53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53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53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53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53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53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54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  <mergeCell ref="A3:A5"/>
    <mergeCell ref="B3:K3"/>
    <mergeCell ref="L3:N3"/>
    <mergeCell ref="P3:A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tabSelected="1" topLeftCell="A31" zoomScaleNormal="100" workbookViewId="0">
      <selection activeCell="D46" sqref="D46"/>
    </sheetView>
  </sheetViews>
  <sheetFormatPr baseColWidth="10" defaultRowHeight="15"/>
  <cols>
    <col min="2" max="2" width="0" hidden="1" customWidth="1"/>
    <col min="6" max="6" width="12" customWidth="1"/>
    <col min="7" max="7" width="11.42578125" customWidth="1"/>
    <col min="8" max="10" width="11.42578125" hidden="1" customWidth="1"/>
    <col min="12" max="15" width="0" hidden="1" customWidth="1"/>
    <col min="22" max="22" width="11.85546875" bestFit="1" customWidth="1"/>
  </cols>
  <sheetData>
    <row r="1" spans="1:31" ht="33.75" customHeight="1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SQRT(SUMSQ(M2:M42)/COUNTA(M2:M42))</f>
        <v>54.141677436779624</v>
      </c>
      <c r="O1" s="79">
        <f>SQRT(SUMSQ(O2:O42)/COUNTA(O2:O42))</f>
        <v>29.944844287263219</v>
      </c>
      <c r="Q1" s="79">
        <f>SQRT(SUMSQ(Q2:Q42)/COUNTA(Q2:Q42))</f>
        <v>12.022876428138883</v>
      </c>
      <c r="R1">
        <v>1</v>
      </c>
      <c r="S1" s="79">
        <f>SQRT(SUMSQ(S2:S42)/COUNTA(S2:S42))</f>
        <v>10.128265491669591</v>
      </c>
      <c r="T1">
        <v>2</v>
      </c>
      <c r="U1" s="79">
        <f>SQRT(SUMSQ(U2:U42)/COUNTA(U2:U42))</f>
        <v>7.229450832493427</v>
      </c>
      <c r="V1">
        <v>5</v>
      </c>
      <c r="W1" s="79">
        <f>SQRT(SUMSQ(W2:W42)/COUNTA(W2:W42))</f>
        <v>11.547039077555084</v>
      </c>
      <c r="X1" s="75"/>
      <c r="Y1" s="79">
        <f>SQRT(SUMSQ(Y2:Y42)/COUNTA(Y2:Y42))</f>
        <v>50.104172608612217</v>
      </c>
      <c r="Z1" s="75"/>
      <c r="AA1" s="79">
        <f>SQRT(SUMSQ(AA2:AA42)/COUNTA(AA2:AA42))</f>
        <v>24.378783529915079</v>
      </c>
      <c r="AC1" s="79">
        <f>SQRT(SUMSQ(AC2:AC42)/COUNTA(AC2:AC42))</f>
        <v>7.6542598544637341</v>
      </c>
    </row>
    <row r="2" spans="1:31">
      <c r="A2" s="13">
        <v>7.1</v>
      </c>
      <c r="B2" s="14">
        <v>6.8</v>
      </c>
      <c r="C2" s="15">
        <v>28</v>
      </c>
      <c r="D2" s="14">
        <v>3</v>
      </c>
      <c r="E2" s="15">
        <v>90</v>
      </c>
      <c r="F2" s="14">
        <v>15</v>
      </c>
      <c r="G2" s="15">
        <v>23</v>
      </c>
      <c r="H2" s="14">
        <v>21</v>
      </c>
      <c r="I2" s="16">
        <v>0.6</v>
      </c>
      <c r="J2" s="17">
        <v>1.3</v>
      </c>
      <c r="K2" s="19">
        <v>63</v>
      </c>
      <c r="L2">
        <f t="shared" ref="L2:L42" si="0" xml:space="preserve"> 64.8704 + 0.1788*C2 - 0.0394*E2</f>
        <v>66.330799999999996</v>
      </c>
      <c r="M2" s="80">
        <f t="shared" ref="M2:M42" si="1">K2-L2</f>
        <v>-3.3307999999999964</v>
      </c>
      <c r="N2">
        <f t="shared" ref="N2:N42" si="2">396.7713 + 0.0321*C2 - 41.3508*A2 + 0.016*E2</f>
        <v>105.51942000000003</v>
      </c>
      <c r="O2" s="80">
        <f t="shared" ref="O2:O42" si="3">K2-N2</f>
        <v>-42.519420000000025</v>
      </c>
      <c r="P2">
        <f t="shared" ref="P2:P42" si="4" xml:space="preserve"> 75 + 0.02937*C2 + 0.017344*E2</f>
        <v>77.383319999999998</v>
      </c>
      <c r="Q2" s="80">
        <f t="shared" ref="Q2:Q42" si="5">K2-P2</f>
        <v>-14.383319999999998</v>
      </c>
      <c r="R2">
        <f t="shared" ref="R2:R44" si="6" xml:space="preserve"> -0.0000003143*(C2)^3 + 0.0005606*(C2)^2 - 0.01602*(C2) + 75.46</f>
        <v>75.444050886399992</v>
      </c>
      <c r="S2" s="80">
        <f t="shared" ref="S2:S44" si="7">K2-R2</f>
        <v>-12.444050886399992</v>
      </c>
      <c r="T2">
        <f t="shared" ref="T2:T44" si="8" xml:space="preserve"> 76.44 - (0.08533*C2) - (0.003054*E2) + (0.004229*(C2)^2) - (0.002185*C2*E2) + (0.0002715*(E2)^2) - (0.000003174*((C2)^2)*E2) + (0.000001423*C2*(E2)^2) - (0.0000001513*(E2)^3)</f>
        <v>73.77286725999997</v>
      </c>
      <c r="U2" s="80">
        <f t="shared" ref="U2:U44" si="9">K2-T2</f>
        <v>-10.77286725999997</v>
      </c>
      <c r="V2">
        <f>425 + 0.045635*C2 + 0.01423*E2 - 56.6*A2 + 2.127*G2</f>
        <v>74.61948000000001</v>
      </c>
      <c r="W2" s="80">
        <f>K2-V2</f>
        <v>-11.61948000000001</v>
      </c>
      <c r="X2" s="15">
        <f xml:space="preserve"> 95.72 - 1.33*C2 - 0.07005*E2 + 0.04464*C2^2 - 0.01072*C2*E2 + 0.001403*E2^2 - 0.0004819*C2^3 + 0.0002204*C2^2*E2 - 0.00002532*C2*E2^2 + 0.0000009191*C2^4 - 0.0000004632642*C2^3*E2 + 0.00000005263*C2^2*E2^2</f>
        <v>70.737229266943999</v>
      </c>
      <c r="Y2" s="15">
        <f>K2-X2</f>
        <v>-7.7372292669439986</v>
      </c>
      <c r="Z2" s="15">
        <f>(T2+X2)/2</f>
        <v>72.255048263471991</v>
      </c>
      <c r="AA2" s="80">
        <f>K2-Z2</f>
        <v>-9.2550482634719913</v>
      </c>
      <c r="AB2">
        <f>(R2+T2)/2</f>
        <v>74.608459073199981</v>
      </c>
      <c r="AC2" s="80">
        <f>K2-AB2</f>
        <v>-11.608459073199981</v>
      </c>
    </row>
    <row r="3" spans="1:31">
      <c r="A3" s="13">
        <v>7.1</v>
      </c>
      <c r="B3" s="14">
        <v>6.6</v>
      </c>
      <c r="C3" s="15">
        <v>53</v>
      </c>
      <c r="D3" s="14">
        <v>3</v>
      </c>
      <c r="E3" s="15">
        <v>120</v>
      </c>
      <c r="F3" s="14">
        <v>10</v>
      </c>
      <c r="G3" s="15">
        <v>23</v>
      </c>
      <c r="H3" s="14">
        <v>19</v>
      </c>
      <c r="I3" s="16">
        <v>0.6</v>
      </c>
      <c r="J3" s="17">
        <v>1.3</v>
      </c>
      <c r="K3" s="19">
        <v>78</v>
      </c>
      <c r="L3">
        <f t="shared" si="0"/>
        <v>69.618800000000007</v>
      </c>
      <c r="M3" s="80">
        <f t="shared" si="1"/>
        <v>8.3811999999999927</v>
      </c>
      <c r="N3">
        <f t="shared" si="2"/>
        <v>106.80192000000004</v>
      </c>
      <c r="O3" s="80">
        <f t="shared" si="3"/>
        <v>-28.801920000000038</v>
      </c>
      <c r="P3">
        <f t="shared" si="4"/>
        <v>78.637889999999999</v>
      </c>
      <c r="Q3" s="80">
        <f t="shared" si="5"/>
        <v>-0.63788999999999874</v>
      </c>
      <c r="R3">
        <f t="shared" si="6"/>
        <v>76.1388733589</v>
      </c>
      <c r="S3" s="80">
        <f t="shared" si="7"/>
        <v>1.8611266411000003</v>
      </c>
      <c r="T3">
        <f t="shared" si="8"/>
        <v>73.197986279999995</v>
      </c>
      <c r="U3" s="80">
        <f t="shared" si="9"/>
        <v>4.802013720000005</v>
      </c>
      <c r="V3">
        <f t="shared" ref="V3:V44" si="10">425 + 0.045635*C3 + 0.01423*E3 - 56.6*A3 + 2.127*G3</f>
        <v>76.187254999999993</v>
      </c>
      <c r="W3" s="80">
        <f t="shared" ref="W3:W44" si="11">K3-V3</f>
        <v>1.8127450000000067</v>
      </c>
      <c r="X3" s="15">
        <f t="shared" ref="X3:X42" si="12" xml:space="preserve"> 95.72 - 1.33*C3 - 0.07005*E3 + 0.04464*C3^2 - 0.01072*C3*E3 + 0.001403*E3^2 - 0.0004819*C3^3 + 0.0002204*C3^2*E3 - 0.00002532*C3*E3^2 + 0.0000009191*C3^4 - 0.0000004632642*C3^3*E3 + 0.00000005263*C3^2*E3^2</f>
        <v>78.570819118692</v>
      </c>
      <c r="Y3" s="15">
        <f t="shared" ref="Y3:Y42" si="13">K3-X3</f>
        <v>-0.57081911869200042</v>
      </c>
      <c r="Z3" s="15">
        <f t="shared" ref="Z3:Z42" si="14">(T3+X3)/2</f>
        <v>75.884402699345998</v>
      </c>
      <c r="AA3" s="80">
        <f t="shared" ref="AA3:AA42" si="15">K3-Z3</f>
        <v>2.1155973006540023</v>
      </c>
      <c r="AB3">
        <f t="shared" ref="AB3:AB42" si="16">(R3+T3)/2</f>
        <v>74.668429819449997</v>
      </c>
      <c r="AC3" s="80">
        <f t="shared" ref="AC3:AC42" si="17">K3-AB3</f>
        <v>3.3315701805500026</v>
      </c>
    </row>
    <row r="4" spans="1:31">
      <c r="A4" s="13">
        <v>7.1</v>
      </c>
      <c r="B4" s="14">
        <v>6.5</v>
      </c>
      <c r="C4" s="15">
        <v>32</v>
      </c>
      <c r="D4" s="14">
        <v>3</v>
      </c>
      <c r="E4" s="15">
        <v>100</v>
      </c>
      <c r="F4" s="14">
        <v>10</v>
      </c>
      <c r="G4" s="15">
        <v>23</v>
      </c>
      <c r="H4" s="14">
        <v>17</v>
      </c>
      <c r="I4" s="16">
        <v>0.6</v>
      </c>
      <c r="J4" s="17">
        <v>1.3</v>
      </c>
      <c r="K4" s="19">
        <v>73</v>
      </c>
      <c r="L4">
        <f t="shared" si="0"/>
        <v>66.652000000000001</v>
      </c>
      <c r="M4" s="80">
        <f t="shared" si="1"/>
        <v>6.347999999999999</v>
      </c>
      <c r="N4">
        <f t="shared" si="2"/>
        <v>105.80782000000002</v>
      </c>
      <c r="O4" s="80">
        <f t="shared" si="3"/>
        <v>-32.807820000000021</v>
      </c>
      <c r="P4">
        <f t="shared" si="4"/>
        <v>77.674239999999998</v>
      </c>
      <c r="Q4" s="80">
        <f t="shared" si="5"/>
        <v>-4.6742399999999975</v>
      </c>
      <c r="R4">
        <f t="shared" si="6"/>
        <v>75.511115417599996</v>
      </c>
      <c r="S4" s="80">
        <f t="shared" si="7"/>
        <v>-2.5111154175999957</v>
      </c>
      <c r="T4">
        <f t="shared" si="8"/>
        <v>73.436578399999988</v>
      </c>
      <c r="U4" s="80">
        <f t="shared" si="9"/>
        <v>-0.43657839999998771</v>
      </c>
      <c r="V4">
        <f t="shared" si="10"/>
        <v>74.944320000000005</v>
      </c>
      <c r="W4" s="80">
        <f t="shared" si="11"/>
        <v>-1.9443200000000047</v>
      </c>
      <c r="X4" s="15">
        <f t="shared" si="12"/>
        <v>70.252674071039991</v>
      </c>
      <c r="Y4" s="15">
        <f t="shared" si="13"/>
        <v>2.7473259289600094</v>
      </c>
      <c r="Z4" s="15">
        <f t="shared" si="14"/>
        <v>71.844626235519996</v>
      </c>
      <c r="AA4" s="80">
        <f t="shared" si="15"/>
        <v>1.1553737644800037</v>
      </c>
      <c r="AB4">
        <f t="shared" si="16"/>
        <v>74.473846908799999</v>
      </c>
      <c r="AC4" s="80">
        <f t="shared" si="17"/>
        <v>-1.4738469087999988</v>
      </c>
      <c r="AE4">
        <v>1</v>
      </c>
    </row>
    <row r="5" spans="1:31">
      <c r="A5" s="13">
        <v>7.1</v>
      </c>
      <c r="B5" s="14">
        <v>6.6</v>
      </c>
      <c r="C5" s="15">
        <v>30</v>
      </c>
      <c r="D5" s="14">
        <v>3</v>
      </c>
      <c r="E5" s="15">
        <v>100</v>
      </c>
      <c r="F5" s="14">
        <v>10</v>
      </c>
      <c r="G5" s="15">
        <v>23</v>
      </c>
      <c r="H5" s="14">
        <v>15</v>
      </c>
      <c r="I5" s="16">
        <v>0.6</v>
      </c>
      <c r="J5" s="17">
        <v>1.3</v>
      </c>
      <c r="K5" s="19">
        <v>63</v>
      </c>
      <c r="L5">
        <f t="shared" si="0"/>
        <v>66.29440000000001</v>
      </c>
      <c r="M5" s="80">
        <f t="shared" si="1"/>
        <v>-3.2944000000000102</v>
      </c>
      <c r="N5">
        <f t="shared" si="2"/>
        <v>105.74362000000005</v>
      </c>
      <c r="O5" s="80">
        <f t="shared" si="3"/>
        <v>-42.74362000000005</v>
      </c>
      <c r="P5">
        <f t="shared" si="4"/>
        <v>77.615499999999997</v>
      </c>
      <c r="Q5" s="80">
        <f t="shared" si="5"/>
        <v>-14.615499999999997</v>
      </c>
      <c r="R5">
        <f t="shared" si="6"/>
        <v>75.475453899999991</v>
      </c>
      <c r="S5" s="80">
        <f t="shared" si="7"/>
        <v>-12.475453899999991</v>
      </c>
      <c r="T5">
        <f xml:space="preserve"> 76.44 - (0.08533*C5) - (0.003054*E5) + (0.004229*(C5)^2) - (0.002185*C5*E5) + (0.0002715*(E5)^2) - (0.000003174*((C5)^2)*E5) + (0.000001423*C5*(E5)^2) - (0.0000001513*(E5)^3)</f>
        <v>73.530739999999994</v>
      </c>
      <c r="U5" s="80">
        <f t="shared" si="9"/>
        <v>-10.530739999999994</v>
      </c>
      <c r="V5">
        <f t="shared" si="10"/>
        <v>74.853049999999996</v>
      </c>
      <c r="W5" s="80">
        <f t="shared" si="11"/>
        <v>-11.853049999999996</v>
      </c>
      <c r="X5" s="15">
        <f t="shared" si="12"/>
        <v>70.057027660000003</v>
      </c>
      <c r="Y5" s="15">
        <f t="shared" si="13"/>
        <v>-7.0570276600000028</v>
      </c>
      <c r="Z5" s="15">
        <f t="shared" si="14"/>
        <v>71.793883829999999</v>
      </c>
      <c r="AA5" s="80">
        <f t="shared" si="15"/>
        <v>-8.7938838299999986</v>
      </c>
      <c r="AB5">
        <f t="shared" si="16"/>
        <v>74.503096949999986</v>
      </c>
      <c r="AC5" s="80">
        <f t="shared" si="17"/>
        <v>-11.503096949999986</v>
      </c>
    </row>
    <row r="6" spans="1:31">
      <c r="A6" s="13">
        <v>7.1</v>
      </c>
      <c r="B6" s="14">
        <v>6.6</v>
      </c>
      <c r="C6" s="15">
        <v>26</v>
      </c>
      <c r="D6" s="14">
        <v>4</v>
      </c>
      <c r="E6" s="15">
        <v>80</v>
      </c>
      <c r="F6" s="14">
        <v>10</v>
      </c>
      <c r="G6" s="15">
        <v>23</v>
      </c>
      <c r="H6" s="14">
        <v>15</v>
      </c>
      <c r="I6" s="16">
        <v>0.6</v>
      </c>
      <c r="J6" s="17">
        <v>1.3</v>
      </c>
      <c r="K6" s="19">
        <v>63</v>
      </c>
      <c r="L6">
        <f t="shared" si="0"/>
        <v>66.367199999999997</v>
      </c>
      <c r="M6" s="80">
        <f t="shared" si="1"/>
        <v>-3.3671999999999969</v>
      </c>
      <c r="N6">
        <f t="shared" si="2"/>
        <v>105.29522000000006</v>
      </c>
      <c r="O6" s="80">
        <f t="shared" si="3"/>
        <v>-42.295220000000057</v>
      </c>
      <c r="P6">
        <f t="shared" si="4"/>
        <v>77.151139999999998</v>
      </c>
      <c r="Q6" s="80">
        <f t="shared" si="5"/>
        <v>-14.151139999999998</v>
      </c>
      <c r="R6">
        <f t="shared" si="6"/>
        <v>75.416921463199998</v>
      </c>
      <c r="S6" s="80">
        <f t="shared" si="7"/>
        <v>-12.416921463199998</v>
      </c>
      <c r="T6">
        <f t="shared" si="8"/>
        <v>74.01637568000001</v>
      </c>
      <c r="U6" s="80">
        <f t="shared" si="9"/>
        <v>-11.01637568000001</v>
      </c>
      <c r="V6">
        <f t="shared" si="10"/>
        <v>74.385909999999967</v>
      </c>
      <c r="W6" s="80">
        <f t="shared" si="11"/>
        <v>-11.385909999999967</v>
      </c>
      <c r="X6" s="15">
        <f t="shared" si="12"/>
        <v>71.626668147263985</v>
      </c>
      <c r="Y6" s="15">
        <f t="shared" si="13"/>
        <v>-8.6266681472639846</v>
      </c>
      <c r="Z6" s="15">
        <f t="shared" si="14"/>
        <v>72.821521913631997</v>
      </c>
      <c r="AA6" s="80">
        <f t="shared" si="15"/>
        <v>-9.8215219136319973</v>
      </c>
      <c r="AB6">
        <f t="shared" si="16"/>
        <v>74.716648571600004</v>
      </c>
      <c r="AC6" s="80">
        <f t="shared" si="17"/>
        <v>-11.716648571600004</v>
      </c>
    </row>
    <row r="7" spans="1:31" ht="15.75" thickBot="1">
      <c r="A7" s="5">
        <v>7.1</v>
      </c>
      <c r="B7" s="6">
        <v>6.6</v>
      </c>
      <c r="C7" s="7">
        <v>21</v>
      </c>
      <c r="D7" s="6">
        <v>4</v>
      </c>
      <c r="E7" s="7">
        <v>80</v>
      </c>
      <c r="F7" s="6">
        <v>15</v>
      </c>
      <c r="G7" s="7">
        <v>23</v>
      </c>
      <c r="H7" s="6">
        <v>14</v>
      </c>
      <c r="I7" s="8">
        <v>0.6</v>
      </c>
      <c r="J7" s="9">
        <v>1.3</v>
      </c>
      <c r="K7" s="11">
        <v>63</v>
      </c>
      <c r="L7">
        <f t="shared" si="0"/>
        <v>65.473200000000006</v>
      </c>
      <c r="M7" s="80">
        <f t="shared" si="1"/>
        <v>-2.4732000000000056</v>
      </c>
      <c r="N7">
        <f t="shared" si="2"/>
        <v>105.13472000000004</v>
      </c>
      <c r="O7" s="80">
        <f t="shared" si="3"/>
        <v>-42.134720000000044</v>
      </c>
      <c r="P7">
        <f t="shared" si="4"/>
        <v>77.004289999999997</v>
      </c>
      <c r="Q7" s="80">
        <f t="shared" si="5"/>
        <v>-14.004289999999997</v>
      </c>
      <c r="R7">
        <f t="shared" si="6"/>
        <v>75.367893867699991</v>
      </c>
      <c r="S7" s="80">
        <f t="shared" si="7"/>
        <v>-12.367893867699991</v>
      </c>
      <c r="T7">
        <f t="shared" si="8"/>
        <v>74.337345880000001</v>
      </c>
      <c r="U7" s="80">
        <f t="shared" si="9"/>
        <v>-11.337345880000001</v>
      </c>
      <c r="V7">
        <f t="shared" si="10"/>
        <v>74.157734999999946</v>
      </c>
      <c r="W7" s="80">
        <f t="shared" si="11"/>
        <v>-11.157734999999946</v>
      </c>
      <c r="X7" s="15">
        <f t="shared" si="12"/>
        <v>72.735735318603986</v>
      </c>
      <c r="Y7" s="15">
        <f t="shared" si="13"/>
        <v>-9.7357353186039859</v>
      </c>
      <c r="Z7" s="15">
        <f t="shared" si="14"/>
        <v>73.536540599301986</v>
      </c>
      <c r="AA7" s="80">
        <f t="shared" si="15"/>
        <v>-10.536540599301986</v>
      </c>
      <c r="AB7">
        <f t="shared" si="16"/>
        <v>74.852619873849989</v>
      </c>
      <c r="AC7" s="80">
        <f t="shared" si="17"/>
        <v>-11.852619873849989</v>
      </c>
    </row>
    <row r="8" spans="1:31">
      <c r="A8" s="13">
        <v>7.1</v>
      </c>
      <c r="B8" s="14">
        <v>6.6</v>
      </c>
      <c r="C8" s="15">
        <v>30</v>
      </c>
      <c r="D8" s="14">
        <v>5</v>
      </c>
      <c r="E8" s="15">
        <v>70</v>
      </c>
      <c r="F8" s="14">
        <v>15</v>
      </c>
      <c r="G8" s="15">
        <v>23</v>
      </c>
      <c r="H8" s="14">
        <v>15</v>
      </c>
      <c r="I8" s="16">
        <v>0.7</v>
      </c>
      <c r="J8" s="17">
        <v>1.3</v>
      </c>
      <c r="K8" s="19">
        <v>63</v>
      </c>
      <c r="L8">
        <f t="shared" si="0"/>
        <v>67.476400000000012</v>
      </c>
      <c r="M8" s="80">
        <f t="shared" si="1"/>
        <v>-4.4764000000000124</v>
      </c>
      <c r="N8">
        <f t="shared" si="2"/>
        <v>105.26362000000006</v>
      </c>
      <c r="O8" s="80">
        <f t="shared" si="3"/>
        <v>-42.26362000000006</v>
      </c>
      <c r="P8">
        <f t="shared" si="4"/>
        <v>77.095179999999999</v>
      </c>
      <c r="Q8" s="80">
        <f t="shared" si="5"/>
        <v>-14.095179999999999</v>
      </c>
      <c r="R8">
        <f t="shared" si="6"/>
        <v>75.475453899999991</v>
      </c>
      <c r="S8" s="80">
        <f t="shared" si="7"/>
        <v>-12.475453899999991</v>
      </c>
      <c r="T8">
        <f t="shared" si="8"/>
        <v>74.171593099999996</v>
      </c>
      <c r="U8" s="80">
        <f t="shared" si="9"/>
        <v>-11.171593099999996</v>
      </c>
      <c r="V8">
        <f t="shared" si="10"/>
        <v>74.426150000000007</v>
      </c>
      <c r="W8" s="80">
        <f t="shared" si="11"/>
        <v>-11.426150000000007</v>
      </c>
      <c r="X8" s="15">
        <f t="shared" si="12"/>
        <v>72.708059962000007</v>
      </c>
      <c r="Y8" s="15">
        <f t="shared" si="13"/>
        <v>-9.7080599620000072</v>
      </c>
      <c r="Z8" s="15">
        <f t="shared" si="14"/>
        <v>73.439826530999994</v>
      </c>
      <c r="AA8" s="80">
        <f t="shared" si="15"/>
        <v>-10.439826530999994</v>
      </c>
      <c r="AB8">
        <f t="shared" si="16"/>
        <v>74.823523499999993</v>
      </c>
      <c r="AC8" s="80">
        <f t="shared" si="17"/>
        <v>-11.823523499999993</v>
      </c>
    </row>
    <row r="9" spans="1:31">
      <c r="A9" s="13">
        <v>7.1</v>
      </c>
      <c r="B9" s="14">
        <v>6.6</v>
      </c>
      <c r="C9" s="15">
        <v>22</v>
      </c>
      <c r="D9" s="14">
        <v>5</v>
      </c>
      <c r="E9" s="15">
        <v>60</v>
      </c>
      <c r="F9" s="14">
        <v>15</v>
      </c>
      <c r="G9" s="15">
        <v>23</v>
      </c>
      <c r="H9" s="14">
        <v>15</v>
      </c>
      <c r="I9" s="16">
        <v>0.7</v>
      </c>
      <c r="J9" s="17">
        <v>1.3</v>
      </c>
      <c r="K9" s="19">
        <v>63</v>
      </c>
      <c r="L9">
        <f t="shared" si="0"/>
        <v>66.44</v>
      </c>
      <c r="M9" s="80">
        <f t="shared" si="1"/>
        <v>-3.4399999999999977</v>
      </c>
      <c r="N9">
        <f t="shared" si="2"/>
        <v>104.84682000000005</v>
      </c>
      <c r="O9" s="80">
        <f t="shared" si="3"/>
        <v>-41.846820000000051</v>
      </c>
      <c r="P9">
        <f t="shared" si="4"/>
        <v>76.686779999999999</v>
      </c>
      <c r="Q9" s="80">
        <f t="shared" si="5"/>
        <v>-13.686779999999999</v>
      </c>
      <c r="R9">
        <f t="shared" si="6"/>
        <v>75.375543733599997</v>
      </c>
      <c r="S9" s="80">
        <f t="shared" si="7"/>
        <v>-12.375543733599997</v>
      </c>
      <c r="T9">
        <f t="shared" si="8"/>
        <v>74.507383840000003</v>
      </c>
      <c r="U9" s="80">
        <f t="shared" si="9"/>
        <v>-11.507383840000003</v>
      </c>
      <c r="V9">
        <f t="shared" si="10"/>
        <v>73.918769999999938</v>
      </c>
      <c r="W9" s="80">
        <f t="shared" si="11"/>
        <v>-10.918769999999938</v>
      </c>
      <c r="X9" s="15">
        <f t="shared" si="12"/>
        <v>74.037997769504003</v>
      </c>
      <c r="Y9" s="15">
        <f t="shared" si="13"/>
        <v>-11.037997769504003</v>
      </c>
      <c r="Z9" s="15">
        <f t="shared" si="14"/>
        <v>74.272690804752003</v>
      </c>
      <c r="AA9" s="80">
        <f t="shared" si="15"/>
        <v>-11.272690804752003</v>
      </c>
      <c r="AB9">
        <f t="shared" si="16"/>
        <v>74.9414637868</v>
      </c>
      <c r="AC9" s="80">
        <f t="shared" si="17"/>
        <v>-11.9414637868</v>
      </c>
      <c r="AE9">
        <v>2</v>
      </c>
    </row>
    <row r="10" spans="1:31">
      <c r="A10" s="13">
        <v>7.1</v>
      </c>
      <c r="B10" s="14">
        <v>6.5</v>
      </c>
      <c r="C10" s="15">
        <v>18</v>
      </c>
      <c r="D10" s="14">
        <v>5</v>
      </c>
      <c r="E10" s="15">
        <v>50</v>
      </c>
      <c r="F10" s="14">
        <v>15</v>
      </c>
      <c r="G10" s="15">
        <v>23</v>
      </c>
      <c r="H10" s="14">
        <v>16</v>
      </c>
      <c r="I10" s="16">
        <v>0.7</v>
      </c>
      <c r="J10" s="17">
        <v>1.3</v>
      </c>
      <c r="K10" s="19">
        <v>63</v>
      </c>
      <c r="L10">
        <f t="shared" si="0"/>
        <v>66.118800000000007</v>
      </c>
      <c r="M10" s="80">
        <f t="shared" si="1"/>
        <v>-3.1188000000000073</v>
      </c>
      <c r="N10">
        <f t="shared" si="2"/>
        <v>104.55842000000005</v>
      </c>
      <c r="O10" s="80">
        <f t="shared" si="3"/>
        <v>-41.558420000000055</v>
      </c>
      <c r="P10">
        <f t="shared" si="4"/>
        <v>76.395859999999999</v>
      </c>
      <c r="Q10" s="80">
        <f t="shared" si="5"/>
        <v>-13.395859999999999</v>
      </c>
      <c r="R10">
        <f t="shared" si="6"/>
        <v>75.351441402399999</v>
      </c>
      <c r="S10" s="80">
        <f t="shared" si="7"/>
        <v>-12.351441402399999</v>
      </c>
      <c r="T10">
        <f t="shared" si="8"/>
        <v>74.827509700000007</v>
      </c>
      <c r="U10" s="80">
        <f t="shared" si="9"/>
        <v>-11.827509700000007</v>
      </c>
      <c r="V10">
        <f t="shared" si="10"/>
        <v>73.59393</v>
      </c>
      <c r="W10" s="80">
        <f t="shared" si="11"/>
        <v>-10.59393</v>
      </c>
      <c r="X10" s="15">
        <f t="shared" si="12"/>
        <v>76.225025100880003</v>
      </c>
      <c r="Y10" s="15">
        <f t="shared" si="13"/>
        <v>-13.225025100880003</v>
      </c>
      <c r="Z10" s="15">
        <f t="shared" si="14"/>
        <v>75.526267400440005</v>
      </c>
      <c r="AA10" s="80">
        <f t="shared" si="15"/>
        <v>-12.526267400440005</v>
      </c>
      <c r="AB10">
        <f t="shared" si="16"/>
        <v>75.089475551199996</v>
      </c>
      <c r="AC10" s="80">
        <f t="shared" si="17"/>
        <v>-12.089475551199996</v>
      </c>
    </row>
    <row r="11" spans="1:31">
      <c r="A11" s="13">
        <v>7.1</v>
      </c>
      <c r="B11" s="14">
        <v>6.6</v>
      </c>
      <c r="C11" s="15">
        <v>12</v>
      </c>
      <c r="D11" s="14">
        <v>5</v>
      </c>
      <c r="E11" s="15">
        <v>50</v>
      </c>
      <c r="F11" s="14">
        <v>20</v>
      </c>
      <c r="G11" s="15">
        <v>23</v>
      </c>
      <c r="H11" s="14">
        <v>15</v>
      </c>
      <c r="I11" s="16">
        <v>0.7</v>
      </c>
      <c r="J11" s="17">
        <v>1.3</v>
      </c>
      <c r="K11" s="19">
        <v>63</v>
      </c>
      <c r="L11">
        <f t="shared" si="0"/>
        <v>65.046000000000006</v>
      </c>
      <c r="M11" s="80">
        <f t="shared" si="1"/>
        <v>-2.0460000000000065</v>
      </c>
      <c r="N11">
        <f t="shared" si="2"/>
        <v>104.36582000000003</v>
      </c>
      <c r="O11" s="80">
        <f t="shared" si="3"/>
        <v>-41.365820000000028</v>
      </c>
      <c r="P11">
        <f t="shared" si="4"/>
        <v>76.219639999999998</v>
      </c>
      <c r="Q11" s="80">
        <f t="shared" si="5"/>
        <v>-13.219639999999998</v>
      </c>
      <c r="R11">
        <f t="shared" si="6"/>
        <v>75.347943289599996</v>
      </c>
      <c r="S11" s="80">
        <f t="shared" si="7"/>
        <v>-12.347943289599996</v>
      </c>
      <c r="T11">
        <f t="shared" si="8"/>
        <v>75.240990699999998</v>
      </c>
      <c r="U11" s="80">
        <f t="shared" si="9"/>
        <v>-12.240990699999998</v>
      </c>
      <c r="V11">
        <f t="shared" si="10"/>
        <v>73.320119999999974</v>
      </c>
      <c r="W11" s="80">
        <f t="shared" si="11"/>
        <v>-10.320119999999974</v>
      </c>
      <c r="X11" s="15">
        <f t="shared" si="12"/>
        <v>79.753696030719965</v>
      </c>
      <c r="Y11" s="15">
        <f t="shared" si="13"/>
        <v>-16.753696030719965</v>
      </c>
      <c r="Z11" s="15">
        <f t="shared" si="14"/>
        <v>77.497343365359981</v>
      </c>
      <c r="AA11" s="80">
        <f t="shared" si="15"/>
        <v>-14.497343365359981</v>
      </c>
      <c r="AB11">
        <f t="shared" si="16"/>
        <v>75.29446699479999</v>
      </c>
      <c r="AC11" s="80">
        <f t="shared" si="17"/>
        <v>-12.29446699479999</v>
      </c>
    </row>
    <row r="12" spans="1:31">
      <c r="A12" s="13">
        <v>7.2</v>
      </c>
      <c r="B12" s="14">
        <v>6.6</v>
      </c>
      <c r="C12" s="15">
        <v>22</v>
      </c>
      <c r="D12" s="14">
        <v>4</v>
      </c>
      <c r="E12" s="15">
        <v>80</v>
      </c>
      <c r="F12" s="14">
        <v>20</v>
      </c>
      <c r="G12" s="15">
        <v>25</v>
      </c>
      <c r="H12" s="14">
        <v>15</v>
      </c>
      <c r="I12" s="16">
        <v>0.8</v>
      </c>
      <c r="J12" s="17">
        <v>1.8</v>
      </c>
      <c r="K12" s="19">
        <v>72</v>
      </c>
      <c r="L12">
        <f t="shared" si="0"/>
        <v>65.652000000000001</v>
      </c>
      <c r="M12" s="80">
        <f t="shared" si="1"/>
        <v>6.347999999999999</v>
      </c>
      <c r="N12">
        <f t="shared" si="2"/>
        <v>101.03174000000004</v>
      </c>
      <c r="O12" s="80">
        <f t="shared" si="3"/>
        <v>-29.031740000000042</v>
      </c>
      <c r="P12">
        <f t="shared" si="4"/>
        <v>77.033659999999998</v>
      </c>
      <c r="Q12" s="80">
        <f t="shared" si="5"/>
        <v>-5.0336599999999976</v>
      </c>
      <c r="R12">
        <f t="shared" si="6"/>
        <v>75.375543733599997</v>
      </c>
      <c r="S12" s="80">
        <f t="shared" si="7"/>
        <v>-3.3755437335999972</v>
      </c>
      <c r="T12">
        <f t="shared" si="8"/>
        <v>74.257251519999983</v>
      </c>
      <c r="U12" s="80">
        <f t="shared" si="9"/>
        <v>-2.2572515199999827</v>
      </c>
      <c r="V12">
        <f t="shared" si="10"/>
        <v>72.79736999999993</v>
      </c>
      <c r="W12" s="80">
        <f t="shared" si="11"/>
        <v>-0.79736999999992975</v>
      </c>
      <c r="X12" s="15">
        <f t="shared" si="12"/>
        <v>72.395025201472023</v>
      </c>
      <c r="Y12" s="15">
        <f t="shared" si="13"/>
        <v>-0.39502520147202347</v>
      </c>
      <c r="Z12" s="15">
        <f t="shared" si="14"/>
        <v>73.326138360735996</v>
      </c>
      <c r="AA12" s="80">
        <f t="shared" si="15"/>
        <v>-1.326138360735996</v>
      </c>
      <c r="AB12">
        <f t="shared" si="16"/>
        <v>74.816397626799983</v>
      </c>
      <c r="AC12" s="80">
        <f t="shared" si="17"/>
        <v>-2.8163976267999828</v>
      </c>
    </row>
    <row r="13" spans="1:31">
      <c r="A13" s="13">
        <v>7.2</v>
      </c>
      <c r="B13" s="14">
        <v>6.6</v>
      </c>
      <c r="C13" s="15">
        <v>19</v>
      </c>
      <c r="D13" s="14">
        <v>4</v>
      </c>
      <c r="E13" s="15">
        <v>80</v>
      </c>
      <c r="F13" s="14">
        <v>20</v>
      </c>
      <c r="G13" s="15">
        <v>25</v>
      </c>
      <c r="H13" s="14">
        <v>16</v>
      </c>
      <c r="I13" s="16">
        <v>0.8</v>
      </c>
      <c r="J13" s="17">
        <v>1.3</v>
      </c>
      <c r="K13" s="19">
        <v>78</v>
      </c>
      <c r="L13">
        <f t="shared" si="0"/>
        <v>65.115600000000001</v>
      </c>
      <c r="M13" s="80">
        <f t="shared" si="1"/>
        <v>12.884399999999999</v>
      </c>
      <c r="N13">
        <f t="shared" si="2"/>
        <v>100.93544</v>
      </c>
      <c r="O13" s="80">
        <f t="shared" si="3"/>
        <v>-22.93544</v>
      </c>
      <c r="P13">
        <f t="shared" si="4"/>
        <v>76.945549999999997</v>
      </c>
      <c r="Q13" s="80">
        <f t="shared" si="5"/>
        <v>1.0544500000000028</v>
      </c>
      <c r="R13">
        <f t="shared" si="6"/>
        <v>75.355840816299988</v>
      </c>
      <c r="S13" s="80">
        <f t="shared" si="7"/>
        <v>2.6441591837000118</v>
      </c>
      <c r="T13">
        <f t="shared" si="8"/>
        <v>74.521385080000002</v>
      </c>
      <c r="U13" s="80">
        <f t="shared" si="9"/>
        <v>3.4786149199999983</v>
      </c>
      <c r="V13">
        <f t="shared" si="10"/>
        <v>72.660464999999974</v>
      </c>
      <c r="W13" s="80">
        <f t="shared" si="11"/>
        <v>5.3395350000000263</v>
      </c>
      <c r="X13" s="15">
        <f t="shared" si="12"/>
        <v>73.613899951275997</v>
      </c>
      <c r="Y13" s="15">
        <f t="shared" si="13"/>
        <v>4.3861000487240034</v>
      </c>
      <c r="Z13" s="15">
        <f t="shared" si="14"/>
        <v>74.067642515637999</v>
      </c>
      <c r="AA13" s="80">
        <f t="shared" si="15"/>
        <v>3.9323574843620008</v>
      </c>
      <c r="AB13">
        <f t="shared" si="16"/>
        <v>74.938612948149995</v>
      </c>
      <c r="AC13" s="80">
        <f t="shared" si="17"/>
        <v>3.061387051850005</v>
      </c>
    </row>
    <row r="14" spans="1:31">
      <c r="A14" s="13">
        <v>7.2</v>
      </c>
      <c r="B14" s="14">
        <v>6.6</v>
      </c>
      <c r="C14" s="15">
        <v>21</v>
      </c>
      <c r="D14" s="14">
        <v>4</v>
      </c>
      <c r="E14" s="15">
        <v>80</v>
      </c>
      <c r="F14" s="14">
        <v>20</v>
      </c>
      <c r="G14" s="15">
        <v>25</v>
      </c>
      <c r="H14" s="14">
        <v>15</v>
      </c>
      <c r="I14" s="16">
        <v>0.8</v>
      </c>
      <c r="J14" s="17">
        <v>1.3</v>
      </c>
      <c r="K14" s="19">
        <v>78</v>
      </c>
      <c r="L14">
        <f t="shared" si="0"/>
        <v>65.473200000000006</v>
      </c>
      <c r="M14" s="80">
        <f t="shared" si="1"/>
        <v>12.526799999999994</v>
      </c>
      <c r="N14">
        <f t="shared" si="2"/>
        <v>100.99964000000003</v>
      </c>
      <c r="O14" s="80">
        <f t="shared" si="3"/>
        <v>-22.999640000000028</v>
      </c>
      <c r="P14">
        <f t="shared" si="4"/>
        <v>77.004289999999997</v>
      </c>
      <c r="Q14" s="80">
        <f t="shared" si="5"/>
        <v>0.99571000000000254</v>
      </c>
      <c r="R14">
        <f t="shared" si="6"/>
        <v>75.367893867699991</v>
      </c>
      <c r="S14" s="80">
        <f t="shared" si="7"/>
        <v>2.6321061323000094</v>
      </c>
      <c r="T14">
        <f t="shared" si="8"/>
        <v>74.337345880000001</v>
      </c>
      <c r="U14" s="80">
        <f t="shared" si="9"/>
        <v>3.6626541199999991</v>
      </c>
      <c r="V14">
        <f t="shared" si="10"/>
        <v>72.751734999999925</v>
      </c>
      <c r="W14" s="80">
        <f t="shared" si="11"/>
        <v>5.2482650000000746</v>
      </c>
      <c r="X14" s="15">
        <f t="shared" si="12"/>
        <v>72.735735318603986</v>
      </c>
      <c r="Y14" s="15">
        <f>K14-X14</f>
        <v>5.2642646813960141</v>
      </c>
      <c r="Z14" s="15">
        <f t="shared" si="14"/>
        <v>73.536540599301986</v>
      </c>
      <c r="AA14" s="80">
        <f t="shared" si="15"/>
        <v>4.4634594006980137</v>
      </c>
      <c r="AB14">
        <f t="shared" si="16"/>
        <v>74.852619873849989</v>
      </c>
      <c r="AC14" s="80">
        <f t="shared" si="17"/>
        <v>3.1473801261500114</v>
      </c>
    </row>
    <row r="15" spans="1:31">
      <c r="A15" s="13">
        <v>7.2</v>
      </c>
      <c r="B15" s="14">
        <v>6.6</v>
      </c>
      <c r="C15" s="15">
        <v>18</v>
      </c>
      <c r="D15" s="14">
        <v>4</v>
      </c>
      <c r="E15" s="15">
        <v>80</v>
      </c>
      <c r="F15" s="14">
        <v>20</v>
      </c>
      <c r="G15" s="15">
        <v>25</v>
      </c>
      <c r="H15" s="14">
        <v>14</v>
      </c>
      <c r="I15" s="16">
        <v>0.8</v>
      </c>
      <c r="J15" s="17">
        <v>1.3</v>
      </c>
      <c r="K15" s="19">
        <v>78</v>
      </c>
      <c r="L15">
        <f t="shared" si="0"/>
        <v>64.936800000000005</v>
      </c>
      <c r="M15" s="80">
        <f t="shared" si="1"/>
        <v>13.063199999999995</v>
      </c>
      <c r="N15">
        <f t="shared" si="2"/>
        <v>100.90334000000004</v>
      </c>
      <c r="O15" s="80">
        <f t="shared" si="3"/>
        <v>-22.903340000000043</v>
      </c>
      <c r="P15">
        <f t="shared" si="4"/>
        <v>76.916179999999997</v>
      </c>
      <c r="Q15" s="80">
        <f t="shared" si="5"/>
        <v>1.0838200000000029</v>
      </c>
      <c r="R15">
        <f t="shared" si="6"/>
        <v>75.351441402399999</v>
      </c>
      <c r="S15" s="80">
        <f t="shared" si="7"/>
        <v>2.648558597600001</v>
      </c>
      <c r="T15">
        <f t="shared" si="8"/>
        <v>74.625329919999999</v>
      </c>
      <c r="U15" s="80">
        <f t="shared" si="9"/>
        <v>3.3746700800000013</v>
      </c>
      <c r="V15">
        <f t="shared" si="10"/>
        <v>72.614829999999969</v>
      </c>
      <c r="W15" s="80">
        <f t="shared" si="11"/>
        <v>5.3851700000000307</v>
      </c>
      <c r="X15" s="15">
        <f t="shared" si="12"/>
        <v>74.156699664447999</v>
      </c>
      <c r="Y15" s="15">
        <f t="shared" si="13"/>
        <v>3.8433003355520015</v>
      </c>
      <c r="Z15" s="15">
        <f t="shared" si="14"/>
        <v>74.391014792223999</v>
      </c>
      <c r="AA15" s="80">
        <f t="shared" si="15"/>
        <v>3.6089852077760014</v>
      </c>
      <c r="AB15">
        <f t="shared" si="16"/>
        <v>74.988385661199999</v>
      </c>
      <c r="AC15" s="80">
        <f t="shared" si="17"/>
        <v>3.0116143388000012</v>
      </c>
    </row>
    <row r="16" spans="1:31">
      <c r="A16" s="13">
        <v>7.2</v>
      </c>
      <c r="B16" s="14">
        <v>6.6</v>
      </c>
      <c r="C16" s="15">
        <v>19</v>
      </c>
      <c r="D16" s="14">
        <v>4</v>
      </c>
      <c r="E16" s="15">
        <v>80</v>
      </c>
      <c r="F16" s="14">
        <v>20</v>
      </c>
      <c r="G16" s="15">
        <v>25</v>
      </c>
      <c r="H16" s="14">
        <v>14</v>
      </c>
      <c r="I16" s="16">
        <v>0.8</v>
      </c>
      <c r="J16" s="17">
        <v>1.3</v>
      </c>
      <c r="K16" s="19">
        <v>78</v>
      </c>
      <c r="L16">
        <f t="shared" si="0"/>
        <v>65.115600000000001</v>
      </c>
      <c r="M16" s="80">
        <f t="shared" si="1"/>
        <v>12.884399999999999</v>
      </c>
      <c r="N16">
        <f t="shared" si="2"/>
        <v>100.93544</v>
      </c>
      <c r="O16" s="80">
        <f t="shared" si="3"/>
        <v>-22.93544</v>
      </c>
      <c r="P16">
        <f t="shared" si="4"/>
        <v>76.945549999999997</v>
      </c>
      <c r="Q16" s="80">
        <f t="shared" si="5"/>
        <v>1.0544500000000028</v>
      </c>
      <c r="R16">
        <f t="shared" si="6"/>
        <v>75.355840816299988</v>
      </c>
      <c r="S16" s="80">
        <f t="shared" si="7"/>
        <v>2.6441591837000118</v>
      </c>
      <c r="T16">
        <f t="shared" si="8"/>
        <v>74.521385080000002</v>
      </c>
      <c r="U16" s="80">
        <f t="shared" si="9"/>
        <v>3.4786149199999983</v>
      </c>
      <c r="V16">
        <f t="shared" si="10"/>
        <v>72.660464999999974</v>
      </c>
      <c r="W16" s="80">
        <f t="shared" si="11"/>
        <v>5.3395350000000263</v>
      </c>
      <c r="X16" s="15">
        <f t="shared" si="12"/>
        <v>73.613899951275997</v>
      </c>
      <c r="Y16" s="15">
        <f t="shared" si="13"/>
        <v>4.3861000487240034</v>
      </c>
      <c r="Z16" s="15">
        <f t="shared" si="14"/>
        <v>74.067642515637999</v>
      </c>
      <c r="AA16" s="80">
        <f t="shared" si="15"/>
        <v>3.9323574843620008</v>
      </c>
      <c r="AB16">
        <f t="shared" si="16"/>
        <v>74.938612948149995</v>
      </c>
      <c r="AC16" s="80">
        <f t="shared" si="17"/>
        <v>3.061387051850005</v>
      </c>
    </row>
    <row r="17" spans="1:31">
      <c r="A17" s="13">
        <v>7.2</v>
      </c>
      <c r="B17" s="14">
        <v>6.6</v>
      </c>
      <c r="C17" s="15">
        <v>19</v>
      </c>
      <c r="D17" s="14">
        <v>4</v>
      </c>
      <c r="E17" s="15">
        <v>80</v>
      </c>
      <c r="F17" s="14">
        <v>20</v>
      </c>
      <c r="G17" s="15">
        <v>25</v>
      </c>
      <c r="H17" s="14">
        <v>14</v>
      </c>
      <c r="I17" s="16">
        <v>0.8</v>
      </c>
      <c r="J17" s="17">
        <v>1.3</v>
      </c>
      <c r="K17" s="19">
        <v>78</v>
      </c>
      <c r="L17">
        <f t="shared" si="0"/>
        <v>65.115600000000001</v>
      </c>
      <c r="M17" s="80">
        <f t="shared" si="1"/>
        <v>12.884399999999999</v>
      </c>
      <c r="N17">
        <f t="shared" si="2"/>
        <v>100.93544</v>
      </c>
      <c r="O17" s="80">
        <f t="shared" si="3"/>
        <v>-22.93544</v>
      </c>
      <c r="P17">
        <f t="shared" si="4"/>
        <v>76.945549999999997</v>
      </c>
      <c r="Q17" s="80">
        <f t="shared" si="5"/>
        <v>1.0544500000000028</v>
      </c>
      <c r="R17">
        <f t="shared" si="6"/>
        <v>75.355840816299988</v>
      </c>
      <c r="S17" s="80">
        <f t="shared" si="7"/>
        <v>2.6441591837000118</v>
      </c>
      <c r="T17">
        <f t="shared" si="8"/>
        <v>74.521385080000002</v>
      </c>
      <c r="U17" s="80">
        <f t="shared" si="9"/>
        <v>3.4786149199999983</v>
      </c>
      <c r="V17">
        <f t="shared" si="10"/>
        <v>72.660464999999974</v>
      </c>
      <c r="W17" s="80">
        <f t="shared" si="11"/>
        <v>5.3395350000000263</v>
      </c>
      <c r="X17" s="15">
        <f t="shared" si="12"/>
        <v>73.613899951275997</v>
      </c>
      <c r="Y17" s="15">
        <f t="shared" si="13"/>
        <v>4.3861000487240034</v>
      </c>
      <c r="Z17" s="15">
        <f t="shared" si="14"/>
        <v>74.067642515637999</v>
      </c>
      <c r="AA17" s="80">
        <f t="shared" si="15"/>
        <v>3.9323574843620008</v>
      </c>
      <c r="AB17">
        <f t="shared" si="16"/>
        <v>74.938612948149995</v>
      </c>
      <c r="AC17" s="80">
        <f t="shared" si="17"/>
        <v>3.061387051850005</v>
      </c>
    </row>
    <row r="18" spans="1:31">
      <c r="A18" s="13">
        <v>7.2</v>
      </c>
      <c r="B18" s="14">
        <v>6.6</v>
      </c>
      <c r="C18" s="15">
        <v>20</v>
      </c>
      <c r="D18" s="14">
        <v>4</v>
      </c>
      <c r="E18" s="15">
        <v>80</v>
      </c>
      <c r="F18" s="14">
        <v>15</v>
      </c>
      <c r="G18" s="15">
        <v>25</v>
      </c>
      <c r="H18" s="14">
        <v>14</v>
      </c>
      <c r="I18" s="16">
        <v>0.8</v>
      </c>
      <c r="J18" s="17">
        <v>1.3</v>
      </c>
      <c r="K18" s="19">
        <v>78</v>
      </c>
      <c r="L18">
        <f t="shared" si="0"/>
        <v>65.294399999999996</v>
      </c>
      <c r="M18" s="80">
        <f t="shared" si="1"/>
        <v>12.705600000000004</v>
      </c>
      <c r="N18">
        <f t="shared" si="2"/>
        <v>100.96754000000001</v>
      </c>
      <c r="O18" s="80">
        <f t="shared" si="3"/>
        <v>-22.967540000000014</v>
      </c>
      <c r="P18">
        <f t="shared" si="4"/>
        <v>76.974919999999997</v>
      </c>
      <c r="Q18" s="80">
        <f t="shared" si="5"/>
        <v>1.0250800000000027</v>
      </c>
      <c r="R18">
        <f t="shared" si="6"/>
        <v>75.361325600000001</v>
      </c>
      <c r="S18" s="80">
        <f t="shared" si="7"/>
        <v>2.6386743999999993</v>
      </c>
      <c r="T18">
        <f t="shared" si="8"/>
        <v>74.425390399999998</v>
      </c>
      <c r="U18" s="80">
        <f t="shared" si="9"/>
        <v>3.5746096000000023</v>
      </c>
      <c r="V18">
        <f t="shared" si="10"/>
        <v>72.706099999999921</v>
      </c>
      <c r="W18" s="80">
        <f t="shared" si="11"/>
        <v>5.2939000000000789</v>
      </c>
      <c r="X18" s="15">
        <f t="shared" si="12"/>
        <v>73.141139712000012</v>
      </c>
      <c r="Y18" s="15">
        <f t="shared" si="13"/>
        <v>4.8588602879999883</v>
      </c>
      <c r="Z18" s="15">
        <f t="shared" si="14"/>
        <v>73.783265056000005</v>
      </c>
      <c r="AA18" s="80">
        <f t="shared" si="15"/>
        <v>4.2167349439999953</v>
      </c>
      <c r="AB18">
        <f t="shared" si="16"/>
        <v>74.893358000000006</v>
      </c>
      <c r="AC18" s="80">
        <f t="shared" si="17"/>
        <v>3.1066419999999937</v>
      </c>
    </row>
    <row r="19" spans="1:31" ht="15.75" thickBot="1">
      <c r="A19" s="5">
        <v>7.2</v>
      </c>
      <c r="B19" s="6">
        <v>6.7</v>
      </c>
      <c r="C19" s="7">
        <v>25</v>
      </c>
      <c r="D19" s="6">
        <v>4</v>
      </c>
      <c r="E19" s="7">
        <v>80</v>
      </c>
      <c r="F19" s="6">
        <v>15</v>
      </c>
      <c r="G19" s="7">
        <v>25</v>
      </c>
      <c r="H19" s="6">
        <v>14</v>
      </c>
      <c r="I19" s="8">
        <v>0.8</v>
      </c>
      <c r="J19" s="9">
        <v>1.3</v>
      </c>
      <c r="K19" s="11">
        <v>78</v>
      </c>
      <c r="L19">
        <f t="shared" si="0"/>
        <v>66.188400000000001</v>
      </c>
      <c r="M19" s="80">
        <f t="shared" si="1"/>
        <v>11.811599999999999</v>
      </c>
      <c r="N19">
        <f t="shared" si="2"/>
        <v>101.12804000000003</v>
      </c>
      <c r="O19" s="80">
        <f t="shared" si="3"/>
        <v>-23.128040000000027</v>
      </c>
      <c r="P19">
        <f t="shared" si="4"/>
        <v>77.121769999999998</v>
      </c>
      <c r="Q19" s="80">
        <f t="shared" si="5"/>
        <v>0.87823000000000206</v>
      </c>
      <c r="R19">
        <f t="shared" si="6"/>
        <v>75.404964062499999</v>
      </c>
      <c r="S19" s="80">
        <f t="shared" si="7"/>
        <v>2.5950359375000005</v>
      </c>
      <c r="T19">
        <f t="shared" si="8"/>
        <v>74.0646694</v>
      </c>
      <c r="U19" s="80">
        <f t="shared" si="9"/>
        <v>3.9353306000000003</v>
      </c>
      <c r="V19">
        <f t="shared" si="10"/>
        <v>72.934274999999943</v>
      </c>
      <c r="W19" s="80">
        <f t="shared" si="11"/>
        <v>5.0657250000000573</v>
      </c>
      <c r="X19" s="15">
        <f t="shared" si="12"/>
        <v>71.734775687500004</v>
      </c>
      <c r="Y19" s="15">
        <f t="shared" si="13"/>
        <v>6.2652243124999956</v>
      </c>
      <c r="Z19" s="15">
        <f t="shared" si="14"/>
        <v>72.899722543750002</v>
      </c>
      <c r="AA19" s="80">
        <f t="shared" si="15"/>
        <v>5.100277456249998</v>
      </c>
      <c r="AB19">
        <f t="shared" si="16"/>
        <v>74.734816731249992</v>
      </c>
      <c r="AC19" s="80">
        <f t="shared" si="17"/>
        <v>3.2651832687500075</v>
      </c>
    </row>
    <row r="20" spans="1:31">
      <c r="A20" s="13">
        <v>7.2</v>
      </c>
      <c r="B20" s="14">
        <v>6.7</v>
      </c>
      <c r="C20" s="15">
        <v>18</v>
      </c>
      <c r="D20" s="14">
        <v>4</v>
      </c>
      <c r="E20" s="15">
        <v>60</v>
      </c>
      <c r="F20" s="14">
        <v>10</v>
      </c>
      <c r="G20" s="15">
        <v>25</v>
      </c>
      <c r="H20" s="14">
        <v>14</v>
      </c>
      <c r="I20" s="16">
        <v>0.8</v>
      </c>
      <c r="J20" s="17">
        <v>1.3</v>
      </c>
      <c r="K20" s="19">
        <v>78</v>
      </c>
      <c r="L20">
        <f t="shared" si="0"/>
        <v>65.724800000000002</v>
      </c>
      <c r="M20" s="80">
        <f t="shared" si="1"/>
        <v>12.275199999999998</v>
      </c>
      <c r="N20">
        <f t="shared" si="2"/>
        <v>100.58334000000004</v>
      </c>
      <c r="O20" s="80">
        <f t="shared" si="3"/>
        <v>-22.583340000000035</v>
      </c>
      <c r="P20">
        <f t="shared" si="4"/>
        <v>76.569299999999998</v>
      </c>
      <c r="Q20" s="80">
        <f t="shared" si="5"/>
        <v>1.4307000000000016</v>
      </c>
      <c r="R20">
        <f t="shared" si="6"/>
        <v>75.351441402399999</v>
      </c>
      <c r="S20" s="80">
        <f t="shared" si="7"/>
        <v>2.648558597600001</v>
      </c>
      <c r="T20">
        <f t="shared" si="8"/>
        <v>74.706443039999996</v>
      </c>
      <c r="U20" s="80">
        <f t="shared" si="9"/>
        <v>3.2935569600000036</v>
      </c>
      <c r="V20">
        <f t="shared" si="10"/>
        <v>72.330229999999958</v>
      </c>
      <c r="W20" s="80">
        <f t="shared" si="11"/>
        <v>5.6697700000000424</v>
      </c>
      <c r="X20" s="15">
        <f t="shared" si="12"/>
        <v>75.342724864735999</v>
      </c>
      <c r="Y20" s="15">
        <f>K20-X20</f>
        <v>2.6572751352640012</v>
      </c>
      <c r="Z20" s="15">
        <f t="shared" si="14"/>
        <v>75.024583952368005</v>
      </c>
      <c r="AA20" s="80">
        <f t="shared" si="15"/>
        <v>2.9754160476319953</v>
      </c>
      <c r="AB20">
        <f t="shared" si="16"/>
        <v>75.028942221199998</v>
      </c>
      <c r="AC20" s="80">
        <f t="shared" si="17"/>
        <v>2.9710577788000023</v>
      </c>
    </row>
    <row r="21" spans="1:31">
      <c r="A21" s="13">
        <v>7.2</v>
      </c>
      <c r="B21" s="14">
        <v>6.7</v>
      </c>
      <c r="C21" s="15">
        <v>19</v>
      </c>
      <c r="D21" s="14">
        <v>4</v>
      </c>
      <c r="E21" s="15">
        <v>60</v>
      </c>
      <c r="F21" s="14">
        <v>10</v>
      </c>
      <c r="G21" s="15">
        <v>25</v>
      </c>
      <c r="H21" s="14">
        <v>14</v>
      </c>
      <c r="I21" s="16">
        <v>0.8</v>
      </c>
      <c r="J21" s="17">
        <v>1.3</v>
      </c>
      <c r="K21" s="19">
        <v>78</v>
      </c>
      <c r="L21">
        <f t="shared" si="0"/>
        <v>65.903599999999997</v>
      </c>
      <c r="M21" s="80">
        <f t="shared" si="1"/>
        <v>12.096400000000003</v>
      </c>
      <c r="N21">
        <f t="shared" si="2"/>
        <v>100.61543999999999</v>
      </c>
      <c r="O21" s="80">
        <f t="shared" si="3"/>
        <v>-22.615439999999992</v>
      </c>
      <c r="P21">
        <f t="shared" si="4"/>
        <v>76.598669999999998</v>
      </c>
      <c r="Q21" s="80">
        <f t="shared" si="5"/>
        <v>1.4013300000000015</v>
      </c>
      <c r="R21">
        <f t="shared" si="6"/>
        <v>75.355840816299988</v>
      </c>
      <c r="S21" s="80">
        <f t="shared" si="7"/>
        <v>2.6441591837000118</v>
      </c>
      <c r="T21">
        <f t="shared" si="8"/>
        <v>74.644562560000011</v>
      </c>
      <c r="U21" s="80">
        <f t="shared" si="9"/>
        <v>3.3554374399999887</v>
      </c>
      <c r="V21">
        <f t="shared" si="10"/>
        <v>72.375864999999962</v>
      </c>
      <c r="W21" s="80">
        <f t="shared" si="11"/>
        <v>5.6241350000000381</v>
      </c>
      <c r="X21" s="15">
        <f t="shared" si="12"/>
        <v>74.926188130231978</v>
      </c>
      <c r="Y21" s="15">
        <f t="shared" si="13"/>
        <v>3.0738118697680221</v>
      </c>
      <c r="Z21" s="15">
        <f t="shared" si="14"/>
        <v>74.785375345115995</v>
      </c>
      <c r="AA21" s="80">
        <f t="shared" si="15"/>
        <v>3.2146246548840054</v>
      </c>
      <c r="AB21">
        <f t="shared" si="16"/>
        <v>75.00020168815</v>
      </c>
      <c r="AC21" s="80">
        <f t="shared" si="17"/>
        <v>2.9997983118500002</v>
      </c>
    </row>
    <row r="22" spans="1:31">
      <c r="A22" s="13">
        <v>7.2</v>
      </c>
      <c r="B22" s="14">
        <v>6.6</v>
      </c>
      <c r="C22" s="15">
        <v>12</v>
      </c>
      <c r="D22" s="14">
        <v>4</v>
      </c>
      <c r="E22" s="15">
        <v>50</v>
      </c>
      <c r="F22" s="14">
        <v>10</v>
      </c>
      <c r="G22" s="15">
        <v>25</v>
      </c>
      <c r="H22" s="14">
        <v>14</v>
      </c>
      <c r="I22" s="16">
        <v>0.8</v>
      </c>
      <c r="J22" s="17">
        <v>1.3</v>
      </c>
      <c r="K22" s="19">
        <v>78</v>
      </c>
      <c r="L22">
        <f t="shared" si="0"/>
        <v>65.046000000000006</v>
      </c>
      <c r="M22" s="80">
        <f t="shared" si="1"/>
        <v>12.953999999999994</v>
      </c>
      <c r="N22">
        <f t="shared" si="2"/>
        <v>100.23074000000001</v>
      </c>
      <c r="O22" s="80">
        <f t="shared" si="3"/>
        <v>-22.230740000000011</v>
      </c>
      <c r="P22">
        <f t="shared" si="4"/>
        <v>76.219639999999998</v>
      </c>
      <c r="Q22" s="80">
        <f t="shared" si="5"/>
        <v>1.7803600000000017</v>
      </c>
      <c r="R22">
        <f t="shared" si="6"/>
        <v>75.347943289599996</v>
      </c>
      <c r="S22" s="80">
        <f t="shared" si="7"/>
        <v>2.6520567104000037</v>
      </c>
      <c r="T22">
        <f t="shared" si="8"/>
        <v>75.240990699999998</v>
      </c>
      <c r="U22" s="80">
        <f t="shared" si="9"/>
        <v>2.7590093000000024</v>
      </c>
      <c r="V22">
        <f t="shared" si="10"/>
        <v>71.914119999999954</v>
      </c>
      <c r="W22" s="80">
        <f t="shared" si="11"/>
        <v>6.0858800000000457</v>
      </c>
      <c r="X22" s="15">
        <f t="shared" si="12"/>
        <v>79.753696030719965</v>
      </c>
      <c r="Y22" s="15">
        <f t="shared" si="13"/>
        <v>-1.7536960307199649</v>
      </c>
      <c r="Z22" s="15">
        <f t="shared" si="14"/>
        <v>77.497343365359981</v>
      </c>
      <c r="AA22" s="80">
        <f t="shared" si="15"/>
        <v>0.50265663464001875</v>
      </c>
      <c r="AB22">
        <f t="shared" si="16"/>
        <v>75.29446699479999</v>
      </c>
      <c r="AC22" s="80">
        <f t="shared" si="17"/>
        <v>2.7055330052000102</v>
      </c>
    </row>
    <row r="23" spans="1:31">
      <c r="A23" s="13">
        <v>7.2</v>
      </c>
      <c r="B23" s="14">
        <v>6.6</v>
      </c>
      <c r="C23" s="15">
        <v>10</v>
      </c>
      <c r="D23" s="14">
        <v>4</v>
      </c>
      <c r="E23" s="15">
        <v>50</v>
      </c>
      <c r="F23" s="14">
        <v>10</v>
      </c>
      <c r="G23" s="15">
        <v>25</v>
      </c>
      <c r="H23" s="14">
        <v>14</v>
      </c>
      <c r="I23" s="16">
        <v>0.8</v>
      </c>
      <c r="J23" s="17">
        <v>1.3</v>
      </c>
      <c r="K23" s="19">
        <v>78</v>
      </c>
      <c r="L23">
        <f t="shared" si="0"/>
        <v>64.688400000000001</v>
      </c>
      <c r="M23" s="80">
        <f t="shared" si="1"/>
        <v>13.311599999999999</v>
      </c>
      <c r="N23">
        <f t="shared" si="2"/>
        <v>100.16654000000004</v>
      </c>
      <c r="O23" s="80">
        <f t="shared" si="3"/>
        <v>-22.16654000000004</v>
      </c>
      <c r="P23">
        <f t="shared" si="4"/>
        <v>76.160899999999998</v>
      </c>
      <c r="Q23" s="80">
        <f t="shared" si="5"/>
        <v>1.839100000000002</v>
      </c>
      <c r="R23">
        <f t="shared" si="6"/>
        <v>75.355545699999993</v>
      </c>
      <c r="S23" s="80">
        <f t="shared" si="7"/>
        <v>2.6444543000000067</v>
      </c>
      <c r="T23">
        <f t="shared" si="8"/>
        <v>75.443942499999977</v>
      </c>
      <c r="U23" s="80">
        <f t="shared" si="9"/>
        <v>2.5560575000000227</v>
      </c>
      <c r="V23">
        <f t="shared" si="10"/>
        <v>71.822849999999946</v>
      </c>
      <c r="W23" s="80">
        <f t="shared" si="11"/>
        <v>6.1771500000000543</v>
      </c>
      <c r="X23" s="15">
        <f t="shared" si="12"/>
        <v>81.515285290000008</v>
      </c>
      <c r="Y23" s="15">
        <f t="shared" si="13"/>
        <v>-3.5152852900000084</v>
      </c>
      <c r="Z23" s="15">
        <f t="shared" si="14"/>
        <v>78.479613895</v>
      </c>
      <c r="AA23" s="80">
        <f t="shared" si="15"/>
        <v>-0.47961389499999996</v>
      </c>
      <c r="AB23">
        <f t="shared" si="16"/>
        <v>75.399744099999992</v>
      </c>
      <c r="AC23" s="80">
        <f t="shared" si="17"/>
        <v>2.6002559000000076</v>
      </c>
    </row>
    <row r="24" spans="1:31">
      <c r="A24" s="13">
        <v>7</v>
      </c>
      <c r="B24" s="14">
        <v>6.6</v>
      </c>
      <c r="C24" s="15">
        <v>1500</v>
      </c>
      <c r="D24" s="14">
        <v>5</v>
      </c>
      <c r="E24" s="15">
        <v>9000</v>
      </c>
      <c r="F24" s="14">
        <v>25</v>
      </c>
      <c r="G24" s="15">
        <v>23</v>
      </c>
      <c r="H24" s="14">
        <v>14</v>
      </c>
      <c r="I24" s="16">
        <v>0.8</v>
      </c>
      <c r="J24" s="17">
        <v>1.2</v>
      </c>
      <c r="K24" s="19">
        <v>252</v>
      </c>
      <c r="L24">
        <f t="shared" si="0"/>
        <v>-21.529599999999959</v>
      </c>
      <c r="M24" s="80">
        <f t="shared" si="1"/>
        <v>273.52959999999996</v>
      </c>
      <c r="N24">
        <f t="shared" si="2"/>
        <v>299.46569999999997</v>
      </c>
      <c r="O24" s="80">
        <f t="shared" si="3"/>
        <v>-47.46569999999997</v>
      </c>
      <c r="P24">
        <f t="shared" si="4"/>
        <v>275.15099999999995</v>
      </c>
      <c r="Q24" s="80">
        <f t="shared" si="5"/>
        <v>-23.150999999999954</v>
      </c>
      <c r="R24">
        <f t="shared" si="6"/>
        <v>252.01749999999987</v>
      </c>
      <c r="S24" s="80">
        <f t="shared" si="7"/>
        <v>-1.7499999999870397E-2</v>
      </c>
      <c r="T24">
        <f t="shared" si="8"/>
        <v>253.50899999999092</v>
      </c>
      <c r="U24" s="80">
        <f t="shared" si="9"/>
        <v>-1.5089999999909196</v>
      </c>
      <c r="V24">
        <f t="shared" si="10"/>
        <v>274.24350000000004</v>
      </c>
      <c r="W24" s="80">
        <f t="shared" si="11"/>
        <v>-22.24350000000004</v>
      </c>
      <c r="X24" s="15">
        <f t="shared" si="12"/>
        <v>251.94499999843538</v>
      </c>
      <c r="Y24" s="15">
        <f t="shared" si="13"/>
        <v>5.5000001564621925E-2</v>
      </c>
      <c r="Z24" s="15">
        <f t="shared" si="14"/>
        <v>252.72699999921315</v>
      </c>
      <c r="AA24" s="80">
        <f t="shared" si="15"/>
        <v>-0.72699999921314884</v>
      </c>
      <c r="AB24">
        <f t="shared" si="16"/>
        <v>252.7632499999954</v>
      </c>
      <c r="AC24" s="80">
        <f t="shared" si="17"/>
        <v>-0.763249999995395</v>
      </c>
      <c r="AE24" s="71">
        <v>3</v>
      </c>
    </row>
    <row r="25" spans="1:31">
      <c r="A25" s="13">
        <v>7</v>
      </c>
      <c r="B25" s="14">
        <v>6.6</v>
      </c>
      <c r="C25" s="15">
        <v>570</v>
      </c>
      <c r="D25" s="14">
        <v>4</v>
      </c>
      <c r="E25" s="15">
        <v>3500</v>
      </c>
      <c r="F25" s="14">
        <v>20</v>
      </c>
      <c r="G25" s="15">
        <v>23</v>
      </c>
      <c r="H25" s="14">
        <v>14</v>
      </c>
      <c r="I25" s="16">
        <v>0.8</v>
      </c>
      <c r="J25" s="17">
        <v>1.2</v>
      </c>
      <c r="K25" s="19">
        <v>204</v>
      </c>
      <c r="L25">
        <f t="shared" si="0"/>
        <v>28.886400000000037</v>
      </c>
      <c r="M25" s="80">
        <f t="shared" si="1"/>
        <v>175.11359999999996</v>
      </c>
      <c r="N25">
        <f t="shared" si="2"/>
        <v>181.61270000000002</v>
      </c>
      <c r="O25" s="80">
        <f t="shared" si="3"/>
        <v>22.387299999999982</v>
      </c>
      <c r="P25">
        <f t="shared" si="4"/>
        <v>152.44489999999999</v>
      </c>
      <c r="Q25" s="80">
        <f t="shared" si="5"/>
        <v>51.55510000000001</v>
      </c>
      <c r="R25">
        <f t="shared" si="6"/>
        <v>190.2613801</v>
      </c>
      <c r="S25" s="80">
        <f t="shared" si="7"/>
        <v>13.738619900000003</v>
      </c>
      <c r="T25">
        <f t="shared" si="8"/>
        <v>197.71089999999913</v>
      </c>
      <c r="U25" s="80">
        <f t="shared" si="9"/>
        <v>6.2891000000008717</v>
      </c>
      <c r="V25">
        <f t="shared" si="10"/>
        <v>153.53795000000002</v>
      </c>
      <c r="W25" s="80">
        <f t="shared" si="11"/>
        <v>50.462049999999977</v>
      </c>
      <c r="X25" s="15">
        <f t="shared" si="12"/>
        <v>195.20077389993821</v>
      </c>
      <c r="Y25" s="15">
        <f t="shared" si="13"/>
        <v>8.7992261000617873</v>
      </c>
      <c r="Z25" s="15">
        <f t="shared" si="14"/>
        <v>196.45583694996867</v>
      </c>
      <c r="AA25" s="80">
        <f t="shared" si="15"/>
        <v>7.5441630500313295</v>
      </c>
      <c r="AB25">
        <f t="shared" si="16"/>
        <v>193.98614004999956</v>
      </c>
      <c r="AC25" s="80">
        <f t="shared" si="17"/>
        <v>10.013859950000437</v>
      </c>
    </row>
    <row r="26" spans="1:31">
      <c r="A26" s="13">
        <v>6.9</v>
      </c>
      <c r="B26" s="14">
        <v>6.5</v>
      </c>
      <c r="C26" s="15">
        <v>250</v>
      </c>
      <c r="D26" s="14">
        <v>4</v>
      </c>
      <c r="E26" s="15">
        <v>1800</v>
      </c>
      <c r="F26" s="14">
        <v>20</v>
      </c>
      <c r="G26" s="15">
        <v>22</v>
      </c>
      <c r="H26" s="14">
        <v>14</v>
      </c>
      <c r="I26" s="16">
        <v>0.8</v>
      </c>
      <c r="J26" s="17">
        <v>1.2</v>
      </c>
      <c r="K26" s="19">
        <v>126</v>
      </c>
      <c r="L26">
        <f t="shared" si="0"/>
        <v>38.650400000000005</v>
      </c>
      <c r="M26" s="80">
        <f t="shared" si="1"/>
        <v>87.349599999999995</v>
      </c>
      <c r="N26">
        <f t="shared" si="2"/>
        <v>148.27578</v>
      </c>
      <c r="O26" s="80">
        <f t="shared" si="3"/>
        <v>-22.275779999999997</v>
      </c>
      <c r="P26">
        <f t="shared" si="4"/>
        <v>113.5617</v>
      </c>
      <c r="Q26" s="80">
        <f t="shared" si="5"/>
        <v>12.438299999999998</v>
      </c>
      <c r="R26">
        <f t="shared" si="6"/>
        <v>101.58156249999999</v>
      </c>
      <c r="S26" s="80">
        <f t="shared" si="7"/>
        <v>24.41843750000001</v>
      </c>
      <c r="T26">
        <f t="shared" si="8"/>
        <v>123.50620000000015</v>
      </c>
      <c r="U26" s="80">
        <f t="shared" si="9"/>
        <v>2.493799999999851</v>
      </c>
      <c r="V26">
        <f t="shared" si="10"/>
        <v>118.27674999999995</v>
      </c>
      <c r="W26" s="80">
        <f t="shared" si="11"/>
        <v>7.7232500000000499</v>
      </c>
      <c r="X26" s="15">
        <f t="shared" si="12"/>
        <v>123.46624999999767</v>
      </c>
      <c r="Y26" s="15">
        <f t="shared" si="13"/>
        <v>2.5337500000023283</v>
      </c>
      <c r="Z26" s="15">
        <f t="shared" si="14"/>
        <v>123.48622499999891</v>
      </c>
      <c r="AA26" s="80">
        <f t="shared" si="15"/>
        <v>2.5137750000010897</v>
      </c>
      <c r="AB26">
        <f t="shared" si="16"/>
        <v>112.54388125000007</v>
      </c>
      <c r="AC26" s="80">
        <f t="shared" si="17"/>
        <v>13.456118749999931</v>
      </c>
    </row>
    <row r="27" spans="1:31">
      <c r="A27" s="13">
        <v>7</v>
      </c>
      <c r="B27" s="14">
        <v>6.6</v>
      </c>
      <c r="C27" s="15">
        <v>110</v>
      </c>
      <c r="D27" s="14">
        <v>4</v>
      </c>
      <c r="E27" s="15">
        <v>900</v>
      </c>
      <c r="F27" s="14">
        <v>20</v>
      </c>
      <c r="G27" s="15">
        <v>23</v>
      </c>
      <c r="H27" s="14">
        <v>14</v>
      </c>
      <c r="I27" s="16">
        <v>0.8</v>
      </c>
      <c r="J27" s="17">
        <v>1.2</v>
      </c>
      <c r="K27" s="19">
        <v>100</v>
      </c>
      <c r="L27">
        <f t="shared" si="0"/>
        <v>49.078399999999995</v>
      </c>
      <c r="M27" s="80">
        <f t="shared" si="1"/>
        <v>50.921600000000005</v>
      </c>
      <c r="N27">
        <f t="shared" si="2"/>
        <v>125.2467</v>
      </c>
      <c r="O27" s="80">
        <f t="shared" si="3"/>
        <v>-25.246700000000004</v>
      </c>
      <c r="P27">
        <f t="shared" si="4"/>
        <v>93.840299999999999</v>
      </c>
      <c r="Q27" s="80">
        <f t="shared" si="5"/>
        <v>6.1597000000000008</v>
      </c>
      <c r="R27">
        <f t="shared" si="6"/>
        <v>80.062726699999999</v>
      </c>
      <c r="S27" s="80">
        <f t="shared" si="7"/>
        <v>19.937273300000001</v>
      </c>
      <c r="T27">
        <f t="shared" si="8"/>
        <v>101.00274000000003</v>
      </c>
      <c r="U27" s="80">
        <f t="shared" si="9"/>
        <v>-1.0027400000000313</v>
      </c>
      <c r="V27">
        <f t="shared" si="10"/>
        <v>95.547850000000039</v>
      </c>
      <c r="W27" s="80">
        <f t="shared" si="11"/>
        <v>4.4521499999999605</v>
      </c>
      <c r="X27" s="15">
        <f t="shared" si="12"/>
        <v>99.85197581999978</v>
      </c>
      <c r="Y27" s="15">
        <f t="shared" si="13"/>
        <v>0.14802418000022044</v>
      </c>
      <c r="Z27" s="15">
        <f t="shared" si="14"/>
        <v>100.4273579099999</v>
      </c>
      <c r="AA27" s="80">
        <f t="shared" si="15"/>
        <v>-0.42735790999989831</v>
      </c>
      <c r="AB27">
        <f t="shared" si="16"/>
        <v>90.532733350000015</v>
      </c>
      <c r="AC27" s="80">
        <f t="shared" si="17"/>
        <v>9.4672666499999849</v>
      </c>
    </row>
    <row r="28" spans="1:31" ht="15.75" thickBot="1">
      <c r="A28" s="5">
        <v>7</v>
      </c>
      <c r="B28" s="6">
        <v>6.6</v>
      </c>
      <c r="C28" s="7">
        <v>50</v>
      </c>
      <c r="D28" s="6">
        <v>4</v>
      </c>
      <c r="E28" s="7">
        <v>400</v>
      </c>
      <c r="F28" s="6">
        <v>20</v>
      </c>
      <c r="G28" s="7">
        <v>23</v>
      </c>
      <c r="H28" s="6">
        <v>14</v>
      </c>
      <c r="I28" s="8">
        <v>0.8</v>
      </c>
      <c r="J28" s="9">
        <v>1.2</v>
      </c>
      <c r="K28" s="11">
        <v>84</v>
      </c>
      <c r="L28">
        <f t="shared" si="0"/>
        <v>58.050400000000003</v>
      </c>
      <c r="M28" s="80">
        <f t="shared" si="1"/>
        <v>25.949599999999997</v>
      </c>
      <c r="N28">
        <f t="shared" si="2"/>
        <v>115.32070000000002</v>
      </c>
      <c r="O28" s="80">
        <f t="shared" si="3"/>
        <v>-31.320700000000016</v>
      </c>
      <c r="P28">
        <f t="shared" si="4"/>
        <v>83.406100000000009</v>
      </c>
      <c r="Q28" s="80">
        <f t="shared" si="5"/>
        <v>0.59389999999999077</v>
      </c>
      <c r="R28">
        <f t="shared" si="6"/>
        <v>76.02121249999999</v>
      </c>
      <c r="S28" s="80">
        <f t="shared" si="7"/>
        <v>7.9787875000000099</v>
      </c>
      <c r="T28">
        <f t="shared" si="8"/>
        <v>79.791200000000003</v>
      </c>
      <c r="U28" s="80">
        <f t="shared" si="9"/>
        <v>4.2087999999999965</v>
      </c>
      <c r="V28">
        <f t="shared" si="10"/>
        <v>85.694749999999999</v>
      </c>
      <c r="W28" s="80">
        <f t="shared" si="11"/>
        <v>-1.6947499999999991</v>
      </c>
      <c r="X28" s="15">
        <f t="shared" si="12"/>
        <v>84.115664999999964</v>
      </c>
      <c r="Y28" s="15">
        <f t="shared" si="13"/>
        <v>-0.11566499999996438</v>
      </c>
      <c r="Z28" s="15">
        <f t="shared" si="14"/>
        <v>81.953432499999991</v>
      </c>
      <c r="AA28" s="80">
        <f t="shared" si="15"/>
        <v>2.046567500000009</v>
      </c>
      <c r="AB28">
        <f t="shared" si="16"/>
        <v>77.906206249999997</v>
      </c>
      <c r="AC28" s="80">
        <f t="shared" si="17"/>
        <v>6.0937937500000032</v>
      </c>
    </row>
    <row r="29" spans="1:31">
      <c r="A29" s="13">
        <v>7.1</v>
      </c>
      <c r="B29" s="14">
        <v>6.8</v>
      </c>
      <c r="C29" s="15">
        <v>400</v>
      </c>
      <c r="D29" s="14">
        <v>3</v>
      </c>
      <c r="E29" s="15">
        <v>700</v>
      </c>
      <c r="F29" s="14">
        <v>15</v>
      </c>
      <c r="G29" s="15">
        <v>27</v>
      </c>
      <c r="H29" s="14">
        <v>22</v>
      </c>
      <c r="I29" s="16">
        <v>0.7</v>
      </c>
      <c r="J29" s="17">
        <v>1.1000000000000001</v>
      </c>
      <c r="K29" s="19">
        <v>110</v>
      </c>
      <c r="L29">
        <f t="shared" si="0"/>
        <v>108.8104</v>
      </c>
      <c r="M29" s="80">
        <f t="shared" si="1"/>
        <v>1.1895999999999987</v>
      </c>
      <c r="N29">
        <f t="shared" si="2"/>
        <v>127.22062000000001</v>
      </c>
      <c r="O29" s="80">
        <f t="shared" si="3"/>
        <v>-17.220620000000011</v>
      </c>
      <c r="P29">
        <f t="shared" si="4"/>
        <v>98.888800000000003</v>
      </c>
      <c r="Q29" s="80">
        <f t="shared" si="5"/>
        <v>11.111199999999997</v>
      </c>
      <c r="R29">
        <f t="shared" si="6"/>
        <v>138.63279999999997</v>
      </c>
      <c r="S29" s="80">
        <f t="shared" si="7"/>
        <v>-28.632799999999975</v>
      </c>
      <c r="T29">
        <f t="shared" si="8"/>
        <v>109.56930000000006</v>
      </c>
      <c r="U29" s="80">
        <f t="shared" si="9"/>
        <v>0.43069999999994479</v>
      </c>
      <c r="V29">
        <f t="shared" si="10"/>
        <v>108.78400000000002</v>
      </c>
      <c r="W29" s="80">
        <f t="shared" si="11"/>
        <v>1.2159999999999798</v>
      </c>
      <c r="X29" s="15">
        <f t="shared" si="12"/>
        <v>124.35083999999642</v>
      </c>
      <c r="Y29" s="15">
        <f>K29-X29</f>
        <v>-14.350839999996424</v>
      </c>
      <c r="Z29" s="15">
        <f t="shared" si="14"/>
        <v>116.96006999999824</v>
      </c>
      <c r="AA29" s="80">
        <f t="shared" si="15"/>
        <v>-6.9600699999982396</v>
      </c>
      <c r="AB29">
        <f t="shared" si="16"/>
        <v>124.10105000000001</v>
      </c>
      <c r="AC29" s="80">
        <f t="shared" si="17"/>
        <v>-14.101050000000015</v>
      </c>
      <c r="AE29" s="60"/>
    </row>
    <row r="30" spans="1:31">
      <c r="A30" s="13">
        <v>7.1</v>
      </c>
      <c r="B30" s="14">
        <v>6.7</v>
      </c>
      <c r="C30" s="15">
        <v>252</v>
      </c>
      <c r="D30" s="14">
        <v>3</v>
      </c>
      <c r="E30" s="15">
        <v>500</v>
      </c>
      <c r="F30" s="14">
        <v>20</v>
      </c>
      <c r="G30" s="15">
        <v>27</v>
      </c>
      <c r="H30" s="14">
        <v>18</v>
      </c>
      <c r="I30" s="16">
        <v>0.7</v>
      </c>
      <c r="J30" s="17">
        <v>1.1000000000000001</v>
      </c>
      <c r="K30" s="19">
        <v>84</v>
      </c>
      <c r="L30">
        <f t="shared" si="0"/>
        <v>90.227999999999994</v>
      </c>
      <c r="M30" s="80">
        <f t="shared" si="1"/>
        <v>-6.2279999999999944</v>
      </c>
      <c r="N30">
        <f t="shared" si="2"/>
        <v>119.26982000000004</v>
      </c>
      <c r="O30" s="80">
        <f t="shared" si="3"/>
        <v>-35.269820000000038</v>
      </c>
      <c r="P30">
        <f t="shared" si="4"/>
        <v>91.073239999999998</v>
      </c>
      <c r="Q30" s="80">
        <f t="shared" si="5"/>
        <v>-7.0732399999999984</v>
      </c>
      <c r="R30">
        <f t="shared" si="6"/>
        <v>101.99355698559998</v>
      </c>
      <c r="S30" s="80">
        <f t="shared" si="7"/>
        <v>-17.99355698559998</v>
      </c>
      <c r="T30">
        <f t="shared" si="8"/>
        <v>84.488907999999981</v>
      </c>
      <c r="U30" s="80">
        <f t="shared" si="9"/>
        <v>-0.4889079999999808</v>
      </c>
      <c r="V30">
        <f t="shared" si="10"/>
        <v>99.184020000000004</v>
      </c>
      <c r="W30" s="80">
        <f t="shared" si="11"/>
        <v>-15.184020000000004</v>
      </c>
      <c r="X30" s="15">
        <f t="shared" si="12"/>
        <v>86.766227948799155</v>
      </c>
      <c r="Y30" s="15">
        <f t="shared" si="13"/>
        <v>-2.7662279487991555</v>
      </c>
      <c r="Z30" s="15">
        <f t="shared" si="14"/>
        <v>85.627567974399568</v>
      </c>
      <c r="AA30" s="80">
        <f t="shared" si="15"/>
        <v>-1.6275679743995681</v>
      </c>
      <c r="AB30">
        <f t="shared" si="16"/>
        <v>93.24123249279998</v>
      </c>
      <c r="AC30" s="80">
        <f t="shared" si="17"/>
        <v>-9.2412324927999805</v>
      </c>
      <c r="AE30" s="71">
        <v>5</v>
      </c>
    </row>
    <row r="31" spans="1:31">
      <c r="A31" s="13">
        <v>7.1</v>
      </c>
      <c r="B31" s="14">
        <v>6.8</v>
      </c>
      <c r="C31" s="15">
        <v>98</v>
      </c>
      <c r="D31" s="14">
        <v>2</v>
      </c>
      <c r="E31" s="15">
        <v>120</v>
      </c>
      <c r="F31" s="14">
        <v>20</v>
      </c>
      <c r="G31" s="15">
        <v>27</v>
      </c>
      <c r="H31" s="14">
        <v>17</v>
      </c>
      <c r="I31" s="16">
        <v>0.7</v>
      </c>
      <c r="J31" s="17">
        <v>1.1000000000000001</v>
      </c>
      <c r="K31" s="19">
        <v>84</v>
      </c>
      <c r="L31">
        <f t="shared" si="0"/>
        <v>77.6648</v>
      </c>
      <c r="M31" s="80">
        <f t="shared" si="1"/>
        <v>6.3352000000000004</v>
      </c>
      <c r="N31">
        <f t="shared" si="2"/>
        <v>108.24642000000004</v>
      </c>
      <c r="O31" s="80">
        <f t="shared" si="3"/>
        <v>-24.246420000000043</v>
      </c>
      <c r="P31">
        <f t="shared" si="4"/>
        <v>79.959540000000004</v>
      </c>
      <c r="Q31" s="80">
        <f t="shared" si="5"/>
        <v>4.0404599999999959</v>
      </c>
      <c r="R31">
        <f t="shared" si="6"/>
        <v>78.9782257544</v>
      </c>
      <c r="S31" s="80">
        <f t="shared" si="7"/>
        <v>5.0217742455999996</v>
      </c>
      <c r="T31">
        <f t="shared" si="8"/>
        <v>84.629215679999987</v>
      </c>
      <c r="U31" s="80">
        <f t="shared" si="9"/>
        <v>-0.62921567999998729</v>
      </c>
      <c r="V31">
        <f t="shared" si="10"/>
        <v>86.748830000000027</v>
      </c>
      <c r="W31" s="80">
        <f t="shared" si="11"/>
        <v>-2.7488300000000265</v>
      </c>
      <c r="X31" s="15">
        <f t="shared" si="12"/>
        <v>84.278136402431983</v>
      </c>
      <c r="Y31" s="15">
        <f t="shared" si="13"/>
        <v>-0.27813640243198279</v>
      </c>
      <c r="Z31" s="15">
        <f t="shared" si="14"/>
        <v>84.453676041215985</v>
      </c>
      <c r="AA31" s="80">
        <f t="shared" si="15"/>
        <v>-0.45367604121598504</v>
      </c>
      <c r="AB31">
        <f t="shared" si="16"/>
        <v>81.803720717199994</v>
      </c>
      <c r="AC31" s="80">
        <f t="shared" si="17"/>
        <v>2.1962792828000062</v>
      </c>
      <c r="AE31" s="60"/>
    </row>
    <row r="32" spans="1:31">
      <c r="A32" s="13">
        <v>7.1</v>
      </c>
      <c r="B32" s="14">
        <v>6.8</v>
      </c>
      <c r="C32" s="15">
        <v>53</v>
      </c>
      <c r="D32" s="14">
        <v>3</v>
      </c>
      <c r="E32" s="15">
        <v>100</v>
      </c>
      <c r="F32" s="14">
        <v>20</v>
      </c>
      <c r="G32" s="15">
        <v>27</v>
      </c>
      <c r="H32" s="14">
        <v>18</v>
      </c>
      <c r="I32" s="16">
        <v>0.7</v>
      </c>
      <c r="J32" s="17">
        <v>1.1000000000000001</v>
      </c>
      <c r="K32" s="19">
        <v>80</v>
      </c>
      <c r="L32">
        <f t="shared" si="0"/>
        <v>70.406800000000004</v>
      </c>
      <c r="M32" s="80">
        <f t="shared" si="1"/>
        <v>9.593199999999996</v>
      </c>
      <c r="N32">
        <f t="shared" si="2"/>
        <v>106.48192000000003</v>
      </c>
      <c r="O32" s="80">
        <f t="shared" si="3"/>
        <v>-26.481920000000031</v>
      </c>
      <c r="P32">
        <f t="shared" si="4"/>
        <v>78.29101</v>
      </c>
      <c r="Q32" s="80">
        <f t="shared" si="5"/>
        <v>1.70899</v>
      </c>
      <c r="R32">
        <f t="shared" si="6"/>
        <v>76.1388733589</v>
      </c>
      <c r="S32" s="80">
        <f t="shared" si="7"/>
        <v>3.8611266411000003</v>
      </c>
      <c r="T32">
        <f t="shared" si="8"/>
        <v>74.337184399999984</v>
      </c>
      <c r="U32" s="80">
        <f t="shared" si="9"/>
        <v>5.662815600000016</v>
      </c>
      <c r="V32">
        <f t="shared" si="10"/>
        <v>84.410654999999991</v>
      </c>
      <c r="W32" s="80">
        <f t="shared" si="11"/>
        <v>-4.4106549999999913</v>
      </c>
      <c r="X32" s="15">
        <f t="shared" si="12"/>
        <v>79.413273056759976</v>
      </c>
      <c r="Y32" s="15">
        <f t="shared" si="13"/>
        <v>0.5867269432400235</v>
      </c>
      <c r="Z32" s="15">
        <f t="shared" si="14"/>
        <v>76.87522872837998</v>
      </c>
      <c r="AA32" s="80">
        <f t="shared" si="15"/>
        <v>3.1247712716200198</v>
      </c>
      <c r="AB32">
        <f t="shared" si="16"/>
        <v>75.238028879449985</v>
      </c>
      <c r="AC32" s="80">
        <f t="shared" si="17"/>
        <v>4.7619711205500153</v>
      </c>
      <c r="AE32" s="60"/>
    </row>
    <row r="33" spans="1:31" ht="15.75" thickBot="1">
      <c r="A33" s="5">
        <v>7.1</v>
      </c>
      <c r="B33" s="6">
        <v>6.8</v>
      </c>
      <c r="C33" s="7">
        <v>36</v>
      </c>
      <c r="D33" s="6">
        <v>3</v>
      </c>
      <c r="E33" s="7">
        <v>90</v>
      </c>
      <c r="F33" s="6">
        <v>20</v>
      </c>
      <c r="G33" s="7">
        <v>27</v>
      </c>
      <c r="H33" s="6">
        <v>18</v>
      </c>
      <c r="I33" s="8">
        <v>0.7</v>
      </c>
      <c r="J33" s="9">
        <v>1.1000000000000001</v>
      </c>
      <c r="K33" s="11">
        <v>80</v>
      </c>
      <c r="L33">
        <f t="shared" si="0"/>
        <v>67.761200000000002</v>
      </c>
      <c r="M33" s="80">
        <f t="shared" si="1"/>
        <v>12.238799999999998</v>
      </c>
      <c r="N33">
        <f t="shared" si="2"/>
        <v>105.77622000000002</v>
      </c>
      <c r="O33" s="80">
        <f t="shared" si="3"/>
        <v>-25.776220000000023</v>
      </c>
      <c r="P33">
        <f t="shared" si="4"/>
        <v>77.618279999999999</v>
      </c>
      <c r="Q33" s="80">
        <f t="shared" si="5"/>
        <v>2.3817200000000014</v>
      </c>
      <c r="R33">
        <f t="shared" si="6"/>
        <v>75.595153619199991</v>
      </c>
      <c r="S33" s="80">
        <f t="shared" si="7"/>
        <v>4.4048463808000093</v>
      </c>
      <c r="T33">
        <f t="shared" si="8"/>
        <v>73.628227739999986</v>
      </c>
      <c r="U33" s="80">
        <f t="shared" si="9"/>
        <v>6.3717722600000144</v>
      </c>
      <c r="V33">
        <f t="shared" si="10"/>
        <v>83.492559999999997</v>
      </c>
      <c r="W33" s="80">
        <f t="shared" si="11"/>
        <v>-3.4925599999999974</v>
      </c>
      <c r="X33" s="15">
        <f t="shared" si="12"/>
        <v>72.012016447232</v>
      </c>
      <c r="Y33" s="15">
        <f t="shared" si="13"/>
        <v>7.9879835527680001</v>
      </c>
      <c r="Z33" s="15">
        <f t="shared" si="14"/>
        <v>72.820122093615993</v>
      </c>
      <c r="AA33" s="80">
        <f t="shared" si="15"/>
        <v>7.1798779063840072</v>
      </c>
      <c r="AB33">
        <f t="shared" si="16"/>
        <v>74.611690679599988</v>
      </c>
      <c r="AC33" s="80">
        <f t="shared" si="17"/>
        <v>5.3883093204000119</v>
      </c>
      <c r="AE33" s="60"/>
    </row>
    <row r="34" spans="1:31">
      <c r="A34" s="66">
        <v>7.1</v>
      </c>
      <c r="B34" s="67">
        <v>6.7</v>
      </c>
      <c r="C34" s="68">
        <v>30</v>
      </c>
      <c r="D34" s="67">
        <v>4</v>
      </c>
      <c r="E34" s="68">
        <v>90</v>
      </c>
      <c r="F34" s="67">
        <v>20</v>
      </c>
      <c r="G34" s="68">
        <v>27</v>
      </c>
      <c r="H34" s="67">
        <v>23</v>
      </c>
      <c r="I34" s="69">
        <v>0.7</v>
      </c>
      <c r="J34" s="70">
        <v>1.2</v>
      </c>
      <c r="K34" s="72">
        <v>80</v>
      </c>
      <c r="L34">
        <f t="shared" si="0"/>
        <v>66.688400000000001</v>
      </c>
      <c r="M34" s="80">
        <f t="shared" si="1"/>
        <v>13.311599999999999</v>
      </c>
      <c r="N34">
        <f t="shared" si="2"/>
        <v>105.58362000000005</v>
      </c>
      <c r="O34" s="80">
        <f t="shared" si="3"/>
        <v>-25.583620000000053</v>
      </c>
      <c r="P34">
        <f t="shared" si="4"/>
        <v>77.442059999999998</v>
      </c>
      <c r="Q34" s="80">
        <f t="shared" si="5"/>
        <v>2.5579400000000021</v>
      </c>
      <c r="R34">
        <f t="shared" si="6"/>
        <v>75.475453899999991</v>
      </c>
      <c r="S34" s="80">
        <f t="shared" si="7"/>
        <v>4.5245461000000091</v>
      </c>
      <c r="T34">
        <f t="shared" si="8"/>
        <v>73.689387299999993</v>
      </c>
      <c r="U34" s="80">
        <f t="shared" si="9"/>
        <v>6.3106127000000072</v>
      </c>
      <c r="V34">
        <f t="shared" si="10"/>
        <v>83.218750000000028</v>
      </c>
      <c r="W34" s="80">
        <f t="shared" si="11"/>
        <v>-3.2187500000000284</v>
      </c>
      <c r="X34" s="15">
        <f t="shared" si="12"/>
        <v>70.802551693999987</v>
      </c>
      <c r="Y34" s="15">
        <f t="shared" si="13"/>
        <v>9.1974483060000125</v>
      </c>
      <c r="Z34" s="15">
        <f t="shared" si="14"/>
        <v>72.24596949699999</v>
      </c>
      <c r="AA34" s="80">
        <f t="shared" si="15"/>
        <v>7.7540305030000098</v>
      </c>
      <c r="AB34">
        <f t="shared" si="16"/>
        <v>74.582420599999992</v>
      </c>
      <c r="AC34" s="80">
        <f t="shared" si="17"/>
        <v>5.4175794000000081</v>
      </c>
      <c r="AE34" s="60"/>
    </row>
    <row r="35" spans="1:31">
      <c r="A35" s="13">
        <v>7.1</v>
      </c>
      <c r="B35" s="14">
        <v>6.7</v>
      </c>
      <c r="C35" s="15">
        <v>29</v>
      </c>
      <c r="D35" s="14">
        <v>4</v>
      </c>
      <c r="E35" s="15">
        <v>90</v>
      </c>
      <c r="F35" s="14">
        <v>20</v>
      </c>
      <c r="G35" s="15">
        <v>27</v>
      </c>
      <c r="H35" s="14">
        <v>23</v>
      </c>
      <c r="I35" s="16">
        <v>0.7</v>
      </c>
      <c r="J35" s="17">
        <v>1.2</v>
      </c>
      <c r="K35" s="19">
        <v>80</v>
      </c>
      <c r="L35">
        <f t="shared" si="0"/>
        <v>66.509599999999992</v>
      </c>
      <c r="M35" s="80">
        <f t="shared" si="1"/>
        <v>13.490400000000008</v>
      </c>
      <c r="N35">
        <f t="shared" si="2"/>
        <v>105.55152000000004</v>
      </c>
      <c r="O35" s="80">
        <f t="shared" si="3"/>
        <v>-25.551520000000039</v>
      </c>
      <c r="P35">
        <f t="shared" si="4"/>
        <v>77.412689999999998</v>
      </c>
      <c r="Q35" s="80">
        <f t="shared" si="5"/>
        <v>2.5873100000000022</v>
      </c>
      <c r="R35">
        <f t="shared" si="6"/>
        <v>75.459219137299996</v>
      </c>
      <c r="S35" s="80">
        <f t="shared" si="7"/>
        <v>4.5407808627000037</v>
      </c>
      <c r="T35">
        <f t="shared" si="8"/>
        <v>73.727183939999989</v>
      </c>
      <c r="U35" s="80">
        <f t="shared" si="9"/>
        <v>6.2728160600000109</v>
      </c>
      <c r="V35">
        <f t="shared" si="10"/>
        <v>83.173115000000024</v>
      </c>
      <c r="W35" s="80">
        <f t="shared" si="11"/>
        <v>-3.1731150000000241</v>
      </c>
      <c r="X35" s="15">
        <f t="shared" si="12"/>
        <v>70.745902138458007</v>
      </c>
      <c r="Y35" s="15">
        <f t="shared" si="13"/>
        <v>9.2540978615419931</v>
      </c>
      <c r="Z35" s="15">
        <f t="shared" si="14"/>
        <v>72.236543039228991</v>
      </c>
      <c r="AA35" s="80">
        <f t="shared" si="15"/>
        <v>7.7634569607710091</v>
      </c>
      <c r="AB35">
        <f t="shared" si="16"/>
        <v>74.593201538649993</v>
      </c>
      <c r="AC35" s="80">
        <f t="shared" si="17"/>
        <v>5.4067984613500073</v>
      </c>
      <c r="AE35" s="60"/>
    </row>
    <row r="36" spans="1:31">
      <c r="A36" s="13">
        <v>7.1</v>
      </c>
      <c r="B36" s="14">
        <v>6.7</v>
      </c>
      <c r="C36" s="15">
        <v>16</v>
      </c>
      <c r="D36" s="14">
        <v>5</v>
      </c>
      <c r="E36" s="15">
        <v>80</v>
      </c>
      <c r="F36" s="14">
        <v>20</v>
      </c>
      <c r="G36" s="15">
        <v>27</v>
      </c>
      <c r="H36" s="14">
        <v>23</v>
      </c>
      <c r="I36" s="16">
        <v>0.7</v>
      </c>
      <c r="J36" s="17">
        <v>1.2</v>
      </c>
      <c r="K36" s="19">
        <v>80</v>
      </c>
      <c r="L36">
        <f t="shared" si="0"/>
        <v>64.5792</v>
      </c>
      <c r="M36" s="80">
        <f t="shared" si="1"/>
        <v>15.4208</v>
      </c>
      <c r="N36">
        <f t="shared" si="2"/>
        <v>104.97422000000003</v>
      </c>
      <c r="O36" s="80">
        <f t="shared" si="3"/>
        <v>-24.974220000000031</v>
      </c>
      <c r="P36">
        <f t="shared" si="4"/>
        <v>76.857439999999997</v>
      </c>
      <c r="Q36" s="80">
        <f t="shared" si="5"/>
        <v>3.1425600000000031</v>
      </c>
      <c r="R36">
        <f t="shared" si="6"/>
        <v>75.34590622719999</v>
      </c>
      <c r="S36" s="80">
        <f t="shared" si="7"/>
        <v>4.6540937728000102</v>
      </c>
      <c r="T36">
        <f t="shared" si="8"/>
        <v>74.857070079999986</v>
      </c>
      <c r="U36" s="80">
        <f t="shared" si="9"/>
        <v>5.1429299200000145</v>
      </c>
      <c r="V36">
        <f t="shared" si="10"/>
        <v>82.437559999999991</v>
      </c>
      <c r="W36" s="80">
        <f t="shared" si="11"/>
        <v>-2.4375599999999906</v>
      </c>
      <c r="X36" s="15">
        <f t="shared" si="12"/>
        <v>75.463262316544004</v>
      </c>
      <c r="Y36" s="15">
        <f t="shared" si="13"/>
        <v>4.5367376834559963</v>
      </c>
      <c r="Z36" s="15">
        <f t="shared" si="14"/>
        <v>75.160166198271995</v>
      </c>
      <c r="AA36" s="80">
        <f t="shared" si="15"/>
        <v>4.8398338017280054</v>
      </c>
      <c r="AB36">
        <f t="shared" si="16"/>
        <v>75.101488153599988</v>
      </c>
      <c r="AC36" s="80">
        <f t="shared" si="17"/>
        <v>4.8985118464000124</v>
      </c>
      <c r="AE36" s="71">
        <v>6</v>
      </c>
    </row>
    <row r="37" spans="1:31">
      <c r="A37" s="13">
        <v>7.1</v>
      </c>
      <c r="B37" s="14">
        <v>6.7</v>
      </c>
      <c r="C37" s="15">
        <v>14</v>
      </c>
      <c r="D37" s="14">
        <v>5</v>
      </c>
      <c r="E37" s="15">
        <v>70</v>
      </c>
      <c r="F37" s="14">
        <v>20</v>
      </c>
      <c r="G37" s="15">
        <v>27</v>
      </c>
      <c r="H37" s="14">
        <v>23</v>
      </c>
      <c r="I37" s="16">
        <v>0.7</v>
      </c>
      <c r="J37" s="17">
        <v>1.2</v>
      </c>
      <c r="K37" s="19">
        <v>74</v>
      </c>
      <c r="L37">
        <f t="shared" si="0"/>
        <v>64.615600000000015</v>
      </c>
      <c r="M37" s="80">
        <f t="shared" si="1"/>
        <v>9.3843999999999852</v>
      </c>
      <c r="N37">
        <f t="shared" si="2"/>
        <v>104.75002000000006</v>
      </c>
      <c r="O37" s="80">
        <f t="shared" si="3"/>
        <v>-30.750020000000063</v>
      </c>
      <c r="P37">
        <f t="shared" si="4"/>
        <v>76.625259999999997</v>
      </c>
      <c r="Q37" s="80">
        <f t="shared" si="5"/>
        <v>-2.6252599999999973</v>
      </c>
      <c r="R37">
        <f t="shared" si="6"/>
        <v>75.344735160799999</v>
      </c>
      <c r="S37" s="80">
        <f t="shared" si="7"/>
        <v>-1.3447351607999991</v>
      </c>
      <c r="T37">
        <f t="shared" si="8"/>
        <v>75.051708619999985</v>
      </c>
      <c r="U37" s="80">
        <f t="shared" si="9"/>
        <v>-1.0517086199999852</v>
      </c>
      <c r="V37">
        <f t="shared" si="10"/>
        <v>82.203990000000005</v>
      </c>
      <c r="W37" s="80">
        <f t="shared" si="11"/>
        <v>-8.2039900000000046</v>
      </c>
      <c r="X37" s="15">
        <f t="shared" si="12"/>
        <v>77.276512610064017</v>
      </c>
      <c r="Y37" s="15">
        <f t="shared" si="13"/>
        <v>-3.2765126100640174</v>
      </c>
      <c r="Z37" s="15">
        <f t="shared" si="14"/>
        <v>76.164110615032001</v>
      </c>
      <c r="AA37" s="80">
        <f t="shared" si="15"/>
        <v>-2.1641106150320013</v>
      </c>
      <c r="AB37">
        <f t="shared" si="16"/>
        <v>75.198221890399992</v>
      </c>
      <c r="AC37" s="80">
        <f t="shared" si="17"/>
        <v>-1.1982218903999922</v>
      </c>
    </row>
    <row r="38" spans="1:31" ht="15.75" thickBot="1">
      <c r="A38" s="5">
        <v>7.1</v>
      </c>
      <c r="B38" s="6">
        <v>6.7</v>
      </c>
      <c r="C38" s="7">
        <v>12</v>
      </c>
      <c r="D38" s="6">
        <v>5</v>
      </c>
      <c r="E38" s="7">
        <v>60</v>
      </c>
      <c r="F38" s="6">
        <v>20</v>
      </c>
      <c r="G38" s="7">
        <v>27</v>
      </c>
      <c r="H38" s="6">
        <v>23</v>
      </c>
      <c r="I38" s="8">
        <v>0.7</v>
      </c>
      <c r="J38" s="9">
        <v>1.2</v>
      </c>
      <c r="K38" s="11">
        <v>74</v>
      </c>
      <c r="L38">
        <f t="shared" si="0"/>
        <v>64.652000000000001</v>
      </c>
      <c r="M38" s="80">
        <f t="shared" si="1"/>
        <v>9.347999999999999</v>
      </c>
      <c r="N38">
        <f t="shared" si="2"/>
        <v>104.52582000000002</v>
      </c>
      <c r="O38" s="80">
        <f t="shared" si="3"/>
        <v>-30.525820000000024</v>
      </c>
      <c r="P38">
        <f t="shared" si="4"/>
        <v>76.393079999999998</v>
      </c>
      <c r="Q38" s="80">
        <f t="shared" si="5"/>
        <v>-2.3930799999999977</v>
      </c>
      <c r="R38">
        <f t="shared" si="6"/>
        <v>75.347943289599996</v>
      </c>
      <c r="S38" s="80">
        <f t="shared" si="7"/>
        <v>-1.3479432895999963</v>
      </c>
      <c r="T38">
        <f t="shared" si="8"/>
        <v>75.247345440000004</v>
      </c>
      <c r="U38" s="80">
        <f t="shared" si="9"/>
        <v>-1.2473454400000037</v>
      </c>
      <c r="V38">
        <f t="shared" si="10"/>
        <v>81.970419999999962</v>
      </c>
      <c r="W38" s="80">
        <f t="shared" si="11"/>
        <v>-7.9704199999999616</v>
      </c>
      <c r="X38" s="15">
        <f t="shared" si="12"/>
        <v>79.293579417343992</v>
      </c>
      <c r="Y38" s="15">
        <f t="shared" si="13"/>
        <v>-5.2935794173439916</v>
      </c>
      <c r="Z38" s="15">
        <f t="shared" si="14"/>
        <v>77.270462428672005</v>
      </c>
      <c r="AA38" s="80">
        <f t="shared" si="15"/>
        <v>-3.2704624286720048</v>
      </c>
      <c r="AB38">
        <f t="shared" si="16"/>
        <v>75.297644364799993</v>
      </c>
      <c r="AC38" s="80">
        <f t="shared" si="17"/>
        <v>-1.2976443647999929</v>
      </c>
    </row>
    <row r="39" spans="1:31">
      <c r="A39" s="13">
        <v>7.2</v>
      </c>
      <c r="B39" s="14">
        <v>6.8</v>
      </c>
      <c r="C39" s="15">
        <v>85</v>
      </c>
      <c r="D39" s="14">
        <v>5</v>
      </c>
      <c r="E39" s="15">
        <v>150</v>
      </c>
      <c r="F39" s="14">
        <v>20</v>
      </c>
      <c r="G39" s="15">
        <v>27</v>
      </c>
      <c r="H39" s="14">
        <v>23</v>
      </c>
      <c r="I39" s="16">
        <v>0.7</v>
      </c>
      <c r="J39" s="17">
        <v>1.1000000000000001</v>
      </c>
      <c r="K39" s="19">
        <v>71</v>
      </c>
      <c r="L39">
        <f t="shared" si="0"/>
        <v>74.1584</v>
      </c>
      <c r="M39" s="80">
        <f t="shared" si="1"/>
        <v>-3.1584000000000003</v>
      </c>
      <c r="N39">
        <f t="shared" si="2"/>
        <v>104.17404000000002</v>
      </c>
      <c r="O39" s="80">
        <f t="shared" si="3"/>
        <v>-33.174040000000019</v>
      </c>
      <c r="P39">
        <f t="shared" si="4"/>
        <v>80.098050000000001</v>
      </c>
      <c r="Q39" s="80">
        <f t="shared" si="5"/>
        <v>-9.0980500000000006</v>
      </c>
      <c r="R39">
        <f t="shared" si="6"/>
        <v>77.955615512499989</v>
      </c>
      <c r="S39" s="80">
        <f t="shared" si="7"/>
        <v>-6.955615512499989</v>
      </c>
      <c r="T39">
        <f t="shared" si="8"/>
        <v>76.304402499999981</v>
      </c>
      <c r="U39" s="80">
        <f t="shared" si="9"/>
        <v>-5.3044024999999806</v>
      </c>
      <c r="V39">
        <f t="shared" si="10"/>
        <v>80.922474999999991</v>
      </c>
      <c r="W39" s="80">
        <f t="shared" si="11"/>
        <v>-9.9224749999999915</v>
      </c>
      <c r="X39" s="15">
        <f t="shared" si="12"/>
        <v>97.91910228874994</v>
      </c>
      <c r="Y39" s="15">
        <f t="shared" si="13"/>
        <v>-26.91910228874994</v>
      </c>
      <c r="Z39" s="15">
        <f t="shared" si="14"/>
        <v>87.11175239437496</v>
      </c>
      <c r="AA39" s="80">
        <f t="shared" si="15"/>
        <v>-16.11175239437496</v>
      </c>
      <c r="AB39">
        <f t="shared" si="16"/>
        <v>77.130009006249992</v>
      </c>
      <c r="AC39" s="80">
        <f t="shared" si="17"/>
        <v>-6.1300090062499919</v>
      </c>
    </row>
    <row r="40" spans="1:31">
      <c r="A40" s="13">
        <v>7.2</v>
      </c>
      <c r="B40" s="14">
        <v>6.8</v>
      </c>
      <c r="C40" s="15">
        <v>225</v>
      </c>
      <c r="D40" s="14">
        <v>5.0999999999999996</v>
      </c>
      <c r="E40" s="15">
        <v>300</v>
      </c>
      <c r="F40" s="14">
        <v>30</v>
      </c>
      <c r="G40" s="15">
        <v>27</v>
      </c>
      <c r="H40" s="14">
        <v>23</v>
      </c>
      <c r="I40" s="16">
        <v>0.7</v>
      </c>
      <c r="J40" s="17">
        <v>1.1000000000000001</v>
      </c>
      <c r="K40" s="19">
        <v>110</v>
      </c>
      <c r="L40">
        <f t="shared" si="0"/>
        <v>93.280400000000014</v>
      </c>
      <c r="M40" s="80">
        <f t="shared" si="1"/>
        <v>16.719599999999986</v>
      </c>
      <c r="N40">
        <f t="shared" si="2"/>
        <v>111.06804000000004</v>
      </c>
      <c r="O40" s="80">
        <f t="shared" si="3"/>
        <v>-1.068040000000039</v>
      </c>
      <c r="P40">
        <f t="shared" si="4"/>
        <v>86.811449999999994</v>
      </c>
      <c r="Q40" s="80">
        <f t="shared" si="5"/>
        <v>23.188550000000006</v>
      </c>
      <c r="R40">
        <f t="shared" si="6"/>
        <v>96.655801562499988</v>
      </c>
      <c r="S40" s="80">
        <f t="shared" si="7"/>
        <v>13.344198437500012</v>
      </c>
      <c r="T40">
        <f t="shared" si="8"/>
        <v>123.89070000000005</v>
      </c>
      <c r="U40" s="80">
        <f t="shared" si="9"/>
        <v>-13.890700000000052</v>
      </c>
      <c r="V40">
        <f t="shared" si="10"/>
        <v>89.445874999999972</v>
      </c>
      <c r="W40" s="80">
        <f t="shared" si="11"/>
        <v>20.554125000000028</v>
      </c>
      <c r="X40" s="15">
        <f t="shared" si="12"/>
        <v>-204.23460999999989</v>
      </c>
      <c r="Y40" s="15">
        <f>K40-X40</f>
        <v>314.23460999999986</v>
      </c>
      <c r="Z40" s="15">
        <f t="shared" si="14"/>
        <v>-40.171954999999919</v>
      </c>
      <c r="AA40" s="80">
        <f t="shared" si="15"/>
        <v>150.17195499999991</v>
      </c>
      <c r="AB40">
        <f t="shared" si="16"/>
        <v>110.27325078125003</v>
      </c>
      <c r="AC40" s="80">
        <f t="shared" si="17"/>
        <v>-0.27325078125002733</v>
      </c>
      <c r="AE40" s="71">
        <v>7</v>
      </c>
    </row>
    <row r="41" spans="1:31">
      <c r="A41" s="13">
        <v>7.2</v>
      </c>
      <c r="B41" s="14">
        <v>6.8</v>
      </c>
      <c r="C41" s="15">
        <v>95</v>
      </c>
      <c r="D41" s="14">
        <v>5.0999999999999996</v>
      </c>
      <c r="E41" s="15">
        <v>250</v>
      </c>
      <c r="F41" s="14">
        <v>30</v>
      </c>
      <c r="G41" s="15">
        <v>27</v>
      </c>
      <c r="H41" s="14">
        <v>23</v>
      </c>
      <c r="I41" s="16">
        <v>0.7</v>
      </c>
      <c r="J41" s="17">
        <v>1.1000000000000001</v>
      </c>
      <c r="K41" s="19">
        <v>90</v>
      </c>
      <c r="L41">
        <f t="shared" si="0"/>
        <v>72.006400000000014</v>
      </c>
      <c r="M41" s="80">
        <f t="shared" si="1"/>
        <v>17.993599999999986</v>
      </c>
      <c r="N41">
        <f t="shared" si="2"/>
        <v>106.09504000000004</v>
      </c>
      <c r="O41" s="80">
        <f t="shared" si="3"/>
        <v>-16.09504000000004</v>
      </c>
      <c r="P41">
        <f t="shared" si="4"/>
        <v>82.126149999999996</v>
      </c>
      <c r="Q41" s="80">
        <f t="shared" si="5"/>
        <v>7.8738500000000045</v>
      </c>
      <c r="R41">
        <f t="shared" si="6"/>
        <v>78.728042037499989</v>
      </c>
      <c r="S41" s="80">
        <f t="shared" si="7"/>
        <v>11.271957962500011</v>
      </c>
      <c r="T41">
        <f t="shared" si="8"/>
        <v>69.735537499999992</v>
      </c>
      <c r="U41" s="80">
        <f t="shared" si="9"/>
        <v>20.264462500000008</v>
      </c>
      <c r="V41">
        <f t="shared" si="10"/>
        <v>82.80182499999998</v>
      </c>
      <c r="W41" s="80">
        <f t="shared" si="11"/>
        <v>7.1981750000000204</v>
      </c>
      <c r="X41" s="15">
        <f t="shared" si="12"/>
        <v>126.84208044374994</v>
      </c>
      <c r="Y41" s="15">
        <f t="shared" si="13"/>
        <v>-36.842080443749936</v>
      </c>
      <c r="Z41" s="15">
        <f t="shared" si="14"/>
        <v>98.288808971874971</v>
      </c>
      <c r="AA41" s="80">
        <f t="shared" si="15"/>
        <v>-8.2888089718749711</v>
      </c>
      <c r="AB41">
        <f t="shared" si="16"/>
        <v>74.231789768749991</v>
      </c>
      <c r="AC41" s="80">
        <f t="shared" si="17"/>
        <v>15.768210231250009</v>
      </c>
    </row>
    <row r="42" spans="1:31" ht="15.75" thickBot="1">
      <c r="A42" s="5">
        <v>7.2</v>
      </c>
      <c r="B42" s="6">
        <v>6.8</v>
      </c>
      <c r="C42" s="7">
        <v>75</v>
      </c>
      <c r="D42" s="6">
        <v>5</v>
      </c>
      <c r="E42" s="7">
        <v>200</v>
      </c>
      <c r="F42" s="6">
        <v>30</v>
      </c>
      <c r="G42" s="7">
        <v>27</v>
      </c>
      <c r="H42" s="6">
        <v>23</v>
      </c>
      <c r="I42" s="8">
        <v>0.7</v>
      </c>
      <c r="J42" s="9">
        <v>1.1000000000000001</v>
      </c>
      <c r="K42" s="11">
        <v>80</v>
      </c>
      <c r="L42">
        <f t="shared" si="0"/>
        <v>70.400400000000005</v>
      </c>
      <c r="M42" s="80">
        <f t="shared" si="1"/>
        <v>9.5995999999999952</v>
      </c>
      <c r="N42">
        <f t="shared" si="2"/>
        <v>104.65304000000005</v>
      </c>
      <c r="O42" s="80">
        <f t="shared" si="3"/>
        <v>-24.653040000000047</v>
      </c>
      <c r="P42">
        <f t="shared" si="4"/>
        <v>80.671549999999996</v>
      </c>
      <c r="Q42" s="80">
        <f t="shared" si="5"/>
        <v>-0.67154999999999632</v>
      </c>
      <c r="R42">
        <f t="shared" si="6"/>
        <v>77.279279687499994</v>
      </c>
      <c r="S42" s="80">
        <f t="shared" si="7"/>
        <v>2.7207203125000063</v>
      </c>
      <c r="T42">
        <f t="shared" si="8"/>
        <v>70.790425000000013</v>
      </c>
      <c r="U42" s="80">
        <f t="shared" si="9"/>
        <v>9.2095749999999867</v>
      </c>
      <c r="V42">
        <f t="shared" si="10"/>
        <v>81.177624999999949</v>
      </c>
      <c r="W42" s="80">
        <f t="shared" si="11"/>
        <v>-1.1776249999999493</v>
      </c>
      <c r="X42" s="15">
        <f t="shared" si="12"/>
        <v>98.903169062499998</v>
      </c>
      <c r="Y42" s="15">
        <f t="shared" si="13"/>
        <v>-18.903169062499998</v>
      </c>
      <c r="Z42" s="15">
        <f t="shared" si="14"/>
        <v>84.846797031250006</v>
      </c>
      <c r="AA42" s="80">
        <f t="shared" si="15"/>
        <v>-4.8467970312500057</v>
      </c>
      <c r="AB42">
        <f t="shared" si="16"/>
        <v>74.034852343750003</v>
      </c>
      <c r="AC42" s="80">
        <f t="shared" si="17"/>
        <v>5.9651476562499965</v>
      </c>
    </row>
    <row r="43" spans="1:31">
      <c r="A43" s="13"/>
      <c r="B43" s="14"/>
      <c r="C43" s="15"/>
      <c r="D43" s="14"/>
      <c r="E43" s="15"/>
      <c r="F43" s="14"/>
      <c r="G43" s="15"/>
      <c r="H43" s="67"/>
      <c r="I43" s="69"/>
      <c r="J43" s="70"/>
      <c r="K43" s="72"/>
      <c r="S43" s="80"/>
      <c r="U43" s="80"/>
      <c r="W43" s="80"/>
    </row>
    <row r="44" spans="1:31">
      <c r="A44" s="13"/>
      <c r="B44" s="14"/>
      <c r="C44" s="15"/>
      <c r="D44" s="14"/>
      <c r="E44" s="15"/>
      <c r="F44" s="14"/>
      <c r="G44" s="15"/>
      <c r="H44" s="14"/>
      <c r="I44" s="16"/>
      <c r="J44" s="17"/>
      <c r="K44" s="19"/>
      <c r="S44" s="80"/>
      <c r="U44" s="80"/>
      <c r="W44" s="80"/>
    </row>
    <row r="45" spans="1:31">
      <c r="A45" t="s">
        <v>51</v>
      </c>
    </row>
    <row r="46" spans="1:31">
      <c r="A46" t="s">
        <v>52</v>
      </c>
    </row>
    <row r="47" spans="1:31">
      <c r="V47">
        <f>(7.2-6.9)/2</f>
        <v>0.14999999999999991</v>
      </c>
      <c r="W47">
        <f>(1500-10)/2</f>
        <v>745</v>
      </c>
      <c r="X47">
        <f>(9000-40)/2</f>
        <v>4480</v>
      </c>
      <c r="Y47">
        <f>(252-63)/2</f>
        <v>94.5</v>
      </c>
    </row>
    <row r="48" spans="1:31" ht="15.75">
      <c r="A48" s="61" t="s">
        <v>44</v>
      </c>
      <c r="B48" s="61" t="s">
        <v>45</v>
      </c>
      <c r="C48" s="61" t="s">
        <v>40</v>
      </c>
      <c r="D48" s="14">
        <v>4</v>
      </c>
      <c r="E48" s="62" t="s">
        <v>42</v>
      </c>
      <c r="F48" s="62" t="s">
        <v>43</v>
      </c>
      <c r="G48" s="62" t="s">
        <v>46</v>
      </c>
      <c r="H48" s="61" t="s">
        <v>47</v>
      </c>
      <c r="I48" s="61" t="s">
        <v>48</v>
      </c>
      <c r="J48" s="61" t="s">
        <v>49</v>
      </c>
      <c r="K48" s="62" t="s">
        <v>50</v>
      </c>
      <c r="R48" s="79"/>
      <c r="V48">
        <f>SUM(A49:A75)/27</f>
        <v>7.1148148148148138</v>
      </c>
      <c r="W48">
        <f>SUM(C49:C75)/27</f>
        <v>137.88888888888889</v>
      </c>
      <c r="X48">
        <f>SUM(E49:E75)/27</f>
        <v>682.59259259259261</v>
      </c>
      <c r="Y48">
        <f>SUM(K49:K75)/27</f>
        <v>90.888888888888886</v>
      </c>
    </row>
    <row r="49" spans="1:25">
      <c r="A49" s="13">
        <v>7.2</v>
      </c>
      <c r="B49" s="14">
        <v>6.6</v>
      </c>
      <c r="C49" s="15">
        <v>10</v>
      </c>
      <c r="D49" s="14">
        <v>4</v>
      </c>
      <c r="E49" s="15">
        <v>50</v>
      </c>
      <c r="F49" s="14">
        <v>10</v>
      </c>
      <c r="G49" s="15">
        <v>25</v>
      </c>
      <c r="H49" s="14">
        <v>14</v>
      </c>
      <c r="I49" s="16">
        <v>0.8</v>
      </c>
      <c r="J49" s="17">
        <v>1.3</v>
      </c>
      <c r="K49" s="19">
        <v>78</v>
      </c>
      <c r="R49" s="80"/>
      <c r="V49">
        <f t="shared" ref="V49:V75" si="18">(A49-$V$48)/$V$47</f>
        <v>0.56790123456790942</v>
      </c>
      <c r="W49">
        <f t="shared" ref="W49:W75" si="19">(C49-$W$48)/$W$47</f>
        <v>-0.17166293810589112</v>
      </c>
      <c r="X49">
        <f t="shared" ref="X49:X75" si="20">(E49-$X$48)/$X$47</f>
        <v>-0.14120370370370372</v>
      </c>
      <c r="Y49">
        <f t="shared" ref="Y49:Y75" si="21">(K49-$Y$48)/$Y$47</f>
        <v>-0.13639035861258081</v>
      </c>
    </row>
    <row r="50" spans="1:25">
      <c r="A50" s="13">
        <v>7.2</v>
      </c>
      <c r="B50" s="14">
        <v>6.6</v>
      </c>
      <c r="C50" s="15">
        <v>12</v>
      </c>
      <c r="D50" s="14">
        <v>4</v>
      </c>
      <c r="E50" s="15">
        <v>50</v>
      </c>
      <c r="F50" s="14">
        <v>10</v>
      </c>
      <c r="G50" s="15">
        <v>25</v>
      </c>
      <c r="H50" s="14">
        <v>14</v>
      </c>
      <c r="I50" s="16">
        <v>0.8</v>
      </c>
      <c r="J50" s="17">
        <v>1.3</v>
      </c>
      <c r="K50" s="19">
        <v>78</v>
      </c>
      <c r="R50" s="80"/>
      <c r="V50">
        <f t="shared" si="18"/>
        <v>0.56790123456790942</v>
      </c>
      <c r="W50">
        <f t="shared" si="19"/>
        <v>-0.16897837434750185</v>
      </c>
      <c r="X50">
        <f t="shared" si="20"/>
        <v>-0.14120370370370372</v>
      </c>
      <c r="Y50">
        <f t="shared" si="21"/>
        <v>-0.13639035861258081</v>
      </c>
    </row>
    <row r="51" spans="1:25">
      <c r="A51" s="13">
        <v>7.2</v>
      </c>
      <c r="B51" s="14">
        <v>6.6</v>
      </c>
      <c r="C51" s="15">
        <v>18</v>
      </c>
      <c r="D51" s="14">
        <v>4</v>
      </c>
      <c r="E51" s="15">
        <v>80</v>
      </c>
      <c r="F51" s="14">
        <v>20</v>
      </c>
      <c r="G51" s="15">
        <v>25</v>
      </c>
      <c r="H51" s="14">
        <v>14</v>
      </c>
      <c r="I51" s="16">
        <v>0.8</v>
      </c>
      <c r="J51" s="17">
        <v>1.3</v>
      </c>
      <c r="K51" s="19">
        <v>78</v>
      </c>
      <c r="R51" s="80"/>
      <c r="V51">
        <f t="shared" si="18"/>
        <v>0.56790123456790942</v>
      </c>
      <c r="W51">
        <f t="shared" si="19"/>
        <v>-0.16092468307233407</v>
      </c>
      <c r="X51">
        <f t="shared" si="20"/>
        <v>-0.13450727513227514</v>
      </c>
      <c r="Y51">
        <f t="shared" si="21"/>
        <v>-0.13639035861258081</v>
      </c>
    </row>
    <row r="52" spans="1:25">
      <c r="A52" s="13">
        <v>7.2</v>
      </c>
      <c r="B52" s="14">
        <v>6.7</v>
      </c>
      <c r="C52" s="15">
        <v>18</v>
      </c>
      <c r="D52" s="14">
        <v>4</v>
      </c>
      <c r="E52" s="15">
        <v>60</v>
      </c>
      <c r="F52" s="14">
        <v>10</v>
      </c>
      <c r="G52" s="15">
        <v>25</v>
      </c>
      <c r="H52" s="14">
        <v>14</v>
      </c>
      <c r="I52" s="16">
        <v>0.8</v>
      </c>
      <c r="J52" s="17">
        <v>1.3</v>
      </c>
      <c r="K52" s="19">
        <v>78</v>
      </c>
      <c r="R52" s="80"/>
      <c r="V52">
        <f t="shared" si="18"/>
        <v>0.56790123456790942</v>
      </c>
      <c r="W52">
        <f t="shared" si="19"/>
        <v>-0.16092468307233407</v>
      </c>
      <c r="X52">
        <f t="shared" si="20"/>
        <v>-0.13897156084656084</v>
      </c>
      <c r="Y52">
        <f t="shared" si="21"/>
        <v>-0.13639035861258081</v>
      </c>
    </row>
    <row r="53" spans="1:25">
      <c r="A53" s="13">
        <v>7.2</v>
      </c>
      <c r="B53" s="14">
        <v>6.6</v>
      </c>
      <c r="C53" s="15">
        <v>19</v>
      </c>
      <c r="D53" s="14">
        <v>4</v>
      </c>
      <c r="E53" s="15">
        <v>80</v>
      </c>
      <c r="F53" s="14">
        <v>20</v>
      </c>
      <c r="G53" s="15">
        <v>25</v>
      </c>
      <c r="H53" s="14">
        <v>14</v>
      </c>
      <c r="I53" s="16">
        <v>0.8</v>
      </c>
      <c r="J53" s="17">
        <v>1.3</v>
      </c>
      <c r="K53" s="19">
        <v>78</v>
      </c>
      <c r="R53" s="80"/>
      <c r="V53">
        <f t="shared" si="18"/>
        <v>0.56790123456790942</v>
      </c>
      <c r="W53">
        <f t="shared" si="19"/>
        <v>-0.15958240119313943</v>
      </c>
      <c r="X53">
        <f t="shared" si="20"/>
        <v>-0.13450727513227514</v>
      </c>
      <c r="Y53">
        <f t="shared" si="21"/>
        <v>-0.13639035861258081</v>
      </c>
    </row>
    <row r="54" spans="1:25">
      <c r="A54" s="13">
        <v>7.2</v>
      </c>
      <c r="B54" s="14">
        <v>6.7</v>
      </c>
      <c r="C54" s="15">
        <v>19</v>
      </c>
      <c r="D54" s="14">
        <v>4</v>
      </c>
      <c r="E54" s="15">
        <v>60</v>
      </c>
      <c r="F54" s="14">
        <v>10</v>
      </c>
      <c r="G54" s="15">
        <v>25</v>
      </c>
      <c r="H54" s="14">
        <v>14</v>
      </c>
      <c r="I54" s="16">
        <v>0.8</v>
      </c>
      <c r="J54" s="17">
        <v>1.3</v>
      </c>
      <c r="K54" s="19">
        <v>78</v>
      </c>
      <c r="R54" s="80"/>
      <c r="V54">
        <f t="shared" si="18"/>
        <v>0.56790123456790942</v>
      </c>
      <c r="W54">
        <f t="shared" si="19"/>
        <v>-0.15958240119313943</v>
      </c>
      <c r="X54">
        <f t="shared" si="20"/>
        <v>-0.13897156084656084</v>
      </c>
      <c r="Y54">
        <f t="shared" si="21"/>
        <v>-0.13639035861258081</v>
      </c>
    </row>
    <row r="55" spans="1:25">
      <c r="A55" s="13">
        <v>7.2</v>
      </c>
      <c r="B55" s="14">
        <v>6.6</v>
      </c>
      <c r="C55" s="15">
        <v>20</v>
      </c>
      <c r="D55" s="14">
        <v>4</v>
      </c>
      <c r="E55" s="15">
        <v>80</v>
      </c>
      <c r="F55" s="14">
        <v>15</v>
      </c>
      <c r="G55" s="15">
        <v>25</v>
      </c>
      <c r="H55" s="14">
        <v>14</v>
      </c>
      <c r="I55" s="16">
        <v>0.8</v>
      </c>
      <c r="J55" s="17">
        <v>1.3</v>
      </c>
      <c r="K55" s="19">
        <v>78</v>
      </c>
      <c r="R55" s="80"/>
      <c r="V55">
        <f t="shared" si="18"/>
        <v>0.56790123456790942</v>
      </c>
      <c r="W55">
        <f t="shared" si="19"/>
        <v>-0.1582401193139448</v>
      </c>
      <c r="X55">
        <f t="shared" si="20"/>
        <v>-0.13450727513227514</v>
      </c>
      <c r="Y55">
        <f t="shared" si="21"/>
        <v>-0.13639035861258081</v>
      </c>
    </row>
    <row r="56" spans="1:25">
      <c r="A56" s="13">
        <v>7.1</v>
      </c>
      <c r="B56" s="14">
        <v>6.6</v>
      </c>
      <c r="C56" s="15">
        <v>21</v>
      </c>
      <c r="D56" s="14">
        <v>4</v>
      </c>
      <c r="E56" s="15">
        <v>80</v>
      </c>
      <c r="F56" s="14">
        <v>15</v>
      </c>
      <c r="G56" s="15">
        <v>23</v>
      </c>
      <c r="H56" s="14">
        <v>14</v>
      </c>
      <c r="I56" s="16">
        <v>0.6</v>
      </c>
      <c r="J56" s="17">
        <v>1.3</v>
      </c>
      <c r="K56" s="19">
        <v>63</v>
      </c>
      <c r="R56" s="80"/>
      <c r="V56">
        <f t="shared" si="18"/>
        <v>-9.8765432098761194E-2</v>
      </c>
      <c r="W56">
        <f t="shared" si="19"/>
        <v>-0.15689783743475019</v>
      </c>
      <c r="X56">
        <f t="shared" si="20"/>
        <v>-0.13450727513227514</v>
      </c>
      <c r="Y56">
        <f t="shared" si="21"/>
        <v>-0.29512051734273953</v>
      </c>
    </row>
    <row r="57" spans="1:25">
      <c r="A57" s="13">
        <v>7.2</v>
      </c>
      <c r="B57" s="14">
        <v>6.6</v>
      </c>
      <c r="C57" s="15">
        <v>21</v>
      </c>
      <c r="D57" s="14">
        <v>4</v>
      </c>
      <c r="E57" s="15">
        <v>80</v>
      </c>
      <c r="F57" s="14">
        <v>20</v>
      </c>
      <c r="G57" s="15">
        <v>25</v>
      </c>
      <c r="H57" s="14">
        <v>15</v>
      </c>
      <c r="I57" s="16">
        <v>0.8</v>
      </c>
      <c r="J57" s="17">
        <v>1.3</v>
      </c>
      <c r="K57" s="19">
        <v>78</v>
      </c>
      <c r="R57" s="80"/>
      <c r="V57">
        <f t="shared" si="18"/>
        <v>0.56790123456790942</v>
      </c>
      <c r="W57">
        <f t="shared" si="19"/>
        <v>-0.15689783743475019</v>
      </c>
      <c r="X57">
        <f t="shared" si="20"/>
        <v>-0.13450727513227514</v>
      </c>
      <c r="Y57">
        <f t="shared" si="21"/>
        <v>-0.13639035861258081</v>
      </c>
    </row>
    <row r="58" spans="1:25">
      <c r="A58" s="13">
        <v>7.2</v>
      </c>
      <c r="B58" s="14">
        <v>6.6</v>
      </c>
      <c r="C58" s="15">
        <v>22</v>
      </c>
      <c r="D58" s="14">
        <v>4</v>
      </c>
      <c r="E58" s="15">
        <v>80</v>
      </c>
      <c r="F58" s="14">
        <v>20</v>
      </c>
      <c r="G58" s="15">
        <v>25</v>
      </c>
      <c r="H58" s="14">
        <v>15</v>
      </c>
      <c r="I58" s="16">
        <v>0.8</v>
      </c>
      <c r="J58" s="17">
        <v>1.8</v>
      </c>
      <c r="K58" s="19">
        <v>72</v>
      </c>
      <c r="R58" s="80"/>
      <c r="V58">
        <f t="shared" si="18"/>
        <v>0.56790123456790942</v>
      </c>
      <c r="W58">
        <f t="shared" si="19"/>
        <v>-0.15555555555555556</v>
      </c>
      <c r="X58">
        <f t="shared" si="20"/>
        <v>-0.13450727513227514</v>
      </c>
      <c r="Y58">
        <f t="shared" si="21"/>
        <v>-0.1998824221046443</v>
      </c>
    </row>
    <row r="59" spans="1:25">
      <c r="A59" s="13">
        <v>7.2</v>
      </c>
      <c r="B59" s="14">
        <v>6.7</v>
      </c>
      <c r="C59" s="15">
        <v>25</v>
      </c>
      <c r="D59" s="14">
        <v>4</v>
      </c>
      <c r="E59" s="15">
        <v>80</v>
      </c>
      <c r="F59" s="14">
        <v>15</v>
      </c>
      <c r="G59" s="15">
        <v>25</v>
      </c>
      <c r="H59" s="14">
        <v>14</v>
      </c>
      <c r="I59" s="16">
        <v>0.8</v>
      </c>
      <c r="J59" s="17">
        <v>1.3</v>
      </c>
      <c r="K59" s="19">
        <v>78</v>
      </c>
      <c r="R59" s="80"/>
      <c r="V59">
        <f t="shared" si="18"/>
        <v>0.56790123456790942</v>
      </c>
      <c r="W59">
        <f t="shared" si="19"/>
        <v>-0.15152870991797165</v>
      </c>
      <c r="X59">
        <f t="shared" si="20"/>
        <v>-0.13450727513227514</v>
      </c>
      <c r="Y59">
        <f t="shared" si="21"/>
        <v>-0.13639035861258081</v>
      </c>
    </row>
    <row r="60" spans="1:25">
      <c r="A60" s="13">
        <v>7.1</v>
      </c>
      <c r="B60" s="14">
        <v>6.6</v>
      </c>
      <c r="C60" s="15">
        <v>26</v>
      </c>
      <c r="D60" s="14">
        <v>3</v>
      </c>
      <c r="E60" s="15">
        <v>80</v>
      </c>
      <c r="F60" s="14">
        <v>10</v>
      </c>
      <c r="G60" s="15">
        <v>23</v>
      </c>
      <c r="H60" s="14">
        <v>15</v>
      </c>
      <c r="I60" s="16">
        <v>0.6</v>
      </c>
      <c r="J60" s="17">
        <v>1.3</v>
      </c>
      <c r="K60" s="19">
        <v>63</v>
      </c>
      <c r="R60" s="80"/>
      <c r="V60">
        <f t="shared" si="18"/>
        <v>-9.8765432098761194E-2</v>
      </c>
      <c r="W60">
        <f t="shared" si="19"/>
        <v>-0.15018642803877702</v>
      </c>
      <c r="X60">
        <f t="shared" si="20"/>
        <v>-0.13450727513227514</v>
      </c>
      <c r="Y60">
        <f t="shared" si="21"/>
        <v>-0.29512051734273953</v>
      </c>
    </row>
    <row r="61" spans="1:25">
      <c r="A61" s="13">
        <v>7.1</v>
      </c>
      <c r="B61" s="14">
        <v>6.8</v>
      </c>
      <c r="C61" s="15">
        <v>28</v>
      </c>
      <c r="D61" s="14">
        <v>3</v>
      </c>
      <c r="E61" s="15">
        <v>90</v>
      </c>
      <c r="F61" s="14">
        <v>15</v>
      </c>
      <c r="G61" s="15">
        <v>23</v>
      </c>
      <c r="H61" s="14">
        <v>21</v>
      </c>
      <c r="I61" s="16">
        <v>0.6</v>
      </c>
      <c r="J61" s="17">
        <v>1.3</v>
      </c>
      <c r="K61" s="19">
        <v>63</v>
      </c>
      <c r="R61" s="80"/>
      <c r="V61">
        <f t="shared" si="18"/>
        <v>-9.8765432098761194E-2</v>
      </c>
      <c r="W61">
        <f t="shared" si="19"/>
        <v>-0.14750186428038778</v>
      </c>
      <c r="X61">
        <f t="shared" si="20"/>
        <v>-0.13227513227513227</v>
      </c>
      <c r="Y61">
        <f t="shared" si="21"/>
        <v>-0.29512051734273953</v>
      </c>
    </row>
    <row r="62" spans="1:25" ht="15.75" thickBot="1">
      <c r="A62" s="13">
        <v>7.1</v>
      </c>
      <c r="B62" s="14">
        <v>6.6</v>
      </c>
      <c r="C62" s="15">
        <v>30</v>
      </c>
      <c r="D62" s="6">
        <v>3</v>
      </c>
      <c r="E62" s="15">
        <v>100</v>
      </c>
      <c r="F62" s="14">
        <v>10</v>
      </c>
      <c r="G62" s="15">
        <v>23</v>
      </c>
      <c r="H62" s="14">
        <v>15</v>
      </c>
      <c r="I62" s="16">
        <v>0.6</v>
      </c>
      <c r="J62" s="17">
        <v>1.3</v>
      </c>
      <c r="K62" s="19">
        <v>63</v>
      </c>
      <c r="R62" s="80"/>
      <c r="V62">
        <f t="shared" si="18"/>
        <v>-9.8765432098761194E-2</v>
      </c>
      <c r="W62">
        <f t="shared" si="19"/>
        <v>-0.14481730052199851</v>
      </c>
      <c r="X62">
        <f t="shared" si="20"/>
        <v>-0.13004298941798942</v>
      </c>
      <c r="Y62">
        <f t="shared" si="21"/>
        <v>-0.29512051734273953</v>
      </c>
    </row>
    <row r="63" spans="1:25" ht="15.75" thickBot="1">
      <c r="A63" s="5">
        <v>7.1</v>
      </c>
      <c r="B63" s="6">
        <v>7</v>
      </c>
      <c r="C63" s="7">
        <v>30</v>
      </c>
      <c r="D63" s="14">
        <v>3</v>
      </c>
      <c r="E63" s="7">
        <v>50</v>
      </c>
      <c r="F63" s="6">
        <v>15</v>
      </c>
      <c r="G63" s="7">
        <v>27</v>
      </c>
      <c r="H63" s="6">
        <v>25</v>
      </c>
      <c r="I63" s="8">
        <v>0.7</v>
      </c>
      <c r="J63" s="9">
        <v>1.1000000000000001</v>
      </c>
      <c r="K63" s="11">
        <v>73</v>
      </c>
      <c r="R63" s="80"/>
      <c r="V63">
        <f t="shared" si="18"/>
        <v>-9.8765432098761194E-2</v>
      </c>
      <c r="W63">
        <f t="shared" si="19"/>
        <v>-0.14481730052199851</v>
      </c>
      <c r="X63">
        <f t="shared" si="20"/>
        <v>-0.14120370370370372</v>
      </c>
      <c r="Y63">
        <f t="shared" si="21"/>
        <v>-0.18930041152263372</v>
      </c>
    </row>
    <row r="64" spans="1:25">
      <c r="A64" s="13">
        <v>7.1</v>
      </c>
      <c r="B64" s="14">
        <v>6.5</v>
      </c>
      <c r="C64" s="15">
        <v>32</v>
      </c>
      <c r="D64" s="14">
        <v>3</v>
      </c>
      <c r="E64" s="15">
        <v>100</v>
      </c>
      <c r="F64" s="14">
        <v>10</v>
      </c>
      <c r="G64" s="15">
        <v>23</v>
      </c>
      <c r="H64" s="14">
        <v>17</v>
      </c>
      <c r="I64" s="16">
        <v>0.6</v>
      </c>
      <c r="J64" s="17">
        <v>1.3</v>
      </c>
      <c r="K64" s="19">
        <v>73</v>
      </c>
      <c r="R64" s="80"/>
      <c r="V64">
        <f t="shared" si="18"/>
        <v>-9.8765432098761194E-2</v>
      </c>
      <c r="W64">
        <f t="shared" si="19"/>
        <v>-0.14213273676360924</v>
      </c>
      <c r="X64">
        <f t="shared" si="20"/>
        <v>-0.13004298941798942</v>
      </c>
      <c r="Y64">
        <f t="shared" si="21"/>
        <v>-0.18930041152263372</v>
      </c>
    </row>
    <row r="65" spans="1:25">
      <c r="A65" s="13">
        <v>7.1</v>
      </c>
      <c r="B65" s="14">
        <v>6.8</v>
      </c>
      <c r="C65" s="15">
        <v>36</v>
      </c>
      <c r="D65" s="14">
        <v>4</v>
      </c>
      <c r="E65" s="15">
        <v>90</v>
      </c>
      <c r="F65" s="14">
        <v>20</v>
      </c>
      <c r="G65" s="15">
        <v>27</v>
      </c>
      <c r="H65" s="14">
        <v>18</v>
      </c>
      <c r="I65" s="16">
        <v>0.7</v>
      </c>
      <c r="J65" s="17">
        <v>1.1000000000000001</v>
      </c>
      <c r="K65" s="19">
        <v>80</v>
      </c>
      <c r="R65" s="80"/>
      <c r="V65">
        <f t="shared" si="18"/>
        <v>-9.8765432098761194E-2</v>
      </c>
      <c r="W65">
        <f t="shared" si="19"/>
        <v>-0.13676360924683073</v>
      </c>
      <c r="X65">
        <f t="shared" si="20"/>
        <v>-0.13227513227513227</v>
      </c>
      <c r="Y65">
        <f t="shared" si="21"/>
        <v>-0.11522633744855963</v>
      </c>
    </row>
    <row r="66" spans="1:25">
      <c r="A66" s="13">
        <v>7</v>
      </c>
      <c r="B66" s="14">
        <v>6.6</v>
      </c>
      <c r="C66" s="15">
        <v>50</v>
      </c>
      <c r="D66" s="14">
        <v>3</v>
      </c>
      <c r="E66" s="15">
        <v>400</v>
      </c>
      <c r="F66" s="14">
        <v>20</v>
      </c>
      <c r="G66" s="15">
        <v>23</v>
      </c>
      <c r="H66" s="14">
        <v>14</v>
      </c>
      <c r="I66" s="16">
        <v>0.8</v>
      </c>
      <c r="J66" s="17">
        <v>1.2</v>
      </c>
      <c r="K66" s="19">
        <v>84</v>
      </c>
      <c r="R66" s="80"/>
      <c r="V66">
        <f t="shared" si="18"/>
        <v>-0.76543209876542584</v>
      </c>
      <c r="W66">
        <f t="shared" si="19"/>
        <v>-0.11797166293810589</v>
      </c>
      <c r="X66">
        <f t="shared" si="20"/>
        <v>-6.3078703703703706E-2</v>
      </c>
      <c r="Y66">
        <f t="shared" si="21"/>
        <v>-7.2898295120517306E-2</v>
      </c>
    </row>
    <row r="67" spans="1:25">
      <c r="A67" s="13">
        <v>7.1</v>
      </c>
      <c r="B67" s="14">
        <v>6.6</v>
      </c>
      <c r="C67" s="15">
        <v>53</v>
      </c>
      <c r="D67" s="14">
        <v>3</v>
      </c>
      <c r="E67" s="15">
        <v>120</v>
      </c>
      <c r="F67" s="14">
        <v>10</v>
      </c>
      <c r="G67" s="15">
        <v>23</v>
      </c>
      <c r="H67" s="14">
        <v>19</v>
      </c>
      <c r="I67" s="16">
        <v>0.6</v>
      </c>
      <c r="J67" s="17">
        <v>1.3</v>
      </c>
      <c r="K67" s="19">
        <v>78</v>
      </c>
      <c r="R67" s="80"/>
      <c r="V67">
        <f t="shared" si="18"/>
        <v>-9.8765432098761194E-2</v>
      </c>
      <c r="W67">
        <f t="shared" si="19"/>
        <v>-0.113944817300522</v>
      </c>
      <c r="X67">
        <f t="shared" si="20"/>
        <v>-0.12557870370370372</v>
      </c>
      <c r="Y67">
        <f t="shared" si="21"/>
        <v>-0.13639035861258081</v>
      </c>
    </row>
    <row r="68" spans="1:25" ht="15.75" thickBot="1">
      <c r="A68" s="13">
        <v>7.1</v>
      </c>
      <c r="B68" s="14">
        <v>6.8</v>
      </c>
      <c r="C68" s="15">
        <v>53</v>
      </c>
      <c r="D68" s="6">
        <v>2</v>
      </c>
      <c r="E68" s="15">
        <v>100</v>
      </c>
      <c r="F68" s="14">
        <v>20</v>
      </c>
      <c r="G68" s="15">
        <v>27</v>
      </c>
      <c r="H68" s="14">
        <v>18</v>
      </c>
      <c r="I68" s="16">
        <v>0.7</v>
      </c>
      <c r="J68" s="17">
        <v>1.1000000000000001</v>
      </c>
      <c r="K68" s="19">
        <v>80</v>
      </c>
      <c r="R68" s="80"/>
      <c r="V68">
        <f t="shared" si="18"/>
        <v>-9.8765432098761194E-2</v>
      </c>
      <c r="W68">
        <f t="shared" si="19"/>
        <v>-0.113944817300522</v>
      </c>
      <c r="X68">
        <f t="shared" si="20"/>
        <v>-0.13004298941798942</v>
      </c>
      <c r="Y68">
        <f t="shared" si="21"/>
        <v>-0.11522633744855963</v>
      </c>
    </row>
    <row r="69" spans="1:25" ht="15.75" thickBot="1">
      <c r="A69" s="5">
        <v>7.1</v>
      </c>
      <c r="B69" s="6">
        <v>6.8</v>
      </c>
      <c r="C69" s="7">
        <v>98</v>
      </c>
      <c r="D69" s="14">
        <v>4</v>
      </c>
      <c r="E69" s="7">
        <v>120</v>
      </c>
      <c r="F69" s="6">
        <v>20</v>
      </c>
      <c r="G69" s="7">
        <v>27</v>
      </c>
      <c r="H69" s="6">
        <v>17</v>
      </c>
      <c r="I69" s="8">
        <v>0.7</v>
      </c>
      <c r="J69" s="9">
        <v>1.1000000000000001</v>
      </c>
      <c r="K69" s="11">
        <v>84</v>
      </c>
      <c r="R69" s="80"/>
      <c r="V69">
        <f t="shared" si="18"/>
        <v>-9.8765432098761194E-2</v>
      </c>
      <c r="W69">
        <f t="shared" si="19"/>
        <v>-5.3542132736763608E-2</v>
      </c>
      <c r="X69">
        <f t="shared" si="20"/>
        <v>-0.12557870370370372</v>
      </c>
      <c r="Y69">
        <f t="shared" si="21"/>
        <v>-7.2898295120517306E-2</v>
      </c>
    </row>
    <row r="70" spans="1:25">
      <c r="A70" s="13">
        <v>7</v>
      </c>
      <c r="B70" s="14">
        <v>6.6</v>
      </c>
      <c r="C70" s="15">
        <v>110</v>
      </c>
      <c r="D70" s="14">
        <v>4</v>
      </c>
      <c r="E70" s="15">
        <v>900</v>
      </c>
      <c r="F70" s="14">
        <v>20</v>
      </c>
      <c r="G70" s="15">
        <v>23</v>
      </c>
      <c r="H70" s="67">
        <v>14</v>
      </c>
      <c r="I70" s="69">
        <v>0.8</v>
      </c>
      <c r="J70" s="70">
        <v>1.2</v>
      </c>
      <c r="K70" s="72">
        <v>100</v>
      </c>
      <c r="R70" s="80"/>
      <c r="V70">
        <f t="shared" si="18"/>
        <v>-0.76543209876542584</v>
      </c>
      <c r="W70">
        <f t="shared" si="19"/>
        <v>-3.7434750186428035E-2</v>
      </c>
      <c r="X70">
        <f t="shared" si="20"/>
        <v>4.852843915343915E-2</v>
      </c>
      <c r="Y70">
        <f t="shared" si="21"/>
        <v>9.6413874191651996E-2</v>
      </c>
    </row>
    <row r="71" spans="1:25">
      <c r="A71" s="13">
        <v>6.9</v>
      </c>
      <c r="B71" s="14">
        <v>6.5</v>
      </c>
      <c r="C71" s="15">
        <v>250</v>
      </c>
      <c r="D71" s="14">
        <v>3</v>
      </c>
      <c r="E71" s="15">
        <v>1800</v>
      </c>
      <c r="F71" s="14">
        <v>20</v>
      </c>
      <c r="G71" s="15">
        <v>22</v>
      </c>
      <c r="H71" s="14">
        <v>14</v>
      </c>
      <c r="I71" s="16">
        <v>0.8</v>
      </c>
      <c r="J71" s="17">
        <v>1.2</v>
      </c>
      <c r="K71" s="19">
        <v>126</v>
      </c>
      <c r="R71" s="80"/>
      <c r="V71">
        <f t="shared" si="18"/>
        <v>-1.4320987654320905</v>
      </c>
      <c r="W71">
        <f t="shared" si="19"/>
        <v>0.1504847129008203</v>
      </c>
      <c r="X71">
        <f t="shared" si="20"/>
        <v>0.24942129629629628</v>
      </c>
      <c r="Y71">
        <f t="shared" si="21"/>
        <v>0.37154614932392716</v>
      </c>
    </row>
    <row r="72" spans="1:25">
      <c r="A72" s="13">
        <v>7.1</v>
      </c>
      <c r="B72" s="14">
        <v>6.7</v>
      </c>
      <c r="C72" s="15">
        <v>252</v>
      </c>
      <c r="D72" s="14">
        <v>3</v>
      </c>
      <c r="E72" s="15">
        <v>500</v>
      </c>
      <c r="F72" s="14">
        <v>20</v>
      </c>
      <c r="G72" s="15">
        <v>27</v>
      </c>
      <c r="H72" s="14">
        <v>18</v>
      </c>
      <c r="I72" s="16">
        <v>0.7</v>
      </c>
      <c r="J72" s="17">
        <v>1.1000000000000001</v>
      </c>
      <c r="K72" s="19">
        <v>84</v>
      </c>
      <c r="R72" s="80"/>
      <c r="V72">
        <f t="shared" si="18"/>
        <v>-9.8765432098761194E-2</v>
      </c>
      <c r="W72">
        <f t="shared" si="19"/>
        <v>0.15316927665920954</v>
      </c>
      <c r="X72">
        <f t="shared" si="20"/>
        <v>-4.0757275132275138E-2</v>
      </c>
      <c r="Y72">
        <f t="shared" si="21"/>
        <v>-7.2898295120517306E-2</v>
      </c>
    </row>
    <row r="73" spans="1:25">
      <c r="A73" s="13">
        <v>7.1</v>
      </c>
      <c r="B73" s="14">
        <v>6.8</v>
      </c>
      <c r="C73" s="15">
        <v>400</v>
      </c>
      <c r="D73" s="14">
        <v>4</v>
      </c>
      <c r="E73" s="15">
        <v>700</v>
      </c>
      <c r="F73" s="14">
        <v>15</v>
      </c>
      <c r="G73" s="15">
        <v>27</v>
      </c>
      <c r="H73" s="14">
        <v>22</v>
      </c>
      <c r="I73" s="16">
        <v>0.7</v>
      </c>
      <c r="J73" s="17">
        <v>1.1000000000000001</v>
      </c>
      <c r="K73" s="19">
        <v>110</v>
      </c>
      <c r="R73" s="80"/>
      <c r="V73">
        <f t="shared" si="18"/>
        <v>-9.8765432098761194E-2</v>
      </c>
      <c r="W73">
        <f t="shared" si="19"/>
        <v>0.35182699478001489</v>
      </c>
      <c r="X73">
        <f t="shared" si="20"/>
        <v>3.8855820105820069E-3</v>
      </c>
      <c r="Y73">
        <f t="shared" si="21"/>
        <v>0.20223398001175782</v>
      </c>
    </row>
    <row r="74" spans="1:25" ht="15.75" thickBot="1">
      <c r="A74" s="13">
        <v>7</v>
      </c>
      <c r="B74" s="14">
        <v>6.6</v>
      </c>
      <c r="C74" s="15">
        <v>570</v>
      </c>
      <c r="D74" s="6">
        <v>5</v>
      </c>
      <c r="E74" s="15">
        <v>3500</v>
      </c>
      <c r="F74" s="14">
        <v>20</v>
      </c>
      <c r="G74" s="15">
        <v>23</v>
      </c>
      <c r="H74" s="14">
        <v>14</v>
      </c>
      <c r="I74" s="16">
        <v>0.8</v>
      </c>
      <c r="J74" s="17">
        <v>1.2</v>
      </c>
      <c r="K74" s="19">
        <v>204</v>
      </c>
      <c r="R74" s="80"/>
      <c r="V74">
        <f t="shared" si="18"/>
        <v>-0.76543209876542584</v>
      </c>
      <c r="W74">
        <f t="shared" si="19"/>
        <v>0.58001491424310214</v>
      </c>
      <c r="X74">
        <f t="shared" si="20"/>
        <v>0.62888558201058198</v>
      </c>
      <c r="Y74">
        <f t="shared" si="21"/>
        <v>1.1969429747207525</v>
      </c>
    </row>
    <row r="75" spans="1:25" ht="15.75" thickBot="1">
      <c r="A75" s="5">
        <v>7</v>
      </c>
      <c r="B75" s="6">
        <v>6.6</v>
      </c>
      <c r="C75" s="7">
        <v>1500</v>
      </c>
      <c r="D75" s="6">
        <v>5</v>
      </c>
      <c r="E75" s="7">
        <v>9000</v>
      </c>
      <c r="F75" s="6">
        <v>25</v>
      </c>
      <c r="G75" s="7">
        <v>23</v>
      </c>
      <c r="H75" s="6">
        <v>14</v>
      </c>
      <c r="I75" s="8">
        <v>0.8</v>
      </c>
      <c r="J75" s="9">
        <v>1.2</v>
      </c>
      <c r="K75" s="11">
        <v>252</v>
      </c>
      <c r="R75" s="80"/>
      <c r="V75">
        <f t="shared" si="18"/>
        <v>-0.76543209876542584</v>
      </c>
      <c r="W75">
        <f t="shared" si="19"/>
        <v>1.8283370618941088</v>
      </c>
      <c r="X75">
        <f t="shared" si="20"/>
        <v>1.8565641534391533</v>
      </c>
      <c r="Y75">
        <f t="shared" si="21"/>
        <v>1.7048794826572604</v>
      </c>
    </row>
    <row r="81" spans="1:24">
      <c r="V81">
        <f>(400-28)/2</f>
        <v>186</v>
      </c>
      <c r="W81">
        <f>(700-50)/2</f>
        <v>325</v>
      </c>
      <c r="X81">
        <f>(110-37)/2</f>
        <v>36.5</v>
      </c>
    </row>
    <row r="82" spans="1:24">
      <c r="V82">
        <f>SUM(C83:C92)/10</f>
        <v>101.2</v>
      </c>
      <c r="W82">
        <f>SUM(E83:E92)/10</f>
        <v>197</v>
      </c>
      <c r="X82">
        <f>SUM(K83:K92)/10</f>
        <v>75.2</v>
      </c>
    </row>
    <row r="83" spans="1:24">
      <c r="A83" s="13">
        <v>7.1</v>
      </c>
      <c r="B83" s="14">
        <v>6.8</v>
      </c>
      <c r="C83" s="15">
        <v>28</v>
      </c>
      <c r="D83" s="14">
        <v>3</v>
      </c>
      <c r="E83" s="15">
        <v>90</v>
      </c>
      <c r="F83" s="14">
        <v>15</v>
      </c>
      <c r="G83" s="15">
        <v>23</v>
      </c>
      <c r="H83" s="14">
        <v>21</v>
      </c>
      <c r="I83" s="16">
        <v>0.6</v>
      </c>
      <c r="J83" s="17">
        <v>1.3</v>
      </c>
      <c r="K83" s="19">
        <v>63</v>
      </c>
      <c r="V83">
        <f t="shared" ref="V83:V92" si="22">(C83-$V$82)/$V$81</f>
        <v>-0.3935483870967742</v>
      </c>
      <c r="W83">
        <f t="shared" ref="W83:W92" si="23">(E83-$W$82)/$W$81</f>
        <v>-0.32923076923076922</v>
      </c>
      <c r="X83">
        <f t="shared" ref="X83:X92" si="24">(K83-$X$82)/$X$81</f>
        <v>-0.33424657534246582</v>
      </c>
    </row>
    <row r="84" spans="1:24">
      <c r="A84" s="13">
        <v>7.1</v>
      </c>
      <c r="B84" s="14">
        <v>6.6</v>
      </c>
      <c r="C84" s="15">
        <v>30</v>
      </c>
      <c r="D84" s="14">
        <v>3</v>
      </c>
      <c r="E84" s="15">
        <v>100</v>
      </c>
      <c r="F84" s="14">
        <v>10</v>
      </c>
      <c r="G84" s="15">
        <v>23</v>
      </c>
      <c r="H84" s="14">
        <v>15</v>
      </c>
      <c r="I84" s="16">
        <v>0.6</v>
      </c>
      <c r="J84" s="17">
        <v>1.3</v>
      </c>
      <c r="K84" s="19">
        <v>63</v>
      </c>
      <c r="V84">
        <f t="shared" si="22"/>
        <v>-0.3827956989247312</v>
      </c>
      <c r="W84">
        <f t="shared" si="23"/>
        <v>-0.29846153846153844</v>
      </c>
      <c r="X84">
        <f t="shared" si="24"/>
        <v>-0.33424657534246582</v>
      </c>
    </row>
    <row r="85" spans="1:24">
      <c r="A85" s="13">
        <v>7.1</v>
      </c>
      <c r="B85" s="14">
        <v>7</v>
      </c>
      <c r="C85" s="15">
        <v>30</v>
      </c>
      <c r="D85" s="14">
        <v>3</v>
      </c>
      <c r="E85" s="15">
        <v>50</v>
      </c>
      <c r="F85" s="14">
        <v>15</v>
      </c>
      <c r="G85" s="15">
        <v>27</v>
      </c>
      <c r="H85" s="14">
        <v>25</v>
      </c>
      <c r="I85" s="16">
        <v>0.7</v>
      </c>
      <c r="J85" s="17">
        <v>1.1000000000000001</v>
      </c>
      <c r="K85" s="19">
        <v>37</v>
      </c>
      <c r="V85">
        <f t="shared" si="22"/>
        <v>-0.3827956989247312</v>
      </c>
      <c r="W85">
        <f t="shared" si="23"/>
        <v>-0.4523076923076923</v>
      </c>
      <c r="X85">
        <f t="shared" si="24"/>
        <v>-1.0465753424657536</v>
      </c>
    </row>
    <row r="86" spans="1:24" ht="15.75" thickBot="1">
      <c r="A86" s="13">
        <v>7.1</v>
      </c>
      <c r="B86" s="14">
        <v>6.5</v>
      </c>
      <c r="C86" s="15">
        <v>32</v>
      </c>
      <c r="D86" s="14">
        <v>3</v>
      </c>
      <c r="E86" s="15">
        <v>100</v>
      </c>
      <c r="F86" s="14">
        <v>10</v>
      </c>
      <c r="G86" s="15">
        <v>23</v>
      </c>
      <c r="H86" s="14">
        <v>17</v>
      </c>
      <c r="I86" s="16">
        <v>0.6</v>
      </c>
      <c r="J86" s="17">
        <v>1.3</v>
      </c>
      <c r="K86" s="19">
        <v>73</v>
      </c>
      <c r="V86">
        <f t="shared" si="22"/>
        <v>-0.3720430107526882</v>
      </c>
      <c r="W86">
        <f t="shared" si="23"/>
        <v>-0.29846153846153844</v>
      </c>
      <c r="X86">
        <f t="shared" si="24"/>
        <v>-6.0273972602739805E-2</v>
      </c>
    </row>
    <row r="87" spans="1:24">
      <c r="A87" s="13">
        <v>7.1</v>
      </c>
      <c r="B87" s="14">
        <v>6.8</v>
      </c>
      <c r="C87" s="15">
        <v>36</v>
      </c>
      <c r="D87" s="14">
        <v>3</v>
      </c>
      <c r="E87" s="15">
        <v>90</v>
      </c>
      <c r="F87" s="14">
        <v>20</v>
      </c>
      <c r="G87" s="15">
        <v>27</v>
      </c>
      <c r="H87" s="67">
        <v>18</v>
      </c>
      <c r="I87" s="69">
        <v>0.7</v>
      </c>
      <c r="J87" s="70">
        <v>1.1000000000000001</v>
      </c>
      <c r="K87" s="72">
        <v>80</v>
      </c>
      <c r="V87">
        <f t="shared" si="22"/>
        <v>-0.35053763440860214</v>
      </c>
      <c r="W87">
        <f t="shared" si="23"/>
        <v>-0.32923076923076922</v>
      </c>
      <c r="X87">
        <f t="shared" si="24"/>
        <v>0.13150684931506842</v>
      </c>
    </row>
    <row r="88" spans="1:24">
      <c r="A88" s="13">
        <v>7.1</v>
      </c>
      <c r="B88" s="14">
        <v>6.6</v>
      </c>
      <c r="C88" s="15">
        <v>53</v>
      </c>
      <c r="D88" s="14">
        <v>3</v>
      </c>
      <c r="E88" s="15">
        <v>120</v>
      </c>
      <c r="F88" s="14">
        <v>10</v>
      </c>
      <c r="G88" s="15">
        <v>23</v>
      </c>
      <c r="H88" s="14">
        <v>19</v>
      </c>
      <c r="I88" s="16">
        <v>0.6</v>
      </c>
      <c r="J88" s="17">
        <v>1.3</v>
      </c>
      <c r="K88" s="19">
        <v>78</v>
      </c>
      <c r="V88">
        <f t="shared" si="22"/>
        <v>-0.25913978494623657</v>
      </c>
      <c r="W88">
        <f t="shared" si="23"/>
        <v>-0.23692307692307693</v>
      </c>
      <c r="X88">
        <f t="shared" si="24"/>
        <v>7.6712328767123208E-2</v>
      </c>
    </row>
    <row r="89" spans="1:24">
      <c r="A89" s="13">
        <v>7.1</v>
      </c>
      <c r="B89" s="14">
        <v>6.8</v>
      </c>
      <c r="C89" s="15">
        <v>53</v>
      </c>
      <c r="D89" s="14">
        <v>3</v>
      </c>
      <c r="E89" s="15">
        <v>100</v>
      </c>
      <c r="F89" s="14">
        <v>20</v>
      </c>
      <c r="G89" s="15">
        <v>27</v>
      </c>
      <c r="H89" s="14">
        <v>18</v>
      </c>
      <c r="I89" s="16">
        <v>0.7</v>
      </c>
      <c r="J89" s="17">
        <v>1.1000000000000001</v>
      </c>
      <c r="K89" s="19">
        <v>80</v>
      </c>
      <c r="V89">
        <f t="shared" si="22"/>
        <v>-0.25913978494623657</v>
      </c>
      <c r="W89">
        <f t="shared" si="23"/>
        <v>-0.29846153846153844</v>
      </c>
      <c r="X89">
        <f t="shared" si="24"/>
        <v>0.13150684931506842</v>
      </c>
    </row>
    <row r="90" spans="1:24">
      <c r="A90" s="13">
        <v>7.1</v>
      </c>
      <c r="B90" s="14">
        <v>6.8</v>
      </c>
      <c r="C90" s="15">
        <v>98</v>
      </c>
      <c r="D90" s="14">
        <v>2</v>
      </c>
      <c r="E90" s="15">
        <v>120</v>
      </c>
      <c r="F90" s="14">
        <v>20</v>
      </c>
      <c r="G90" s="15">
        <v>27</v>
      </c>
      <c r="H90" s="14">
        <v>17</v>
      </c>
      <c r="I90" s="16">
        <v>0.7</v>
      </c>
      <c r="J90" s="17">
        <v>1.1000000000000001</v>
      </c>
      <c r="K90" s="19">
        <v>84</v>
      </c>
      <c r="V90">
        <f t="shared" si="22"/>
        <v>-1.7204301075268831E-2</v>
      </c>
      <c r="W90">
        <f t="shared" si="23"/>
        <v>-0.23692307692307693</v>
      </c>
      <c r="X90">
        <f t="shared" si="24"/>
        <v>0.24109589041095883</v>
      </c>
    </row>
    <row r="91" spans="1:24">
      <c r="A91" s="13">
        <v>7.1</v>
      </c>
      <c r="B91" s="14">
        <v>6.7</v>
      </c>
      <c r="C91" s="15">
        <v>252</v>
      </c>
      <c r="D91" s="14">
        <v>3</v>
      </c>
      <c r="E91" s="15">
        <v>500</v>
      </c>
      <c r="F91" s="14">
        <v>20</v>
      </c>
      <c r="G91" s="15">
        <v>27</v>
      </c>
      <c r="H91" s="14">
        <v>18</v>
      </c>
      <c r="I91" s="16">
        <v>0.7</v>
      </c>
      <c r="J91" s="17">
        <v>1.1000000000000001</v>
      </c>
      <c r="K91" s="19">
        <v>84</v>
      </c>
      <c r="V91">
        <f t="shared" si="22"/>
        <v>0.81075268817204305</v>
      </c>
      <c r="W91">
        <f t="shared" si="23"/>
        <v>0.93230769230769228</v>
      </c>
      <c r="X91">
        <f t="shared" si="24"/>
        <v>0.24109589041095883</v>
      </c>
    </row>
    <row r="92" spans="1:24" ht="15.75" thickBot="1">
      <c r="A92" s="5">
        <v>7.1</v>
      </c>
      <c r="B92" s="6">
        <v>6.8</v>
      </c>
      <c r="C92" s="7">
        <v>400</v>
      </c>
      <c r="D92" s="6">
        <v>3</v>
      </c>
      <c r="E92" s="7">
        <v>700</v>
      </c>
      <c r="F92" s="6">
        <v>15</v>
      </c>
      <c r="G92" s="7">
        <v>27</v>
      </c>
      <c r="H92" s="6">
        <v>22</v>
      </c>
      <c r="I92" s="8">
        <v>0.7</v>
      </c>
      <c r="J92" s="9">
        <v>1.1000000000000001</v>
      </c>
      <c r="K92" s="11">
        <v>110</v>
      </c>
      <c r="V92">
        <f t="shared" si="22"/>
        <v>1.6064516129032258</v>
      </c>
      <c r="W92">
        <f t="shared" si="23"/>
        <v>1.5476923076923077</v>
      </c>
      <c r="X92">
        <f t="shared" si="24"/>
        <v>0.95342465753424654</v>
      </c>
    </row>
    <row r="93" spans="1:24">
      <c r="A93" s="13"/>
      <c r="B93" s="14"/>
      <c r="C93" s="15"/>
      <c r="D93" s="14"/>
      <c r="E93" s="15"/>
      <c r="F93" s="14"/>
      <c r="G93" s="15"/>
      <c r="H93" s="67"/>
      <c r="I93" s="69"/>
      <c r="J93" s="70"/>
      <c r="K93" s="72"/>
    </row>
    <row r="94" spans="1:24">
      <c r="A94" s="13"/>
      <c r="B94" s="14"/>
      <c r="C94" s="15"/>
      <c r="D94" s="14"/>
      <c r="E94" s="15"/>
      <c r="F94" s="14"/>
      <c r="G94" s="15"/>
      <c r="H94" s="14"/>
      <c r="I94" s="16"/>
      <c r="J94" s="17"/>
      <c r="K94" s="19"/>
    </row>
    <row r="95" spans="1:24">
      <c r="A95" s="13"/>
      <c r="B95" s="14"/>
      <c r="C95" s="15"/>
      <c r="D95" s="14"/>
      <c r="E95" s="15"/>
      <c r="F95" s="14"/>
      <c r="G95" s="15"/>
      <c r="H95" s="14"/>
      <c r="I95" s="16"/>
      <c r="J95" s="17"/>
      <c r="K95" s="19"/>
    </row>
    <row r="96" spans="1:24">
      <c r="A96" s="13"/>
      <c r="B96" s="14"/>
      <c r="C96" s="15"/>
      <c r="D96" s="14"/>
      <c r="E96" s="15"/>
      <c r="F96" s="14"/>
      <c r="G96" s="15"/>
      <c r="H96" s="14"/>
      <c r="I96" s="16"/>
      <c r="J96" s="17"/>
      <c r="K96" s="19"/>
    </row>
    <row r="97" spans="1:11">
      <c r="A97" s="13"/>
      <c r="B97" s="14"/>
      <c r="C97" s="15"/>
      <c r="D97" s="14"/>
      <c r="E97" s="15"/>
      <c r="F97" s="14"/>
      <c r="G97" s="15"/>
      <c r="H97" s="14"/>
      <c r="I97" s="16"/>
      <c r="J97" s="17"/>
      <c r="K97" s="19"/>
    </row>
    <row r="98" spans="1:11" ht="15.75" thickBot="1">
      <c r="A98" s="5"/>
      <c r="B98" s="6"/>
      <c r="C98" s="7"/>
      <c r="D98" s="6"/>
      <c r="E98" s="7"/>
      <c r="F98" s="6"/>
      <c r="G98" s="7"/>
      <c r="H98" s="6"/>
      <c r="I98" s="8"/>
      <c r="J98" s="9"/>
      <c r="K98" s="11"/>
    </row>
  </sheetData>
  <sortState ref="A100:K109">
    <sortCondition ref="C100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28" workbookViewId="0">
      <selection activeCell="K56" sqref="A56:K56"/>
    </sheetView>
  </sheetViews>
  <sheetFormatPr baseColWidth="10" defaultRowHeight="15"/>
  <sheetData>
    <row r="1" spans="1:21" ht="15.75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SQRT(SUMSQ(M2:M59)/COUNTA(M2:M59))</f>
        <v>46.144298625193485</v>
      </c>
      <c r="O1" s="79">
        <f>SQRT(SUMSQ(O2:O59)/COUNTA(O2:O59))</f>
        <v>32.432364742915027</v>
      </c>
      <c r="Q1" s="79">
        <f>SQRT(SUMSQ(Q2:Q59)/COUNTA(Q2:Q59))</f>
        <v>12.697329916898765</v>
      </c>
      <c r="S1" s="79">
        <f>SQRT(SUMSQ(S2:S59)/COUNTA(S2:S59))</f>
        <v>13.163239559162703</v>
      </c>
      <c r="U1" s="79">
        <f>SQRT(SUMSQ(U2:U59)/COUNTA(U2:U59))</f>
        <v>21.866793712214619</v>
      </c>
    </row>
    <row r="2" spans="1:21">
      <c r="A2" s="73">
        <v>7.1</v>
      </c>
      <c r="B2" s="74">
        <v>6.5</v>
      </c>
      <c r="C2" s="75">
        <v>52</v>
      </c>
      <c r="D2" s="74">
        <v>5.6</v>
      </c>
      <c r="E2" s="75">
        <v>120</v>
      </c>
      <c r="F2" s="74">
        <v>20</v>
      </c>
      <c r="G2" s="75">
        <v>22</v>
      </c>
      <c r="H2" s="74">
        <v>10</v>
      </c>
      <c r="I2" s="76">
        <v>0.6</v>
      </c>
      <c r="J2" s="77">
        <v>1.4</v>
      </c>
      <c r="K2" s="78">
        <v>84</v>
      </c>
      <c r="L2">
        <f xml:space="preserve"> 64.8704 + 0.1788*C2 - 0.0394*E2</f>
        <v>69.440000000000012</v>
      </c>
      <c r="M2" s="80">
        <f>K2-L2</f>
        <v>14.559999999999988</v>
      </c>
      <c r="N2">
        <f t="shared" ref="N2:N33" si="0">396.7713 + 0.0321*C2 - 41.3508*A2 + 0.016*E2</f>
        <v>106.76982000000002</v>
      </c>
      <c r="O2" s="80">
        <f>K2-N2</f>
        <v>-22.769820000000024</v>
      </c>
      <c r="P2">
        <f t="shared" ref="P2:P33" si="1" xml:space="preserve"> 75 + 0.02937*C2 + 0.017344*E2</f>
        <v>78.608519999999999</v>
      </c>
      <c r="Q2" s="80">
        <f>K2-P2</f>
        <v>5.3914800000000014</v>
      </c>
      <c r="R2">
        <f xml:space="preserve"> -0.0000003143*(C2)^3 + 0.0005606*(C2)^2 - 0.01602*(C2) + 75.46</f>
        <v>76.098629305599999</v>
      </c>
      <c r="S2" s="80">
        <f>K2-R2</f>
        <v>7.9013706944000006</v>
      </c>
      <c r="T2">
        <f xml:space="preserve"> 76.44 - (0.08533*C2) - (0.003054*E2) + (0.004229*(C2)^2) - (0.002185*C2*E2) + (0.0002715*(E2)^2) - (0.000003174*((C2)^2)*E2) + (0.000001423*C2*(E2)^2) - (0.0000001513*(E2)^3)</f>
        <v>73.120972479999992</v>
      </c>
      <c r="U2" s="80">
        <f>K2-T2</f>
        <v>10.879027520000008</v>
      </c>
    </row>
    <row r="3" spans="1:21">
      <c r="A3" s="73">
        <v>7.1</v>
      </c>
      <c r="B3" s="74">
        <v>6.5</v>
      </c>
      <c r="C3" s="75">
        <v>46</v>
      </c>
      <c r="D3" s="74">
        <v>5.6</v>
      </c>
      <c r="E3" s="75">
        <v>120</v>
      </c>
      <c r="F3" s="74">
        <v>20</v>
      </c>
      <c r="G3" s="75">
        <v>22</v>
      </c>
      <c r="H3" s="74">
        <v>10</v>
      </c>
      <c r="I3" s="76">
        <v>0.6</v>
      </c>
      <c r="J3" s="77">
        <v>1.4</v>
      </c>
      <c r="K3" s="78">
        <v>84</v>
      </c>
      <c r="L3">
        <f t="shared" ref="L3:L59" si="2" xml:space="preserve"> 64.8704 + 0.1788*C3 - 0.0394*E3</f>
        <v>68.367200000000011</v>
      </c>
      <c r="M3" s="80">
        <f t="shared" ref="M3:M59" si="3">K3-L3</f>
        <v>15.632799999999989</v>
      </c>
      <c r="N3">
        <f t="shared" si="0"/>
        <v>106.57722000000005</v>
      </c>
      <c r="O3" s="80">
        <f t="shared" ref="O3:O59" si="4">K3-N3</f>
        <v>-22.577220000000054</v>
      </c>
      <c r="P3">
        <f t="shared" si="1"/>
        <v>78.432299999999998</v>
      </c>
      <c r="Q3" s="80">
        <f t="shared" ref="Q3:Q59" si="5">K3-P3</f>
        <v>5.5677000000000021</v>
      </c>
      <c r="R3">
        <f t="shared" ref="R3:R59" si="6" xml:space="preserve"> -0.0000003143*(C3)^3 + 0.0005606*(C3)^2 - 0.01602*(C3) + 75.46</f>
        <v>75.8787168952</v>
      </c>
      <c r="S3" s="80">
        <f t="shared" ref="S3:S59" si="7">K3-R3</f>
        <v>8.1212831047999998</v>
      </c>
      <c r="T3">
        <f t="shared" ref="T3:T59" si="8" xml:space="preserve"> 76.44 - (0.08533*C3) - (0.003054*E3) + (0.004229*(C3)^2) - (0.002185*C3*E3) + (0.0002715*(E3)^2) - (0.000003174*((C3)^2)*E3) + (0.000001423*C3*(E3)^2) - (0.0000001513*(E3)^3)</f>
        <v>72.820510720000016</v>
      </c>
      <c r="U3" s="80">
        <f t="shared" ref="U3:U59" si="9">K3-T3</f>
        <v>11.179489279999984</v>
      </c>
    </row>
    <row r="4" spans="1:21">
      <c r="A4" s="73">
        <v>7.1</v>
      </c>
      <c r="B4" s="74">
        <v>6.5</v>
      </c>
      <c r="C4" s="75">
        <v>38</v>
      </c>
      <c r="D4" s="74">
        <v>5.6</v>
      </c>
      <c r="E4" s="75">
        <v>100</v>
      </c>
      <c r="F4" s="74">
        <v>20</v>
      </c>
      <c r="G4" s="75">
        <v>22</v>
      </c>
      <c r="H4" s="74">
        <v>10</v>
      </c>
      <c r="I4" s="76">
        <v>0.6</v>
      </c>
      <c r="J4" s="77">
        <v>1.4</v>
      </c>
      <c r="K4" s="78">
        <v>78</v>
      </c>
      <c r="L4">
        <f t="shared" si="2"/>
        <v>67.724800000000002</v>
      </c>
      <c r="M4" s="80">
        <f t="shared" si="3"/>
        <v>10.275199999999998</v>
      </c>
      <c r="N4">
        <f t="shared" si="0"/>
        <v>106.00042000000005</v>
      </c>
      <c r="O4" s="80">
        <f t="shared" si="4"/>
        <v>-28.000420000000048</v>
      </c>
      <c r="P4">
        <f t="shared" si="1"/>
        <v>77.850459999999998</v>
      </c>
      <c r="Q4" s="80">
        <f t="shared" si="5"/>
        <v>0.14954000000000178</v>
      </c>
      <c r="R4">
        <f t="shared" si="6"/>
        <v>75.6435001304</v>
      </c>
      <c r="S4" s="80">
        <f t="shared" si="7"/>
        <v>2.3564998696000004</v>
      </c>
      <c r="T4">
        <f t="shared" si="8"/>
        <v>73.341850399999984</v>
      </c>
      <c r="U4" s="80">
        <f t="shared" si="9"/>
        <v>4.6581496000000158</v>
      </c>
    </row>
    <row r="5" spans="1:21">
      <c r="A5" s="73">
        <v>7.1</v>
      </c>
      <c r="B5" s="74">
        <v>6.5</v>
      </c>
      <c r="C5" s="75">
        <v>32</v>
      </c>
      <c r="D5" s="74">
        <v>5.6</v>
      </c>
      <c r="E5" s="75">
        <v>85</v>
      </c>
      <c r="F5" s="74">
        <v>20</v>
      </c>
      <c r="G5" s="75">
        <v>22</v>
      </c>
      <c r="H5" s="74">
        <v>10</v>
      </c>
      <c r="I5" s="76">
        <v>0.6</v>
      </c>
      <c r="J5" s="77">
        <v>1.4</v>
      </c>
      <c r="K5" s="78">
        <v>78</v>
      </c>
      <c r="L5">
        <f t="shared" si="2"/>
        <v>67.242999999999995</v>
      </c>
      <c r="M5" s="80">
        <f t="shared" si="3"/>
        <v>10.757000000000005</v>
      </c>
      <c r="N5">
        <f t="shared" si="0"/>
        <v>105.56782000000003</v>
      </c>
      <c r="O5" s="80">
        <f t="shared" si="4"/>
        <v>-27.567820000000026</v>
      </c>
      <c r="P5">
        <f t="shared" si="1"/>
        <v>77.414079999999998</v>
      </c>
      <c r="Q5" s="80">
        <f t="shared" si="5"/>
        <v>0.58592000000000155</v>
      </c>
      <c r="R5">
        <f t="shared" si="6"/>
        <v>75.511115417599996</v>
      </c>
      <c r="S5" s="80">
        <f t="shared" si="7"/>
        <v>2.4888845824000043</v>
      </c>
      <c r="T5">
        <f t="shared" si="8"/>
        <v>73.758549027499967</v>
      </c>
      <c r="U5" s="80">
        <f t="shared" si="9"/>
        <v>4.2414509725000329</v>
      </c>
    </row>
    <row r="6" spans="1:21">
      <c r="A6" s="73">
        <v>7.1</v>
      </c>
      <c r="B6" s="74">
        <v>6.5</v>
      </c>
      <c r="C6" s="75">
        <v>28</v>
      </c>
      <c r="D6" s="74">
        <v>5.6</v>
      </c>
      <c r="E6" s="75">
        <v>80</v>
      </c>
      <c r="F6" s="74">
        <v>20</v>
      </c>
      <c r="G6" s="75">
        <v>21</v>
      </c>
      <c r="H6" s="74">
        <v>10</v>
      </c>
      <c r="I6" s="76">
        <v>0.6</v>
      </c>
      <c r="J6" s="77">
        <v>1.4</v>
      </c>
      <c r="K6" s="78">
        <v>76</v>
      </c>
      <c r="L6">
        <f t="shared" si="2"/>
        <v>66.724800000000002</v>
      </c>
      <c r="M6" s="80">
        <f t="shared" si="3"/>
        <v>9.2751999999999981</v>
      </c>
      <c r="N6">
        <f t="shared" si="0"/>
        <v>105.35942000000003</v>
      </c>
      <c r="O6" s="80">
        <f t="shared" si="4"/>
        <v>-29.359420000000028</v>
      </c>
      <c r="P6">
        <f t="shared" si="1"/>
        <v>77.209879999999998</v>
      </c>
      <c r="Q6" s="80">
        <f t="shared" si="5"/>
        <v>-1.2098799999999983</v>
      </c>
      <c r="R6">
        <f t="shared" si="6"/>
        <v>75.444050886399992</v>
      </c>
      <c r="S6" s="80">
        <f t="shared" si="7"/>
        <v>0.55594911360000765</v>
      </c>
      <c r="T6">
        <f t="shared" si="8"/>
        <v>73.943638719999996</v>
      </c>
      <c r="U6" s="80">
        <f t="shared" si="9"/>
        <v>2.0563612800000044</v>
      </c>
    </row>
    <row r="7" spans="1:21">
      <c r="A7" s="73">
        <v>7.1</v>
      </c>
      <c r="B7" s="74">
        <v>6.5</v>
      </c>
      <c r="C7" s="75">
        <v>26</v>
      </c>
      <c r="D7" s="74">
        <v>5.6</v>
      </c>
      <c r="E7" s="75">
        <v>75</v>
      </c>
      <c r="F7" s="74">
        <v>20</v>
      </c>
      <c r="G7" s="75">
        <v>21</v>
      </c>
      <c r="H7" s="74">
        <v>10</v>
      </c>
      <c r="I7" s="76">
        <v>0.6</v>
      </c>
      <c r="J7" s="77">
        <v>1.4</v>
      </c>
      <c r="K7" s="78">
        <v>70</v>
      </c>
      <c r="L7">
        <f t="shared" si="2"/>
        <v>66.5642</v>
      </c>
      <c r="M7" s="80">
        <f t="shared" si="3"/>
        <v>3.4358000000000004</v>
      </c>
      <c r="N7">
        <f t="shared" si="0"/>
        <v>105.21522000000006</v>
      </c>
      <c r="O7" s="80">
        <f t="shared" si="4"/>
        <v>-35.215220000000059</v>
      </c>
      <c r="P7">
        <f t="shared" si="1"/>
        <v>77.064419999999998</v>
      </c>
      <c r="Q7" s="80">
        <f t="shared" si="5"/>
        <v>-7.0644199999999984</v>
      </c>
      <c r="R7">
        <f t="shared" si="6"/>
        <v>75.416921463199998</v>
      </c>
      <c r="S7" s="80">
        <f t="shared" si="7"/>
        <v>-5.4169214631999978</v>
      </c>
      <c r="T7">
        <f t="shared" si="8"/>
        <v>74.10097376249999</v>
      </c>
      <c r="U7" s="80">
        <f t="shared" si="9"/>
        <v>-4.10097376249999</v>
      </c>
    </row>
    <row r="8" spans="1:21">
      <c r="A8" s="73">
        <v>7.1</v>
      </c>
      <c r="B8" s="74">
        <v>6.5</v>
      </c>
      <c r="C8" s="75">
        <v>24</v>
      </c>
      <c r="D8" s="74">
        <v>5.6</v>
      </c>
      <c r="E8" s="75">
        <v>65</v>
      </c>
      <c r="F8" s="74">
        <v>20</v>
      </c>
      <c r="G8" s="75">
        <v>21</v>
      </c>
      <c r="H8" s="74">
        <v>10</v>
      </c>
      <c r="I8" s="76">
        <v>0.6</v>
      </c>
      <c r="J8" s="77">
        <v>1.4</v>
      </c>
      <c r="K8" s="78">
        <v>70</v>
      </c>
      <c r="L8">
        <f t="shared" si="2"/>
        <v>66.600600000000014</v>
      </c>
      <c r="M8" s="80">
        <f t="shared" si="3"/>
        <v>3.3993999999999858</v>
      </c>
      <c r="N8">
        <f t="shared" si="0"/>
        <v>104.99102000000003</v>
      </c>
      <c r="O8" s="80">
        <f t="shared" si="4"/>
        <v>-34.991020000000034</v>
      </c>
      <c r="P8">
        <f t="shared" si="1"/>
        <v>76.832239999999999</v>
      </c>
      <c r="Q8" s="80">
        <f t="shared" si="5"/>
        <v>-6.8322399999999988</v>
      </c>
      <c r="R8">
        <f t="shared" si="6"/>
        <v>75.394080716799991</v>
      </c>
      <c r="S8" s="80">
        <f t="shared" si="7"/>
        <v>-5.3940807167999907</v>
      </c>
      <c r="T8">
        <f t="shared" si="8"/>
        <v>74.351868377499983</v>
      </c>
      <c r="U8" s="80">
        <f t="shared" si="9"/>
        <v>-4.3518683774999829</v>
      </c>
    </row>
    <row r="9" spans="1:21">
      <c r="A9" s="73">
        <v>7.1</v>
      </c>
      <c r="B9" s="74">
        <v>6.5</v>
      </c>
      <c r="C9" s="75">
        <v>24</v>
      </c>
      <c r="D9" s="74">
        <v>5.6</v>
      </c>
      <c r="E9" s="75">
        <v>65</v>
      </c>
      <c r="F9" s="74">
        <v>25</v>
      </c>
      <c r="G9" s="75">
        <v>21</v>
      </c>
      <c r="H9" s="74">
        <v>10</v>
      </c>
      <c r="I9" s="76">
        <v>0.6</v>
      </c>
      <c r="J9" s="77">
        <v>1.4</v>
      </c>
      <c r="K9" s="78">
        <v>70</v>
      </c>
      <c r="L9">
        <f t="shared" si="2"/>
        <v>66.600600000000014</v>
      </c>
      <c r="M9" s="80">
        <f t="shared" si="3"/>
        <v>3.3993999999999858</v>
      </c>
      <c r="N9">
        <f t="shared" si="0"/>
        <v>104.99102000000003</v>
      </c>
      <c r="O9" s="80">
        <f t="shared" si="4"/>
        <v>-34.991020000000034</v>
      </c>
      <c r="P9">
        <f t="shared" si="1"/>
        <v>76.832239999999999</v>
      </c>
      <c r="Q9" s="80">
        <f t="shared" si="5"/>
        <v>-6.8322399999999988</v>
      </c>
      <c r="R9">
        <f t="shared" si="6"/>
        <v>75.394080716799991</v>
      </c>
      <c r="S9" s="80">
        <f t="shared" si="7"/>
        <v>-5.3940807167999907</v>
      </c>
      <c r="T9">
        <f t="shared" si="8"/>
        <v>74.351868377499983</v>
      </c>
      <c r="U9" s="80">
        <f t="shared" si="9"/>
        <v>-4.3518683774999829</v>
      </c>
    </row>
    <row r="10" spans="1:21">
      <c r="A10" s="73">
        <v>7.1</v>
      </c>
      <c r="B10" s="74">
        <v>6.5</v>
      </c>
      <c r="C10" s="75">
        <v>22</v>
      </c>
      <c r="D10" s="74">
        <v>5.7</v>
      </c>
      <c r="E10" s="75">
        <v>70</v>
      </c>
      <c r="F10" s="74">
        <v>25</v>
      </c>
      <c r="G10" s="75">
        <v>21</v>
      </c>
      <c r="H10" s="74">
        <v>10</v>
      </c>
      <c r="I10" s="76">
        <v>0.6</v>
      </c>
      <c r="J10" s="77">
        <v>1.4</v>
      </c>
      <c r="K10" s="78">
        <v>70</v>
      </c>
      <c r="L10">
        <f t="shared" si="2"/>
        <v>66.046000000000006</v>
      </c>
      <c r="M10" s="80">
        <f t="shared" si="3"/>
        <v>3.9539999999999935</v>
      </c>
      <c r="N10">
        <f t="shared" si="0"/>
        <v>105.00682000000006</v>
      </c>
      <c r="O10" s="80">
        <f t="shared" si="4"/>
        <v>-35.006820000000062</v>
      </c>
      <c r="P10">
        <f t="shared" si="1"/>
        <v>76.860219999999998</v>
      </c>
      <c r="Q10" s="80">
        <f t="shared" si="5"/>
        <v>-6.8602199999999982</v>
      </c>
      <c r="R10">
        <f t="shared" si="6"/>
        <v>75.375543733599997</v>
      </c>
      <c r="S10" s="80">
        <f t="shared" si="7"/>
        <v>-5.3755437335999972</v>
      </c>
      <c r="T10">
        <f t="shared" si="8"/>
        <v>74.355214379999978</v>
      </c>
      <c r="U10" s="80">
        <f t="shared" si="9"/>
        <v>-4.3552143799999783</v>
      </c>
    </row>
    <row r="11" spans="1:21">
      <c r="A11" s="73">
        <v>7.1</v>
      </c>
      <c r="B11" s="74">
        <v>6.5</v>
      </c>
      <c r="C11" s="75">
        <v>20</v>
      </c>
      <c r="D11" s="74">
        <v>5.8</v>
      </c>
      <c r="E11" s="75">
        <v>70</v>
      </c>
      <c r="F11" s="74">
        <v>25</v>
      </c>
      <c r="G11" s="75">
        <v>21</v>
      </c>
      <c r="H11" s="74">
        <v>10</v>
      </c>
      <c r="I11" s="76">
        <v>0.6</v>
      </c>
      <c r="J11" s="77">
        <v>1.4</v>
      </c>
      <c r="K11" s="78">
        <v>70</v>
      </c>
      <c r="L11">
        <f t="shared" si="2"/>
        <v>65.688400000000001</v>
      </c>
      <c r="M11" s="80">
        <f t="shared" si="3"/>
        <v>4.3115999999999985</v>
      </c>
      <c r="N11">
        <f t="shared" si="0"/>
        <v>104.94262000000003</v>
      </c>
      <c r="O11" s="80">
        <f t="shared" si="4"/>
        <v>-34.942620000000034</v>
      </c>
      <c r="P11">
        <f t="shared" si="1"/>
        <v>76.801479999999998</v>
      </c>
      <c r="Q11" s="80">
        <f t="shared" si="5"/>
        <v>-6.801479999999998</v>
      </c>
      <c r="R11">
        <f t="shared" si="6"/>
        <v>75.361325600000001</v>
      </c>
      <c r="S11" s="80">
        <f t="shared" si="7"/>
        <v>-5.3613256000000007</v>
      </c>
      <c r="T11">
        <f t="shared" si="8"/>
        <v>74.481256099999996</v>
      </c>
      <c r="U11" s="80">
        <f t="shared" si="9"/>
        <v>-4.481256099999996</v>
      </c>
    </row>
    <row r="12" spans="1:21">
      <c r="A12" s="73">
        <v>7.1</v>
      </c>
      <c r="B12" s="74">
        <v>6.5</v>
      </c>
      <c r="C12" s="75">
        <v>18</v>
      </c>
      <c r="D12" s="74">
        <v>5.9</v>
      </c>
      <c r="E12" s="75">
        <v>70</v>
      </c>
      <c r="F12" s="74">
        <v>25</v>
      </c>
      <c r="G12" s="75">
        <v>21</v>
      </c>
      <c r="H12" s="74">
        <v>10</v>
      </c>
      <c r="I12" s="76">
        <v>0.6</v>
      </c>
      <c r="J12" s="77">
        <v>1.4</v>
      </c>
      <c r="K12" s="78">
        <v>66</v>
      </c>
      <c r="L12">
        <f t="shared" si="2"/>
        <v>65.330800000000011</v>
      </c>
      <c r="M12" s="80">
        <f t="shared" si="3"/>
        <v>0.66919999999998936</v>
      </c>
      <c r="N12">
        <f t="shared" si="0"/>
        <v>104.87842000000006</v>
      </c>
      <c r="O12" s="80">
        <f t="shared" si="4"/>
        <v>-38.878420000000062</v>
      </c>
      <c r="P12">
        <f t="shared" si="1"/>
        <v>76.742739999999998</v>
      </c>
      <c r="Q12" s="80">
        <f t="shared" si="5"/>
        <v>-10.742739999999998</v>
      </c>
      <c r="R12">
        <f t="shared" si="6"/>
        <v>75.351441402399999</v>
      </c>
      <c r="S12" s="80">
        <f t="shared" si="7"/>
        <v>-9.351441402399999</v>
      </c>
      <c r="T12">
        <f t="shared" si="8"/>
        <v>74.639352379999991</v>
      </c>
      <c r="U12" s="80">
        <f t="shared" si="9"/>
        <v>-8.6393523799999912</v>
      </c>
    </row>
    <row r="13" spans="1:21">
      <c r="A13" s="73">
        <v>7.1</v>
      </c>
      <c r="B13" s="74">
        <v>6.5</v>
      </c>
      <c r="C13" s="75">
        <v>16</v>
      </c>
      <c r="D13" s="74">
        <v>6</v>
      </c>
      <c r="E13" s="75">
        <v>60</v>
      </c>
      <c r="F13" s="74">
        <v>25</v>
      </c>
      <c r="G13" s="75">
        <v>21</v>
      </c>
      <c r="H13" s="74">
        <v>10</v>
      </c>
      <c r="I13" s="76">
        <v>0.6</v>
      </c>
      <c r="J13" s="77">
        <v>1.4</v>
      </c>
      <c r="K13" s="78">
        <v>66</v>
      </c>
      <c r="L13">
        <f t="shared" si="2"/>
        <v>65.367199999999997</v>
      </c>
      <c r="M13" s="80">
        <f t="shared" si="3"/>
        <v>0.63280000000000314</v>
      </c>
      <c r="N13">
        <f t="shared" si="0"/>
        <v>104.65422000000002</v>
      </c>
      <c r="O13" s="80">
        <f t="shared" si="4"/>
        <v>-38.654220000000024</v>
      </c>
      <c r="P13">
        <f t="shared" si="1"/>
        <v>76.510559999999998</v>
      </c>
      <c r="Q13" s="80">
        <f t="shared" si="5"/>
        <v>-10.510559999999998</v>
      </c>
      <c r="R13">
        <f t="shared" si="6"/>
        <v>75.34590622719999</v>
      </c>
      <c r="S13" s="80">
        <f t="shared" si="7"/>
        <v>-9.3459062271999898</v>
      </c>
      <c r="T13">
        <f t="shared" si="8"/>
        <v>74.854435359999997</v>
      </c>
      <c r="U13" s="80">
        <f t="shared" si="9"/>
        <v>-8.8544353599999965</v>
      </c>
    </row>
    <row r="14" spans="1:21">
      <c r="A14" s="13">
        <v>7.1</v>
      </c>
      <c r="B14" s="14">
        <v>6.8</v>
      </c>
      <c r="C14" s="15">
        <v>28</v>
      </c>
      <c r="D14" s="14">
        <v>3</v>
      </c>
      <c r="E14" s="15">
        <v>90</v>
      </c>
      <c r="F14" s="14">
        <v>15</v>
      </c>
      <c r="G14" s="15">
        <v>23</v>
      </c>
      <c r="H14" s="14">
        <v>21</v>
      </c>
      <c r="I14" s="16">
        <v>0.6</v>
      </c>
      <c r="J14" s="17">
        <v>1.3</v>
      </c>
      <c r="K14" s="19">
        <v>63</v>
      </c>
      <c r="L14">
        <f t="shared" si="2"/>
        <v>66.330799999999996</v>
      </c>
      <c r="M14" s="80">
        <f t="shared" si="3"/>
        <v>-3.3307999999999964</v>
      </c>
      <c r="N14">
        <f t="shared" si="0"/>
        <v>105.51942000000003</v>
      </c>
      <c r="O14" s="80">
        <f t="shared" si="4"/>
        <v>-42.519420000000025</v>
      </c>
      <c r="P14">
        <f t="shared" si="1"/>
        <v>77.383319999999998</v>
      </c>
      <c r="Q14" s="80">
        <f t="shared" si="5"/>
        <v>-14.383319999999998</v>
      </c>
      <c r="R14">
        <f t="shared" si="6"/>
        <v>75.444050886399992</v>
      </c>
      <c r="S14" s="80">
        <f t="shared" si="7"/>
        <v>-12.444050886399992</v>
      </c>
      <c r="T14">
        <f t="shared" si="8"/>
        <v>73.77286725999997</v>
      </c>
      <c r="U14" s="80">
        <f t="shared" si="9"/>
        <v>-10.77286725999997</v>
      </c>
    </row>
    <row r="15" spans="1:21">
      <c r="A15" s="13">
        <v>7.1</v>
      </c>
      <c r="B15" s="14">
        <v>6.6</v>
      </c>
      <c r="C15" s="15">
        <v>53</v>
      </c>
      <c r="D15" s="14">
        <v>3</v>
      </c>
      <c r="E15" s="15">
        <v>120</v>
      </c>
      <c r="F15" s="14">
        <v>10</v>
      </c>
      <c r="G15" s="15">
        <v>23</v>
      </c>
      <c r="H15" s="14">
        <v>19</v>
      </c>
      <c r="I15" s="16">
        <v>0.6</v>
      </c>
      <c r="J15" s="17">
        <v>1.3</v>
      </c>
      <c r="K15" s="19">
        <v>78</v>
      </c>
      <c r="L15">
        <f t="shared" si="2"/>
        <v>69.618800000000007</v>
      </c>
      <c r="M15" s="80">
        <f t="shared" si="3"/>
        <v>8.3811999999999927</v>
      </c>
      <c r="N15">
        <f t="shared" si="0"/>
        <v>106.80192000000004</v>
      </c>
      <c r="O15" s="80">
        <f t="shared" si="4"/>
        <v>-28.801920000000038</v>
      </c>
      <c r="P15">
        <f t="shared" si="1"/>
        <v>78.637889999999999</v>
      </c>
      <c r="Q15" s="80">
        <f t="shared" si="5"/>
        <v>-0.63788999999999874</v>
      </c>
      <c r="R15">
        <f t="shared" si="6"/>
        <v>76.1388733589</v>
      </c>
      <c r="S15" s="80">
        <f t="shared" si="7"/>
        <v>1.8611266411000003</v>
      </c>
      <c r="T15">
        <f t="shared" si="8"/>
        <v>73.197986279999995</v>
      </c>
      <c r="U15" s="80">
        <f t="shared" si="9"/>
        <v>4.802013720000005</v>
      </c>
    </row>
    <row r="16" spans="1:21">
      <c r="A16" s="13">
        <v>7.1</v>
      </c>
      <c r="B16" s="14">
        <v>6.5</v>
      </c>
      <c r="C16" s="15">
        <v>32</v>
      </c>
      <c r="D16" s="14">
        <v>3</v>
      </c>
      <c r="E16" s="15">
        <v>100</v>
      </c>
      <c r="F16" s="14">
        <v>10</v>
      </c>
      <c r="G16" s="15">
        <v>23</v>
      </c>
      <c r="H16" s="14">
        <v>17</v>
      </c>
      <c r="I16" s="16">
        <v>0.6</v>
      </c>
      <c r="J16" s="17">
        <v>1.3</v>
      </c>
      <c r="K16" s="19">
        <v>73</v>
      </c>
      <c r="L16">
        <f t="shared" si="2"/>
        <v>66.652000000000001</v>
      </c>
      <c r="M16" s="80">
        <f t="shared" si="3"/>
        <v>6.347999999999999</v>
      </c>
      <c r="N16">
        <f t="shared" si="0"/>
        <v>105.80782000000002</v>
      </c>
      <c r="O16" s="80">
        <f t="shared" si="4"/>
        <v>-32.807820000000021</v>
      </c>
      <c r="P16">
        <f t="shared" si="1"/>
        <v>77.674239999999998</v>
      </c>
      <c r="Q16" s="80">
        <f t="shared" si="5"/>
        <v>-4.6742399999999975</v>
      </c>
      <c r="R16">
        <f t="shared" si="6"/>
        <v>75.511115417599996</v>
      </c>
      <c r="S16" s="80">
        <f t="shared" si="7"/>
        <v>-2.5111154175999957</v>
      </c>
      <c r="T16">
        <f t="shared" si="8"/>
        <v>73.436578399999988</v>
      </c>
      <c r="U16" s="80">
        <f t="shared" si="9"/>
        <v>-0.43657839999998771</v>
      </c>
    </row>
    <row r="17" spans="1:21">
      <c r="A17" s="13">
        <v>7.1</v>
      </c>
      <c r="B17" s="14">
        <v>6.6</v>
      </c>
      <c r="C17" s="15">
        <v>30</v>
      </c>
      <c r="D17" s="14">
        <v>3</v>
      </c>
      <c r="E17" s="15">
        <v>100</v>
      </c>
      <c r="F17" s="14">
        <v>10</v>
      </c>
      <c r="G17" s="15">
        <v>23</v>
      </c>
      <c r="H17" s="14">
        <v>15</v>
      </c>
      <c r="I17" s="16">
        <v>0.6</v>
      </c>
      <c r="J17" s="17">
        <v>1.3</v>
      </c>
      <c r="K17" s="19">
        <v>63</v>
      </c>
      <c r="L17">
        <f t="shared" si="2"/>
        <v>66.29440000000001</v>
      </c>
      <c r="M17" s="80">
        <f t="shared" si="3"/>
        <v>-3.2944000000000102</v>
      </c>
      <c r="N17">
        <f t="shared" si="0"/>
        <v>105.74362000000005</v>
      </c>
      <c r="O17" s="80">
        <f t="shared" si="4"/>
        <v>-42.74362000000005</v>
      </c>
      <c r="P17">
        <f t="shared" si="1"/>
        <v>77.615499999999997</v>
      </c>
      <c r="Q17" s="80">
        <f t="shared" si="5"/>
        <v>-14.615499999999997</v>
      </c>
      <c r="R17">
        <f t="shared" si="6"/>
        <v>75.475453899999991</v>
      </c>
      <c r="S17" s="80">
        <f t="shared" si="7"/>
        <v>-12.475453899999991</v>
      </c>
      <c r="T17">
        <f xml:space="preserve"> 76.44 - (0.08533*C17) - (0.003054*E17) + (0.004229*(C17)^2) - (0.002185*C17*E17) + (0.0002715*(E17)^2) - (0.000003174*((C17)^2)*E17) + (0.000001423*C17*(E17)^2) - (0.0000001513*(E17)^3)</f>
        <v>73.530739999999994</v>
      </c>
      <c r="U17" s="80">
        <f t="shared" si="9"/>
        <v>-10.530739999999994</v>
      </c>
    </row>
    <row r="18" spans="1:21">
      <c r="A18" s="13">
        <v>7.1</v>
      </c>
      <c r="B18" s="14">
        <v>6.6</v>
      </c>
      <c r="C18" s="15">
        <v>26</v>
      </c>
      <c r="D18" s="14">
        <v>4</v>
      </c>
      <c r="E18" s="15">
        <v>80</v>
      </c>
      <c r="F18" s="14">
        <v>10</v>
      </c>
      <c r="G18" s="15">
        <v>23</v>
      </c>
      <c r="H18" s="14">
        <v>15</v>
      </c>
      <c r="I18" s="16">
        <v>0.6</v>
      </c>
      <c r="J18" s="17">
        <v>1.3</v>
      </c>
      <c r="K18" s="19">
        <v>63</v>
      </c>
      <c r="L18">
        <f t="shared" si="2"/>
        <v>66.367199999999997</v>
      </c>
      <c r="M18" s="80">
        <f t="shared" si="3"/>
        <v>-3.3671999999999969</v>
      </c>
      <c r="N18">
        <f t="shared" si="0"/>
        <v>105.29522000000006</v>
      </c>
      <c r="O18" s="80">
        <f t="shared" si="4"/>
        <v>-42.295220000000057</v>
      </c>
      <c r="P18">
        <f t="shared" si="1"/>
        <v>77.151139999999998</v>
      </c>
      <c r="Q18" s="80">
        <f t="shared" si="5"/>
        <v>-14.151139999999998</v>
      </c>
      <c r="R18">
        <f t="shared" si="6"/>
        <v>75.416921463199998</v>
      </c>
      <c r="S18" s="80">
        <f t="shared" si="7"/>
        <v>-12.416921463199998</v>
      </c>
      <c r="T18">
        <f t="shared" si="8"/>
        <v>74.01637568000001</v>
      </c>
      <c r="U18" s="80">
        <f t="shared" si="9"/>
        <v>-11.01637568000001</v>
      </c>
    </row>
    <row r="19" spans="1:21" ht="15.75" thickBot="1">
      <c r="A19" s="5">
        <v>7.1</v>
      </c>
      <c r="B19" s="6">
        <v>6.6</v>
      </c>
      <c r="C19" s="7">
        <v>21</v>
      </c>
      <c r="D19" s="6">
        <v>4</v>
      </c>
      <c r="E19" s="7">
        <v>80</v>
      </c>
      <c r="F19" s="6">
        <v>15</v>
      </c>
      <c r="G19" s="7">
        <v>23</v>
      </c>
      <c r="H19" s="6">
        <v>14</v>
      </c>
      <c r="I19" s="8">
        <v>0.6</v>
      </c>
      <c r="J19" s="9">
        <v>1.3</v>
      </c>
      <c r="K19" s="11">
        <v>63</v>
      </c>
      <c r="L19">
        <f t="shared" si="2"/>
        <v>65.473200000000006</v>
      </c>
      <c r="M19" s="80">
        <f t="shared" si="3"/>
        <v>-2.4732000000000056</v>
      </c>
      <c r="N19">
        <f t="shared" si="0"/>
        <v>105.13472000000004</v>
      </c>
      <c r="O19" s="80">
        <f t="shared" si="4"/>
        <v>-42.134720000000044</v>
      </c>
      <c r="P19">
        <f t="shared" si="1"/>
        <v>77.004289999999997</v>
      </c>
      <c r="Q19" s="80">
        <f t="shared" si="5"/>
        <v>-14.004289999999997</v>
      </c>
      <c r="R19">
        <f t="shared" si="6"/>
        <v>75.367893867699991</v>
      </c>
      <c r="S19" s="80">
        <f t="shared" si="7"/>
        <v>-12.367893867699991</v>
      </c>
      <c r="T19">
        <f t="shared" si="8"/>
        <v>74.337345880000001</v>
      </c>
      <c r="U19" s="80">
        <f t="shared" si="9"/>
        <v>-11.337345880000001</v>
      </c>
    </row>
    <row r="20" spans="1:21">
      <c r="A20" s="13">
        <v>7.1</v>
      </c>
      <c r="B20" s="14">
        <v>6.6</v>
      </c>
      <c r="C20" s="15">
        <v>30</v>
      </c>
      <c r="D20" s="14">
        <v>5</v>
      </c>
      <c r="E20" s="15">
        <v>70</v>
      </c>
      <c r="F20" s="14">
        <v>15</v>
      </c>
      <c r="G20" s="15">
        <v>23</v>
      </c>
      <c r="H20" s="14">
        <v>15</v>
      </c>
      <c r="I20" s="16">
        <v>0.7</v>
      </c>
      <c r="J20" s="17">
        <v>1.3</v>
      </c>
      <c r="K20" s="19">
        <v>63</v>
      </c>
      <c r="L20">
        <f t="shared" si="2"/>
        <v>67.476400000000012</v>
      </c>
      <c r="M20" s="80">
        <f t="shared" si="3"/>
        <v>-4.4764000000000124</v>
      </c>
      <c r="N20">
        <f t="shared" si="0"/>
        <v>105.26362000000006</v>
      </c>
      <c r="O20" s="80">
        <f t="shared" si="4"/>
        <v>-42.26362000000006</v>
      </c>
      <c r="P20">
        <f t="shared" si="1"/>
        <v>77.095179999999999</v>
      </c>
      <c r="Q20" s="80">
        <f t="shared" si="5"/>
        <v>-14.095179999999999</v>
      </c>
      <c r="R20">
        <f t="shared" si="6"/>
        <v>75.475453899999991</v>
      </c>
      <c r="S20" s="80">
        <f t="shared" si="7"/>
        <v>-12.475453899999991</v>
      </c>
      <c r="T20">
        <f t="shared" si="8"/>
        <v>74.171593099999996</v>
      </c>
      <c r="U20" s="80">
        <f t="shared" si="9"/>
        <v>-11.171593099999996</v>
      </c>
    </row>
    <row r="21" spans="1:21">
      <c r="A21" s="13">
        <v>7.1</v>
      </c>
      <c r="B21" s="14">
        <v>6.6</v>
      </c>
      <c r="C21" s="15">
        <v>22</v>
      </c>
      <c r="D21" s="14">
        <v>5</v>
      </c>
      <c r="E21" s="15">
        <v>60</v>
      </c>
      <c r="F21" s="14">
        <v>15</v>
      </c>
      <c r="G21" s="15">
        <v>23</v>
      </c>
      <c r="H21" s="14">
        <v>15</v>
      </c>
      <c r="I21" s="16">
        <v>0.7</v>
      </c>
      <c r="J21" s="17">
        <v>1.3</v>
      </c>
      <c r="K21" s="19">
        <v>63</v>
      </c>
      <c r="L21">
        <f t="shared" si="2"/>
        <v>66.44</v>
      </c>
      <c r="M21" s="80">
        <f t="shared" si="3"/>
        <v>-3.4399999999999977</v>
      </c>
      <c r="N21">
        <f t="shared" si="0"/>
        <v>104.84682000000005</v>
      </c>
      <c r="O21" s="80">
        <f t="shared" si="4"/>
        <v>-41.846820000000051</v>
      </c>
      <c r="P21">
        <f t="shared" si="1"/>
        <v>76.686779999999999</v>
      </c>
      <c r="Q21" s="80">
        <f t="shared" si="5"/>
        <v>-13.686779999999999</v>
      </c>
      <c r="R21">
        <f t="shared" si="6"/>
        <v>75.375543733599997</v>
      </c>
      <c r="S21" s="80">
        <f t="shared" si="7"/>
        <v>-12.375543733599997</v>
      </c>
      <c r="T21">
        <f t="shared" si="8"/>
        <v>74.507383840000003</v>
      </c>
      <c r="U21" s="80">
        <f t="shared" si="9"/>
        <v>-11.507383840000003</v>
      </c>
    </row>
    <row r="22" spans="1:21">
      <c r="A22" s="13">
        <v>7.1</v>
      </c>
      <c r="B22" s="14">
        <v>6.5</v>
      </c>
      <c r="C22" s="15">
        <v>18</v>
      </c>
      <c r="D22" s="14">
        <v>5</v>
      </c>
      <c r="E22" s="15">
        <v>50</v>
      </c>
      <c r="F22" s="14">
        <v>15</v>
      </c>
      <c r="G22" s="15">
        <v>23</v>
      </c>
      <c r="H22" s="14">
        <v>16</v>
      </c>
      <c r="I22" s="16">
        <v>0.7</v>
      </c>
      <c r="J22" s="17">
        <v>1.3</v>
      </c>
      <c r="K22" s="19">
        <v>63</v>
      </c>
      <c r="L22">
        <f t="shared" si="2"/>
        <v>66.118800000000007</v>
      </c>
      <c r="M22" s="80">
        <f t="shared" si="3"/>
        <v>-3.1188000000000073</v>
      </c>
      <c r="N22">
        <f t="shared" si="0"/>
        <v>104.55842000000005</v>
      </c>
      <c r="O22" s="80">
        <f t="shared" si="4"/>
        <v>-41.558420000000055</v>
      </c>
      <c r="P22">
        <f t="shared" si="1"/>
        <v>76.395859999999999</v>
      </c>
      <c r="Q22" s="80">
        <f t="shared" si="5"/>
        <v>-13.395859999999999</v>
      </c>
      <c r="R22">
        <f t="shared" si="6"/>
        <v>75.351441402399999</v>
      </c>
      <c r="S22" s="80">
        <f t="shared" si="7"/>
        <v>-12.351441402399999</v>
      </c>
      <c r="T22">
        <f t="shared" si="8"/>
        <v>74.827509700000007</v>
      </c>
      <c r="U22" s="80">
        <f t="shared" si="9"/>
        <v>-11.827509700000007</v>
      </c>
    </row>
    <row r="23" spans="1:21">
      <c r="A23" s="13">
        <v>7.1</v>
      </c>
      <c r="B23" s="14">
        <v>6.6</v>
      </c>
      <c r="C23" s="15">
        <v>12</v>
      </c>
      <c r="D23" s="14">
        <v>5</v>
      </c>
      <c r="E23" s="15">
        <v>50</v>
      </c>
      <c r="F23" s="14">
        <v>20</v>
      </c>
      <c r="G23" s="15">
        <v>23</v>
      </c>
      <c r="H23" s="14">
        <v>15</v>
      </c>
      <c r="I23" s="16">
        <v>0.7</v>
      </c>
      <c r="J23" s="17">
        <v>1.3</v>
      </c>
      <c r="K23" s="19">
        <v>63</v>
      </c>
      <c r="L23">
        <f t="shared" si="2"/>
        <v>65.046000000000006</v>
      </c>
      <c r="M23" s="80">
        <f t="shared" si="3"/>
        <v>-2.0460000000000065</v>
      </c>
      <c r="N23">
        <f t="shared" si="0"/>
        <v>104.36582000000003</v>
      </c>
      <c r="O23" s="80">
        <f t="shared" si="4"/>
        <v>-41.365820000000028</v>
      </c>
      <c r="P23">
        <f t="shared" si="1"/>
        <v>76.219639999999998</v>
      </c>
      <c r="Q23" s="80">
        <f t="shared" si="5"/>
        <v>-13.219639999999998</v>
      </c>
      <c r="R23">
        <f t="shared" si="6"/>
        <v>75.347943289599996</v>
      </c>
      <c r="S23" s="80">
        <f t="shared" si="7"/>
        <v>-12.347943289599996</v>
      </c>
      <c r="T23">
        <f t="shared" si="8"/>
        <v>75.240990699999998</v>
      </c>
      <c r="U23" s="80">
        <f t="shared" si="9"/>
        <v>-12.240990699999998</v>
      </c>
    </row>
    <row r="24" spans="1:21">
      <c r="A24" s="73">
        <v>7.2</v>
      </c>
      <c r="B24" s="74">
        <v>6.9</v>
      </c>
      <c r="C24" s="75">
        <v>15</v>
      </c>
      <c r="D24" s="74">
        <v>6.8</v>
      </c>
      <c r="E24" s="75">
        <v>70</v>
      </c>
      <c r="F24" s="74">
        <v>20</v>
      </c>
      <c r="G24" s="75">
        <v>25</v>
      </c>
      <c r="H24" s="74">
        <v>21</v>
      </c>
      <c r="I24" s="76">
        <v>0.8</v>
      </c>
      <c r="J24" s="77">
        <v>1.4</v>
      </c>
      <c r="K24" s="78">
        <v>55</v>
      </c>
      <c r="L24">
        <f t="shared" si="2"/>
        <v>64.79440000000001</v>
      </c>
      <c r="M24" s="80">
        <f t="shared" si="3"/>
        <v>-9.7944000000000102</v>
      </c>
      <c r="N24">
        <f t="shared" si="0"/>
        <v>100.64704</v>
      </c>
      <c r="O24" s="80">
        <f t="shared" si="4"/>
        <v>-45.647040000000004</v>
      </c>
      <c r="P24">
        <f t="shared" si="1"/>
        <v>76.654629999999997</v>
      </c>
      <c r="Q24" s="80">
        <f t="shared" si="5"/>
        <v>-21.654629999999997</v>
      </c>
      <c r="R24">
        <f t="shared" si="6"/>
        <v>75.34477423749999</v>
      </c>
      <c r="S24" s="80">
        <f t="shared" si="7"/>
        <v>-20.34477423749999</v>
      </c>
      <c r="T24">
        <f t="shared" si="8"/>
        <v>74.936599099999981</v>
      </c>
      <c r="U24" s="80">
        <f t="shared" si="9"/>
        <v>-19.936599099999981</v>
      </c>
    </row>
    <row r="25" spans="1:21">
      <c r="A25" s="73">
        <v>7.2</v>
      </c>
      <c r="B25" s="74">
        <v>6.9</v>
      </c>
      <c r="C25" s="75">
        <v>22</v>
      </c>
      <c r="D25" s="74">
        <v>6.4</v>
      </c>
      <c r="E25" s="75">
        <v>80</v>
      </c>
      <c r="F25" s="74">
        <v>20</v>
      </c>
      <c r="G25" s="75">
        <v>25</v>
      </c>
      <c r="H25" s="74">
        <v>21</v>
      </c>
      <c r="I25" s="76">
        <v>0.8</v>
      </c>
      <c r="J25" s="77">
        <v>1.4</v>
      </c>
      <c r="K25" s="78">
        <v>55</v>
      </c>
      <c r="L25">
        <f t="shared" si="2"/>
        <v>65.652000000000001</v>
      </c>
      <c r="M25" s="80">
        <f t="shared" si="3"/>
        <v>-10.652000000000001</v>
      </c>
      <c r="N25">
        <f t="shared" si="0"/>
        <v>101.03174000000004</v>
      </c>
      <c r="O25" s="80">
        <f t="shared" si="4"/>
        <v>-46.031740000000042</v>
      </c>
      <c r="P25">
        <f t="shared" si="1"/>
        <v>77.033659999999998</v>
      </c>
      <c r="Q25" s="80">
        <f t="shared" si="5"/>
        <v>-22.033659999999998</v>
      </c>
      <c r="R25">
        <f t="shared" si="6"/>
        <v>75.375543733599997</v>
      </c>
      <c r="S25" s="80">
        <f t="shared" si="7"/>
        <v>-20.375543733599997</v>
      </c>
      <c r="T25">
        <f t="shared" si="8"/>
        <v>74.257251519999983</v>
      </c>
      <c r="U25" s="80">
        <f t="shared" si="9"/>
        <v>-19.257251519999983</v>
      </c>
    </row>
    <row r="26" spans="1:21">
      <c r="A26" s="73">
        <v>7.2</v>
      </c>
      <c r="B26" s="74">
        <v>6.9</v>
      </c>
      <c r="C26" s="75">
        <v>28</v>
      </c>
      <c r="D26" s="74">
        <v>6.4</v>
      </c>
      <c r="E26" s="75">
        <v>120</v>
      </c>
      <c r="F26" s="74">
        <v>20</v>
      </c>
      <c r="G26" s="75">
        <v>25</v>
      </c>
      <c r="H26" s="74">
        <v>21</v>
      </c>
      <c r="I26" s="76">
        <v>0.8</v>
      </c>
      <c r="J26" s="77">
        <v>1.4</v>
      </c>
      <c r="K26" s="78">
        <v>65</v>
      </c>
      <c r="L26">
        <f t="shared" si="2"/>
        <v>65.148800000000008</v>
      </c>
      <c r="M26" s="80">
        <f t="shared" si="3"/>
        <v>-0.14880000000000848</v>
      </c>
      <c r="N26">
        <f t="shared" si="0"/>
        <v>101.86434000000001</v>
      </c>
      <c r="O26" s="80">
        <f t="shared" si="4"/>
        <v>-36.864340000000013</v>
      </c>
      <c r="P26">
        <f t="shared" si="1"/>
        <v>77.903639999999996</v>
      </c>
      <c r="Q26" s="80">
        <f t="shared" si="5"/>
        <v>-12.903639999999996</v>
      </c>
      <c r="R26">
        <f t="shared" si="6"/>
        <v>75.444050886399992</v>
      </c>
      <c r="S26" s="80">
        <f t="shared" si="7"/>
        <v>-10.444050886399992</v>
      </c>
      <c r="T26">
        <f t="shared" si="8"/>
        <v>73.581513279999996</v>
      </c>
      <c r="U26" s="80">
        <f t="shared" si="9"/>
        <v>-8.5815132799999958</v>
      </c>
    </row>
    <row r="27" spans="1:21">
      <c r="A27" s="13">
        <v>7.2</v>
      </c>
      <c r="B27" s="14">
        <v>6.6</v>
      </c>
      <c r="C27" s="15">
        <v>22</v>
      </c>
      <c r="D27" s="14">
        <v>4</v>
      </c>
      <c r="E27" s="15">
        <v>80</v>
      </c>
      <c r="F27" s="14">
        <v>20</v>
      </c>
      <c r="G27" s="15">
        <v>25</v>
      </c>
      <c r="H27" s="14">
        <v>15</v>
      </c>
      <c r="I27" s="16">
        <v>0.8</v>
      </c>
      <c r="J27" s="17">
        <v>1.8</v>
      </c>
      <c r="K27" s="19">
        <v>72</v>
      </c>
      <c r="L27">
        <f t="shared" si="2"/>
        <v>65.652000000000001</v>
      </c>
      <c r="M27" s="80">
        <f t="shared" si="3"/>
        <v>6.347999999999999</v>
      </c>
      <c r="N27">
        <f t="shared" si="0"/>
        <v>101.03174000000004</v>
      </c>
      <c r="O27" s="80">
        <f t="shared" si="4"/>
        <v>-29.031740000000042</v>
      </c>
      <c r="P27">
        <f t="shared" si="1"/>
        <v>77.033659999999998</v>
      </c>
      <c r="Q27" s="80">
        <f t="shared" si="5"/>
        <v>-5.0336599999999976</v>
      </c>
      <c r="R27">
        <f t="shared" si="6"/>
        <v>75.375543733599997</v>
      </c>
      <c r="S27" s="80">
        <f t="shared" si="7"/>
        <v>-3.3755437335999972</v>
      </c>
      <c r="T27">
        <f t="shared" si="8"/>
        <v>74.257251519999983</v>
      </c>
      <c r="U27" s="80">
        <f t="shared" si="9"/>
        <v>-2.2572515199999827</v>
      </c>
    </row>
    <row r="28" spans="1:21">
      <c r="A28" s="13">
        <v>7.2</v>
      </c>
      <c r="B28" s="14">
        <v>6.6</v>
      </c>
      <c r="C28" s="15">
        <v>19</v>
      </c>
      <c r="D28" s="14">
        <v>4</v>
      </c>
      <c r="E28" s="15">
        <v>80</v>
      </c>
      <c r="F28" s="14">
        <v>20</v>
      </c>
      <c r="G28" s="15">
        <v>25</v>
      </c>
      <c r="H28" s="14">
        <v>16</v>
      </c>
      <c r="I28" s="16">
        <v>0.8</v>
      </c>
      <c r="J28" s="17">
        <v>1.3</v>
      </c>
      <c r="K28" s="19">
        <v>78</v>
      </c>
      <c r="L28">
        <f t="shared" si="2"/>
        <v>65.115600000000001</v>
      </c>
      <c r="M28" s="80">
        <f t="shared" si="3"/>
        <v>12.884399999999999</v>
      </c>
      <c r="N28">
        <f t="shared" si="0"/>
        <v>100.93544</v>
      </c>
      <c r="O28" s="80">
        <f t="shared" si="4"/>
        <v>-22.93544</v>
      </c>
      <c r="P28">
        <f t="shared" si="1"/>
        <v>76.945549999999997</v>
      </c>
      <c r="Q28" s="80">
        <f t="shared" si="5"/>
        <v>1.0544500000000028</v>
      </c>
      <c r="R28">
        <f t="shared" si="6"/>
        <v>75.355840816299988</v>
      </c>
      <c r="S28" s="80">
        <f t="shared" si="7"/>
        <v>2.6441591837000118</v>
      </c>
      <c r="T28">
        <f t="shared" si="8"/>
        <v>74.521385080000002</v>
      </c>
      <c r="U28" s="80">
        <f t="shared" si="9"/>
        <v>3.4786149199999983</v>
      </c>
    </row>
    <row r="29" spans="1:21">
      <c r="A29" s="13">
        <v>7.2</v>
      </c>
      <c r="B29" s="14">
        <v>6.6</v>
      </c>
      <c r="C29" s="15">
        <v>21</v>
      </c>
      <c r="D29" s="14">
        <v>4</v>
      </c>
      <c r="E29" s="15">
        <v>80</v>
      </c>
      <c r="F29" s="14">
        <v>20</v>
      </c>
      <c r="G29" s="15">
        <v>25</v>
      </c>
      <c r="H29" s="14">
        <v>15</v>
      </c>
      <c r="I29" s="16">
        <v>0.8</v>
      </c>
      <c r="J29" s="17">
        <v>1.3</v>
      </c>
      <c r="K29" s="19">
        <v>78</v>
      </c>
      <c r="L29">
        <f t="shared" si="2"/>
        <v>65.473200000000006</v>
      </c>
      <c r="M29" s="80">
        <f t="shared" si="3"/>
        <v>12.526799999999994</v>
      </c>
      <c r="N29">
        <f t="shared" si="0"/>
        <v>100.99964000000003</v>
      </c>
      <c r="O29" s="80">
        <f t="shared" si="4"/>
        <v>-22.999640000000028</v>
      </c>
      <c r="P29">
        <f t="shared" si="1"/>
        <v>77.004289999999997</v>
      </c>
      <c r="Q29" s="80">
        <f t="shared" si="5"/>
        <v>0.99571000000000254</v>
      </c>
      <c r="R29">
        <f t="shared" si="6"/>
        <v>75.367893867699991</v>
      </c>
      <c r="S29" s="80">
        <f t="shared" si="7"/>
        <v>2.6321061323000094</v>
      </c>
      <c r="T29">
        <f t="shared" si="8"/>
        <v>74.337345880000001</v>
      </c>
      <c r="U29" s="80">
        <f t="shared" si="9"/>
        <v>3.6626541199999991</v>
      </c>
    </row>
    <row r="30" spans="1:21">
      <c r="A30" s="13">
        <v>7.2</v>
      </c>
      <c r="B30" s="14">
        <v>6.6</v>
      </c>
      <c r="C30" s="15">
        <v>18</v>
      </c>
      <c r="D30" s="14">
        <v>4</v>
      </c>
      <c r="E30" s="15">
        <v>80</v>
      </c>
      <c r="F30" s="14">
        <v>20</v>
      </c>
      <c r="G30" s="15">
        <v>25</v>
      </c>
      <c r="H30" s="14">
        <v>14</v>
      </c>
      <c r="I30" s="16">
        <v>0.8</v>
      </c>
      <c r="J30" s="17">
        <v>1.3</v>
      </c>
      <c r="K30" s="19">
        <v>78</v>
      </c>
      <c r="L30">
        <f t="shared" si="2"/>
        <v>64.936800000000005</v>
      </c>
      <c r="M30" s="80">
        <f t="shared" si="3"/>
        <v>13.063199999999995</v>
      </c>
      <c r="N30">
        <f t="shared" si="0"/>
        <v>100.90334000000004</v>
      </c>
      <c r="O30" s="80">
        <f t="shared" si="4"/>
        <v>-22.903340000000043</v>
      </c>
      <c r="P30">
        <f t="shared" si="1"/>
        <v>76.916179999999997</v>
      </c>
      <c r="Q30" s="80">
        <f t="shared" si="5"/>
        <v>1.0838200000000029</v>
      </c>
      <c r="R30">
        <f t="shared" si="6"/>
        <v>75.351441402399999</v>
      </c>
      <c r="S30" s="80">
        <f t="shared" si="7"/>
        <v>2.648558597600001</v>
      </c>
      <c r="T30">
        <f t="shared" si="8"/>
        <v>74.625329919999999</v>
      </c>
      <c r="U30" s="80">
        <f t="shared" si="9"/>
        <v>3.3746700800000013</v>
      </c>
    </row>
    <row r="31" spans="1:21">
      <c r="A31" s="13">
        <v>7.2</v>
      </c>
      <c r="B31" s="14">
        <v>6.6</v>
      </c>
      <c r="C31" s="15">
        <v>19</v>
      </c>
      <c r="D31" s="14">
        <v>4</v>
      </c>
      <c r="E31" s="15">
        <v>80</v>
      </c>
      <c r="F31" s="14">
        <v>20</v>
      </c>
      <c r="G31" s="15">
        <v>25</v>
      </c>
      <c r="H31" s="14">
        <v>14</v>
      </c>
      <c r="I31" s="16">
        <v>0.8</v>
      </c>
      <c r="J31" s="17">
        <v>1.3</v>
      </c>
      <c r="K31" s="19">
        <v>78</v>
      </c>
      <c r="L31">
        <f t="shared" si="2"/>
        <v>65.115600000000001</v>
      </c>
      <c r="M31" s="80">
        <f t="shared" si="3"/>
        <v>12.884399999999999</v>
      </c>
      <c r="N31">
        <f t="shared" si="0"/>
        <v>100.93544</v>
      </c>
      <c r="O31" s="80">
        <f t="shared" si="4"/>
        <v>-22.93544</v>
      </c>
      <c r="P31">
        <f t="shared" si="1"/>
        <v>76.945549999999997</v>
      </c>
      <c r="Q31" s="80">
        <f t="shared" si="5"/>
        <v>1.0544500000000028</v>
      </c>
      <c r="R31">
        <f t="shared" si="6"/>
        <v>75.355840816299988</v>
      </c>
      <c r="S31" s="80">
        <f t="shared" si="7"/>
        <v>2.6441591837000118</v>
      </c>
      <c r="T31">
        <f t="shared" si="8"/>
        <v>74.521385080000002</v>
      </c>
      <c r="U31" s="80">
        <f t="shared" si="9"/>
        <v>3.4786149199999983</v>
      </c>
    </row>
    <row r="32" spans="1:21">
      <c r="A32" s="13">
        <v>7.2</v>
      </c>
      <c r="B32" s="14">
        <v>6.6</v>
      </c>
      <c r="C32" s="15">
        <v>19</v>
      </c>
      <c r="D32" s="14">
        <v>4</v>
      </c>
      <c r="E32" s="15">
        <v>80</v>
      </c>
      <c r="F32" s="14">
        <v>20</v>
      </c>
      <c r="G32" s="15">
        <v>25</v>
      </c>
      <c r="H32" s="14">
        <v>14</v>
      </c>
      <c r="I32" s="16">
        <v>0.8</v>
      </c>
      <c r="J32" s="17">
        <v>1.3</v>
      </c>
      <c r="K32" s="19">
        <v>78</v>
      </c>
      <c r="L32">
        <f t="shared" si="2"/>
        <v>65.115600000000001</v>
      </c>
      <c r="M32" s="80">
        <f t="shared" si="3"/>
        <v>12.884399999999999</v>
      </c>
      <c r="N32">
        <f t="shared" si="0"/>
        <v>100.93544</v>
      </c>
      <c r="O32" s="80">
        <f t="shared" si="4"/>
        <v>-22.93544</v>
      </c>
      <c r="P32">
        <f t="shared" si="1"/>
        <v>76.945549999999997</v>
      </c>
      <c r="Q32" s="80">
        <f t="shared" si="5"/>
        <v>1.0544500000000028</v>
      </c>
      <c r="R32">
        <f t="shared" si="6"/>
        <v>75.355840816299988</v>
      </c>
      <c r="S32" s="80">
        <f t="shared" si="7"/>
        <v>2.6441591837000118</v>
      </c>
      <c r="T32">
        <f t="shared" si="8"/>
        <v>74.521385080000002</v>
      </c>
      <c r="U32" s="80">
        <f t="shared" si="9"/>
        <v>3.4786149199999983</v>
      </c>
    </row>
    <row r="33" spans="1:21">
      <c r="A33" s="13">
        <v>7.2</v>
      </c>
      <c r="B33" s="14">
        <v>6.6</v>
      </c>
      <c r="C33" s="15">
        <v>20</v>
      </c>
      <c r="D33" s="14">
        <v>4</v>
      </c>
      <c r="E33" s="15">
        <v>80</v>
      </c>
      <c r="F33" s="14">
        <v>15</v>
      </c>
      <c r="G33" s="15">
        <v>25</v>
      </c>
      <c r="H33" s="14">
        <v>14</v>
      </c>
      <c r="I33" s="16">
        <v>0.8</v>
      </c>
      <c r="J33" s="17">
        <v>1.3</v>
      </c>
      <c r="K33" s="19">
        <v>78</v>
      </c>
      <c r="L33">
        <f t="shared" si="2"/>
        <v>65.294399999999996</v>
      </c>
      <c r="M33" s="80">
        <f t="shared" si="3"/>
        <v>12.705600000000004</v>
      </c>
      <c r="N33">
        <f t="shared" si="0"/>
        <v>100.96754000000001</v>
      </c>
      <c r="O33" s="80">
        <f t="shared" si="4"/>
        <v>-22.967540000000014</v>
      </c>
      <c r="P33">
        <f t="shared" si="1"/>
        <v>76.974919999999997</v>
      </c>
      <c r="Q33" s="80">
        <f t="shared" si="5"/>
        <v>1.0250800000000027</v>
      </c>
      <c r="R33">
        <f t="shared" si="6"/>
        <v>75.361325600000001</v>
      </c>
      <c r="S33" s="80">
        <f t="shared" si="7"/>
        <v>2.6386743999999993</v>
      </c>
      <c r="T33">
        <f t="shared" si="8"/>
        <v>74.425390399999998</v>
      </c>
      <c r="U33" s="80">
        <f t="shared" si="9"/>
        <v>3.5746096000000023</v>
      </c>
    </row>
    <row r="34" spans="1:21" ht="15.75" thickBot="1">
      <c r="A34" s="5">
        <v>7.2</v>
      </c>
      <c r="B34" s="6">
        <v>6.7</v>
      </c>
      <c r="C34" s="7">
        <v>25</v>
      </c>
      <c r="D34" s="6">
        <v>4</v>
      </c>
      <c r="E34" s="7">
        <v>80</v>
      </c>
      <c r="F34" s="6">
        <v>15</v>
      </c>
      <c r="G34" s="7">
        <v>25</v>
      </c>
      <c r="H34" s="6">
        <v>14</v>
      </c>
      <c r="I34" s="8">
        <v>0.8</v>
      </c>
      <c r="J34" s="9">
        <v>1.3</v>
      </c>
      <c r="K34" s="11">
        <v>78</v>
      </c>
      <c r="L34">
        <f t="shared" si="2"/>
        <v>66.188400000000001</v>
      </c>
      <c r="M34" s="80">
        <f t="shared" si="3"/>
        <v>11.811599999999999</v>
      </c>
      <c r="N34">
        <f t="shared" ref="N34:N59" si="10">396.7713 + 0.0321*C34 - 41.3508*A34 + 0.016*E34</f>
        <v>101.12804000000003</v>
      </c>
      <c r="O34" s="80">
        <f t="shared" si="4"/>
        <v>-23.128040000000027</v>
      </c>
      <c r="P34">
        <f t="shared" ref="P34:P59" si="11" xml:space="preserve"> 75 + 0.02937*C34 + 0.017344*E34</f>
        <v>77.121769999999998</v>
      </c>
      <c r="Q34" s="80">
        <f t="shared" si="5"/>
        <v>0.87823000000000206</v>
      </c>
      <c r="R34">
        <f t="shared" si="6"/>
        <v>75.404964062499999</v>
      </c>
      <c r="S34" s="80">
        <f t="shared" si="7"/>
        <v>2.5950359375000005</v>
      </c>
      <c r="T34">
        <f t="shared" si="8"/>
        <v>74.0646694</v>
      </c>
      <c r="U34" s="80">
        <f t="shared" si="9"/>
        <v>3.9353306000000003</v>
      </c>
    </row>
    <row r="35" spans="1:21">
      <c r="A35" s="13">
        <v>7.2</v>
      </c>
      <c r="B35" s="14">
        <v>6.7</v>
      </c>
      <c r="C35" s="15">
        <v>18</v>
      </c>
      <c r="D35" s="14">
        <v>4</v>
      </c>
      <c r="E35" s="15">
        <v>60</v>
      </c>
      <c r="F35" s="14">
        <v>10</v>
      </c>
      <c r="G35" s="15">
        <v>25</v>
      </c>
      <c r="H35" s="14">
        <v>14</v>
      </c>
      <c r="I35" s="16">
        <v>0.8</v>
      </c>
      <c r="J35" s="17">
        <v>1.3</v>
      </c>
      <c r="K35" s="19">
        <v>78</v>
      </c>
      <c r="L35">
        <f t="shared" si="2"/>
        <v>65.724800000000002</v>
      </c>
      <c r="M35" s="80">
        <f t="shared" si="3"/>
        <v>12.275199999999998</v>
      </c>
      <c r="N35">
        <f t="shared" si="10"/>
        <v>100.58334000000004</v>
      </c>
      <c r="O35" s="80">
        <f t="shared" si="4"/>
        <v>-22.583340000000035</v>
      </c>
      <c r="P35">
        <f t="shared" si="11"/>
        <v>76.569299999999998</v>
      </c>
      <c r="Q35" s="80">
        <f t="shared" si="5"/>
        <v>1.4307000000000016</v>
      </c>
      <c r="R35">
        <f t="shared" si="6"/>
        <v>75.351441402399999</v>
      </c>
      <c r="S35" s="80">
        <f t="shared" si="7"/>
        <v>2.648558597600001</v>
      </c>
      <c r="T35">
        <f t="shared" si="8"/>
        <v>74.706443039999996</v>
      </c>
      <c r="U35" s="80">
        <f t="shared" si="9"/>
        <v>3.2935569600000036</v>
      </c>
    </row>
    <row r="36" spans="1:21">
      <c r="A36" s="13">
        <v>7.2</v>
      </c>
      <c r="B36" s="14">
        <v>6.7</v>
      </c>
      <c r="C36" s="15">
        <v>19</v>
      </c>
      <c r="D36" s="14">
        <v>4</v>
      </c>
      <c r="E36" s="15">
        <v>60</v>
      </c>
      <c r="F36" s="14">
        <v>10</v>
      </c>
      <c r="G36" s="15">
        <v>25</v>
      </c>
      <c r="H36" s="14">
        <v>14</v>
      </c>
      <c r="I36" s="16">
        <v>0.8</v>
      </c>
      <c r="J36" s="17">
        <v>1.3</v>
      </c>
      <c r="K36" s="19">
        <v>78</v>
      </c>
      <c r="L36">
        <f t="shared" si="2"/>
        <v>65.903599999999997</v>
      </c>
      <c r="M36" s="80">
        <f t="shared" si="3"/>
        <v>12.096400000000003</v>
      </c>
      <c r="N36">
        <f t="shared" si="10"/>
        <v>100.61543999999999</v>
      </c>
      <c r="O36" s="80">
        <f t="shared" si="4"/>
        <v>-22.615439999999992</v>
      </c>
      <c r="P36">
        <f t="shared" si="11"/>
        <v>76.598669999999998</v>
      </c>
      <c r="Q36" s="80">
        <f t="shared" si="5"/>
        <v>1.4013300000000015</v>
      </c>
      <c r="R36">
        <f t="shared" si="6"/>
        <v>75.355840816299988</v>
      </c>
      <c r="S36" s="80">
        <f t="shared" si="7"/>
        <v>2.6441591837000118</v>
      </c>
      <c r="T36">
        <f t="shared" si="8"/>
        <v>74.644562560000011</v>
      </c>
      <c r="U36" s="80">
        <f t="shared" si="9"/>
        <v>3.3554374399999887</v>
      </c>
    </row>
    <row r="37" spans="1:21">
      <c r="A37" s="13">
        <v>7.2</v>
      </c>
      <c r="B37" s="14">
        <v>6.6</v>
      </c>
      <c r="C37" s="15">
        <v>12</v>
      </c>
      <c r="D37" s="14">
        <v>4</v>
      </c>
      <c r="E37" s="15">
        <v>50</v>
      </c>
      <c r="F37" s="14">
        <v>10</v>
      </c>
      <c r="G37" s="15">
        <v>25</v>
      </c>
      <c r="H37" s="14">
        <v>14</v>
      </c>
      <c r="I37" s="16">
        <v>0.8</v>
      </c>
      <c r="J37" s="17">
        <v>1.3</v>
      </c>
      <c r="K37" s="19">
        <v>78</v>
      </c>
      <c r="L37">
        <f t="shared" si="2"/>
        <v>65.046000000000006</v>
      </c>
      <c r="M37" s="80">
        <f t="shared" si="3"/>
        <v>12.953999999999994</v>
      </c>
      <c r="N37">
        <f t="shared" si="10"/>
        <v>100.23074000000001</v>
      </c>
      <c r="O37" s="80">
        <f t="shared" si="4"/>
        <v>-22.230740000000011</v>
      </c>
      <c r="P37">
        <f t="shared" si="11"/>
        <v>76.219639999999998</v>
      </c>
      <c r="Q37" s="80">
        <f t="shared" si="5"/>
        <v>1.7803600000000017</v>
      </c>
      <c r="R37">
        <f t="shared" si="6"/>
        <v>75.347943289599996</v>
      </c>
      <c r="S37" s="80">
        <f t="shared" si="7"/>
        <v>2.6520567104000037</v>
      </c>
      <c r="T37">
        <f t="shared" si="8"/>
        <v>75.240990699999998</v>
      </c>
      <c r="U37" s="80">
        <f t="shared" si="9"/>
        <v>2.7590093000000024</v>
      </c>
    </row>
    <row r="38" spans="1:21">
      <c r="A38" s="13">
        <v>7.2</v>
      </c>
      <c r="B38" s="14">
        <v>6.6</v>
      </c>
      <c r="C38" s="15">
        <v>10</v>
      </c>
      <c r="D38" s="14">
        <v>4</v>
      </c>
      <c r="E38" s="15">
        <v>50</v>
      </c>
      <c r="F38" s="14">
        <v>10</v>
      </c>
      <c r="G38" s="15">
        <v>25</v>
      </c>
      <c r="H38" s="14">
        <v>14</v>
      </c>
      <c r="I38" s="16">
        <v>0.8</v>
      </c>
      <c r="J38" s="17">
        <v>1.3</v>
      </c>
      <c r="K38" s="19">
        <v>78</v>
      </c>
      <c r="L38">
        <f t="shared" si="2"/>
        <v>64.688400000000001</v>
      </c>
      <c r="M38" s="80">
        <f t="shared" si="3"/>
        <v>13.311599999999999</v>
      </c>
      <c r="N38">
        <f t="shared" si="10"/>
        <v>100.16654000000004</v>
      </c>
      <c r="O38" s="80">
        <f t="shared" si="4"/>
        <v>-22.16654000000004</v>
      </c>
      <c r="P38">
        <f t="shared" si="11"/>
        <v>76.160899999999998</v>
      </c>
      <c r="Q38" s="80">
        <f t="shared" si="5"/>
        <v>1.839100000000002</v>
      </c>
      <c r="R38">
        <f t="shared" si="6"/>
        <v>75.355545699999993</v>
      </c>
      <c r="S38" s="80">
        <f t="shared" si="7"/>
        <v>2.6444543000000067</v>
      </c>
      <c r="T38">
        <f t="shared" si="8"/>
        <v>75.443942499999977</v>
      </c>
      <c r="U38" s="80">
        <f t="shared" si="9"/>
        <v>2.5560575000000227</v>
      </c>
    </row>
    <row r="39" spans="1:21">
      <c r="A39" s="13">
        <v>7</v>
      </c>
      <c r="B39" s="14">
        <v>6.6</v>
      </c>
      <c r="C39" s="15">
        <v>1500</v>
      </c>
      <c r="D39" s="14">
        <v>5</v>
      </c>
      <c r="E39" s="15">
        <v>9000</v>
      </c>
      <c r="F39" s="14">
        <v>25</v>
      </c>
      <c r="G39" s="15">
        <v>23</v>
      </c>
      <c r="H39" s="14">
        <v>14</v>
      </c>
      <c r="I39" s="16">
        <v>0.8</v>
      </c>
      <c r="J39" s="17">
        <v>1.2</v>
      </c>
      <c r="K39" s="19">
        <v>252</v>
      </c>
      <c r="L39">
        <f t="shared" si="2"/>
        <v>-21.529599999999959</v>
      </c>
      <c r="M39" s="80">
        <f t="shared" si="3"/>
        <v>273.52959999999996</v>
      </c>
      <c r="N39">
        <f t="shared" si="10"/>
        <v>299.46569999999997</v>
      </c>
      <c r="O39" s="80">
        <f t="shared" si="4"/>
        <v>-47.46569999999997</v>
      </c>
      <c r="P39">
        <f t="shared" si="11"/>
        <v>275.15099999999995</v>
      </c>
      <c r="Q39" s="80">
        <f t="shared" si="5"/>
        <v>-23.150999999999954</v>
      </c>
      <c r="R39">
        <f t="shared" si="6"/>
        <v>252.01749999999987</v>
      </c>
      <c r="S39" s="80">
        <f t="shared" si="7"/>
        <v>-1.7499999999870397E-2</v>
      </c>
      <c r="T39">
        <f t="shared" si="8"/>
        <v>253.50899999999092</v>
      </c>
      <c r="U39" s="80">
        <f t="shared" si="9"/>
        <v>-1.5089999999909196</v>
      </c>
    </row>
    <row r="40" spans="1:21">
      <c r="A40" s="13">
        <v>7</v>
      </c>
      <c r="B40" s="14">
        <v>6.6</v>
      </c>
      <c r="C40" s="15">
        <v>570</v>
      </c>
      <c r="D40" s="14">
        <v>4</v>
      </c>
      <c r="E40" s="15">
        <v>3500</v>
      </c>
      <c r="F40" s="14">
        <v>20</v>
      </c>
      <c r="G40" s="15">
        <v>23</v>
      </c>
      <c r="H40" s="14">
        <v>14</v>
      </c>
      <c r="I40" s="16">
        <v>0.8</v>
      </c>
      <c r="J40" s="17">
        <v>1.2</v>
      </c>
      <c r="K40" s="19">
        <v>204</v>
      </c>
      <c r="L40">
        <f t="shared" si="2"/>
        <v>28.886400000000037</v>
      </c>
      <c r="M40" s="80">
        <f t="shared" si="3"/>
        <v>175.11359999999996</v>
      </c>
      <c r="N40">
        <f t="shared" si="10"/>
        <v>181.61270000000002</v>
      </c>
      <c r="O40" s="80">
        <f t="shared" si="4"/>
        <v>22.387299999999982</v>
      </c>
      <c r="P40">
        <f t="shared" si="11"/>
        <v>152.44489999999999</v>
      </c>
      <c r="Q40" s="80">
        <f t="shared" si="5"/>
        <v>51.55510000000001</v>
      </c>
      <c r="R40">
        <f t="shared" si="6"/>
        <v>190.2613801</v>
      </c>
      <c r="S40" s="80">
        <f t="shared" si="7"/>
        <v>13.738619900000003</v>
      </c>
      <c r="T40">
        <f t="shared" si="8"/>
        <v>197.71089999999913</v>
      </c>
      <c r="U40" s="80">
        <f t="shared" si="9"/>
        <v>6.2891000000008717</v>
      </c>
    </row>
    <row r="41" spans="1:21">
      <c r="A41" s="13">
        <v>6.9</v>
      </c>
      <c r="B41" s="14">
        <v>6.5</v>
      </c>
      <c r="C41" s="15">
        <v>250</v>
      </c>
      <c r="D41" s="14">
        <v>4</v>
      </c>
      <c r="E41" s="15">
        <v>1800</v>
      </c>
      <c r="F41" s="14">
        <v>20</v>
      </c>
      <c r="G41" s="15">
        <v>22</v>
      </c>
      <c r="H41" s="14">
        <v>14</v>
      </c>
      <c r="I41" s="16">
        <v>0.8</v>
      </c>
      <c r="J41" s="17">
        <v>1.2</v>
      </c>
      <c r="K41" s="19">
        <v>126</v>
      </c>
      <c r="L41">
        <f t="shared" si="2"/>
        <v>38.650400000000005</v>
      </c>
      <c r="M41" s="80">
        <f t="shared" si="3"/>
        <v>87.349599999999995</v>
      </c>
      <c r="N41">
        <f t="shared" si="10"/>
        <v>148.27578</v>
      </c>
      <c r="O41" s="80">
        <f t="shared" si="4"/>
        <v>-22.275779999999997</v>
      </c>
      <c r="P41">
        <f t="shared" si="11"/>
        <v>113.5617</v>
      </c>
      <c r="Q41" s="80">
        <f t="shared" si="5"/>
        <v>12.438299999999998</v>
      </c>
      <c r="R41">
        <f t="shared" si="6"/>
        <v>101.58156249999999</v>
      </c>
      <c r="S41" s="80">
        <f t="shared" si="7"/>
        <v>24.41843750000001</v>
      </c>
      <c r="T41">
        <f t="shared" si="8"/>
        <v>123.50620000000015</v>
      </c>
      <c r="U41" s="80">
        <f t="shared" si="9"/>
        <v>2.493799999999851</v>
      </c>
    </row>
    <row r="42" spans="1:21">
      <c r="A42" s="13">
        <v>7</v>
      </c>
      <c r="B42" s="14">
        <v>6.6</v>
      </c>
      <c r="C42" s="15">
        <v>110</v>
      </c>
      <c r="D42" s="14">
        <v>4</v>
      </c>
      <c r="E42" s="15">
        <v>900</v>
      </c>
      <c r="F42" s="14">
        <v>20</v>
      </c>
      <c r="G42" s="15">
        <v>23</v>
      </c>
      <c r="H42" s="14">
        <v>14</v>
      </c>
      <c r="I42" s="16">
        <v>0.8</v>
      </c>
      <c r="J42" s="17">
        <v>1.2</v>
      </c>
      <c r="K42" s="19">
        <v>100</v>
      </c>
      <c r="L42">
        <f t="shared" si="2"/>
        <v>49.078399999999995</v>
      </c>
      <c r="M42" s="80">
        <f t="shared" si="3"/>
        <v>50.921600000000005</v>
      </c>
      <c r="N42">
        <f t="shared" si="10"/>
        <v>125.2467</v>
      </c>
      <c r="O42" s="80">
        <f t="shared" si="4"/>
        <v>-25.246700000000004</v>
      </c>
      <c r="P42">
        <f t="shared" si="11"/>
        <v>93.840299999999999</v>
      </c>
      <c r="Q42" s="80">
        <f t="shared" si="5"/>
        <v>6.1597000000000008</v>
      </c>
      <c r="R42">
        <f t="shared" si="6"/>
        <v>80.062726699999999</v>
      </c>
      <c r="S42" s="80">
        <f t="shared" si="7"/>
        <v>19.937273300000001</v>
      </c>
      <c r="T42">
        <f t="shared" si="8"/>
        <v>101.00274000000003</v>
      </c>
      <c r="U42" s="80">
        <f t="shared" si="9"/>
        <v>-1.0027400000000313</v>
      </c>
    </row>
    <row r="43" spans="1:21" ht="15.75" thickBot="1">
      <c r="A43" s="5">
        <v>7</v>
      </c>
      <c r="B43" s="6">
        <v>6.6</v>
      </c>
      <c r="C43" s="7">
        <v>50</v>
      </c>
      <c r="D43" s="6">
        <v>4</v>
      </c>
      <c r="E43" s="7">
        <v>400</v>
      </c>
      <c r="F43" s="6">
        <v>20</v>
      </c>
      <c r="G43" s="7">
        <v>23</v>
      </c>
      <c r="H43" s="6">
        <v>14</v>
      </c>
      <c r="I43" s="8">
        <v>0.8</v>
      </c>
      <c r="J43" s="9">
        <v>1.2</v>
      </c>
      <c r="K43" s="11">
        <v>84</v>
      </c>
      <c r="L43">
        <f t="shared" si="2"/>
        <v>58.050400000000003</v>
      </c>
      <c r="M43" s="80">
        <f t="shared" si="3"/>
        <v>25.949599999999997</v>
      </c>
      <c r="N43">
        <f t="shared" si="10"/>
        <v>115.32070000000002</v>
      </c>
      <c r="O43" s="80">
        <f t="shared" si="4"/>
        <v>-31.320700000000016</v>
      </c>
      <c r="P43">
        <f t="shared" si="11"/>
        <v>83.406100000000009</v>
      </c>
      <c r="Q43" s="80">
        <f t="shared" si="5"/>
        <v>0.59389999999999077</v>
      </c>
      <c r="R43">
        <f t="shared" si="6"/>
        <v>76.02121249999999</v>
      </c>
      <c r="S43" s="80">
        <f t="shared" si="7"/>
        <v>7.9787875000000099</v>
      </c>
      <c r="T43">
        <f t="shared" si="8"/>
        <v>79.791200000000003</v>
      </c>
      <c r="U43" s="80">
        <f t="shared" si="9"/>
        <v>4.2087999999999965</v>
      </c>
    </row>
    <row r="44" spans="1:21">
      <c r="A44" s="13">
        <v>7.1</v>
      </c>
      <c r="B44" s="14">
        <v>7</v>
      </c>
      <c r="C44" s="15">
        <v>30</v>
      </c>
      <c r="D44" s="14">
        <v>3</v>
      </c>
      <c r="E44" s="15">
        <v>50</v>
      </c>
      <c r="F44" s="14">
        <v>15</v>
      </c>
      <c r="G44" s="15">
        <v>27</v>
      </c>
      <c r="H44" s="67">
        <v>25</v>
      </c>
      <c r="I44" s="69">
        <v>0.7</v>
      </c>
      <c r="J44" s="70">
        <v>1.1000000000000001</v>
      </c>
      <c r="K44" s="72">
        <v>37</v>
      </c>
      <c r="L44">
        <f t="shared" si="2"/>
        <v>68.264400000000009</v>
      </c>
      <c r="M44" s="80">
        <f t="shared" si="3"/>
        <v>-31.264400000000009</v>
      </c>
      <c r="N44">
        <f t="shared" si="10"/>
        <v>104.94362000000005</v>
      </c>
      <c r="O44" s="80">
        <f t="shared" si="4"/>
        <v>-67.943620000000053</v>
      </c>
      <c r="P44">
        <f t="shared" si="11"/>
        <v>76.7483</v>
      </c>
      <c r="Q44" s="80">
        <f t="shared" si="5"/>
        <v>-39.7483</v>
      </c>
      <c r="R44">
        <f t="shared" si="6"/>
        <v>75.475453899999991</v>
      </c>
      <c r="S44" s="80">
        <f t="shared" si="7"/>
        <v>-38.475453899999991</v>
      </c>
      <c r="T44">
        <f t="shared" si="8"/>
        <v>74.879732499999989</v>
      </c>
      <c r="U44" s="80">
        <f t="shared" si="9"/>
        <v>-37.879732499999989</v>
      </c>
    </row>
    <row r="45" spans="1:21">
      <c r="A45" s="13">
        <v>7.1</v>
      </c>
      <c r="B45" s="14">
        <v>6.8</v>
      </c>
      <c r="C45" s="15">
        <v>400</v>
      </c>
      <c r="D45" s="14">
        <v>3</v>
      </c>
      <c r="E45" s="15">
        <v>700</v>
      </c>
      <c r="F45" s="14">
        <v>15</v>
      </c>
      <c r="G45" s="15">
        <v>27</v>
      </c>
      <c r="H45" s="14">
        <v>22</v>
      </c>
      <c r="I45" s="16">
        <v>0.7</v>
      </c>
      <c r="J45" s="17">
        <v>1.1000000000000001</v>
      </c>
      <c r="K45" s="19">
        <v>110</v>
      </c>
      <c r="L45">
        <f t="shared" si="2"/>
        <v>108.8104</v>
      </c>
      <c r="M45" s="80">
        <f t="shared" si="3"/>
        <v>1.1895999999999987</v>
      </c>
      <c r="N45">
        <f t="shared" si="10"/>
        <v>127.22062000000001</v>
      </c>
      <c r="O45" s="80">
        <f t="shared" si="4"/>
        <v>-17.220620000000011</v>
      </c>
      <c r="P45">
        <f t="shared" si="11"/>
        <v>98.888800000000003</v>
      </c>
      <c r="Q45" s="80">
        <f t="shared" si="5"/>
        <v>11.111199999999997</v>
      </c>
      <c r="R45">
        <f t="shared" si="6"/>
        <v>138.63279999999997</v>
      </c>
      <c r="S45" s="80">
        <f t="shared" si="7"/>
        <v>-28.632799999999975</v>
      </c>
      <c r="T45">
        <f t="shared" si="8"/>
        <v>109.56930000000006</v>
      </c>
      <c r="U45" s="80">
        <f t="shared" si="9"/>
        <v>0.43069999999994479</v>
      </c>
    </row>
    <row r="46" spans="1:21">
      <c r="A46" s="13">
        <v>7.1</v>
      </c>
      <c r="B46" s="14">
        <v>6.7</v>
      </c>
      <c r="C46" s="15">
        <v>252</v>
      </c>
      <c r="D46" s="14">
        <v>3</v>
      </c>
      <c r="E46" s="15">
        <v>500</v>
      </c>
      <c r="F46" s="14">
        <v>20</v>
      </c>
      <c r="G46" s="15">
        <v>27</v>
      </c>
      <c r="H46" s="14">
        <v>18</v>
      </c>
      <c r="I46" s="16">
        <v>0.7</v>
      </c>
      <c r="J46" s="17">
        <v>1.1000000000000001</v>
      </c>
      <c r="K46" s="19">
        <v>84</v>
      </c>
      <c r="L46">
        <f t="shared" si="2"/>
        <v>90.227999999999994</v>
      </c>
      <c r="M46" s="80">
        <f t="shared" si="3"/>
        <v>-6.2279999999999944</v>
      </c>
      <c r="N46">
        <f t="shared" si="10"/>
        <v>119.26982000000004</v>
      </c>
      <c r="O46" s="80">
        <f t="shared" si="4"/>
        <v>-35.269820000000038</v>
      </c>
      <c r="P46">
        <f t="shared" si="11"/>
        <v>91.073239999999998</v>
      </c>
      <c r="Q46" s="80">
        <f t="shared" si="5"/>
        <v>-7.0732399999999984</v>
      </c>
      <c r="R46">
        <f t="shared" si="6"/>
        <v>101.99355698559998</v>
      </c>
      <c r="S46" s="80">
        <f t="shared" si="7"/>
        <v>-17.99355698559998</v>
      </c>
      <c r="T46">
        <f t="shared" si="8"/>
        <v>84.488907999999981</v>
      </c>
      <c r="U46" s="80">
        <f t="shared" si="9"/>
        <v>-0.4889079999999808</v>
      </c>
    </row>
    <row r="47" spans="1:21">
      <c r="A47" s="13">
        <v>7.1</v>
      </c>
      <c r="B47" s="14">
        <v>6.8</v>
      </c>
      <c r="C47" s="15">
        <v>98</v>
      </c>
      <c r="D47" s="14">
        <v>2</v>
      </c>
      <c r="E47" s="15">
        <v>120</v>
      </c>
      <c r="F47" s="14">
        <v>20</v>
      </c>
      <c r="G47" s="15">
        <v>27</v>
      </c>
      <c r="H47" s="14">
        <v>17</v>
      </c>
      <c r="I47" s="16">
        <v>0.7</v>
      </c>
      <c r="J47" s="17">
        <v>1.1000000000000001</v>
      </c>
      <c r="K47" s="19">
        <v>84</v>
      </c>
      <c r="L47">
        <f t="shared" si="2"/>
        <v>77.6648</v>
      </c>
      <c r="M47" s="80">
        <f t="shared" si="3"/>
        <v>6.3352000000000004</v>
      </c>
      <c r="N47">
        <f t="shared" si="10"/>
        <v>108.24642000000004</v>
      </c>
      <c r="O47" s="80">
        <f t="shared" si="4"/>
        <v>-24.246420000000043</v>
      </c>
      <c r="P47">
        <f t="shared" si="11"/>
        <v>79.959540000000004</v>
      </c>
      <c r="Q47" s="80">
        <f t="shared" si="5"/>
        <v>4.0404599999999959</v>
      </c>
      <c r="R47">
        <f t="shared" si="6"/>
        <v>78.9782257544</v>
      </c>
      <c r="S47" s="80">
        <f t="shared" si="7"/>
        <v>5.0217742455999996</v>
      </c>
      <c r="T47">
        <f t="shared" si="8"/>
        <v>84.629215679999987</v>
      </c>
      <c r="U47" s="80">
        <f t="shared" si="9"/>
        <v>-0.62921567999998729</v>
      </c>
    </row>
    <row r="48" spans="1:21">
      <c r="A48" s="13">
        <v>7.1</v>
      </c>
      <c r="B48" s="14">
        <v>6.8</v>
      </c>
      <c r="C48" s="15">
        <v>53</v>
      </c>
      <c r="D48" s="14">
        <v>3</v>
      </c>
      <c r="E48" s="15">
        <v>100</v>
      </c>
      <c r="F48" s="14">
        <v>20</v>
      </c>
      <c r="G48" s="15">
        <v>27</v>
      </c>
      <c r="H48" s="14">
        <v>18</v>
      </c>
      <c r="I48" s="16">
        <v>0.7</v>
      </c>
      <c r="J48" s="17">
        <v>1.1000000000000001</v>
      </c>
      <c r="K48" s="19">
        <v>80</v>
      </c>
      <c r="L48">
        <f t="shared" si="2"/>
        <v>70.406800000000004</v>
      </c>
      <c r="M48" s="80">
        <f t="shared" si="3"/>
        <v>9.593199999999996</v>
      </c>
      <c r="N48">
        <f t="shared" si="10"/>
        <v>106.48192000000003</v>
      </c>
      <c r="O48" s="80">
        <f t="shared" si="4"/>
        <v>-26.481920000000031</v>
      </c>
      <c r="P48">
        <f t="shared" si="11"/>
        <v>78.29101</v>
      </c>
      <c r="Q48" s="80">
        <f t="shared" si="5"/>
        <v>1.70899</v>
      </c>
      <c r="R48">
        <f t="shared" si="6"/>
        <v>76.1388733589</v>
      </c>
      <c r="S48" s="80">
        <f t="shared" si="7"/>
        <v>3.8611266411000003</v>
      </c>
      <c r="T48">
        <f t="shared" si="8"/>
        <v>74.337184399999984</v>
      </c>
      <c r="U48" s="80">
        <f t="shared" si="9"/>
        <v>5.662815600000016</v>
      </c>
    </row>
    <row r="49" spans="1:21" ht="15.75" thickBot="1">
      <c r="A49" s="5">
        <v>7.1</v>
      </c>
      <c r="B49" s="6">
        <v>6.8</v>
      </c>
      <c r="C49" s="7">
        <v>36</v>
      </c>
      <c r="D49" s="6">
        <v>3</v>
      </c>
      <c r="E49" s="7">
        <v>90</v>
      </c>
      <c r="F49" s="6">
        <v>20</v>
      </c>
      <c r="G49" s="7">
        <v>27</v>
      </c>
      <c r="H49" s="6">
        <v>18</v>
      </c>
      <c r="I49" s="8">
        <v>0.7</v>
      </c>
      <c r="J49" s="9">
        <v>1.1000000000000001</v>
      </c>
      <c r="K49" s="11">
        <v>80</v>
      </c>
      <c r="L49">
        <f t="shared" si="2"/>
        <v>67.761200000000002</v>
      </c>
      <c r="M49" s="80">
        <f t="shared" si="3"/>
        <v>12.238799999999998</v>
      </c>
      <c r="N49">
        <f t="shared" si="10"/>
        <v>105.77622000000002</v>
      </c>
      <c r="O49" s="80">
        <f t="shared" si="4"/>
        <v>-25.776220000000023</v>
      </c>
      <c r="P49">
        <f t="shared" si="11"/>
        <v>77.618279999999999</v>
      </c>
      <c r="Q49" s="80">
        <f t="shared" si="5"/>
        <v>2.3817200000000014</v>
      </c>
      <c r="R49">
        <f t="shared" si="6"/>
        <v>75.595153619199991</v>
      </c>
      <c r="S49" s="80">
        <f t="shared" si="7"/>
        <v>4.4048463808000093</v>
      </c>
      <c r="T49">
        <f t="shared" si="8"/>
        <v>73.628227739999986</v>
      </c>
      <c r="U49" s="80">
        <f t="shared" si="9"/>
        <v>6.3717722600000144</v>
      </c>
    </row>
    <row r="50" spans="1:21">
      <c r="A50" s="66">
        <v>7.1</v>
      </c>
      <c r="B50" s="67">
        <v>6.7</v>
      </c>
      <c r="C50" s="68">
        <v>30</v>
      </c>
      <c r="D50" s="67">
        <v>4</v>
      </c>
      <c r="E50" s="68">
        <v>90</v>
      </c>
      <c r="F50" s="67">
        <v>20</v>
      </c>
      <c r="G50" s="68">
        <v>27</v>
      </c>
      <c r="H50" s="67">
        <v>23</v>
      </c>
      <c r="I50" s="69">
        <v>0.7</v>
      </c>
      <c r="J50" s="70">
        <v>1.2</v>
      </c>
      <c r="K50" s="72">
        <v>80</v>
      </c>
      <c r="L50">
        <f t="shared" si="2"/>
        <v>66.688400000000001</v>
      </c>
      <c r="M50" s="80">
        <f t="shared" si="3"/>
        <v>13.311599999999999</v>
      </c>
      <c r="N50">
        <f t="shared" si="10"/>
        <v>105.58362000000005</v>
      </c>
      <c r="O50" s="80">
        <f t="shared" si="4"/>
        <v>-25.583620000000053</v>
      </c>
      <c r="P50">
        <f t="shared" si="11"/>
        <v>77.442059999999998</v>
      </c>
      <c r="Q50" s="80">
        <f t="shared" si="5"/>
        <v>2.5579400000000021</v>
      </c>
      <c r="R50">
        <f t="shared" si="6"/>
        <v>75.475453899999991</v>
      </c>
      <c r="S50" s="80">
        <f t="shared" si="7"/>
        <v>4.5245461000000091</v>
      </c>
      <c r="T50">
        <f t="shared" si="8"/>
        <v>73.689387299999993</v>
      </c>
      <c r="U50" s="80">
        <f t="shared" si="9"/>
        <v>6.3106127000000072</v>
      </c>
    </row>
    <row r="51" spans="1:21">
      <c r="A51" s="13">
        <v>7.1</v>
      </c>
      <c r="B51" s="14">
        <v>6.7</v>
      </c>
      <c r="C51" s="15">
        <v>29</v>
      </c>
      <c r="D51" s="14">
        <v>4</v>
      </c>
      <c r="E51" s="15">
        <v>90</v>
      </c>
      <c r="F51" s="14">
        <v>20</v>
      </c>
      <c r="G51" s="15">
        <v>27</v>
      </c>
      <c r="H51" s="14">
        <v>23</v>
      </c>
      <c r="I51" s="16">
        <v>0.7</v>
      </c>
      <c r="J51" s="17">
        <v>1.2</v>
      </c>
      <c r="K51" s="19">
        <v>80</v>
      </c>
      <c r="L51">
        <f t="shared" si="2"/>
        <v>66.509599999999992</v>
      </c>
      <c r="M51" s="80">
        <f t="shared" si="3"/>
        <v>13.490400000000008</v>
      </c>
      <c r="N51">
        <f t="shared" si="10"/>
        <v>105.55152000000004</v>
      </c>
      <c r="O51" s="80">
        <f t="shared" si="4"/>
        <v>-25.551520000000039</v>
      </c>
      <c r="P51">
        <f t="shared" si="11"/>
        <v>77.412689999999998</v>
      </c>
      <c r="Q51" s="80">
        <f t="shared" si="5"/>
        <v>2.5873100000000022</v>
      </c>
      <c r="R51">
        <f t="shared" si="6"/>
        <v>75.459219137299996</v>
      </c>
      <c r="S51" s="80">
        <f t="shared" si="7"/>
        <v>4.5407808627000037</v>
      </c>
      <c r="T51">
        <f t="shared" si="8"/>
        <v>73.727183939999989</v>
      </c>
      <c r="U51" s="80">
        <f t="shared" si="9"/>
        <v>6.2728160600000109</v>
      </c>
    </row>
    <row r="52" spans="1:21">
      <c r="A52" s="13">
        <v>7.1</v>
      </c>
      <c r="B52" s="14">
        <v>6.7</v>
      </c>
      <c r="C52" s="15">
        <v>16</v>
      </c>
      <c r="D52" s="14">
        <v>5</v>
      </c>
      <c r="E52" s="15">
        <v>80</v>
      </c>
      <c r="F52" s="14">
        <v>20</v>
      </c>
      <c r="G52" s="15">
        <v>27</v>
      </c>
      <c r="H52" s="14">
        <v>23</v>
      </c>
      <c r="I52" s="16">
        <v>0.7</v>
      </c>
      <c r="J52" s="17">
        <v>1.2</v>
      </c>
      <c r="K52" s="19">
        <v>80</v>
      </c>
      <c r="L52">
        <f t="shared" si="2"/>
        <v>64.5792</v>
      </c>
      <c r="M52" s="80">
        <f t="shared" si="3"/>
        <v>15.4208</v>
      </c>
      <c r="N52">
        <f t="shared" si="10"/>
        <v>104.97422000000003</v>
      </c>
      <c r="O52" s="80">
        <f t="shared" si="4"/>
        <v>-24.974220000000031</v>
      </c>
      <c r="P52">
        <f t="shared" si="11"/>
        <v>76.857439999999997</v>
      </c>
      <c r="Q52" s="80">
        <f t="shared" si="5"/>
        <v>3.1425600000000031</v>
      </c>
      <c r="R52">
        <f t="shared" si="6"/>
        <v>75.34590622719999</v>
      </c>
      <c r="S52" s="80">
        <f t="shared" si="7"/>
        <v>4.6540937728000102</v>
      </c>
      <c r="T52">
        <f t="shared" si="8"/>
        <v>74.857070079999986</v>
      </c>
      <c r="U52" s="80">
        <f t="shared" si="9"/>
        <v>5.1429299200000145</v>
      </c>
    </row>
    <row r="53" spans="1:21">
      <c r="A53" s="13">
        <v>7.1</v>
      </c>
      <c r="B53" s="14">
        <v>6.7</v>
      </c>
      <c r="C53" s="15">
        <v>14</v>
      </c>
      <c r="D53" s="14">
        <v>5</v>
      </c>
      <c r="E53" s="15">
        <v>70</v>
      </c>
      <c r="F53" s="14">
        <v>20</v>
      </c>
      <c r="G53" s="15">
        <v>27</v>
      </c>
      <c r="H53" s="14">
        <v>23</v>
      </c>
      <c r="I53" s="16">
        <v>0.7</v>
      </c>
      <c r="J53" s="17">
        <v>1.2</v>
      </c>
      <c r="K53" s="19">
        <v>74</v>
      </c>
      <c r="L53">
        <f t="shared" si="2"/>
        <v>64.615600000000015</v>
      </c>
      <c r="M53" s="80">
        <f t="shared" si="3"/>
        <v>9.3843999999999852</v>
      </c>
      <c r="N53">
        <f t="shared" si="10"/>
        <v>104.75002000000006</v>
      </c>
      <c r="O53" s="80">
        <f t="shared" si="4"/>
        <v>-30.750020000000063</v>
      </c>
      <c r="P53">
        <f t="shared" si="11"/>
        <v>76.625259999999997</v>
      </c>
      <c r="Q53" s="80">
        <f t="shared" si="5"/>
        <v>-2.6252599999999973</v>
      </c>
      <c r="R53">
        <f t="shared" si="6"/>
        <v>75.344735160799999</v>
      </c>
      <c r="S53" s="80">
        <f t="shared" si="7"/>
        <v>-1.3447351607999991</v>
      </c>
      <c r="T53">
        <f t="shared" si="8"/>
        <v>75.051708619999985</v>
      </c>
      <c r="U53" s="80">
        <f t="shared" si="9"/>
        <v>-1.0517086199999852</v>
      </c>
    </row>
    <row r="54" spans="1:21" ht="15.75" thickBot="1">
      <c r="A54" s="5">
        <v>7.1</v>
      </c>
      <c r="B54" s="6">
        <v>6.7</v>
      </c>
      <c r="C54" s="7">
        <v>12</v>
      </c>
      <c r="D54" s="6">
        <v>5</v>
      </c>
      <c r="E54" s="7">
        <v>60</v>
      </c>
      <c r="F54" s="6">
        <v>20</v>
      </c>
      <c r="G54" s="7">
        <v>27</v>
      </c>
      <c r="H54" s="6">
        <v>23</v>
      </c>
      <c r="I54" s="8">
        <v>0.7</v>
      </c>
      <c r="J54" s="9">
        <v>1.2</v>
      </c>
      <c r="K54" s="11">
        <v>74</v>
      </c>
      <c r="L54">
        <f t="shared" si="2"/>
        <v>64.652000000000001</v>
      </c>
      <c r="M54" s="80">
        <f t="shared" si="3"/>
        <v>9.347999999999999</v>
      </c>
      <c r="N54">
        <f t="shared" si="10"/>
        <v>104.52582000000002</v>
      </c>
      <c r="O54" s="80">
        <f t="shared" si="4"/>
        <v>-30.525820000000024</v>
      </c>
      <c r="P54">
        <f t="shared" si="11"/>
        <v>76.393079999999998</v>
      </c>
      <c r="Q54" s="80">
        <f t="shared" si="5"/>
        <v>-2.3930799999999977</v>
      </c>
      <c r="R54">
        <f t="shared" si="6"/>
        <v>75.347943289599996</v>
      </c>
      <c r="S54" s="80">
        <f t="shared" si="7"/>
        <v>-1.3479432895999963</v>
      </c>
      <c r="T54">
        <f t="shared" si="8"/>
        <v>75.247345440000004</v>
      </c>
      <c r="U54" s="80">
        <f t="shared" si="9"/>
        <v>-1.2473454400000037</v>
      </c>
    </row>
    <row r="55" spans="1:21">
      <c r="A55" s="13">
        <v>7.2</v>
      </c>
      <c r="B55" s="14">
        <v>6.8</v>
      </c>
      <c r="C55" s="15">
        <v>85</v>
      </c>
      <c r="D55" s="14">
        <v>5</v>
      </c>
      <c r="E55" s="15">
        <v>150</v>
      </c>
      <c r="F55" s="14">
        <v>20</v>
      </c>
      <c r="G55" s="15">
        <v>27</v>
      </c>
      <c r="H55" s="14">
        <v>23</v>
      </c>
      <c r="I55" s="16">
        <v>0.7</v>
      </c>
      <c r="J55" s="17">
        <v>1.1000000000000001</v>
      </c>
      <c r="K55" s="19">
        <v>71</v>
      </c>
      <c r="L55">
        <f t="shared" si="2"/>
        <v>74.1584</v>
      </c>
      <c r="M55" s="80">
        <f t="shared" si="3"/>
        <v>-3.1584000000000003</v>
      </c>
      <c r="N55">
        <f t="shared" si="10"/>
        <v>104.17404000000002</v>
      </c>
      <c r="O55" s="80">
        <f t="shared" si="4"/>
        <v>-33.174040000000019</v>
      </c>
      <c r="P55">
        <f t="shared" si="11"/>
        <v>80.098050000000001</v>
      </c>
      <c r="Q55" s="80">
        <f t="shared" si="5"/>
        <v>-9.0980500000000006</v>
      </c>
      <c r="R55">
        <f t="shared" si="6"/>
        <v>77.955615512499989</v>
      </c>
      <c r="S55" s="80">
        <f t="shared" si="7"/>
        <v>-6.955615512499989</v>
      </c>
      <c r="T55">
        <f t="shared" si="8"/>
        <v>76.304402499999981</v>
      </c>
      <c r="U55" s="80">
        <f t="shared" si="9"/>
        <v>-5.3044024999999806</v>
      </c>
    </row>
    <row r="56" spans="1:21">
      <c r="A56" s="13">
        <v>7.2</v>
      </c>
      <c r="B56" s="14">
        <v>6.8</v>
      </c>
      <c r="C56" s="15">
        <v>385</v>
      </c>
      <c r="D56" s="14">
        <v>5.0999999999999996</v>
      </c>
      <c r="E56" s="15">
        <v>450</v>
      </c>
      <c r="F56" s="14">
        <v>30</v>
      </c>
      <c r="G56" s="15">
        <v>27</v>
      </c>
      <c r="H56" s="14">
        <v>23</v>
      </c>
      <c r="I56" s="16">
        <v>0.7</v>
      </c>
      <c r="J56" s="17">
        <v>1.1000000000000001</v>
      </c>
      <c r="K56" s="19">
        <v>80</v>
      </c>
      <c r="L56">
        <f t="shared" si="2"/>
        <v>115.97839999999998</v>
      </c>
      <c r="M56" s="80">
        <f t="shared" si="3"/>
        <v>-35.978399999999979</v>
      </c>
      <c r="N56">
        <f t="shared" si="10"/>
        <v>118.60404000000001</v>
      </c>
      <c r="O56" s="80">
        <f t="shared" si="4"/>
        <v>-38.604040000000012</v>
      </c>
      <c r="P56">
        <f t="shared" si="11"/>
        <v>94.112250000000003</v>
      </c>
      <c r="Q56" s="80">
        <f t="shared" si="5"/>
        <v>-14.112250000000003</v>
      </c>
      <c r="R56">
        <f t="shared" si="6"/>
        <v>134.45119476249999</v>
      </c>
      <c r="S56" s="80">
        <f t="shared" si="7"/>
        <v>-54.451194762499995</v>
      </c>
      <c r="T56">
        <f t="shared" si="8"/>
        <v>230.92833250000001</v>
      </c>
      <c r="U56" s="80">
        <f t="shared" si="9"/>
        <v>-150.92833250000001</v>
      </c>
    </row>
    <row r="57" spans="1:21">
      <c r="A57" s="13">
        <v>7.2</v>
      </c>
      <c r="B57" s="14">
        <v>6.8</v>
      </c>
      <c r="C57" s="15">
        <v>225</v>
      </c>
      <c r="D57" s="14">
        <v>5.0999999999999996</v>
      </c>
      <c r="E57" s="15">
        <v>300</v>
      </c>
      <c r="F57" s="14">
        <v>30</v>
      </c>
      <c r="G57" s="15">
        <v>27</v>
      </c>
      <c r="H57" s="14">
        <v>23</v>
      </c>
      <c r="I57" s="16">
        <v>0.7</v>
      </c>
      <c r="J57" s="17">
        <v>1.1000000000000001</v>
      </c>
      <c r="K57" s="19">
        <v>110</v>
      </c>
      <c r="L57">
        <f t="shared" si="2"/>
        <v>93.280400000000014</v>
      </c>
      <c r="M57" s="80">
        <f t="shared" si="3"/>
        <v>16.719599999999986</v>
      </c>
      <c r="N57">
        <f t="shared" si="10"/>
        <v>111.06804000000004</v>
      </c>
      <c r="O57" s="80">
        <f t="shared" si="4"/>
        <v>-1.068040000000039</v>
      </c>
      <c r="P57">
        <f t="shared" si="11"/>
        <v>86.811449999999994</v>
      </c>
      <c r="Q57" s="80">
        <f t="shared" si="5"/>
        <v>23.188550000000006</v>
      </c>
      <c r="R57">
        <f t="shared" si="6"/>
        <v>96.655801562499988</v>
      </c>
      <c r="S57" s="80">
        <f t="shared" si="7"/>
        <v>13.344198437500012</v>
      </c>
      <c r="T57">
        <f t="shared" si="8"/>
        <v>123.89070000000005</v>
      </c>
      <c r="U57" s="80">
        <f t="shared" si="9"/>
        <v>-13.890700000000052</v>
      </c>
    </row>
    <row r="58" spans="1:21">
      <c r="A58" s="13">
        <v>7.2</v>
      </c>
      <c r="B58" s="14">
        <v>6.8</v>
      </c>
      <c r="C58" s="15">
        <v>95</v>
      </c>
      <c r="D58" s="14">
        <v>5.0999999999999996</v>
      </c>
      <c r="E58" s="15">
        <v>250</v>
      </c>
      <c r="F58" s="14">
        <v>30</v>
      </c>
      <c r="G58" s="15">
        <v>27</v>
      </c>
      <c r="H58" s="14">
        <v>23</v>
      </c>
      <c r="I58" s="16">
        <v>0.7</v>
      </c>
      <c r="J58" s="17">
        <v>1.1000000000000001</v>
      </c>
      <c r="K58" s="19">
        <v>90</v>
      </c>
      <c r="L58">
        <f t="shared" si="2"/>
        <v>72.006400000000014</v>
      </c>
      <c r="M58" s="80">
        <f t="shared" si="3"/>
        <v>17.993599999999986</v>
      </c>
      <c r="N58">
        <f t="shared" si="10"/>
        <v>106.09504000000004</v>
      </c>
      <c r="O58" s="80">
        <f t="shared" si="4"/>
        <v>-16.09504000000004</v>
      </c>
      <c r="P58">
        <f t="shared" si="11"/>
        <v>82.126149999999996</v>
      </c>
      <c r="Q58" s="80">
        <f t="shared" si="5"/>
        <v>7.8738500000000045</v>
      </c>
      <c r="R58">
        <f t="shared" si="6"/>
        <v>78.728042037499989</v>
      </c>
      <c r="S58" s="80">
        <f t="shared" si="7"/>
        <v>11.271957962500011</v>
      </c>
      <c r="T58">
        <f t="shared" si="8"/>
        <v>69.735537499999992</v>
      </c>
      <c r="U58" s="80">
        <f t="shared" si="9"/>
        <v>20.264462500000008</v>
      </c>
    </row>
    <row r="59" spans="1:21" ht="15.75" thickBot="1">
      <c r="A59" s="5">
        <v>7.2</v>
      </c>
      <c r="B59" s="6">
        <v>6.8</v>
      </c>
      <c r="C59" s="7">
        <v>75</v>
      </c>
      <c r="D59" s="6">
        <v>5</v>
      </c>
      <c r="E59" s="7">
        <v>200</v>
      </c>
      <c r="F59" s="6">
        <v>30</v>
      </c>
      <c r="G59" s="7">
        <v>27</v>
      </c>
      <c r="H59" s="6">
        <v>23</v>
      </c>
      <c r="I59" s="8">
        <v>0.7</v>
      </c>
      <c r="J59" s="9">
        <v>1.1000000000000001</v>
      </c>
      <c r="K59" s="11">
        <v>80</v>
      </c>
      <c r="L59">
        <f t="shared" si="2"/>
        <v>70.400400000000005</v>
      </c>
      <c r="M59" s="80">
        <f t="shared" si="3"/>
        <v>9.5995999999999952</v>
      </c>
      <c r="N59">
        <f t="shared" si="10"/>
        <v>104.65304000000005</v>
      </c>
      <c r="O59" s="80">
        <f t="shared" si="4"/>
        <v>-24.653040000000047</v>
      </c>
      <c r="P59">
        <f t="shared" si="11"/>
        <v>80.671549999999996</v>
      </c>
      <c r="Q59" s="80">
        <f t="shared" si="5"/>
        <v>-0.67154999999999632</v>
      </c>
      <c r="R59">
        <f t="shared" si="6"/>
        <v>77.279279687499994</v>
      </c>
      <c r="S59" s="80">
        <f t="shared" si="7"/>
        <v>2.7207203125000063</v>
      </c>
      <c r="T59">
        <f t="shared" si="8"/>
        <v>70.790425000000013</v>
      </c>
      <c r="U59" s="80">
        <f t="shared" si="9"/>
        <v>9.2095749999999867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L19" sqref="L19"/>
    </sheetView>
  </sheetViews>
  <sheetFormatPr baseColWidth="10" defaultRowHeight="15"/>
  <sheetData>
    <row r="1" spans="1:14">
      <c r="A1" t="s">
        <v>0</v>
      </c>
      <c r="B1" s="1">
        <v>41393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6.6</v>
      </c>
      <c r="D6" s="15">
        <v>30</v>
      </c>
      <c r="E6" s="14">
        <v>5</v>
      </c>
      <c r="F6" s="15">
        <v>70</v>
      </c>
      <c r="G6" s="14">
        <v>15</v>
      </c>
      <c r="H6" s="15">
        <v>23</v>
      </c>
      <c r="I6" s="14">
        <v>15</v>
      </c>
      <c r="J6" s="16">
        <v>0.7</v>
      </c>
      <c r="K6" s="17">
        <v>1.3</v>
      </c>
      <c r="L6" s="18">
        <v>204</v>
      </c>
      <c r="M6" s="19">
        <v>63</v>
      </c>
      <c r="N6" s="17">
        <v>22</v>
      </c>
    </row>
    <row r="7" spans="1:14">
      <c r="A7" s="12">
        <v>2</v>
      </c>
      <c r="B7" s="13">
        <v>7.1</v>
      </c>
      <c r="C7" s="14">
        <v>6.6</v>
      </c>
      <c r="D7" s="15">
        <v>22</v>
      </c>
      <c r="E7" s="14">
        <v>5</v>
      </c>
      <c r="F7" s="15">
        <v>60</v>
      </c>
      <c r="G7" s="14">
        <v>15</v>
      </c>
      <c r="H7" s="15">
        <v>23</v>
      </c>
      <c r="I7" s="14">
        <v>15</v>
      </c>
      <c r="J7" s="16">
        <v>0.7</v>
      </c>
      <c r="K7" s="17">
        <v>1.3</v>
      </c>
      <c r="L7" s="18">
        <v>204</v>
      </c>
      <c r="M7" s="19">
        <v>63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18</v>
      </c>
      <c r="E8" s="14">
        <v>5</v>
      </c>
      <c r="F8" s="15">
        <v>50</v>
      </c>
      <c r="G8" s="14">
        <v>15</v>
      </c>
      <c r="H8" s="15">
        <v>23</v>
      </c>
      <c r="I8" s="14">
        <v>16</v>
      </c>
      <c r="J8" s="16">
        <v>0.7</v>
      </c>
      <c r="K8" s="17">
        <v>1.3</v>
      </c>
      <c r="L8" s="18">
        <v>204</v>
      </c>
      <c r="M8" s="19">
        <v>63</v>
      </c>
      <c r="N8" s="17">
        <v>22</v>
      </c>
    </row>
    <row r="9" spans="1:14">
      <c r="A9" s="12">
        <v>4</v>
      </c>
      <c r="B9" s="13">
        <v>7.1</v>
      </c>
      <c r="C9" s="14">
        <v>6.6</v>
      </c>
      <c r="D9" s="15">
        <v>12</v>
      </c>
      <c r="E9" s="14">
        <v>5</v>
      </c>
      <c r="F9" s="15">
        <v>50</v>
      </c>
      <c r="G9" s="14">
        <v>20</v>
      </c>
      <c r="H9" s="15">
        <v>23</v>
      </c>
      <c r="I9" s="14">
        <v>15</v>
      </c>
      <c r="J9" s="16">
        <v>0.7</v>
      </c>
      <c r="K9" s="17">
        <v>1.3</v>
      </c>
      <c r="L9" s="18">
        <v>204</v>
      </c>
      <c r="M9" s="19">
        <v>63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9</v>
      </c>
      <c r="E10" s="14">
        <v>5</v>
      </c>
      <c r="F10" s="15">
        <v>40</v>
      </c>
      <c r="G10" s="14">
        <v>20</v>
      </c>
      <c r="H10" s="15">
        <v>23</v>
      </c>
      <c r="I10" s="14">
        <v>20</v>
      </c>
      <c r="J10" s="16">
        <v>0.7</v>
      </c>
      <c r="K10" s="17">
        <v>1.3</v>
      </c>
      <c r="L10" s="18">
        <v>227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9</v>
      </c>
      <c r="E11" s="14">
        <v>6</v>
      </c>
      <c r="F11" s="15">
        <v>40</v>
      </c>
      <c r="G11" s="14">
        <v>20</v>
      </c>
      <c r="H11" s="15">
        <v>23</v>
      </c>
      <c r="I11" s="14">
        <v>20</v>
      </c>
      <c r="J11" s="16">
        <v>0.7</v>
      </c>
      <c r="K11" s="17">
        <v>1.3</v>
      </c>
      <c r="L11" s="18">
        <v>250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9</v>
      </c>
      <c r="E12" s="14">
        <v>6</v>
      </c>
      <c r="F12" s="15">
        <v>40</v>
      </c>
      <c r="G12" s="14">
        <v>20</v>
      </c>
      <c r="H12" s="15">
        <v>23</v>
      </c>
      <c r="I12" s="14">
        <v>21</v>
      </c>
      <c r="J12" s="16">
        <v>0.6</v>
      </c>
      <c r="K12" s="17">
        <v>1.3</v>
      </c>
      <c r="L12" s="18">
        <v>250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8.5</v>
      </c>
      <c r="E13" s="14">
        <v>5.8</v>
      </c>
      <c r="F13" s="15">
        <v>40</v>
      </c>
      <c r="G13" s="14">
        <v>20</v>
      </c>
      <c r="H13" s="15">
        <v>25</v>
      </c>
      <c r="I13" s="14">
        <v>21</v>
      </c>
      <c r="J13" s="16">
        <v>0.9</v>
      </c>
      <c r="K13" s="17">
        <v>1.3</v>
      </c>
      <c r="L13" s="18">
        <v>250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8.5</v>
      </c>
      <c r="E14" s="14">
        <v>5.8</v>
      </c>
      <c r="F14" s="15">
        <v>40</v>
      </c>
      <c r="G14" s="14">
        <v>20</v>
      </c>
      <c r="H14" s="15">
        <v>25</v>
      </c>
      <c r="I14" s="14">
        <v>21</v>
      </c>
      <c r="J14" s="16">
        <v>0.9</v>
      </c>
      <c r="K14" s="17">
        <v>1.3</v>
      </c>
      <c r="L14" s="18">
        <v>250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8.5</v>
      </c>
      <c r="E15" s="14">
        <v>5.8</v>
      </c>
      <c r="F15" s="15">
        <v>40</v>
      </c>
      <c r="G15" s="14">
        <v>20</v>
      </c>
      <c r="H15" s="15">
        <v>25</v>
      </c>
      <c r="I15" s="14">
        <v>21</v>
      </c>
      <c r="J15" s="16">
        <v>0.9</v>
      </c>
      <c r="K15" s="17">
        <v>1.3</v>
      </c>
      <c r="L15" s="18">
        <v>250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8.5</v>
      </c>
      <c r="E16" s="14">
        <v>5.8</v>
      </c>
      <c r="F16" s="15">
        <v>40</v>
      </c>
      <c r="G16" s="14">
        <v>20</v>
      </c>
      <c r="H16" s="15">
        <v>25</v>
      </c>
      <c r="I16" s="14">
        <v>21</v>
      </c>
      <c r="J16" s="16">
        <v>0.8</v>
      </c>
      <c r="K16" s="17">
        <v>1.3</v>
      </c>
      <c r="L16" s="18">
        <v>250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6.7</v>
      </c>
      <c r="E17" s="14">
        <v>5.4</v>
      </c>
      <c r="F17" s="15">
        <v>40</v>
      </c>
      <c r="G17" s="14">
        <v>20</v>
      </c>
      <c r="H17" s="15">
        <v>25</v>
      </c>
      <c r="I17" s="14">
        <v>21</v>
      </c>
      <c r="J17" s="16">
        <v>0.8</v>
      </c>
      <c r="K17" s="17">
        <v>1.3</v>
      </c>
      <c r="L17" s="18">
        <v>250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11</v>
      </c>
      <c r="E18" s="14">
        <v>6.8</v>
      </c>
      <c r="F18" s="15">
        <v>40</v>
      </c>
      <c r="G18" s="14">
        <v>20</v>
      </c>
      <c r="H18" s="15">
        <v>25</v>
      </c>
      <c r="I18" s="14">
        <v>21</v>
      </c>
      <c r="J18" s="16">
        <v>0.8</v>
      </c>
      <c r="K18" s="17">
        <v>1.4</v>
      </c>
      <c r="L18" s="18" t="s">
        <v>15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15</v>
      </c>
      <c r="E19" s="14">
        <v>6.8</v>
      </c>
      <c r="F19" s="15">
        <v>70</v>
      </c>
      <c r="G19" s="14">
        <v>20</v>
      </c>
      <c r="H19" s="15">
        <v>25</v>
      </c>
      <c r="I19" s="14">
        <v>21</v>
      </c>
      <c r="J19" s="16">
        <v>0.8</v>
      </c>
      <c r="K19" s="17">
        <v>1.4</v>
      </c>
      <c r="L19" s="18">
        <v>280</v>
      </c>
      <c r="M19" s="19">
        <v>55</v>
      </c>
      <c r="N19" s="17">
        <v>22</v>
      </c>
    </row>
    <row r="20" spans="1:14">
      <c r="A20" s="12">
        <v>15</v>
      </c>
      <c r="B20" s="13">
        <v>7.2</v>
      </c>
      <c r="C20" s="14">
        <v>6.9</v>
      </c>
      <c r="D20" s="15">
        <v>22</v>
      </c>
      <c r="E20" s="14">
        <v>6.4</v>
      </c>
      <c r="F20" s="15">
        <v>80</v>
      </c>
      <c r="G20" s="14">
        <v>20</v>
      </c>
      <c r="H20" s="15">
        <v>25</v>
      </c>
      <c r="I20" s="14">
        <v>21</v>
      </c>
      <c r="J20" s="16">
        <v>0.8</v>
      </c>
      <c r="K20" s="17">
        <v>1.4</v>
      </c>
      <c r="L20" s="18">
        <v>227</v>
      </c>
      <c r="M20" s="19">
        <v>55</v>
      </c>
      <c r="N20" s="17">
        <v>22</v>
      </c>
    </row>
    <row r="21" spans="1:14">
      <c r="A21" s="12">
        <v>16</v>
      </c>
      <c r="B21" s="13">
        <v>7.2</v>
      </c>
      <c r="C21" s="14">
        <v>6.9</v>
      </c>
      <c r="D21" s="15">
        <v>28</v>
      </c>
      <c r="E21" s="14">
        <v>6.4</v>
      </c>
      <c r="F21" s="15">
        <v>120</v>
      </c>
      <c r="G21" s="14">
        <v>20</v>
      </c>
      <c r="H21" s="15">
        <v>25</v>
      </c>
      <c r="I21" s="14">
        <v>21</v>
      </c>
      <c r="J21" s="16">
        <v>0.8</v>
      </c>
      <c r="K21" s="17">
        <v>1.4</v>
      </c>
      <c r="L21" s="18">
        <v>227</v>
      </c>
      <c r="M21" s="19">
        <v>65</v>
      </c>
      <c r="N21" s="17">
        <v>22</v>
      </c>
    </row>
    <row r="22" spans="1:14">
      <c r="A22" s="12">
        <v>17</v>
      </c>
      <c r="B22" s="13">
        <v>7.2</v>
      </c>
      <c r="C22" s="14">
        <v>6.6</v>
      </c>
      <c r="D22" s="15">
        <v>22</v>
      </c>
      <c r="E22" s="14">
        <v>4</v>
      </c>
      <c r="F22" s="15">
        <v>80</v>
      </c>
      <c r="G22" s="14">
        <v>20</v>
      </c>
      <c r="H22" s="15">
        <v>25</v>
      </c>
      <c r="I22" s="14">
        <v>15</v>
      </c>
      <c r="J22" s="16">
        <v>0.8</v>
      </c>
      <c r="K22" s="17">
        <v>1.8</v>
      </c>
      <c r="L22" s="18">
        <v>227</v>
      </c>
      <c r="M22" s="19">
        <v>72</v>
      </c>
      <c r="N22" s="17">
        <v>22</v>
      </c>
    </row>
    <row r="23" spans="1:14">
      <c r="A23" s="12">
        <v>18</v>
      </c>
      <c r="B23" s="13">
        <v>7.2</v>
      </c>
      <c r="C23" s="14">
        <v>6.6</v>
      </c>
      <c r="D23" s="15">
        <v>19</v>
      </c>
      <c r="E23" s="14">
        <v>4</v>
      </c>
      <c r="F23" s="15">
        <v>80</v>
      </c>
      <c r="G23" s="14">
        <v>20</v>
      </c>
      <c r="H23" s="15">
        <v>25</v>
      </c>
      <c r="I23" s="14">
        <v>16</v>
      </c>
      <c r="J23" s="16">
        <v>0.8</v>
      </c>
      <c r="K23" s="17">
        <v>1.3</v>
      </c>
      <c r="L23" s="18">
        <v>204</v>
      </c>
      <c r="M23" s="19">
        <v>78</v>
      </c>
      <c r="N23" s="17">
        <v>22</v>
      </c>
    </row>
    <row r="24" spans="1:14">
      <c r="A24" s="12">
        <v>19</v>
      </c>
      <c r="B24" s="13">
        <v>7.2</v>
      </c>
      <c r="C24" s="14">
        <v>6.6</v>
      </c>
      <c r="D24" s="15">
        <v>21</v>
      </c>
      <c r="E24" s="14">
        <v>4</v>
      </c>
      <c r="F24" s="15">
        <v>80</v>
      </c>
      <c r="G24" s="14">
        <v>20</v>
      </c>
      <c r="H24" s="15">
        <v>25</v>
      </c>
      <c r="I24" s="14">
        <v>15</v>
      </c>
      <c r="J24" s="16">
        <v>0.8</v>
      </c>
      <c r="K24" s="17">
        <v>1.3</v>
      </c>
      <c r="L24" s="18">
        <v>204</v>
      </c>
      <c r="M24" s="19">
        <v>78</v>
      </c>
      <c r="N24" s="17">
        <v>22</v>
      </c>
    </row>
    <row r="25" spans="1:14">
      <c r="A25" s="12">
        <v>20</v>
      </c>
      <c r="B25" s="13">
        <v>7.2</v>
      </c>
      <c r="C25" s="14">
        <v>6.6</v>
      </c>
      <c r="D25" s="15">
        <v>18</v>
      </c>
      <c r="E25" s="14">
        <v>4</v>
      </c>
      <c r="F25" s="15">
        <v>80</v>
      </c>
      <c r="G25" s="14">
        <v>20</v>
      </c>
      <c r="H25" s="15">
        <v>25</v>
      </c>
      <c r="I25" s="14">
        <v>14</v>
      </c>
      <c r="J25" s="16">
        <v>0.8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7.2</v>
      </c>
      <c r="C26" s="14">
        <v>6.6</v>
      </c>
      <c r="D26" s="15">
        <v>19</v>
      </c>
      <c r="E26" s="14">
        <v>4</v>
      </c>
      <c r="F26" s="15">
        <v>80</v>
      </c>
      <c r="G26" s="14">
        <v>20</v>
      </c>
      <c r="H26" s="15">
        <v>25</v>
      </c>
      <c r="I26" s="14">
        <v>14</v>
      </c>
      <c r="J26" s="16">
        <v>0.8</v>
      </c>
      <c r="K26" s="17">
        <v>1.3</v>
      </c>
      <c r="L26" s="18">
        <v>204</v>
      </c>
      <c r="M26" s="19">
        <v>78</v>
      </c>
      <c r="N26" s="17">
        <v>22</v>
      </c>
    </row>
    <row r="27" spans="1:14">
      <c r="A27" s="12">
        <v>22</v>
      </c>
      <c r="B27" s="13">
        <v>7.2</v>
      </c>
      <c r="C27" s="14">
        <v>6.6</v>
      </c>
      <c r="D27" s="15">
        <v>19</v>
      </c>
      <c r="E27" s="14">
        <v>4</v>
      </c>
      <c r="F27" s="15">
        <v>80</v>
      </c>
      <c r="G27" s="14">
        <v>20</v>
      </c>
      <c r="H27" s="15">
        <v>25</v>
      </c>
      <c r="I27" s="14">
        <v>14</v>
      </c>
      <c r="J27" s="16">
        <v>0.8</v>
      </c>
      <c r="K27" s="17">
        <v>1.3</v>
      </c>
      <c r="L27" s="18">
        <v>204</v>
      </c>
      <c r="M27" s="19">
        <v>78</v>
      </c>
      <c r="N27" s="17">
        <v>22</v>
      </c>
    </row>
    <row r="28" spans="1:14">
      <c r="A28" s="12">
        <v>23</v>
      </c>
      <c r="B28" s="13">
        <v>7.2</v>
      </c>
      <c r="C28" s="14">
        <v>6.6</v>
      </c>
      <c r="D28" s="15">
        <v>20</v>
      </c>
      <c r="E28" s="14">
        <v>4</v>
      </c>
      <c r="F28" s="15">
        <v>80</v>
      </c>
      <c r="G28" s="14">
        <v>15</v>
      </c>
      <c r="H28" s="15">
        <v>25</v>
      </c>
      <c r="I28" s="14">
        <v>14</v>
      </c>
      <c r="J28" s="16">
        <v>0.8</v>
      </c>
      <c r="K28" s="17">
        <v>1.3</v>
      </c>
      <c r="L28" s="18">
        <v>204</v>
      </c>
      <c r="M28" s="19">
        <v>78</v>
      </c>
      <c r="N28" s="17">
        <v>22</v>
      </c>
    </row>
    <row r="29" spans="1:14" ht="15.75" thickBot="1">
      <c r="A29" s="20">
        <v>24</v>
      </c>
      <c r="B29" s="5">
        <v>7.2</v>
      </c>
      <c r="C29" s="6">
        <v>6.7</v>
      </c>
      <c r="D29" s="7">
        <v>25</v>
      </c>
      <c r="E29" s="6">
        <v>4</v>
      </c>
      <c r="F29" s="7">
        <v>80</v>
      </c>
      <c r="G29" s="6">
        <v>15</v>
      </c>
      <c r="H29" s="7">
        <v>25</v>
      </c>
      <c r="I29" s="6">
        <v>14</v>
      </c>
      <c r="J29" s="8">
        <v>0.8</v>
      </c>
      <c r="K29" s="9">
        <v>1.3</v>
      </c>
      <c r="L29" s="10">
        <v>204</v>
      </c>
      <c r="M29" s="11">
        <v>78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workbookViewId="0">
      <selection activeCell="M9" sqref="M6:M9"/>
    </sheetView>
  </sheetViews>
  <sheetFormatPr baseColWidth="10" defaultRowHeight="15"/>
  <sheetData>
    <row r="1" spans="1:14">
      <c r="A1" t="s">
        <v>0</v>
      </c>
      <c r="B1" s="1">
        <v>41394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12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12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12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12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12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12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12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12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12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12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12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20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7" sqref="A37"/>
    </sheetView>
  </sheetViews>
  <sheetFormatPr baseColWidth="10" defaultRowHeight="15"/>
  <sheetData>
    <row r="1" spans="1:4">
      <c r="A1" t="s">
        <v>18</v>
      </c>
      <c r="B1" s="22" t="s">
        <v>19</v>
      </c>
    </row>
    <row r="3" spans="1:4">
      <c r="A3" t="s">
        <v>20</v>
      </c>
      <c r="B3" t="s">
        <v>21</v>
      </c>
      <c r="C3" t="s">
        <v>22</v>
      </c>
      <c r="D3" t="s">
        <v>23</v>
      </c>
    </row>
    <row r="4" spans="1:4">
      <c r="A4" s="1">
        <v>41365</v>
      </c>
      <c r="B4" s="23">
        <v>0.79166666666666663</v>
      </c>
      <c r="C4">
        <v>23</v>
      </c>
    </row>
    <row r="5" spans="1:4">
      <c r="A5" s="1">
        <v>41366</v>
      </c>
      <c r="B5" s="23">
        <v>0.79166666666666663</v>
      </c>
      <c r="C5">
        <v>24</v>
      </c>
    </row>
    <row r="6" spans="1:4">
      <c r="A6" s="1">
        <v>41367</v>
      </c>
      <c r="B6" s="23">
        <v>0.83333333333333337</v>
      </c>
      <c r="C6">
        <v>25</v>
      </c>
    </row>
    <row r="7" spans="1:4">
      <c r="A7" s="1">
        <v>41368</v>
      </c>
      <c r="B7" s="23">
        <v>0.91666666666666663</v>
      </c>
      <c r="C7">
        <v>26</v>
      </c>
    </row>
    <row r="8" spans="1:4">
      <c r="A8" s="1">
        <v>41369</v>
      </c>
      <c r="B8" s="23">
        <v>0.875</v>
      </c>
      <c r="C8">
        <v>23</v>
      </c>
    </row>
    <row r="9" spans="1:4">
      <c r="A9" s="1">
        <v>41370</v>
      </c>
      <c r="B9" s="23">
        <v>0.91666666666666663</v>
      </c>
      <c r="C9">
        <v>25</v>
      </c>
    </row>
    <row r="10" spans="1:4">
      <c r="A10" s="1">
        <v>41372</v>
      </c>
      <c r="B10" s="23">
        <v>0.375</v>
      </c>
      <c r="C10">
        <v>34</v>
      </c>
    </row>
    <row r="11" spans="1:4">
      <c r="A11" s="1">
        <v>41373</v>
      </c>
      <c r="B11" s="23">
        <v>0.375</v>
      </c>
      <c r="C11">
        <v>24</v>
      </c>
    </row>
    <row r="12" spans="1:4">
      <c r="A12" s="1">
        <v>41374</v>
      </c>
      <c r="B12" s="23">
        <v>0.83333333333333337</v>
      </c>
      <c r="C12">
        <v>35</v>
      </c>
    </row>
    <row r="13" spans="1:4">
      <c r="A13" s="1">
        <v>41375</v>
      </c>
      <c r="B13" s="23">
        <v>0.625</v>
      </c>
      <c r="C13">
        <v>19</v>
      </c>
    </row>
    <row r="14" spans="1:4">
      <c r="A14" s="1">
        <v>41376</v>
      </c>
      <c r="B14" s="23">
        <v>0.375</v>
      </c>
      <c r="C14">
        <v>18</v>
      </c>
      <c r="D14" t="s">
        <v>24</v>
      </c>
    </row>
    <row r="15" spans="1:4">
      <c r="A15" s="1">
        <v>41376</v>
      </c>
      <c r="B15" s="23">
        <v>0.83333333333333337</v>
      </c>
      <c r="D15" t="s">
        <v>25</v>
      </c>
    </row>
    <row r="16" spans="1:4">
      <c r="A16" s="1">
        <v>41377</v>
      </c>
      <c r="B16" s="23">
        <v>0.95833333333333337</v>
      </c>
      <c r="C16">
        <v>27</v>
      </c>
    </row>
    <row r="17" spans="1:3">
      <c r="A17" s="1">
        <v>41378</v>
      </c>
      <c r="B17" s="23">
        <v>0.79166666666666663</v>
      </c>
      <c r="C17">
        <v>20</v>
      </c>
    </row>
    <row r="18" spans="1:3">
      <c r="A18" s="1">
        <v>41379</v>
      </c>
      <c r="B18" s="23">
        <v>0.625</v>
      </c>
      <c r="C18">
        <v>20</v>
      </c>
    </row>
    <row r="19" spans="1:3">
      <c r="A19" s="1">
        <v>41380</v>
      </c>
      <c r="B19" s="23">
        <v>0.375</v>
      </c>
      <c r="C19">
        <v>18</v>
      </c>
    </row>
    <row r="20" spans="1:3">
      <c r="A20" s="1">
        <v>41381</v>
      </c>
      <c r="B20" s="23">
        <v>0.33333333333333331</v>
      </c>
      <c r="C20">
        <v>23</v>
      </c>
    </row>
    <row r="21" spans="1:3">
      <c r="A21" s="1">
        <v>41382</v>
      </c>
      <c r="B21" s="23">
        <v>0.16666666666666666</v>
      </c>
      <c r="C21">
        <v>20</v>
      </c>
    </row>
    <row r="22" spans="1:3">
      <c r="A22" s="1">
        <v>41382</v>
      </c>
      <c r="B22" s="23">
        <v>0.875</v>
      </c>
      <c r="C22">
        <v>18</v>
      </c>
    </row>
    <row r="23" spans="1:3">
      <c r="A23" s="1">
        <v>41383</v>
      </c>
      <c r="B23" s="23">
        <v>0.45833333333333331</v>
      </c>
      <c r="C23">
        <v>14</v>
      </c>
    </row>
    <row r="24" spans="1:3">
      <c r="A24" s="1">
        <v>41384</v>
      </c>
      <c r="B24" s="23">
        <v>0.20833333333333334</v>
      </c>
      <c r="C24">
        <v>18</v>
      </c>
    </row>
    <row r="25" spans="1:3">
      <c r="A25" s="1">
        <v>41384</v>
      </c>
      <c r="B25" s="23">
        <v>0.83333333333333337</v>
      </c>
      <c r="C25">
        <v>15</v>
      </c>
    </row>
    <row r="26" spans="1:3">
      <c r="A26" s="1">
        <v>41385</v>
      </c>
      <c r="B26" s="23">
        <v>0.70833333333333337</v>
      </c>
      <c r="C26">
        <v>21</v>
      </c>
    </row>
    <row r="27" spans="1:3">
      <c r="A27" s="1">
        <v>41386</v>
      </c>
      <c r="B27" s="23">
        <v>0.58333333333333337</v>
      </c>
      <c r="C27">
        <v>21</v>
      </c>
    </row>
    <row r="28" spans="1:3">
      <c r="A28" s="1">
        <v>41387</v>
      </c>
      <c r="B28" s="23">
        <v>0.54166666666666663</v>
      </c>
      <c r="C28">
        <v>23</v>
      </c>
    </row>
    <row r="29" spans="1:3">
      <c r="A29" s="1">
        <v>41388</v>
      </c>
      <c r="B29" s="23">
        <v>0.70833333333333337</v>
      </c>
      <c r="C29">
        <v>28</v>
      </c>
    </row>
    <row r="30" spans="1:3">
      <c r="A30" s="1">
        <v>41389</v>
      </c>
      <c r="B30" s="23">
        <v>0.54166666666666663</v>
      </c>
      <c r="C30">
        <v>20</v>
      </c>
    </row>
    <row r="31" spans="1:3">
      <c r="A31" s="1">
        <v>41390</v>
      </c>
      <c r="B31" s="23">
        <v>0.29166666666666669</v>
      </c>
      <c r="C31">
        <v>18</v>
      </c>
    </row>
    <row r="32" spans="1:3">
      <c r="A32" s="1">
        <v>41390</v>
      </c>
      <c r="B32" s="23">
        <v>0.95833333333333337</v>
      </c>
      <c r="C32">
        <v>16</v>
      </c>
    </row>
    <row r="33" spans="1:3">
      <c r="A33" s="1">
        <v>41391</v>
      </c>
      <c r="B33" s="23">
        <v>0.875</v>
      </c>
      <c r="C33">
        <v>22</v>
      </c>
    </row>
    <row r="34" spans="1:3">
      <c r="A34" s="1">
        <v>41392</v>
      </c>
      <c r="B34" s="23">
        <v>0.79166666666666663</v>
      </c>
      <c r="C34">
        <v>22</v>
      </c>
    </row>
    <row r="35" spans="1:3">
      <c r="A35" s="1">
        <v>41393</v>
      </c>
      <c r="B35" s="23">
        <v>0.45833333333333331</v>
      </c>
      <c r="C35">
        <v>16</v>
      </c>
    </row>
    <row r="36" spans="1:3">
      <c r="A36" s="1">
        <v>41394</v>
      </c>
      <c r="B36" s="23">
        <v>0.25</v>
      </c>
      <c r="C36">
        <v>19</v>
      </c>
    </row>
    <row r="37" spans="1:3">
      <c r="A37" s="1">
        <v>41394</v>
      </c>
      <c r="B37" s="23">
        <v>0.95833333333333337</v>
      </c>
      <c r="C37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pane xSplit="1" topLeftCell="B1" activePane="topRight" state="frozen"/>
      <selection pane="topRight" activeCell="M12" sqref="M12"/>
    </sheetView>
  </sheetViews>
  <sheetFormatPr baseColWidth="10" defaultRowHeight="15"/>
  <cols>
    <col min="14" max="14" width="10.5703125" customWidth="1"/>
  </cols>
  <sheetData>
    <row r="1" spans="1:32">
      <c r="A1" t="s">
        <v>0</v>
      </c>
      <c r="B1" s="1">
        <v>42256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6.9</v>
      </c>
      <c r="D6" s="15">
        <v>3.3</v>
      </c>
      <c r="E6" s="14">
        <v>1.7</v>
      </c>
      <c r="F6" s="15">
        <v>25</v>
      </c>
      <c r="G6" s="14">
        <v>15</v>
      </c>
      <c r="H6" s="15">
        <v>27</v>
      </c>
      <c r="I6" s="14">
        <v>26</v>
      </c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6.9</v>
      </c>
      <c r="D7" s="15">
        <v>3.2</v>
      </c>
      <c r="E7" s="14">
        <v>1.6</v>
      </c>
      <c r="F7" s="15">
        <v>25</v>
      </c>
      <c r="G7" s="14">
        <v>15</v>
      </c>
      <c r="H7" s="15">
        <v>27</v>
      </c>
      <c r="I7" s="14">
        <v>26</v>
      </c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6.9</v>
      </c>
      <c r="D8" s="15">
        <v>3.1</v>
      </c>
      <c r="E8" s="14">
        <v>1.5</v>
      </c>
      <c r="F8" s="15">
        <v>25</v>
      </c>
      <c r="G8" s="14">
        <v>15</v>
      </c>
      <c r="H8" s="15">
        <v>27</v>
      </c>
      <c r="I8" s="14">
        <v>26</v>
      </c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6.9</v>
      </c>
      <c r="D9" s="15">
        <v>3</v>
      </c>
      <c r="E9" s="14">
        <v>1.5</v>
      </c>
      <c r="F9" s="15">
        <v>25</v>
      </c>
      <c r="G9" s="14">
        <v>15</v>
      </c>
      <c r="H9" s="15">
        <v>27</v>
      </c>
      <c r="I9" s="14">
        <v>26</v>
      </c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6.9</v>
      </c>
      <c r="D10" s="15">
        <v>2.8</v>
      </c>
      <c r="E10" s="14">
        <v>1.4</v>
      </c>
      <c r="F10" s="15">
        <v>25</v>
      </c>
      <c r="G10" s="14">
        <v>15</v>
      </c>
      <c r="H10" s="15">
        <v>27</v>
      </c>
      <c r="I10" s="14">
        <v>26</v>
      </c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6.9</v>
      </c>
      <c r="D11" s="15">
        <v>2.6</v>
      </c>
      <c r="E11" s="14">
        <v>1.4</v>
      </c>
      <c r="F11" s="15">
        <v>25</v>
      </c>
      <c r="G11" s="14">
        <v>15</v>
      </c>
      <c r="H11" s="15">
        <v>27</v>
      </c>
      <c r="I11" s="14">
        <v>26</v>
      </c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6.9</v>
      </c>
      <c r="D12" s="15">
        <v>2.6</v>
      </c>
      <c r="E12" s="14">
        <v>1.4</v>
      </c>
      <c r="F12" s="15">
        <v>25</v>
      </c>
      <c r="G12" s="14">
        <v>15</v>
      </c>
      <c r="H12" s="15">
        <v>27</v>
      </c>
      <c r="I12" s="14">
        <v>26</v>
      </c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6.9</v>
      </c>
      <c r="D13" s="15">
        <v>2.6</v>
      </c>
      <c r="E13" s="14">
        <v>1.4</v>
      </c>
      <c r="F13" s="15">
        <v>25</v>
      </c>
      <c r="G13" s="14">
        <v>15</v>
      </c>
      <c r="H13" s="15">
        <v>27</v>
      </c>
      <c r="I13" s="14">
        <v>26</v>
      </c>
      <c r="J13" s="16">
        <v>0.5</v>
      </c>
      <c r="K13" s="17">
        <v>1.1000000000000001</v>
      </c>
      <c r="L13" s="18">
        <v>250</v>
      </c>
      <c r="M13" s="19"/>
      <c r="N13" s="17"/>
      <c r="P13" s="50">
        <v>23</v>
      </c>
      <c r="Q13" s="31">
        <v>90.53</v>
      </c>
      <c r="R13" s="32">
        <v>20</v>
      </c>
      <c r="S13" s="35">
        <v>137.4</v>
      </c>
      <c r="T13" s="33">
        <v>31</v>
      </c>
      <c r="U13" s="31">
        <v>127.15</v>
      </c>
      <c r="V13" s="35">
        <v>12</v>
      </c>
      <c r="W13" s="35">
        <v>141.83000000000001</v>
      </c>
      <c r="X13" s="33">
        <v>8</v>
      </c>
      <c r="Y13" s="31">
        <v>156.22999999999999</v>
      </c>
      <c r="Z13" s="35">
        <v>25</v>
      </c>
      <c r="AA13" s="35">
        <v>119.47</v>
      </c>
      <c r="AB13" s="33">
        <v>11</v>
      </c>
      <c r="AC13" s="31">
        <v>121.33</v>
      </c>
      <c r="AD13" s="35">
        <v>33</v>
      </c>
      <c r="AE13" s="34">
        <v>140.18</v>
      </c>
      <c r="AF13" s="43">
        <f>Q13+S13+U13+W13+Y13+AA13+AC13+AE13</f>
        <v>1034.1200000000001</v>
      </c>
    </row>
    <row r="14" spans="1:32">
      <c r="A14" s="12">
        <v>9</v>
      </c>
      <c r="B14" s="13">
        <v>7.2</v>
      </c>
      <c r="C14" s="14">
        <v>6.9</v>
      </c>
      <c r="D14" s="15">
        <v>2.6</v>
      </c>
      <c r="E14" s="14">
        <v>1.4</v>
      </c>
      <c r="F14" s="15">
        <v>25</v>
      </c>
      <c r="G14" s="14">
        <v>15</v>
      </c>
      <c r="H14" s="15">
        <v>27</v>
      </c>
      <c r="I14" s="14">
        <v>26</v>
      </c>
      <c r="J14" s="16">
        <v>0.5</v>
      </c>
      <c r="K14" s="17">
        <v>1.1000000000000001</v>
      </c>
      <c r="L14" s="18">
        <v>250</v>
      </c>
      <c r="M14" s="19"/>
      <c r="N14" s="17"/>
      <c r="P14" s="45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6.9</v>
      </c>
      <c r="D15" s="15">
        <v>2.6</v>
      </c>
      <c r="E15" s="14">
        <v>1.4</v>
      </c>
      <c r="F15" s="15">
        <v>25</v>
      </c>
      <c r="G15" s="14">
        <v>15</v>
      </c>
      <c r="H15" s="15">
        <v>27</v>
      </c>
      <c r="I15" s="14">
        <v>26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6.9</v>
      </c>
      <c r="D16" s="15">
        <v>2.6</v>
      </c>
      <c r="E16" s="14">
        <v>1.4</v>
      </c>
      <c r="F16" s="15">
        <v>25</v>
      </c>
      <c r="G16" s="14">
        <v>15</v>
      </c>
      <c r="H16" s="15">
        <v>27</v>
      </c>
      <c r="I16" s="14">
        <v>26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46"/>
      <c r="AE16" s="34"/>
      <c r="AF16" s="43"/>
    </row>
    <row r="17" spans="1:32">
      <c r="A17" s="12">
        <v>12</v>
      </c>
      <c r="B17" s="13">
        <v>7.2</v>
      </c>
      <c r="C17" s="14">
        <v>6.9</v>
      </c>
      <c r="D17" s="15">
        <v>2.6</v>
      </c>
      <c r="E17" s="14">
        <v>1.4</v>
      </c>
      <c r="F17" s="15">
        <v>25</v>
      </c>
      <c r="G17" s="14">
        <v>15</v>
      </c>
      <c r="H17" s="15">
        <v>27</v>
      </c>
      <c r="I17" s="14">
        <v>26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6.9</v>
      </c>
      <c r="D18" s="15">
        <v>2.6</v>
      </c>
      <c r="E18" s="14">
        <v>1.4</v>
      </c>
      <c r="F18" s="15">
        <v>25</v>
      </c>
      <c r="G18" s="14">
        <v>15</v>
      </c>
      <c r="H18" s="15">
        <v>27</v>
      </c>
      <c r="I18" s="14">
        <v>26</v>
      </c>
      <c r="J18" s="16">
        <v>0.5</v>
      </c>
      <c r="K18" s="17">
        <v>1.1000000000000001</v>
      </c>
      <c r="L18" s="18">
        <v>250</v>
      </c>
      <c r="M18" s="19"/>
      <c r="N18" s="17"/>
      <c r="O18" s="24" t="s">
        <v>36</v>
      </c>
      <c r="P18" s="30">
        <v>4</v>
      </c>
      <c r="Q18" s="31">
        <v>136.58000000000001</v>
      </c>
      <c r="R18" s="32">
        <v>25</v>
      </c>
      <c r="S18" s="32">
        <v>147.4</v>
      </c>
      <c r="T18" s="49">
        <v>36</v>
      </c>
      <c r="U18" s="31">
        <v>151.1</v>
      </c>
      <c r="V18" s="32">
        <v>17</v>
      </c>
      <c r="W18" s="32">
        <v>134.97999999999999</v>
      </c>
      <c r="X18" s="33">
        <v>13</v>
      </c>
      <c r="Y18" s="31">
        <v>150.65</v>
      </c>
      <c r="Z18" s="35">
        <v>30</v>
      </c>
      <c r="AA18" s="32">
        <v>134.97999999999999</v>
      </c>
      <c r="AB18" s="49">
        <v>19</v>
      </c>
      <c r="AC18" s="31">
        <v>139.75</v>
      </c>
      <c r="AD18" s="32">
        <v>2</v>
      </c>
      <c r="AE18" s="34">
        <v>137.51</v>
      </c>
      <c r="AF18" s="43">
        <f>Q18+S18+U18+W18+Y18+AA18+AC18+AE18</f>
        <v>1132.95</v>
      </c>
    </row>
    <row r="19" spans="1:32">
      <c r="A19" s="12">
        <v>14</v>
      </c>
      <c r="B19" s="13">
        <v>7.2</v>
      </c>
      <c r="C19" s="14">
        <v>6.9</v>
      </c>
      <c r="D19" s="15">
        <v>2</v>
      </c>
      <c r="E19" s="14">
        <v>1</v>
      </c>
      <c r="F19" s="15">
        <v>25</v>
      </c>
      <c r="G19" s="14">
        <v>15</v>
      </c>
      <c r="H19" s="15">
        <v>27</v>
      </c>
      <c r="I19" s="14">
        <v>26</v>
      </c>
      <c r="J19" s="16">
        <v>0.5</v>
      </c>
      <c r="K19" s="17">
        <v>1.2</v>
      </c>
      <c r="L19" s="18">
        <v>250</v>
      </c>
      <c r="M19" s="19"/>
      <c r="N19" s="17"/>
      <c r="O19" s="41" t="s">
        <v>37</v>
      </c>
      <c r="P19" s="30"/>
      <c r="Q19" s="31" t="s">
        <v>38</v>
      </c>
      <c r="R19" s="32"/>
      <c r="S19" s="32">
        <v>1.25</v>
      </c>
      <c r="T19" s="33"/>
      <c r="U19" s="31">
        <v>1.7</v>
      </c>
      <c r="V19" s="32"/>
      <c r="W19" s="32">
        <v>1.2</v>
      </c>
      <c r="X19" s="33"/>
      <c r="Y19" s="31">
        <v>1.2</v>
      </c>
      <c r="Z19" s="32"/>
      <c r="AA19" s="32">
        <v>1.05</v>
      </c>
      <c r="AB19" s="33"/>
      <c r="AC19" s="31" t="s">
        <v>15</v>
      </c>
      <c r="AD19" s="32"/>
      <c r="AE19" s="34" t="s">
        <v>15</v>
      </c>
      <c r="AF19" s="43"/>
    </row>
    <row r="20" spans="1:32">
      <c r="A20" s="12">
        <v>15</v>
      </c>
      <c r="B20" s="13">
        <v>7.2</v>
      </c>
      <c r="C20" s="14">
        <v>6.9</v>
      </c>
      <c r="D20" s="15">
        <v>2</v>
      </c>
      <c r="E20" s="14">
        <v>1</v>
      </c>
      <c r="F20" s="15">
        <v>25</v>
      </c>
      <c r="G20" s="14">
        <v>15</v>
      </c>
      <c r="H20" s="15">
        <v>27</v>
      </c>
      <c r="I20" s="14">
        <v>26</v>
      </c>
      <c r="J20" s="16">
        <v>0.5</v>
      </c>
      <c r="K20" s="17">
        <v>1.2</v>
      </c>
      <c r="L20" s="18">
        <v>250</v>
      </c>
      <c r="M20" s="19"/>
      <c r="N20" s="17"/>
      <c r="P20" s="30"/>
      <c r="Q20" s="31"/>
      <c r="R20" s="32"/>
      <c r="S20" s="32"/>
      <c r="T20" s="47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6.9</v>
      </c>
      <c r="D21" s="15">
        <v>2</v>
      </c>
      <c r="E21" s="14">
        <v>1</v>
      </c>
      <c r="F21" s="15">
        <v>25</v>
      </c>
      <c r="G21" s="14">
        <v>15</v>
      </c>
      <c r="H21" s="15">
        <v>27</v>
      </c>
      <c r="I21" s="14">
        <v>26</v>
      </c>
      <c r="J21" s="16">
        <v>0.5</v>
      </c>
      <c r="K21" s="17">
        <v>1.2</v>
      </c>
      <c r="L21" s="18">
        <v>250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6.9</v>
      </c>
      <c r="D22" s="15">
        <v>2</v>
      </c>
      <c r="E22" s="14">
        <v>1</v>
      </c>
      <c r="F22" s="15">
        <v>25</v>
      </c>
      <c r="G22" s="14">
        <v>15</v>
      </c>
      <c r="H22" s="15">
        <v>27</v>
      </c>
      <c r="I22" s="14">
        <v>26</v>
      </c>
      <c r="J22" s="16">
        <v>0.5</v>
      </c>
      <c r="K22" s="17">
        <v>1.2</v>
      </c>
      <c r="L22" s="18">
        <v>250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6.9</v>
      </c>
      <c r="D23" s="15">
        <v>2</v>
      </c>
      <c r="E23" s="14">
        <v>1</v>
      </c>
      <c r="F23" s="15">
        <v>25</v>
      </c>
      <c r="G23" s="14">
        <v>15</v>
      </c>
      <c r="H23" s="15">
        <v>27</v>
      </c>
      <c r="I23" s="14">
        <v>26</v>
      </c>
      <c r="J23" s="16">
        <v>0.5</v>
      </c>
      <c r="K23" s="17">
        <v>1.2</v>
      </c>
      <c r="L23" s="18">
        <v>250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46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6.9</v>
      </c>
      <c r="D24" s="15">
        <v>3.2</v>
      </c>
      <c r="E24" s="14">
        <v>2.2000000000000002</v>
      </c>
      <c r="F24" s="15">
        <v>25</v>
      </c>
      <c r="G24" s="14">
        <v>15</v>
      </c>
      <c r="H24" s="15">
        <v>27</v>
      </c>
      <c r="I24" s="14">
        <v>26</v>
      </c>
      <c r="J24" s="16">
        <v>0.5</v>
      </c>
      <c r="K24" s="17">
        <v>1.2</v>
      </c>
      <c r="L24" s="18">
        <v>250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47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6.9</v>
      </c>
      <c r="D25" s="15">
        <v>3.2</v>
      </c>
      <c r="E25" s="14">
        <v>2.2000000000000002</v>
      </c>
      <c r="F25" s="15">
        <v>25</v>
      </c>
      <c r="G25" s="14">
        <v>15</v>
      </c>
      <c r="H25" s="15">
        <v>27</v>
      </c>
      <c r="I25" s="14">
        <v>26</v>
      </c>
      <c r="J25" s="16">
        <v>0.5</v>
      </c>
      <c r="K25" s="17">
        <v>1.2</v>
      </c>
      <c r="L25" s="18">
        <v>250</v>
      </c>
      <c r="M25" s="19"/>
      <c r="N25" s="17"/>
      <c r="P25" s="50">
        <v>11</v>
      </c>
      <c r="Q25" s="31">
        <v>139.13999999999999</v>
      </c>
      <c r="R25" s="35">
        <v>32</v>
      </c>
      <c r="S25" s="32">
        <v>110.5</v>
      </c>
      <c r="T25" s="33">
        <v>5</v>
      </c>
      <c r="U25" s="31">
        <v>149.32</v>
      </c>
      <c r="V25" s="35">
        <v>24</v>
      </c>
      <c r="W25" s="32">
        <v>136.69</v>
      </c>
      <c r="X25" s="49">
        <v>20</v>
      </c>
      <c r="Y25" s="31">
        <v>138.80000000000001</v>
      </c>
      <c r="Z25" s="32">
        <v>2</v>
      </c>
      <c r="AA25" s="32">
        <v>158.93</v>
      </c>
      <c r="AB25" s="33">
        <v>1</v>
      </c>
      <c r="AC25" s="31">
        <v>151.41999999999999</v>
      </c>
      <c r="AD25" s="32">
        <v>9</v>
      </c>
      <c r="AE25" s="34">
        <v>142.87</v>
      </c>
      <c r="AF25" s="43">
        <f>Q25+S25+U25+W25+Y25+AA25+AC25+AE25</f>
        <v>1127.67</v>
      </c>
    </row>
    <row r="26" spans="1:32">
      <c r="A26" s="12">
        <v>21</v>
      </c>
      <c r="B26" s="13">
        <v>7.2</v>
      </c>
      <c r="C26" s="14">
        <v>6.9</v>
      </c>
      <c r="D26" s="15">
        <v>3.2</v>
      </c>
      <c r="E26" s="14">
        <v>2.2000000000000002</v>
      </c>
      <c r="F26" s="15">
        <v>25</v>
      </c>
      <c r="G26" s="14">
        <v>15</v>
      </c>
      <c r="H26" s="15">
        <v>27</v>
      </c>
      <c r="I26" s="14">
        <v>26</v>
      </c>
      <c r="J26" s="16">
        <v>0.5</v>
      </c>
      <c r="K26" s="17">
        <v>1.4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6.9</v>
      </c>
      <c r="D27" s="15">
        <v>5.5</v>
      </c>
      <c r="E27" s="14">
        <v>3.5</v>
      </c>
      <c r="F27" s="15">
        <v>35</v>
      </c>
      <c r="G27" s="14">
        <v>20</v>
      </c>
      <c r="H27" s="15">
        <v>27</v>
      </c>
      <c r="I27" s="14">
        <v>26</v>
      </c>
      <c r="J27" s="16">
        <v>0.5</v>
      </c>
      <c r="K27" s="17">
        <v>1.2</v>
      </c>
      <c r="L27" s="18">
        <v>227</v>
      </c>
      <c r="M27" s="19"/>
      <c r="N27" s="17"/>
      <c r="P27" s="30"/>
      <c r="Q27" s="31"/>
      <c r="R27" s="46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6.9</v>
      </c>
      <c r="D28" s="15">
        <v>4.5999999999999996</v>
      </c>
      <c r="E28" s="14">
        <v>3.2</v>
      </c>
      <c r="F28" s="15">
        <v>30</v>
      </c>
      <c r="G28" s="14">
        <v>20</v>
      </c>
      <c r="H28" s="15">
        <v>27</v>
      </c>
      <c r="I28" s="14">
        <v>26</v>
      </c>
      <c r="J28" s="16">
        <v>0.5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6.9</v>
      </c>
      <c r="D29" s="7">
        <v>3.6</v>
      </c>
      <c r="E29" s="6">
        <v>2.1</v>
      </c>
      <c r="F29" s="7">
        <v>25</v>
      </c>
      <c r="G29" s="6">
        <v>15</v>
      </c>
      <c r="H29" s="7">
        <v>27</v>
      </c>
      <c r="I29" s="6">
        <v>26</v>
      </c>
      <c r="J29" s="8">
        <v>0.5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48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Z4:AA4"/>
    <mergeCell ref="AB4:AC4"/>
    <mergeCell ref="AD4:AE4"/>
    <mergeCell ref="P3:AE3"/>
    <mergeCell ref="AF3:AF5"/>
    <mergeCell ref="P4:Q4"/>
    <mergeCell ref="R4:S4"/>
    <mergeCell ref="T4:U4"/>
    <mergeCell ref="V4:W4"/>
    <mergeCell ref="X4:Y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zoomScaleNormal="100" workbookViewId="0">
      <pane xSplit="1" topLeftCell="B1" activePane="topRight" state="frozen"/>
      <selection pane="topRight" activeCell="M24" sqref="A24:M24"/>
    </sheetView>
  </sheetViews>
  <sheetFormatPr baseColWidth="10" defaultRowHeight="15"/>
  <sheetData>
    <row r="1" spans="1:32">
      <c r="A1" t="s">
        <v>0</v>
      </c>
      <c r="B1" s="1">
        <v>42257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2.8</v>
      </c>
      <c r="E6" s="14">
        <v>1.8</v>
      </c>
      <c r="F6" s="15">
        <v>25</v>
      </c>
      <c r="G6" s="14">
        <v>15</v>
      </c>
      <c r="H6" s="15">
        <v>27</v>
      </c>
      <c r="I6" s="14">
        <v>25</v>
      </c>
      <c r="J6" s="16">
        <v>0.5</v>
      </c>
      <c r="K6" s="17">
        <v>1.2</v>
      </c>
      <c r="L6" s="18">
        <v>204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2.8</v>
      </c>
      <c r="E7" s="14">
        <v>1.8</v>
      </c>
      <c r="F7" s="15">
        <v>25</v>
      </c>
      <c r="G7" s="14">
        <v>15</v>
      </c>
      <c r="H7" s="15">
        <v>27</v>
      </c>
      <c r="I7" s="14">
        <v>25</v>
      </c>
      <c r="J7" s="16">
        <v>0.5</v>
      </c>
      <c r="K7" s="17">
        <v>1.2</v>
      </c>
      <c r="L7" s="18">
        <v>204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2.8</v>
      </c>
      <c r="E8" s="14">
        <v>1.8</v>
      </c>
      <c r="F8" s="15">
        <v>25</v>
      </c>
      <c r="G8" s="14">
        <v>15</v>
      </c>
      <c r="H8" s="15">
        <v>27</v>
      </c>
      <c r="I8" s="14">
        <v>25</v>
      </c>
      <c r="J8" s="16">
        <v>0.5</v>
      </c>
      <c r="K8" s="17">
        <v>1.2</v>
      </c>
      <c r="L8" s="18">
        <v>204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2.8</v>
      </c>
      <c r="E9" s="14">
        <v>1.8</v>
      </c>
      <c r="F9" s="15">
        <v>25</v>
      </c>
      <c r="G9" s="14">
        <v>15</v>
      </c>
      <c r="H9" s="15">
        <v>27</v>
      </c>
      <c r="I9" s="14">
        <v>25</v>
      </c>
      <c r="J9" s="16">
        <v>0.5</v>
      </c>
      <c r="K9" s="17">
        <v>1.2</v>
      </c>
      <c r="L9" s="18">
        <v>204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2.8</v>
      </c>
      <c r="E10" s="14">
        <v>1.8</v>
      </c>
      <c r="F10" s="15">
        <v>25</v>
      </c>
      <c r="G10" s="14">
        <v>15</v>
      </c>
      <c r="H10" s="15">
        <v>27</v>
      </c>
      <c r="I10" s="14">
        <v>25</v>
      </c>
      <c r="J10" s="16">
        <v>0.5</v>
      </c>
      <c r="K10" s="17">
        <v>1.2</v>
      </c>
      <c r="L10" s="18">
        <v>204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2.8</v>
      </c>
      <c r="E11" s="14">
        <v>1.8</v>
      </c>
      <c r="F11" s="15">
        <v>25</v>
      </c>
      <c r="G11" s="14">
        <v>15</v>
      </c>
      <c r="H11" s="15">
        <v>27</v>
      </c>
      <c r="I11" s="14">
        <v>25</v>
      </c>
      <c r="J11" s="16">
        <v>0.5</v>
      </c>
      <c r="K11" s="17">
        <v>1.2</v>
      </c>
      <c r="L11" s="18">
        <v>204</v>
      </c>
      <c r="M11" s="19"/>
      <c r="N11" s="17"/>
      <c r="P11" s="45">
        <v>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>
      <c r="A12" s="12">
        <v>7</v>
      </c>
      <c r="B12" s="13">
        <v>7.2</v>
      </c>
      <c r="C12" s="14">
        <v>7</v>
      </c>
      <c r="D12" s="15">
        <v>2.8</v>
      </c>
      <c r="E12" s="14">
        <v>1.8</v>
      </c>
      <c r="F12" s="15">
        <v>25</v>
      </c>
      <c r="G12" s="14">
        <v>15</v>
      </c>
      <c r="H12" s="15">
        <v>27</v>
      </c>
      <c r="I12" s="14">
        <v>25</v>
      </c>
      <c r="J12" s="16">
        <v>0.5</v>
      </c>
      <c r="K12" s="17">
        <v>1.2</v>
      </c>
      <c r="L12" s="18">
        <v>204</v>
      </c>
      <c r="M12" s="19"/>
      <c r="N12" s="17"/>
      <c r="O12" s="24" t="s">
        <v>36</v>
      </c>
      <c r="P12" s="30">
        <v>1</v>
      </c>
      <c r="Q12" s="31">
        <v>155.61000000000001</v>
      </c>
      <c r="R12" s="32">
        <v>9</v>
      </c>
      <c r="S12" s="32">
        <v>151.01</v>
      </c>
      <c r="T12" s="33">
        <v>16</v>
      </c>
      <c r="U12" s="31">
        <v>148.62</v>
      </c>
      <c r="V12" s="35">
        <v>35</v>
      </c>
      <c r="W12" s="32">
        <v>100.99</v>
      </c>
      <c r="X12" s="33">
        <v>7</v>
      </c>
      <c r="Y12" s="31">
        <v>144.21</v>
      </c>
      <c r="Z12" s="32">
        <v>13</v>
      </c>
      <c r="AA12" s="32">
        <v>155.46</v>
      </c>
      <c r="AB12" s="33">
        <v>12</v>
      </c>
      <c r="AC12" s="31">
        <v>133.1</v>
      </c>
      <c r="AD12" s="35">
        <v>20</v>
      </c>
      <c r="AE12" s="34">
        <v>144.38</v>
      </c>
      <c r="AF12" s="43">
        <f>Q12+S12+U12+W12+Y12+AA12+AC12+AE12</f>
        <v>1133.3800000000001</v>
      </c>
    </row>
    <row r="13" spans="1:32">
      <c r="A13" s="12">
        <v>8</v>
      </c>
      <c r="B13" s="13">
        <v>7.2</v>
      </c>
      <c r="C13" s="14">
        <v>7</v>
      </c>
      <c r="D13" s="15">
        <v>2.5</v>
      </c>
      <c r="E13" s="14">
        <v>1.5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1.2</v>
      </c>
      <c r="L13" s="18">
        <v>227</v>
      </c>
      <c r="M13" s="19"/>
      <c r="N13" s="17"/>
      <c r="P13" s="30"/>
      <c r="Q13" s="31">
        <v>30</v>
      </c>
      <c r="R13" s="32"/>
      <c r="S13" s="35">
        <v>40</v>
      </c>
      <c r="T13" s="33"/>
      <c r="U13" s="31">
        <v>1.3</v>
      </c>
      <c r="V13" s="35"/>
      <c r="W13" s="35">
        <v>80</v>
      </c>
      <c r="X13" s="33"/>
      <c r="Y13" s="31">
        <v>55</v>
      </c>
      <c r="Z13" s="35"/>
      <c r="AA13" s="35">
        <v>1.7</v>
      </c>
      <c r="AB13" s="33"/>
      <c r="AC13" s="31" t="s">
        <v>15</v>
      </c>
      <c r="AD13" s="35"/>
      <c r="AE13" s="34" t="s">
        <v>15</v>
      </c>
      <c r="AF13" s="43"/>
    </row>
    <row r="14" spans="1:32">
      <c r="A14" s="12">
        <v>9</v>
      </c>
      <c r="B14" s="13">
        <v>7.2</v>
      </c>
      <c r="C14" s="14">
        <v>7</v>
      </c>
      <c r="D14" s="15">
        <v>2.5</v>
      </c>
      <c r="E14" s="14">
        <v>1.5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46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2.5</v>
      </c>
      <c r="E15" s="14">
        <v>1.5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46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2.5</v>
      </c>
      <c r="E16" s="14">
        <v>1.5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2.5</v>
      </c>
      <c r="E17" s="14">
        <v>1.5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2.5</v>
      </c>
      <c r="E18" s="14">
        <v>1.5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0.5</v>
      </c>
      <c r="K19" s="17">
        <v>1.1000000000000001</v>
      </c>
      <c r="L19" s="18">
        <v>227</v>
      </c>
      <c r="M19" s="19"/>
      <c r="N19" s="17"/>
      <c r="P19" s="45">
        <v>8</v>
      </c>
      <c r="Q19" s="31">
        <v>142.94999999999999</v>
      </c>
      <c r="R19" s="46">
        <v>16</v>
      </c>
      <c r="S19" s="32">
        <v>141.35</v>
      </c>
      <c r="T19" s="47">
        <v>23</v>
      </c>
      <c r="U19" s="31">
        <v>123.28</v>
      </c>
      <c r="V19" s="32">
        <v>4</v>
      </c>
      <c r="W19" s="32">
        <v>155.13</v>
      </c>
      <c r="X19" s="33">
        <v>14</v>
      </c>
      <c r="Y19" s="31">
        <v>133.31</v>
      </c>
      <c r="Z19" s="46">
        <v>25</v>
      </c>
      <c r="AA19" s="32">
        <v>104.74</v>
      </c>
      <c r="AB19" s="33">
        <v>19</v>
      </c>
      <c r="AC19" s="31">
        <v>127.24</v>
      </c>
      <c r="AD19" s="32">
        <v>5</v>
      </c>
      <c r="AE19" s="34">
        <v>198.44</v>
      </c>
      <c r="AF19" s="43">
        <f>Q19+S19+U19+W19+Y19+AA19+AC19+AE19</f>
        <v>1126.44</v>
      </c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0.8</v>
      </c>
      <c r="K20" s="17">
        <v>1.1000000000000001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0.8</v>
      </c>
      <c r="K21" s="17">
        <v>1.1000000000000001</v>
      </c>
      <c r="L21" s="18">
        <v>227</v>
      </c>
      <c r="M21" s="19"/>
      <c r="N21" s="17"/>
      <c r="P21" s="30"/>
      <c r="Q21" s="5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0.8</v>
      </c>
      <c r="K22" s="17">
        <v>1.1000000000000001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0.8</v>
      </c>
      <c r="K23" s="17">
        <v>1.1000000000000001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7</v>
      </c>
      <c r="D24" s="15">
        <v>30</v>
      </c>
      <c r="E24" s="14">
        <v>3</v>
      </c>
      <c r="F24" s="15">
        <v>50</v>
      </c>
      <c r="G24" s="14">
        <v>15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227</v>
      </c>
      <c r="M24" s="19">
        <v>37</v>
      </c>
      <c r="N24" s="17">
        <v>10</v>
      </c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6.8</v>
      </c>
      <c r="D25" s="15">
        <v>400</v>
      </c>
      <c r="E25" s="14">
        <v>3</v>
      </c>
      <c r="F25" s="15">
        <v>700</v>
      </c>
      <c r="G25" s="14">
        <v>15</v>
      </c>
      <c r="H25" s="15">
        <v>27</v>
      </c>
      <c r="I25" s="14">
        <v>22</v>
      </c>
      <c r="J25" s="16">
        <v>0.7</v>
      </c>
      <c r="K25" s="17">
        <v>1.1000000000000001</v>
      </c>
      <c r="L25" s="18">
        <v>204</v>
      </c>
      <c r="M25" s="19">
        <v>110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6.7</v>
      </c>
      <c r="D26" s="15">
        <v>252</v>
      </c>
      <c r="E26" s="14">
        <v>3</v>
      </c>
      <c r="F26" s="15">
        <v>500</v>
      </c>
      <c r="G26" s="14">
        <v>20</v>
      </c>
      <c r="H26" s="15">
        <v>27</v>
      </c>
      <c r="I26" s="14">
        <v>18</v>
      </c>
      <c r="J26" s="16">
        <v>0.7</v>
      </c>
      <c r="K26" s="17">
        <v>1.1000000000000001</v>
      </c>
      <c r="L26" s="18">
        <v>204</v>
      </c>
      <c r="M26" s="19">
        <v>84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6.8</v>
      </c>
      <c r="D27" s="15">
        <v>98</v>
      </c>
      <c r="E27" s="14">
        <v>2</v>
      </c>
      <c r="F27" s="15">
        <v>120</v>
      </c>
      <c r="G27" s="14">
        <v>20</v>
      </c>
      <c r="H27" s="15">
        <v>27</v>
      </c>
      <c r="I27" s="14">
        <v>17</v>
      </c>
      <c r="J27" s="16">
        <v>0.7</v>
      </c>
      <c r="K27" s="17">
        <v>1.1000000000000001</v>
      </c>
      <c r="L27" s="18">
        <v>193</v>
      </c>
      <c r="M27" s="19">
        <v>84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6.8</v>
      </c>
      <c r="D28" s="15">
        <v>53</v>
      </c>
      <c r="E28" s="14">
        <v>3</v>
      </c>
      <c r="F28" s="15">
        <v>100</v>
      </c>
      <c r="G28" s="14">
        <v>20</v>
      </c>
      <c r="H28" s="15">
        <v>27</v>
      </c>
      <c r="I28" s="14">
        <v>18</v>
      </c>
      <c r="J28" s="16">
        <v>0.7</v>
      </c>
      <c r="K28" s="17">
        <v>1.1000000000000001</v>
      </c>
      <c r="L28" s="18">
        <v>193</v>
      </c>
      <c r="M28" s="19">
        <v>80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6.8</v>
      </c>
      <c r="D29" s="7">
        <v>36</v>
      </c>
      <c r="E29" s="6">
        <v>3</v>
      </c>
      <c r="F29" s="7">
        <v>90</v>
      </c>
      <c r="G29" s="6">
        <v>20</v>
      </c>
      <c r="H29" s="7">
        <v>27</v>
      </c>
      <c r="I29" s="6">
        <v>18</v>
      </c>
      <c r="J29" s="8">
        <v>0.7</v>
      </c>
      <c r="K29" s="9">
        <v>1.1000000000000001</v>
      </c>
      <c r="L29" s="10">
        <v>193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P3:AE3"/>
    <mergeCell ref="AF3:AF5"/>
    <mergeCell ref="P4:Q4"/>
    <mergeCell ref="R4:S4"/>
    <mergeCell ref="T4:U4"/>
    <mergeCell ref="V4:W4"/>
    <mergeCell ref="X4:Y4"/>
    <mergeCell ref="Z4:AA4"/>
    <mergeCell ref="AB4:AC4"/>
    <mergeCell ref="AD4:AE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7" workbookViewId="0">
      <selection activeCell="M10" sqref="M6:M10"/>
    </sheetView>
  </sheetViews>
  <sheetFormatPr baseColWidth="10" defaultRowHeight="15"/>
  <sheetData>
    <row r="1" spans="1:32">
      <c r="A1" t="s">
        <v>0</v>
      </c>
      <c r="B1" s="1">
        <v>42258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7.1</v>
      </c>
      <c r="C6" s="14">
        <v>6.7</v>
      </c>
      <c r="D6" s="15">
        <v>30</v>
      </c>
      <c r="E6" s="14">
        <v>4</v>
      </c>
      <c r="F6" s="15">
        <v>90</v>
      </c>
      <c r="G6" s="14">
        <v>20</v>
      </c>
      <c r="H6" s="15">
        <v>27</v>
      </c>
      <c r="I6" s="14">
        <v>23</v>
      </c>
      <c r="J6" s="16">
        <v>0.7</v>
      </c>
      <c r="K6" s="17">
        <v>1.2</v>
      </c>
      <c r="L6" s="18">
        <v>193</v>
      </c>
      <c r="M6" s="19">
        <v>80</v>
      </c>
      <c r="N6" s="17">
        <v>20</v>
      </c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7.1</v>
      </c>
      <c r="C7" s="14">
        <v>6.7</v>
      </c>
      <c r="D7" s="15">
        <v>29</v>
      </c>
      <c r="E7" s="14">
        <v>4</v>
      </c>
      <c r="F7" s="15">
        <v>90</v>
      </c>
      <c r="G7" s="14">
        <v>20</v>
      </c>
      <c r="H7" s="15">
        <v>27</v>
      </c>
      <c r="I7" s="14">
        <v>23</v>
      </c>
      <c r="J7" s="16">
        <v>0.7</v>
      </c>
      <c r="K7" s="17">
        <v>1.2</v>
      </c>
      <c r="L7" s="18">
        <v>193</v>
      </c>
      <c r="M7" s="19">
        <v>80</v>
      </c>
      <c r="N7" s="17">
        <v>20</v>
      </c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7.1</v>
      </c>
      <c r="C8" s="14">
        <v>6.7</v>
      </c>
      <c r="D8" s="15">
        <v>16</v>
      </c>
      <c r="E8" s="14">
        <v>5</v>
      </c>
      <c r="F8" s="15">
        <v>80</v>
      </c>
      <c r="G8" s="14">
        <v>20</v>
      </c>
      <c r="H8" s="15">
        <v>27</v>
      </c>
      <c r="I8" s="14">
        <v>23</v>
      </c>
      <c r="J8" s="16">
        <v>0.7</v>
      </c>
      <c r="K8" s="17">
        <v>1.2</v>
      </c>
      <c r="L8" s="18">
        <v>193</v>
      </c>
      <c r="M8" s="19">
        <v>80</v>
      </c>
      <c r="N8" s="17">
        <v>20</v>
      </c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7.1</v>
      </c>
      <c r="C9" s="14">
        <v>6.7</v>
      </c>
      <c r="D9" s="15">
        <v>14</v>
      </c>
      <c r="E9" s="14">
        <v>5</v>
      </c>
      <c r="F9" s="15">
        <v>70</v>
      </c>
      <c r="G9" s="14">
        <v>20</v>
      </c>
      <c r="H9" s="15">
        <v>27</v>
      </c>
      <c r="I9" s="14">
        <v>23</v>
      </c>
      <c r="J9" s="16">
        <v>0.7</v>
      </c>
      <c r="K9" s="17">
        <v>1.2</v>
      </c>
      <c r="L9" s="18">
        <v>193</v>
      </c>
      <c r="M9" s="19">
        <v>74</v>
      </c>
      <c r="N9" s="17">
        <v>20</v>
      </c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7.1</v>
      </c>
      <c r="C10" s="14">
        <v>6.7</v>
      </c>
      <c r="D10" s="15">
        <v>12</v>
      </c>
      <c r="E10" s="14">
        <v>5</v>
      </c>
      <c r="F10" s="15">
        <v>60</v>
      </c>
      <c r="G10" s="14">
        <v>20</v>
      </c>
      <c r="H10" s="15">
        <v>27</v>
      </c>
      <c r="I10" s="14">
        <v>23</v>
      </c>
      <c r="J10" s="16">
        <v>0.7</v>
      </c>
      <c r="K10" s="17">
        <v>1.2</v>
      </c>
      <c r="L10" s="18">
        <v>193</v>
      </c>
      <c r="M10" s="19">
        <v>74</v>
      </c>
      <c r="N10" s="17">
        <v>20</v>
      </c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7.1</v>
      </c>
      <c r="C11" s="14">
        <v>6.9</v>
      </c>
      <c r="D11" s="15">
        <v>12</v>
      </c>
      <c r="E11" s="14">
        <v>8</v>
      </c>
      <c r="F11" s="15">
        <v>50</v>
      </c>
      <c r="G11" s="14">
        <v>20</v>
      </c>
      <c r="H11" s="15">
        <v>27</v>
      </c>
      <c r="I11" s="14">
        <v>25</v>
      </c>
      <c r="J11" s="16">
        <v>0.7</v>
      </c>
      <c r="K11" s="17">
        <v>1.2</v>
      </c>
      <c r="L11" s="18">
        <v>227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7.1</v>
      </c>
      <c r="C12" s="14">
        <v>6.9</v>
      </c>
      <c r="D12" s="15">
        <v>10</v>
      </c>
      <c r="E12" s="14">
        <v>7</v>
      </c>
      <c r="F12" s="15">
        <v>50</v>
      </c>
      <c r="G12" s="14">
        <v>20</v>
      </c>
      <c r="H12" s="15">
        <v>27</v>
      </c>
      <c r="I12" s="14">
        <v>25</v>
      </c>
      <c r="J12" s="16">
        <v>0.7</v>
      </c>
      <c r="K12" s="17">
        <v>1.2</v>
      </c>
      <c r="L12" s="18">
        <v>227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7.1</v>
      </c>
      <c r="C13" s="14">
        <v>6.9</v>
      </c>
      <c r="D13" s="15">
        <v>8.6</v>
      </c>
      <c r="E13" s="14">
        <v>5.8</v>
      </c>
      <c r="F13" s="15">
        <v>45</v>
      </c>
      <c r="G13" s="14">
        <v>20</v>
      </c>
      <c r="H13" s="15">
        <v>27</v>
      </c>
      <c r="I13" s="14">
        <v>25</v>
      </c>
      <c r="J13" s="16">
        <v>0.6</v>
      </c>
      <c r="K13" s="17">
        <v>1.2</v>
      </c>
      <c r="L13" s="18">
        <v>227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7.1</v>
      </c>
      <c r="C14" s="14">
        <v>6.9</v>
      </c>
      <c r="D14" s="15">
        <v>8.6</v>
      </c>
      <c r="E14" s="14">
        <v>5.8</v>
      </c>
      <c r="F14" s="15">
        <v>45</v>
      </c>
      <c r="G14" s="14">
        <v>20</v>
      </c>
      <c r="H14" s="15">
        <v>27</v>
      </c>
      <c r="I14" s="14">
        <v>25</v>
      </c>
      <c r="J14" s="16">
        <v>0.6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7.1</v>
      </c>
      <c r="C15" s="14">
        <v>6.9</v>
      </c>
      <c r="D15" s="15">
        <v>8.6</v>
      </c>
      <c r="E15" s="14">
        <v>5.8</v>
      </c>
      <c r="F15" s="15">
        <v>45</v>
      </c>
      <c r="G15" s="14">
        <v>20</v>
      </c>
      <c r="H15" s="15">
        <v>27</v>
      </c>
      <c r="I15" s="14">
        <v>25</v>
      </c>
      <c r="J15" s="16">
        <v>0.6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7.1</v>
      </c>
      <c r="C16" s="14">
        <v>6.9</v>
      </c>
      <c r="D16" s="15">
        <v>9.1999999999999993</v>
      </c>
      <c r="E16" s="14">
        <v>5.8</v>
      </c>
      <c r="F16" s="15">
        <v>50</v>
      </c>
      <c r="G16" s="14">
        <v>20</v>
      </c>
      <c r="H16" s="15">
        <v>27</v>
      </c>
      <c r="I16" s="14">
        <v>25</v>
      </c>
      <c r="J16" s="16">
        <v>0.6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7.1</v>
      </c>
      <c r="C17" s="14">
        <v>6.9</v>
      </c>
      <c r="D17" s="15">
        <v>8.6</v>
      </c>
      <c r="E17" s="14">
        <v>5.8</v>
      </c>
      <c r="F17" s="15">
        <v>45</v>
      </c>
      <c r="G17" s="14">
        <v>20</v>
      </c>
      <c r="H17" s="15">
        <v>27</v>
      </c>
      <c r="I17" s="14">
        <v>25</v>
      </c>
      <c r="J17" s="16">
        <v>0.6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7.1</v>
      </c>
      <c r="C18" s="14">
        <v>6.9</v>
      </c>
      <c r="D18" s="15">
        <v>5.4</v>
      </c>
      <c r="E18" s="14">
        <v>3.8</v>
      </c>
      <c r="F18" s="15">
        <v>40</v>
      </c>
      <c r="G18" s="14">
        <v>20</v>
      </c>
      <c r="H18" s="15">
        <v>27</v>
      </c>
      <c r="I18" s="14">
        <v>25</v>
      </c>
      <c r="J18" s="16">
        <v>0.6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7.1</v>
      </c>
      <c r="C19" s="14">
        <v>6.9</v>
      </c>
      <c r="D19" s="15">
        <v>6.5</v>
      </c>
      <c r="E19" s="14">
        <v>3.6</v>
      </c>
      <c r="F19" s="15">
        <v>40</v>
      </c>
      <c r="G19" s="14">
        <v>20</v>
      </c>
      <c r="H19" s="15">
        <v>27</v>
      </c>
      <c r="I19" s="14">
        <v>25</v>
      </c>
      <c r="J19" s="16">
        <v>0.6</v>
      </c>
      <c r="K19" s="17">
        <v>1.2</v>
      </c>
      <c r="L19" s="18">
        <v>227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7.1</v>
      </c>
      <c r="C20" s="14">
        <v>6.9</v>
      </c>
      <c r="D20" s="15">
        <v>6.5</v>
      </c>
      <c r="E20" s="14">
        <v>3.6</v>
      </c>
      <c r="F20" s="15">
        <v>40</v>
      </c>
      <c r="G20" s="14">
        <v>20</v>
      </c>
      <c r="H20" s="15">
        <v>27</v>
      </c>
      <c r="I20" s="14">
        <v>25</v>
      </c>
      <c r="J20" s="16">
        <v>0.6</v>
      </c>
      <c r="K20" s="17">
        <v>1.2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7.1</v>
      </c>
      <c r="C21" s="14">
        <v>6.9</v>
      </c>
      <c r="D21" s="15">
        <v>6.3</v>
      </c>
      <c r="E21" s="14">
        <v>3.3</v>
      </c>
      <c r="F21" s="15">
        <v>40</v>
      </c>
      <c r="G21" s="14">
        <v>20</v>
      </c>
      <c r="H21" s="15">
        <v>27</v>
      </c>
      <c r="I21" s="14">
        <v>25</v>
      </c>
      <c r="J21" s="16">
        <v>0.6</v>
      </c>
      <c r="K21" s="17">
        <v>1.2</v>
      </c>
      <c r="L21" s="18">
        <v>227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7.1</v>
      </c>
      <c r="C22" s="14">
        <v>6.9</v>
      </c>
      <c r="D22" s="15">
        <v>6.3</v>
      </c>
      <c r="E22" s="14">
        <v>3.3</v>
      </c>
      <c r="F22" s="15">
        <v>40</v>
      </c>
      <c r="G22" s="14">
        <v>20</v>
      </c>
      <c r="H22" s="15">
        <v>27</v>
      </c>
      <c r="I22" s="14">
        <v>25</v>
      </c>
      <c r="J22" s="16">
        <v>0.6</v>
      </c>
      <c r="K22" s="17">
        <v>1.2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7.1</v>
      </c>
      <c r="C23" s="14">
        <v>6.9</v>
      </c>
      <c r="D23" s="15">
        <v>6.3</v>
      </c>
      <c r="E23" s="14">
        <v>3.3</v>
      </c>
      <c r="F23" s="15">
        <v>40</v>
      </c>
      <c r="G23" s="14">
        <v>20</v>
      </c>
      <c r="H23" s="15">
        <v>27</v>
      </c>
      <c r="I23" s="14">
        <v>25</v>
      </c>
      <c r="J23" s="16">
        <v>0.6</v>
      </c>
      <c r="K23" s="17">
        <v>1.2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6.9</v>
      </c>
      <c r="D24" s="15">
        <v>6.3</v>
      </c>
      <c r="E24" s="14">
        <v>3.3</v>
      </c>
      <c r="F24" s="15">
        <v>40</v>
      </c>
      <c r="G24" s="14">
        <v>20</v>
      </c>
      <c r="H24" s="15">
        <v>27</v>
      </c>
      <c r="I24" s="14">
        <v>25</v>
      </c>
      <c r="J24" s="16">
        <v>0.6</v>
      </c>
      <c r="K24" s="17">
        <v>1.2</v>
      </c>
      <c r="L24" s="18">
        <v>227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6.9</v>
      </c>
      <c r="D25" s="15">
        <v>6.3</v>
      </c>
      <c r="E25" s="14">
        <v>3.3</v>
      </c>
      <c r="F25" s="15">
        <v>40</v>
      </c>
      <c r="G25" s="14">
        <v>20</v>
      </c>
      <c r="H25" s="15">
        <v>27</v>
      </c>
      <c r="I25" s="14">
        <v>25</v>
      </c>
      <c r="J25" s="16">
        <v>0.6</v>
      </c>
      <c r="K25" s="17">
        <v>1.2</v>
      </c>
      <c r="L25" s="18">
        <v>227</v>
      </c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6.9</v>
      </c>
      <c r="D26" s="15">
        <v>5.2</v>
      </c>
      <c r="E26" s="14">
        <v>3.1</v>
      </c>
      <c r="F26" s="15">
        <v>35</v>
      </c>
      <c r="G26" s="14">
        <v>20</v>
      </c>
      <c r="H26" s="15">
        <v>27</v>
      </c>
      <c r="I26" s="14">
        <v>25</v>
      </c>
      <c r="J26" s="16">
        <v>0.6</v>
      </c>
      <c r="K26" s="17">
        <v>1.2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6.9</v>
      </c>
      <c r="D27" s="15">
        <v>4.5999999999999996</v>
      </c>
      <c r="E27" s="14">
        <v>2.8</v>
      </c>
      <c r="F27" s="15">
        <v>35</v>
      </c>
      <c r="G27" s="14">
        <v>20</v>
      </c>
      <c r="H27" s="15">
        <v>27</v>
      </c>
      <c r="I27" s="14">
        <v>25</v>
      </c>
      <c r="J27" s="16">
        <v>0.6</v>
      </c>
      <c r="K27" s="17">
        <v>1.2</v>
      </c>
      <c r="L27" s="18">
        <v>227</v>
      </c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6.9</v>
      </c>
      <c r="D28" s="15">
        <v>4.5999999999999996</v>
      </c>
      <c r="E28" s="14">
        <v>2.8</v>
      </c>
      <c r="F28" s="15">
        <v>35</v>
      </c>
      <c r="G28" s="14">
        <v>20</v>
      </c>
      <c r="H28" s="15">
        <v>27</v>
      </c>
      <c r="I28" s="14">
        <v>25</v>
      </c>
      <c r="J28" s="16">
        <v>0.6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6.9</v>
      </c>
      <c r="D29" s="7">
        <v>4.5999999999999996</v>
      </c>
      <c r="E29" s="6">
        <v>2.8</v>
      </c>
      <c r="F29" s="7">
        <v>35</v>
      </c>
      <c r="G29" s="6">
        <v>20</v>
      </c>
      <c r="H29" s="7">
        <v>27</v>
      </c>
      <c r="I29" s="6">
        <v>25</v>
      </c>
      <c r="J29" s="8">
        <v>0.6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" sqref="B2"/>
    </sheetView>
  </sheetViews>
  <sheetFormatPr baseColWidth="10" defaultRowHeight="15"/>
  <sheetData>
    <row r="1" spans="1:14">
      <c r="A1" t="s">
        <v>0</v>
      </c>
      <c r="B1" s="1">
        <v>42259</v>
      </c>
    </row>
    <row r="2" spans="1:14" ht="15.75" thickBot="1"/>
    <row r="3" spans="1:14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</row>
    <row r="4" spans="1:14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63" t="s">
        <v>14</v>
      </c>
    </row>
    <row r="5" spans="1:14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64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64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64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64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64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64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64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64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64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64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64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64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64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64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64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64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64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64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64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64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64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64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64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65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0" workbookViewId="0">
      <selection activeCell="M29" sqref="M25:M29"/>
    </sheetView>
  </sheetViews>
  <sheetFormatPr baseColWidth="10" defaultRowHeight="15"/>
  <sheetData>
    <row r="1" spans="1:32">
      <c r="A1" t="s">
        <v>0</v>
      </c>
      <c r="B1" s="1">
        <v>42263</v>
      </c>
    </row>
    <row r="2" spans="1:32" ht="15.75" thickBot="1"/>
    <row r="3" spans="1:32" ht="15.75" thickBot="1">
      <c r="A3" s="84" t="s">
        <v>1</v>
      </c>
      <c r="B3" s="81" t="s">
        <v>8</v>
      </c>
      <c r="C3" s="82"/>
      <c r="D3" s="82"/>
      <c r="E3" s="82"/>
      <c r="F3" s="82"/>
      <c r="G3" s="82"/>
      <c r="H3" s="82"/>
      <c r="I3" s="82"/>
      <c r="J3" s="82"/>
      <c r="K3" s="83"/>
      <c r="L3" s="82" t="s">
        <v>9</v>
      </c>
      <c r="M3" s="82"/>
      <c r="N3" s="83"/>
      <c r="P3" s="93" t="s">
        <v>26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5"/>
      <c r="AF3" s="84" t="s">
        <v>39</v>
      </c>
    </row>
    <row r="4" spans="1:32" ht="15.75" thickBot="1">
      <c r="A4" s="85"/>
      <c r="B4" s="81" t="s">
        <v>2</v>
      </c>
      <c r="C4" s="87"/>
      <c r="D4" s="88" t="s">
        <v>5</v>
      </c>
      <c r="E4" s="87"/>
      <c r="F4" s="88" t="s">
        <v>6</v>
      </c>
      <c r="G4" s="87"/>
      <c r="H4" s="88" t="s">
        <v>7</v>
      </c>
      <c r="I4" s="87"/>
      <c r="J4" s="82" t="s">
        <v>10</v>
      </c>
      <c r="K4" s="83"/>
      <c r="L4" s="2" t="s">
        <v>11</v>
      </c>
      <c r="M4" s="3" t="s">
        <v>13</v>
      </c>
      <c r="N4" s="4" t="s">
        <v>14</v>
      </c>
      <c r="P4" s="96" t="s">
        <v>29</v>
      </c>
      <c r="Q4" s="91"/>
      <c r="R4" s="89" t="s">
        <v>30</v>
      </c>
      <c r="S4" s="89"/>
      <c r="T4" s="90" t="s">
        <v>18</v>
      </c>
      <c r="U4" s="91"/>
      <c r="V4" s="89" t="s">
        <v>31</v>
      </c>
      <c r="W4" s="89"/>
      <c r="X4" s="90" t="s">
        <v>32</v>
      </c>
      <c r="Y4" s="91"/>
      <c r="Z4" s="89" t="s">
        <v>33</v>
      </c>
      <c r="AA4" s="89"/>
      <c r="AB4" s="90" t="s">
        <v>34</v>
      </c>
      <c r="AC4" s="91"/>
      <c r="AD4" s="89" t="s">
        <v>35</v>
      </c>
      <c r="AE4" s="92"/>
      <c r="AF4" s="85"/>
    </row>
    <row r="5" spans="1:32" ht="15.75" thickBot="1">
      <c r="A5" s="86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86"/>
    </row>
    <row r="6" spans="1:32">
      <c r="A6" s="12">
        <v>1</v>
      </c>
      <c r="B6" s="13">
        <v>7.2</v>
      </c>
      <c r="C6" s="14">
        <v>7</v>
      </c>
      <c r="D6" s="15">
        <v>4.2</v>
      </c>
      <c r="E6" s="14">
        <v>3.1</v>
      </c>
      <c r="F6" s="15">
        <v>40</v>
      </c>
      <c r="G6" s="14">
        <v>20</v>
      </c>
      <c r="H6" s="15">
        <v>27</v>
      </c>
      <c r="I6" s="14">
        <v>25</v>
      </c>
      <c r="J6" s="16">
        <v>0.8</v>
      </c>
      <c r="K6" s="17">
        <v>1.3</v>
      </c>
      <c r="L6" s="18">
        <v>250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4.2</v>
      </c>
      <c r="E7" s="14">
        <v>3.1</v>
      </c>
      <c r="F7" s="15">
        <v>40</v>
      </c>
      <c r="G7" s="14">
        <v>20</v>
      </c>
      <c r="H7" s="15">
        <v>27</v>
      </c>
      <c r="I7" s="14">
        <v>25</v>
      </c>
      <c r="J7" s="16">
        <v>0.8</v>
      </c>
      <c r="K7" s="17">
        <v>1.3</v>
      </c>
      <c r="L7" s="18">
        <v>250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4.2</v>
      </c>
      <c r="E8" s="14">
        <v>3.1</v>
      </c>
      <c r="F8" s="15">
        <v>40</v>
      </c>
      <c r="G8" s="14">
        <v>20</v>
      </c>
      <c r="H8" s="15">
        <v>27</v>
      </c>
      <c r="I8" s="14">
        <v>25</v>
      </c>
      <c r="J8" s="16">
        <v>0.8</v>
      </c>
      <c r="K8" s="17">
        <v>1.3</v>
      </c>
      <c r="L8" s="18">
        <v>250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4.2</v>
      </c>
      <c r="E9" s="14">
        <v>3.1</v>
      </c>
      <c r="F9" s="15">
        <v>25</v>
      </c>
      <c r="G9" s="14">
        <v>15</v>
      </c>
      <c r="H9" s="15">
        <v>27</v>
      </c>
      <c r="I9" s="14">
        <v>25</v>
      </c>
      <c r="J9" s="16">
        <v>0.8</v>
      </c>
      <c r="K9" s="17">
        <v>1.3</v>
      </c>
      <c r="L9" s="18">
        <v>250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3.7</v>
      </c>
      <c r="E10" s="14">
        <v>2.7</v>
      </c>
      <c r="F10" s="15">
        <v>25</v>
      </c>
      <c r="G10" s="14">
        <v>15</v>
      </c>
      <c r="H10" s="15">
        <v>27</v>
      </c>
      <c r="I10" s="14">
        <v>25</v>
      </c>
      <c r="J10" s="16">
        <v>0.8</v>
      </c>
      <c r="K10" s="17">
        <v>1.3</v>
      </c>
      <c r="L10" s="18">
        <v>250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3.3</v>
      </c>
      <c r="E11" s="14">
        <v>2.7</v>
      </c>
      <c r="F11" s="15">
        <v>25</v>
      </c>
      <c r="G11" s="14">
        <v>15</v>
      </c>
      <c r="H11" s="15">
        <v>27</v>
      </c>
      <c r="I11" s="14">
        <v>25</v>
      </c>
      <c r="J11" s="16">
        <v>0.8</v>
      </c>
      <c r="K11" s="17">
        <v>1.3</v>
      </c>
      <c r="L11" s="18">
        <v>250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7</v>
      </c>
      <c r="D12" s="15">
        <v>3.3</v>
      </c>
      <c r="E12" s="14">
        <v>2.7</v>
      </c>
      <c r="F12" s="15">
        <v>25</v>
      </c>
      <c r="G12" s="14">
        <v>15</v>
      </c>
      <c r="H12" s="15">
        <v>27</v>
      </c>
      <c r="I12" s="14">
        <v>25</v>
      </c>
      <c r="J12" s="16">
        <v>0.8</v>
      </c>
      <c r="K12" s="17">
        <v>1.3</v>
      </c>
      <c r="L12" s="18">
        <v>250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7</v>
      </c>
      <c r="D13" s="15">
        <v>3.3</v>
      </c>
      <c r="E13" s="14">
        <v>2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</v>
      </c>
      <c r="L13" s="18">
        <v>250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7.2</v>
      </c>
      <c r="C14" s="14">
        <v>7</v>
      </c>
      <c r="D14" s="15">
        <v>3.2</v>
      </c>
      <c r="E14" s="14">
        <v>2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1.1000000000000001</v>
      </c>
      <c r="L14" s="18">
        <v>250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3.1</v>
      </c>
      <c r="E15" s="14">
        <v>2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3</v>
      </c>
      <c r="E16" s="14">
        <v>2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3</v>
      </c>
      <c r="E17" s="14">
        <v>2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3</v>
      </c>
      <c r="E18" s="14">
        <v>2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1.1000000000000001</v>
      </c>
      <c r="L18" s="18">
        <v>250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0.7</v>
      </c>
      <c r="K19" s="17">
        <v>1.3</v>
      </c>
      <c r="L19" s="18">
        <v>261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0.7</v>
      </c>
      <c r="K20" s="17">
        <v>1.3</v>
      </c>
      <c r="L20" s="18">
        <v>261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0.7</v>
      </c>
      <c r="K21" s="17">
        <v>1.3</v>
      </c>
      <c r="L21" s="18">
        <v>261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0.7</v>
      </c>
      <c r="K22" s="17">
        <v>1.3</v>
      </c>
      <c r="L22" s="18">
        <v>261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0.7</v>
      </c>
      <c r="K23" s="17">
        <v>1.3</v>
      </c>
      <c r="L23" s="18">
        <v>261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7</v>
      </c>
      <c r="D24" s="15">
        <v>25</v>
      </c>
      <c r="E24" s="14">
        <v>4</v>
      </c>
      <c r="F24" s="15">
        <v>50</v>
      </c>
      <c r="G24" s="14">
        <v>20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204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6.8</v>
      </c>
      <c r="D25" s="15">
        <v>85</v>
      </c>
      <c r="E25" s="14">
        <v>5</v>
      </c>
      <c r="F25" s="15">
        <v>150</v>
      </c>
      <c r="G25" s="14">
        <v>20</v>
      </c>
      <c r="H25" s="15">
        <v>27</v>
      </c>
      <c r="I25" s="14">
        <v>23</v>
      </c>
      <c r="J25" s="16">
        <v>0.7</v>
      </c>
      <c r="K25" s="17">
        <v>1.1000000000000001</v>
      </c>
      <c r="L25" s="18">
        <v>204</v>
      </c>
      <c r="M25" s="19">
        <v>71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7.2</v>
      </c>
      <c r="C26" s="14">
        <v>6.8</v>
      </c>
      <c r="D26" s="15">
        <v>385</v>
      </c>
      <c r="E26" s="14">
        <v>5.0999999999999996</v>
      </c>
      <c r="F26" s="15">
        <v>450</v>
      </c>
      <c r="G26" s="14">
        <v>30</v>
      </c>
      <c r="H26" s="15">
        <v>27</v>
      </c>
      <c r="I26" s="14">
        <v>23</v>
      </c>
      <c r="J26" s="16">
        <v>0.7</v>
      </c>
      <c r="K26" s="17">
        <v>1.1000000000000001</v>
      </c>
      <c r="L26" s="18">
        <v>204</v>
      </c>
      <c r="M26" s="19">
        <v>80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6.8</v>
      </c>
      <c r="D27" s="15">
        <v>225</v>
      </c>
      <c r="E27" s="14">
        <v>5.0999999999999996</v>
      </c>
      <c r="F27" s="15">
        <v>300</v>
      </c>
      <c r="G27" s="14">
        <v>30</v>
      </c>
      <c r="H27" s="15">
        <v>27</v>
      </c>
      <c r="I27" s="14">
        <v>23</v>
      </c>
      <c r="J27" s="16">
        <v>0.7</v>
      </c>
      <c r="K27" s="17">
        <v>1.1000000000000001</v>
      </c>
      <c r="L27" s="18">
        <v>204</v>
      </c>
      <c r="M27" s="19">
        <v>110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6.8</v>
      </c>
      <c r="D28" s="15">
        <v>95</v>
      </c>
      <c r="E28" s="14">
        <v>5.0999999999999996</v>
      </c>
      <c r="F28" s="15">
        <v>250</v>
      </c>
      <c r="G28" s="14">
        <v>30</v>
      </c>
      <c r="H28" s="15">
        <v>27</v>
      </c>
      <c r="I28" s="14">
        <v>23</v>
      </c>
      <c r="J28" s="16">
        <v>0.7</v>
      </c>
      <c r="K28" s="17">
        <v>1.1000000000000001</v>
      </c>
      <c r="L28" s="18">
        <v>204</v>
      </c>
      <c r="M28" s="19">
        <v>90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6.8</v>
      </c>
      <c r="D29" s="7">
        <v>75</v>
      </c>
      <c r="E29" s="6">
        <v>5</v>
      </c>
      <c r="F29" s="7">
        <v>200</v>
      </c>
      <c r="G29" s="6">
        <v>30</v>
      </c>
      <c r="H29" s="7">
        <v>27</v>
      </c>
      <c r="I29" s="6">
        <v>23</v>
      </c>
      <c r="J29" s="8">
        <v>0.7</v>
      </c>
      <c r="K29" s="9">
        <v>1.1000000000000001</v>
      </c>
      <c r="L29" s="10">
        <v>204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28-04-13</vt:lpstr>
      <vt:lpstr>29-04-13</vt:lpstr>
      <vt:lpstr>30-04-13</vt:lpstr>
      <vt:lpstr>Retrolavado 04-2013</vt:lpstr>
      <vt:lpstr>09-09-15</vt:lpstr>
      <vt:lpstr>10-09-15</vt:lpstr>
      <vt:lpstr>11-09-15</vt:lpstr>
      <vt:lpstr>Hoja(3)</vt:lpstr>
      <vt:lpstr>16-09-15</vt:lpstr>
      <vt:lpstr>Hoja8</vt:lpstr>
      <vt:lpstr>Datos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Ysis</dc:creator>
  <cp:lastModifiedBy>Ysis</cp:lastModifiedBy>
  <dcterms:created xsi:type="dcterms:W3CDTF">2019-08-06T04:03:53Z</dcterms:created>
  <dcterms:modified xsi:type="dcterms:W3CDTF">2019-10-22T01:27:05Z</dcterms:modified>
</cp:coreProperties>
</file>