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K119" i="1" l="1"/>
  <c r="J118" i="1"/>
  <c r="D117" i="1" s="1"/>
  <c r="F44" i="1"/>
  <c r="D22" i="1"/>
  <c r="K118" i="1"/>
  <c r="J119" i="1" l="1"/>
  <c r="K117" i="1"/>
  <c r="D118" i="1"/>
  <c r="J117" i="1"/>
  <c r="C117" i="1" s="1"/>
  <c r="F15" i="1"/>
  <c r="G15" i="1"/>
  <c r="G22" i="1" s="1"/>
  <c r="L117" i="1" l="1"/>
  <c r="L119" i="1"/>
  <c r="L118" i="1" s="1"/>
  <c r="E117" i="1"/>
  <c r="F36" i="1"/>
  <c r="E84" i="1"/>
  <c r="C97" i="1" s="1"/>
  <c r="E118" i="1"/>
  <c r="O119" i="1"/>
  <c r="E122" i="1" s="1"/>
  <c r="C103" i="1" l="1"/>
  <c r="D103" i="1" s="1"/>
  <c r="E103" i="1" s="1"/>
  <c r="F103" i="1" s="1"/>
  <c r="C91" i="1"/>
  <c r="E91" i="1" s="1"/>
  <c r="C94" i="1"/>
  <c r="D94" i="1" s="1"/>
  <c r="P119" i="1"/>
  <c r="E123" i="1" s="1"/>
  <c r="N119" i="1"/>
  <c r="M119" i="1"/>
  <c r="C100" i="1"/>
  <c r="D97" i="1"/>
  <c r="E97" i="1" s="1"/>
  <c r="F97" i="1" s="1"/>
  <c r="D87" i="1"/>
  <c r="E87" i="1" s="1"/>
  <c r="N117" i="1"/>
  <c r="C121" i="1" s="1"/>
  <c r="M117" i="1"/>
  <c r="C120" i="1" s="1"/>
  <c r="C44" i="1"/>
  <c r="F38" i="1"/>
  <c r="C41" i="1"/>
  <c r="C40" i="1"/>
  <c r="F37" i="1"/>
  <c r="F43" i="1" s="1"/>
  <c r="F42" i="1"/>
  <c r="F18" i="1"/>
  <c r="G18" i="1" s="1"/>
  <c r="F40" i="1"/>
  <c r="F16" i="1"/>
  <c r="F17" i="1"/>
  <c r="F19" i="1"/>
  <c r="F20" i="1"/>
  <c r="F21" i="1"/>
  <c r="E94" i="1" l="1"/>
  <c r="C119" i="1"/>
  <c r="M118" i="1"/>
  <c r="D120" i="1" s="1"/>
  <c r="E120" i="1"/>
  <c r="E119" i="1"/>
  <c r="N118" i="1"/>
  <c r="D121" i="1" s="1"/>
  <c r="E121" i="1"/>
  <c r="O118" i="1"/>
  <c r="D100" i="1"/>
  <c r="E100" i="1" s="1"/>
  <c r="F100" i="1" s="1"/>
  <c r="D91" i="1"/>
  <c r="D119" i="1" l="1"/>
  <c r="O117" i="1"/>
  <c r="D122" i="1"/>
  <c r="R119" i="1"/>
  <c r="S119" i="1" s="1"/>
  <c r="Q119" i="1"/>
  <c r="E124" i="1" s="1"/>
  <c r="Q118" i="1" l="1"/>
  <c r="E125" i="1"/>
  <c r="E126" i="1" s="1"/>
  <c r="C122" i="1"/>
  <c r="C118" i="1"/>
  <c r="D24" i="1"/>
  <c r="G16" i="1"/>
  <c r="G17" i="1"/>
  <c r="G19" i="1"/>
  <c r="G20" i="1"/>
  <c r="G21" i="1"/>
  <c r="D124" i="1" l="1"/>
  <c r="D126" i="1" s="1"/>
  <c r="S118" i="1"/>
  <c r="Q117" i="1"/>
  <c r="D26" i="1"/>
  <c r="E26" i="1" s="1"/>
  <c r="G26" i="1" s="1"/>
  <c r="E24" i="1"/>
  <c r="G24" i="1" s="1"/>
  <c r="D27" i="1"/>
  <c r="E27" i="1" s="1"/>
  <c r="G27" i="1" s="1"/>
  <c r="D25" i="1"/>
  <c r="E25" i="1" s="1"/>
  <c r="G25" i="1" s="1"/>
  <c r="C124" i="1" l="1"/>
  <c r="C126" i="1" s="1"/>
  <c r="S117" i="1"/>
  <c r="G28" i="1"/>
  <c r="F41" i="1" s="1"/>
  <c r="F45" i="1" s="1"/>
</calcChain>
</file>

<file path=xl/sharedStrings.xml><?xml version="1.0" encoding="utf-8"?>
<sst xmlns="http://schemas.openxmlformats.org/spreadsheetml/2006/main" count="127" uniqueCount="96">
  <si>
    <t>Señores:</t>
  </si>
  <si>
    <t xml:space="preserve">                                                                                                 </t>
  </si>
  <si>
    <t>POSTRE</t>
  </si>
  <si>
    <t>ALIMENTOS</t>
  </si>
  <si>
    <t>PORCION
SERVIDA</t>
  </si>
  <si>
    <t>COSTO POR 
PORCION DIARIA</t>
  </si>
  <si>
    <t>COSTO 
TOTAL DEL MES</t>
  </si>
  <si>
    <t>1 Taza</t>
  </si>
  <si>
    <t>150 Gr</t>
  </si>
  <si>
    <t>120 Gr</t>
  </si>
  <si>
    <t>240 CC</t>
  </si>
  <si>
    <t>80-100 Gr</t>
  </si>
  <si>
    <t>100 Gr</t>
  </si>
  <si>
    <t>SOPA</t>
  </si>
  <si>
    <t>PROTEICO</t>
  </si>
  <si>
    <t>CONTORNO</t>
  </si>
  <si>
    <t>ENSALADA</t>
  </si>
  <si>
    <t>BEBIDA</t>
  </si>
  <si>
    <t>PAN O
 PLATANO</t>
  </si>
  <si>
    <t>Instituto Nacional de Capacitacion y Educacion Socialista</t>
  </si>
  <si>
    <t>Vacaciones</t>
  </si>
  <si>
    <t>seguro social</t>
  </si>
  <si>
    <t>LPH</t>
  </si>
  <si>
    <t>Vacaciones
15 dias</t>
  </si>
  <si>
    <t>Arreglo
60 dias</t>
  </si>
  <si>
    <t xml:space="preserve">Aguinaldos
30 dias </t>
  </si>
  <si>
    <t>SERVICIOS POR MES</t>
  </si>
  <si>
    <t>EMPLEADOS</t>
  </si>
  <si>
    <t>SERVICIOS POR DIA</t>
  </si>
  <si>
    <t>CHOFER</t>
  </si>
  <si>
    <t>PERSONAL DE MANTENIENTO</t>
  </si>
  <si>
    <t>Unidad de Medida</t>
  </si>
  <si>
    <t>1
EMPLEADOS</t>
  </si>
  <si>
    <t>SECRETARIA</t>
  </si>
  <si>
    <t>7
EMPLEADOS</t>
  </si>
  <si>
    <t>3
EMPLEADOS</t>
  </si>
  <si>
    <t>SUELDO</t>
  </si>
  <si>
    <t>SUELDO DIARIO POR EMPLEADO</t>
  </si>
  <si>
    <t>SUELDO POR Nº DE EMPLEADOS</t>
  </si>
  <si>
    <t>GASTOS DE EMPLEADOS POR SERVICIO</t>
  </si>
  <si>
    <t>GASTOS OPERATIVOS</t>
  </si>
  <si>
    <t>TRANSPORTE</t>
  </si>
  <si>
    <t>PAPELERIA</t>
  </si>
  <si>
    <t>VALOR DIARIO</t>
  </si>
  <si>
    <t>VALOR POR SERVICIO</t>
  </si>
  <si>
    <t>Nº SERVICIOS</t>
  </si>
  <si>
    <t>PRECIO PERCAPITA DEL SERVICIO</t>
  </si>
  <si>
    <t>PRECIO MENSUAL DEL SERVICIO</t>
  </si>
  <si>
    <t>TRANSPORTE POR SERVICIO</t>
  </si>
  <si>
    <t>PAPELERIA POR SERVICO</t>
  </si>
  <si>
    <t>PRECIO NETO DEL SERVICIO</t>
  </si>
  <si>
    <t>SERVILLETAS</t>
  </si>
  <si>
    <t>Estructura de Costos de 01 Enero a 30 Abril de 2014</t>
  </si>
  <si>
    <t>Nº DIAS</t>
  </si>
  <si>
    <t>SUELDO BASE DIARIO</t>
  </si>
  <si>
    <t>SUELDO BASE MENSUAL</t>
  </si>
  <si>
    <t>Cesta Ticket</t>
  </si>
  <si>
    <t>Unidad
 Tributaria</t>
  </si>
  <si>
    <t>22 dias 
de trabajo</t>
  </si>
  <si>
    <t>PREPARADORES DE ALIMENTOS</t>
  </si>
  <si>
    <t>Seguro Social</t>
  </si>
  <si>
    <t>SUELDO BASE 
DIARIO</t>
  </si>
  <si>
    <t>4% CANCELA 
EL EMPLEADO</t>
  </si>
  <si>
    <t>9% CANCELA
 EL EMPLEADOR</t>
  </si>
  <si>
    <t>SUELDO BASE
 DIARIO</t>
  </si>
  <si>
    <t>1% CANCELA
 EL EMPLEADO</t>
  </si>
  <si>
    <t>2% CANCELA 
EL EMPLEADOR</t>
  </si>
  <si>
    <t xml:space="preserve">15 DIAS </t>
  </si>
  <si>
    <t>PAGO POR 
RAZON DE 
VACACIONES DIARIO</t>
  </si>
  <si>
    <t>PAGO POR 
RAZON DE 
VACACIONES MENSUAL</t>
  </si>
  <si>
    <t>Deduccion 
del Empleado 4%</t>
  </si>
  <si>
    <t>Pago de la
 Cooperativa 9%</t>
  </si>
  <si>
    <t>Total  Pagar</t>
  </si>
  <si>
    <t xml:space="preserve">60  DIAS </t>
  </si>
  <si>
    <t xml:space="preserve">30 DIAS </t>
  </si>
  <si>
    <t>PAGO POR 
RAZON DE 
AGUINALDO MENSUAL</t>
  </si>
  <si>
    <t>PAGO POR 
RAZON DE 
AGUINALDO DIARIO</t>
  </si>
  <si>
    <t>Cesta
 Tiket</t>
  </si>
  <si>
    <t>Sueldo 
Base</t>
  </si>
  <si>
    <t>Estructura del Pago de Nomina por Empleado</t>
  </si>
  <si>
    <t>Pago 
Anual</t>
  </si>
  <si>
    <t>Pago 
Mensual</t>
  </si>
  <si>
    <t>Pago
 Diario</t>
  </si>
  <si>
    <t>Deducciones del 
Empleado 4%</t>
  </si>
  <si>
    <t>Pago de la 
Cooperativa 9%</t>
  </si>
  <si>
    <t>Deduccion 
del Empleado 1%</t>
  </si>
  <si>
    <t>Pago de la
 Cooperativa 2%</t>
  </si>
  <si>
    <t>Deducciones del 
Empleado 1%</t>
  </si>
  <si>
    <t>Pago de la 
Cooperativa 2%</t>
  </si>
  <si>
    <t>Aguinaldos</t>
  </si>
  <si>
    <t>Liquidacion</t>
  </si>
  <si>
    <t>Liquidacion
60 dias</t>
  </si>
  <si>
    <t>Cesta
 Ticket</t>
  </si>
  <si>
    <t>PAGO POR 
RAZON DE 
LIQUIDACION MENSUAL</t>
  </si>
  <si>
    <t>PAGO POR 
RAZON DE 
LIQUIDACION DIARIO</t>
  </si>
  <si>
    <t>Fecha de Emision: 29/01/2014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</si>
</sst>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4"/>
      <color theme="2" tint="-0.749992370372631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b/>
      <sz val="8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6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thin">
        <color theme="2" tint="-0.749992370372631"/>
      </left>
      <right/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/>
      <top style="thin">
        <color theme="2" tint="-0.749992370372631"/>
      </top>
      <bottom/>
      <diagonal/>
    </border>
    <border>
      <left style="thin">
        <color theme="2" tint="-0.749992370372631"/>
      </left>
      <right/>
      <top/>
      <bottom style="thin">
        <color theme="2" tint="-0.74999237037263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2" tint="-0.749992370372631"/>
      </right>
      <top style="thin">
        <color theme="2" tint="-0.74999237037263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2" tint="-0.749992370372631"/>
      </right>
      <top/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</cellStyleXfs>
  <cellXfs count="91">
    <xf numFmtId="0" fontId="0" fillId="0" borderId="0" xfId="0"/>
    <xf numFmtId="0" fontId="0" fillId="0" borderId="0" xfId="0" applyBorder="1"/>
    <xf numFmtId="0" fontId="2" fillId="2" borderId="1" xfId="1" applyFont="1" applyBorder="1" applyAlignment="1">
      <alignment horizontal="center" vertical="center" wrapText="1"/>
    </xf>
    <xf numFmtId="0" fontId="4" fillId="0" borderId="0" xfId="0" applyFont="1" applyBorder="1"/>
    <xf numFmtId="0" fontId="4" fillId="3" borderId="0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 applyAlignment="1"/>
    <xf numFmtId="2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2" borderId="1" xfId="1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6" fillId="0" borderId="1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center" vertical="center" wrapText="1"/>
    </xf>
    <xf numFmtId="2" fontId="6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3" xfId="0" applyBorder="1"/>
    <xf numFmtId="0" fontId="2" fillId="2" borderId="6" xfId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6" fillId="0" borderId="3" xfId="0" applyNumberFormat="1" applyFon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2" fillId="2" borderId="3" xfId="1" applyFont="1" applyBorder="1" applyAlignment="1">
      <alignment horizontal="center" vertical="center" wrapText="1"/>
    </xf>
    <xf numFmtId="2" fontId="6" fillId="0" borderId="4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2" fillId="2" borderId="8" xfId="1" applyFont="1" applyBorder="1" applyAlignment="1">
      <alignment horizontal="center" vertical="center" wrapText="1"/>
    </xf>
    <xf numFmtId="0" fontId="2" fillId="2" borderId="13" xfId="1" applyFont="1" applyBorder="1" applyAlignment="1">
      <alignment horizontal="center" vertical="center" wrapText="1"/>
    </xf>
    <xf numFmtId="2" fontId="2" fillId="2" borderId="13" xfId="1" applyNumberFormat="1" applyFont="1" applyBorder="1" applyAlignment="1">
      <alignment horizontal="center" vertical="center" wrapText="1"/>
    </xf>
    <xf numFmtId="2" fontId="2" fillId="2" borderId="10" xfId="1" applyNumberFormat="1" applyFont="1" applyBorder="1" applyAlignment="1">
      <alignment horizontal="center" vertical="center" wrapText="1"/>
    </xf>
    <xf numFmtId="2" fontId="6" fillId="0" borderId="8" xfId="0" applyNumberFormat="1" applyFont="1" applyBorder="1" applyAlignment="1">
      <alignment horizontal="center" vertical="center" wrapText="1"/>
    </xf>
    <xf numFmtId="2" fontId="6" fillId="0" borderId="6" xfId="0" applyNumberFormat="1" applyFont="1" applyBorder="1" applyAlignment="1">
      <alignment horizontal="center" vertical="center" wrapText="1"/>
    </xf>
    <xf numFmtId="0" fontId="2" fillId="2" borderId="15" xfId="1" applyNumberFormat="1" applyFont="1" applyBorder="1" applyAlignment="1">
      <alignment horizontal="center" vertical="center" wrapText="1"/>
    </xf>
    <xf numFmtId="0" fontId="6" fillId="0" borderId="16" xfId="0" applyNumberFormat="1" applyFont="1" applyBorder="1" applyAlignment="1">
      <alignment horizontal="center" vertical="center" wrapText="1"/>
    </xf>
    <xf numFmtId="0" fontId="2" fillId="2" borderId="3" xfId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2" fontId="2" fillId="2" borderId="14" xfId="1" applyNumberFormat="1" applyFont="1" applyBorder="1" applyAlignment="1">
      <alignment horizontal="center" vertical="center" wrapText="1"/>
    </xf>
    <xf numFmtId="2" fontId="6" fillId="0" borderId="9" xfId="0" applyNumberFormat="1" applyFont="1" applyBorder="1" applyAlignment="1">
      <alignment horizontal="center" vertical="center" wrapText="1"/>
    </xf>
    <xf numFmtId="0" fontId="0" fillId="0" borderId="0" xfId="0"/>
    <xf numFmtId="0" fontId="0" fillId="0" borderId="0" xfId="0" applyAlignment="1"/>
    <xf numFmtId="0" fontId="4" fillId="0" borderId="0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2" fontId="6" fillId="0" borderId="17" xfId="0" applyNumberFormat="1" applyFont="1" applyBorder="1" applyAlignment="1">
      <alignment horizontal="center" vertical="center" wrapText="1"/>
    </xf>
    <xf numFmtId="2" fontId="6" fillId="0" borderId="7" xfId="0" applyNumberFormat="1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2" fillId="2" borderId="3" xfId="1" applyFont="1" applyBorder="1" applyAlignment="1">
      <alignment horizontal="center" wrapText="1"/>
    </xf>
    <xf numFmtId="9" fontId="2" fillId="2" borderId="3" xfId="1" applyNumberFormat="1" applyFont="1" applyBorder="1" applyAlignment="1">
      <alignment horizontal="center" vertical="center"/>
    </xf>
    <xf numFmtId="0" fontId="8" fillId="2" borderId="3" xfId="1" applyFont="1" applyBorder="1" applyAlignment="1">
      <alignment horizontal="center" wrapText="1"/>
    </xf>
    <xf numFmtId="0" fontId="6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2" fillId="2" borderId="3" xfId="1" applyFont="1" applyBorder="1" applyAlignment="1">
      <alignment vertical="center"/>
    </xf>
    <xf numFmtId="0" fontId="8" fillId="2" borderId="3" xfId="1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/>
    </xf>
    <xf numFmtId="2" fontId="1" fillId="2" borderId="3" xfId="1" applyNumberFormat="1" applyBorder="1" applyAlignment="1">
      <alignment horizontal="center" vertical="center" wrapText="1"/>
    </xf>
    <xf numFmtId="0" fontId="1" fillId="2" borderId="14" xfId="1" applyNumberFormat="1" applyBorder="1" applyAlignment="1">
      <alignment horizontal="center" vertical="center" wrapText="1"/>
    </xf>
    <xf numFmtId="2" fontId="9" fillId="5" borderId="11" xfId="3" applyNumberFormat="1" applyBorder="1" applyAlignment="1">
      <alignment horizontal="center" vertical="center" wrapText="1"/>
    </xf>
    <xf numFmtId="2" fontId="9" fillId="5" borderId="12" xfId="3" applyNumberFormat="1" applyBorder="1" applyAlignment="1">
      <alignment horizontal="center" vertical="center" wrapText="1"/>
    </xf>
    <xf numFmtId="2" fontId="1" fillId="2" borderId="11" xfId="1" applyNumberFormat="1" applyBorder="1" applyAlignment="1">
      <alignment horizontal="center" vertical="center" wrapText="1"/>
    </xf>
    <xf numFmtId="2" fontId="1" fillId="2" borderId="12" xfId="1" applyNumberFormat="1" applyBorder="1" applyAlignment="1">
      <alignment horizontal="center" vertical="center" wrapText="1"/>
    </xf>
    <xf numFmtId="0" fontId="1" fillId="2" borderId="3" xfId="1" applyBorder="1" applyAlignment="1">
      <alignment horizontal="center" vertical="center"/>
    </xf>
    <xf numFmtId="2" fontId="2" fillId="2" borderId="12" xfId="1" applyNumberFormat="1" applyFont="1" applyBorder="1" applyAlignment="1">
      <alignment horizontal="center" vertical="center"/>
    </xf>
    <xf numFmtId="0" fontId="9" fillId="5" borderId="14" xfId="3" applyNumberFormat="1" applyBorder="1" applyAlignment="1">
      <alignment horizontal="center" vertical="center" wrapText="1"/>
    </xf>
    <xf numFmtId="2" fontId="9" fillId="5" borderId="14" xfId="3" applyNumberFormat="1" applyBorder="1" applyAlignment="1">
      <alignment horizontal="center" vertical="center" wrapText="1"/>
    </xf>
    <xf numFmtId="0" fontId="5" fillId="0" borderId="0" xfId="0" applyFont="1"/>
    <xf numFmtId="0" fontId="10" fillId="0" borderId="0" xfId="0" applyFont="1" applyAlignment="1"/>
    <xf numFmtId="0" fontId="9" fillId="4" borderId="2" xfId="2" applyBorder="1" applyAlignment="1">
      <alignment horizontal="center" wrapText="1"/>
    </xf>
    <xf numFmtId="0" fontId="9" fillId="4" borderId="3" xfId="2" applyBorder="1" applyAlignment="1">
      <alignment horizontal="center" wrapText="1"/>
    </xf>
    <xf numFmtId="0" fontId="9" fillId="4" borderId="3" xfId="2" applyBorder="1" applyAlignment="1">
      <alignment wrapText="1"/>
    </xf>
    <xf numFmtId="0" fontId="11" fillId="2" borderId="3" xfId="1" applyFont="1" applyBorder="1" applyAlignment="1">
      <alignment horizontal="center" vertical="center" wrapText="1"/>
    </xf>
    <xf numFmtId="0" fontId="9" fillId="4" borderId="3" xfId="2" applyBorder="1"/>
    <xf numFmtId="0" fontId="6" fillId="3" borderId="3" xfId="0" applyFont="1" applyFill="1" applyBorder="1" applyAlignment="1">
      <alignment horizontal="center" vertical="center" wrapText="1"/>
    </xf>
    <xf numFmtId="0" fontId="2" fillId="2" borderId="3" xfId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2" borderId="9" xfId="1" applyFont="1" applyBorder="1" applyAlignment="1">
      <alignment horizontal="center" vertical="center"/>
    </xf>
    <xf numFmtId="0" fontId="2" fillId="2" borderId="12" xfId="1" applyFont="1" applyBorder="1" applyAlignment="1">
      <alignment horizontal="center" vertical="center"/>
    </xf>
    <xf numFmtId="0" fontId="9" fillId="4" borderId="3" xfId="2" applyBorder="1" applyAlignment="1">
      <alignment horizontal="center" vertical="center"/>
    </xf>
    <xf numFmtId="0" fontId="0" fillId="0" borderId="0" xfId="0"/>
    <xf numFmtId="0" fontId="4" fillId="0" borderId="0" xfId="0" applyFont="1" applyAlignment="1">
      <alignment horizontal="left"/>
    </xf>
    <xf numFmtId="2" fontId="9" fillId="4" borderId="3" xfId="2" applyNumberFormat="1" applyBorder="1" applyAlignment="1">
      <alignment horizontal="center" vertical="center" wrapText="1"/>
    </xf>
    <xf numFmtId="0" fontId="9" fillId="4" borderId="9" xfId="2" applyBorder="1" applyAlignment="1">
      <alignment horizontal="center" vertical="center"/>
    </xf>
    <xf numFmtId="0" fontId="9" fillId="4" borderId="19" xfId="2" applyBorder="1" applyAlignment="1">
      <alignment horizontal="center" vertical="center"/>
    </xf>
    <xf numFmtId="0" fontId="9" fillId="4" borderId="12" xfId="2" applyBorder="1" applyAlignment="1">
      <alignment horizontal="center" vertical="center"/>
    </xf>
  </cellXfs>
  <cellStyles count="4">
    <cellStyle name="60% - Énfasis3" xfId="3" builtinId="40"/>
    <cellStyle name="Buena" xfId="1" builtinId="26"/>
    <cellStyle name="Énfasis1" xfId="2" builtinId="29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7</xdr:col>
      <xdr:colOff>28575</xdr:colOff>
      <xdr:row>4</xdr:row>
      <xdr:rowOff>71437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6305550" cy="833437"/>
        </a:xfrm>
        <a:prstGeom prst="rect">
          <a:avLst/>
        </a:prstGeom>
      </xdr:spPr>
    </xdr:pic>
    <xdr:clientData/>
  </xdr:twoCellAnchor>
  <xdr:twoCellAnchor editAs="oneCell">
    <xdr:from>
      <xdr:col>9</xdr:col>
      <xdr:colOff>200025</xdr:colOff>
      <xdr:row>29</xdr:row>
      <xdr:rowOff>180976</xdr:rowOff>
    </xdr:from>
    <xdr:to>
      <xdr:col>18</xdr:col>
      <xdr:colOff>161924</xdr:colOff>
      <xdr:row>29</xdr:row>
      <xdr:rowOff>1019176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5" y="9829801"/>
          <a:ext cx="6124574" cy="838200"/>
        </a:xfrm>
        <a:prstGeom prst="rect">
          <a:avLst/>
        </a:prstGeom>
      </xdr:spPr>
    </xdr:pic>
    <xdr:clientData/>
  </xdr:twoCellAnchor>
  <xdr:twoCellAnchor editAs="oneCell">
    <xdr:from>
      <xdr:col>11</xdr:col>
      <xdr:colOff>142875</xdr:colOff>
      <xdr:row>122</xdr:row>
      <xdr:rowOff>152400</xdr:rowOff>
    </xdr:from>
    <xdr:to>
      <xdr:col>19</xdr:col>
      <xdr:colOff>552451</xdr:colOff>
      <xdr:row>124</xdr:row>
      <xdr:rowOff>314325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34261425"/>
          <a:ext cx="6191251" cy="866775"/>
        </a:xfrm>
        <a:prstGeom prst="rect">
          <a:avLst/>
        </a:prstGeom>
      </xdr:spPr>
    </xdr:pic>
    <xdr:clientData/>
  </xdr:twoCellAnchor>
  <xdr:twoCellAnchor editAs="oneCell">
    <xdr:from>
      <xdr:col>10</xdr:col>
      <xdr:colOff>209551</xdr:colOff>
      <xdr:row>79</xdr:row>
      <xdr:rowOff>114300</xdr:rowOff>
    </xdr:from>
    <xdr:to>
      <xdr:col>19</xdr:col>
      <xdr:colOff>9525</xdr:colOff>
      <xdr:row>84</xdr:row>
      <xdr:rowOff>0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0976" y="21269325"/>
          <a:ext cx="6124574" cy="866775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109</xdr:row>
      <xdr:rowOff>9525</xdr:rowOff>
    </xdr:from>
    <xdr:to>
      <xdr:col>18</xdr:col>
      <xdr:colOff>38101</xdr:colOff>
      <xdr:row>109</xdr:row>
      <xdr:rowOff>876300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28898850"/>
          <a:ext cx="6191251" cy="86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S126"/>
  <sheetViews>
    <sheetView tabSelected="1" topLeftCell="A84" workbookViewId="0">
      <selection activeCell="C84" sqref="C84"/>
    </sheetView>
  </sheetViews>
  <sheetFormatPr baseColWidth="10" defaultColWidth="9.140625" defaultRowHeight="15" x14ac:dyDescent="0.25"/>
  <cols>
    <col min="1" max="1" width="3.28515625" customWidth="1"/>
    <col min="2" max="2" width="17.85546875" customWidth="1"/>
    <col min="3" max="3" width="14.85546875" customWidth="1"/>
    <col min="4" max="4" width="14.5703125" customWidth="1"/>
    <col min="5" max="5" width="13.42578125" customWidth="1"/>
    <col min="6" max="6" width="16.42578125" customWidth="1"/>
    <col min="7" max="7" width="14" customWidth="1"/>
    <col min="8" max="8" width="2.5703125" customWidth="1"/>
    <col min="9" max="9" width="10" customWidth="1"/>
    <col min="10" max="11" width="8.140625" customWidth="1"/>
    <col min="12" max="12" width="10.85546875" customWidth="1"/>
    <col min="13" max="13" width="9.140625" customWidth="1"/>
    <col min="14" max="14" width="10.5703125" customWidth="1"/>
    <col min="15" max="15" width="10.28515625" customWidth="1"/>
    <col min="16" max="16" width="12.5703125" customWidth="1"/>
    <col min="17" max="17" width="10.5703125" customWidth="1"/>
    <col min="18" max="18" width="12.140625" customWidth="1"/>
    <col min="19" max="19" width="10.5703125" customWidth="1"/>
    <col min="20" max="20" width="10.85546875" customWidth="1"/>
    <col min="21" max="21" width="8.5703125" customWidth="1"/>
    <col min="22" max="22" width="9.28515625" customWidth="1"/>
  </cols>
  <sheetData>
    <row r="5" spans="1:16" ht="18.75" customHeight="1" x14ac:dyDescent="0.25"/>
    <row r="6" spans="1:16" ht="9.75" hidden="1" customHeight="1" x14ac:dyDescent="0.25"/>
    <row r="7" spans="1:16" ht="0.75" hidden="1" customHeight="1" x14ac:dyDescent="0.25"/>
    <row r="8" spans="1:16" ht="28.5" customHeight="1" x14ac:dyDescent="0.25">
      <c r="A8" s="1"/>
      <c r="B8" s="3"/>
      <c r="C8" s="3"/>
      <c r="D8" s="4" t="s">
        <v>1</v>
      </c>
      <c r="E8" s="4"/>
      <c r="F8" s="5"/>
      <c r="G8" s="5"/>
      <c r="H8" s="1"/>
      <c r="I8" s="3"/>
      <c r="J8" s="3"/>
      <c r="K8" s="3"/>
      <c r="L8" s="3"/>
      <c r="M8" s="4" t="s">
        <v>1</v>
      </c>
      <c r="N8" s="4"/>
      <c r="O8" s="5"/>
      <c r="P8" s="5"/>
    </row>
    <row r="9" spans="1:16" x14ac:dyDescent="0.25">
      <c r="B9" s="5" t="s">
        <v>0</v>
      </c>
      <c r="C9" s="5"/>
      <c r="D9" s="5"/>
      <c r="E9" s="5"/>
      <c r="F9" s="5" t="s">
        <v>95</v>
      </c>
      <c r="G9" s="5"/>
    </row>
    <row r="10" spans="1:16" x14ac:dyDescent="0.25">
      <c r="B10" s="86" t="s">
        <v>19</v>
      </c>
      <c r="C10" s="86"/>
      <c r="D10" s="86"/>
      <c r="E10" s="86"/>
      <c r="F10" s="86"/>
      <c r="G10" s="86"/>
    </row>
    <row r="11" spans="1:16" ht="0.75" customHeight="1" x14ac:dyDescent="0.25">
      <c r="B11" s="5"/>
      <c r="C11" s="5"/>
      <c r="D11" s="5"/>
      <c r="E11" s="5"/>
      <c r="F11" s="5"/>
      <c r="G11" s="5"/>
    </row>
    <row r="12" spans="1:16" ht="18.75" x14ac:dyDescent="0.3">
      <c r="B12" s="6" t="s">
        <v>52</v>
      </c>
      <c r="C12" s="6"/>
      <c r="D12" s="6"/>
      <c r="E12" s="6"/>
      <c r="F12" s="6"/>
      <c r="G12" s="6"/>
    </row>
    <row r="13" spans="1:16" ht="12.75" customHeight="1" x14ac:dyDescent="0.25"/>
    <row r="14" spans="1:16" ht="42" customHeight="1" x14ac:dyDescent="0.25">
      <c r="B14" s="2" t="s">
        <v>3</v>
      </c>
      <c r="C14" s="2" t="s">
        <v>4</v>
      </c>
      <c r="D14" s="2" t="s">
        <v>5</v>
      </c>
      <c r="E14" s="11" t="s">
        <v>28</v>
      </c>
      <c r="F14" s="20" t="s">
        <v>26</v>
      </c>
      <c r="G14" s="26" t="s">
        <v>6</v>
      </c>
    </row>
    <row r="15" spans="1:16" ht="28.5" customHeight="1" x14ac:dyDescent="0.25">
      <c r="B15" s="10" t="s">
        <v>13</v>
      </c>
      <c r="C15" s="8" t="s">
        <v>7</v>
      </c>
      <c r="D15" s="7">
        <v>5</v>
      </c>
      <c r="E15" s="13">
        <v>204</v>
      </c>
      <c r="F15" s="54">
        <f>E15*22</f>
        <v>4488</v>
      </c>
      <c r="G15" s="21">
        <f>D15*F15</f>
        <v>22440</v>
      </c>
    </row>
    <row r="16" spans="1:16" ht="36.75" customHeight="1" x14ac:dyDescent="0.25">
      <c r="B16" s="9" t="s">
        <v>14</v>
      </c>
      <c r="C16" s="8" t="s">
        <v>8</v>
      </c>
      <c r="D16" s="7">
        <v>27</v>
      </c>
      <c r="E16" s="13">
        <v>204</v>
      </c>
      <c r="F16" s="13">
        <f t="shared" ref="F16:F21" si="0">E16*22</f>
        <v>4488</v>
      </c>
      <c r="G16" s="18">
        <f t="shared" ref="G16:G20" si="1">D16*F16</f>
        <v>121176</v>
      </c>
    </row>
    <row r="17" spans="1:18" ht="33" customHeight="1" x14ac:dyDescent="0.25">
      <c r="B17" s="9" t="s">
        <v>15</v>
      </c>
      <c r="C17" s="8" t="s">
        <v>8</v>
      </c>
      <c r="D17" s="7">
        <v>7</v>
      </c>
      <c r="E17" s="13">
        <v>204</v>
      </c>
      <c r="F17" s="13">
        <f t="shared" si="0"/>
        <v>4488</v>
      </c>
      <c r="G17" s="8">
        <f t="shared" si="1"/>
        <v>31416</v>
      </c>
    </row>
    <row r="18" spans="1:18" ht="35.25" customHeight="1" x14ac:dyDescent="0.25">
      <c r="B18" s="10" t="s">
        <v>16</v>
      </c>
      <c r="C18" s="8" t="s">
        <v>9</v>
      </c>
      <c r="D18" s="7">
        <v>6</v>
      </c>
      <c r="E18" s="13">
        <v>204</v>
      </c>
      <c r="F18" s="13">
        <f>E18*22</f>
        <v>4488</v>
      </c>
      <c r="G18" s="8">
        <f>D18*F18</f>
        <v>26928</v>
      </c>
    </row>
    <row r="19" spans="1:18" ht="33" customHeight="1" x14ac:dyDescent="0.25">
      <c r="B19" s="14" t="s">
        <v>17</v>
      </c>
      <c r="C19" s="15" t="s">
        <v>10</v>
      </c>
      <c r="D19" s="27">
        <v>6</v>
      </c>
      <c r="E19" s="28">
        <v>204</v>
      </c>
      <c r="F19" s="16">
        <f t="shared" si="0"/>
        <v>4488</v>
      </c>
      <c r="G19" s="15">
        <f t="shared" si="1"/>
        <v>26928</v>
      </c>
    </row>
    <row r="20" spans="1:18" ht="36.75" customHeight="1" x14ac:dyDescent="0.25">
      <c r="B20" s="29" t="s">
        <v>18</v>
      </c>
      <c r="C20" s="21" t="s">
        <v>12</v>
      </c>
      <c r="D20" s="22">
        <v>6</v>
      </c>
      <c r="E20" s="23">
        <v>204</v>
      </c>
      <c r="F20" s="23">
        <f t="shared" si="0"/>
        <v>4488</v>
      </c>
      <c r="G20" s="21">
        <f t="shared" si="1"/>
        <v>26928</v>
      </c>
    </row>
    <row r="21" spans="1:18" ht="38.25" customHeight="1" x14ac:dyDescent="0.25">
      <c r="B21" s="24" t="s">
        <v>2</v>
      </c>
      <c r="C21" s="21" t="s">
        <v>11</v>
      </c>
      <c r="D21" s="22">
        <v>7.2</v>
      </c>
      <c r="E21" s="23">
        <v>204</v>
      </c>
      <c r="F21" s="23">
        <f t="shared" si="0"/>
        <v>4488</v>
      </c>
      <c r="G21" s="21">
        <f>D21*F21</f>
        <v>32313.600000000002</v>
      </c>
    </row>
    <row r="22" spans="1:18" ht="32.25" customHeight="1" x14ac:dyDescent="0.25">
      <c r="B22" s="84" t="s">
        <v>50</v>
      </c>
      <c r="C22" s="84"/>
      <c r="D22" s="60">
        <f>SUM(D15:D21)</f>
        <v>64.2</v>
      </c>
      <c r="E22" s="87" t="s">
        <v>47</v>
      </c>
      <c r="F22" s="87"/>
      <c r="G22" s="77">
        <f>SUM(G15:G21)</f>
        <v>288129.59999999998</v>
      </c>
      <c r="H22" s="25"/>
    </row>
    <row r="23" spans="1:18" ht="47.25" customHeight="1" x14ac:dyDescent="0.25">
      <c r="B23" s="30" t="s">
        <v>27</v>
      </c>
      <c r="C23" s="31" t="s">
        <v>31</v>
      </c>
      <c r="D23" s="32" t="s">
        <v>37</v>
      </c>
      <c r="E23" s="33" t="s">
        <v>38</v>
      </c>
      <c r="F23" s="38" t="s">
        <v>45</v>
      </c>
      <c r="G23" s="36" t="s">
        <v>39</v>
      </c>
    </row>
    <row r="24" spans="1:18" ht="32.25" customHeight="1" x14ac:dyDescent="0.25">
      <c r="B24" s="10" t="s">
        <v>33</v>
      </c>
      <c r="C24" s="18" t="s">
        <v>32</v>
      </c>
      <c r="D24" s="17">
        <f>S119</f>
        <v>250.85309917355372</v>
      </c>
      <c r="E24" s="34">
        <f>D24*1</f>
        <v>250.85309917355372</v>
      </c>
      <c r="F24" s="40">
        <v>204</v>
      </c>
      <c r="G24" s="37">
        <f>E24/204</f>
        <v>1.2296720547723221</v>
      </c>
      <c r="R24" s="44"/>
    </row>
    <row r="25" spans="1:18" ht="32.25" customHeight="1" x14ac:dyDescent="0.25">
      <c r="B25" s="10" t="s">
        <v>29</v>
      </c>
      <c r="C25" s="18" t="s">
        <v>32</v>
      </c>
      <c r="D25" s="17">
        <f>S119</f>
        <v>250.85309917355372</v>
      </c>
      <c r="E25" s="35">
        <f>D25*1</f>
        <v>250.85309917355372</v>
      </c>
      <c r="F25" s="40">
        <v>204</v>
      </c>
      <c r="G25" s="37">
        <f>E25/204</f>
        <v>1.2296720547723221</v>
      </c>
    </row>
    <row r="26" spans="1:18" ht="32.25" customHeight="1" x14ac:dyDescent="0.25">
      <c r="B26" s="10" t="s">
        <v>59</v>
      </c>
      <c r="C26" s="18" t="s">
        <v>34</v>
      </c>
      <c r="D26" s="17">
        <f>S119</f>
        <v>250.85309917355372</v>
      </c>
      <c r="E26" s="35">
        <f>D26*7</f>
        <v>1755.9716942148759</v>
      </c>
      <c r="F26" s="40">
        <v>204</v>
      </c>
      <c r="G26" s="37">
        <f>E26/204</f>
        <v>8.6077043834062543</v>
      </c>
    </row>
    <row r="27" spans="1:18" ht="32.25" customHeight="1" x14ac:dyDescent="0.25">
      <c r="B27" s="10" t="s">
        <v>30</v>
      </c>
      <c r="C27" s="18" t="s">
        <v>35</v>
      </c>
      <c r="D27" s="48">
        <f>S119</f>
        <v>250.85309917355372</v>
      </c>
      <c r="E27" s="49">
        <f>D27*3</f>
        <v>752.55929752066118</v>
      </c>
      <c r="F27" s="50">
        <v>204</v>
      </c>
      <c r="G27" s="37">
        <f>E27/204</f>
        <v>3.6890161643169663</v>
      </c>
    </row>
    <row r="28" spans="1:18" ht="32.25" customHeight="1" x14ac:dyDescent="0.25">
      <c r="D28" s="87" t="s">
        <v>39</v>
      </c>
      <c r="E28" s="87"/>
      <c r="F28" s="87"/>
      <c r="G28" s="61">
        <f>SUM(G24:G27)</f>
        <v>14.756064657267865</v>
      </c>
    </row>
    <row r="29" spans="1:18" ht="66" customHeight="1" x14ac:dyDescent="0.25">
      <c r="N29" s="55"/>
    </row>
    <row r="30" spans="1:18" ht="105.75" customHeight="1" x14ac:dyDescent="0.25">
      <c r="A30" s="44"/>
      <c r="B30" s="44"/>
      <c r="C30" s="44"/>
      <c r="D30" s="44"/>
      <c r="E30" s="44"/>
      <c r="F30" s="44"/>
      <c r="G30" s="44"/>
    </row>
    <row r="31" spans="1:18" ht="19.5" customHeight="1" x14ac:dyDescent="0.25">
      <c r="A31" s="44"/>
      <c r="B31" s="5" t="s">
        <v>0</v>
      </c>
      <c r="C31" s="5"/>
      <c r="D31" s="5"/>
      <c r="E31" s="5"/>
      <c r="F31" s="5" t="s">
        <v>95</v>
      </c>
      <c r="G31" s="5"/>
    </row>
    <row r="32" spans="1:18" ht="18" customHeight="1" x14ac:dyDescent="0.25">
      <c r="A32" s="44"/>
      <c r="B32" s="86" t="s">
        <v>19</v>
      </c>
      <c r="C32" s="86"/>
      <c r="D32" s="86"/>
      <c r="E32" s="86"/>
      <c r="F32" s="86"/>
      <c r="G32" s="86"/>
    </row>
    <row r="33" spans="1:11" ht="18.75" customHeight="1" x14ac:dyDescent="0.3">
      <c r="A33" s="44"/>
      <c r="B33" s="6" t="s">
        <v>52</v>
      </c>
      <c r="C33" s="6"/>
      <c r="D33" s="6"/>
      <c r="E33" s="6"/>
      <c r="F33" s="5"/>
      <c r="G33" s="5"/>
    </row>
    <row r="34" spans="1:11" ht="16.5" customHeight="1" x14ac:dyDescent="0.3">
      <c r="A34" s="44"/>
      <c r="F34" s="6"/>
      <c r="G34" s="6"/>
    </row>
    <row r="35" spans="1:11" ht="32.25" customHeight="1" x14ac:dyDescent="0.25">
      <c r="C35" s="11" t="s">
        <v>40</v>
      </c>
      <c r="D35" s="20" t="s">
        <v>43</v>
      </c>
      <c r="E35" s="38" t="s">
        <v>45</v>
      </c>
      <c r="F35" s="42" t="s">
        <v>44</v>
      </c>
    </row>
    <row r="36" spans="1:11" ht="32.25" customHeight="1" x14ac:dyDescent="0.25">
      <c r="C36" s="14" t="s">
        <v>41</v>
      </c>
      <c r="D36" s="41">
        <v>136.36000000000001</v>
      </c>
      <c r="E36" s="39">
        <v>204</v>
      </c>
      <c r="F36" s="64">
        <f>D36/204</f>
        <v>0.66843137254901963</v>
      </c>
    </row>
    <row r="37" spans="1:11" ht="32.25" customHeight="1" x14ac:dyDescent="0.25">
      <c r="C37" s="29" t="s">
        <v>42</v>
      </c>
      <c r="D37" s="43">
        <v>20</v>
      </c>
      <c r="E37" s="39">
        <v>204</v>
      </c>
      <c r="F37" s="65">
        <f>D37/E37</f>
        <v>9.8039215686274508E-2</v>
      </c>
    </row>
    <row r="38" spans="1:11" ht="30" customHeight="1" x14ac:dyDescent="0.25">
      <c r="C38" s="47" t="s">
        <v>51</v>
      </c>
      <c r="D38" s="59">
        <v>50</v>
      </c>
      <c r="E38" s="39">
        <v>204</v>
      </c>
      <c r="F38" s="66">
        <f>D38/E38</f>
        <v>0.24509803921568626</v>
      </c>
      <c r="J38" s="85"/>
      <c r="K38" s="85"/>
    </row>
    <row r="39" spans="1:11" ht="29.25" customHeight="1" x14ac:dyDescent="0.25">
      <c r="B39" s="46"/>
    </row>
    <row r="40" spans="1:11" ht="29.25" customHeight="1" x14ac:dyDescent="0.25">
      <c r="C40" s="84" t="str">
        <f>B22</f>
        <v>PRECIO NETO DEL SERVICIO</v>
      </c>
      <c r="D40" s="84"/>
      <c r="E40" s="84"/>
      <c r="F40" s="63">
        <f>D22</f>
        <v>64.2</v>
      </c>
    </row>
    <row r="41" spans="1:11" ht="32.25" customHeight="1" x14ac:dyDescent="0.25">
      <c r="C41" s="87" t="str">
        <f>D28</f>
        <v>GASTOS DE EMPLEADOS POR SERVICIO</v>
      </c>
      <c r="D41" s="87"/>
      <c r="E41" s="87"/>
      <c r="F41" s="68">
        <f>G28</f>
        <v>14.756064657267865</v>
      </c>
    </row>
    <row r="42" spans="1:11" ht="32.25" customHeight="1" x14ac:dyDescent="0.25">
      <c r="C42" s="84" t="s">
        <v>48</v>
      </c>
      <c r="D42" s="84"/>
      <c r="E42" s="84"/>
      <c r="F42" s="69">
        <f>F36</f>
        <v>0.66843137254901963</v>
      </c>
    </row>
    <row r="43" spans="1:11" ht="32.25" customHeight="1" x14ac:dyDescent="0.25">
      <c r="C43" s="84" t="s">
        <v>49</v>
      </c>
      <c r="D43" s="84"/>
      <c r="E43" s="84"/>
      <c r="F43" s="62">
        <f>F37</f>
        <v>9.8039215686274508E-2</v>
      </c>
    </row>
    <row r="44" spans="1:11" ht="32.25" customHeight="1" x14ac:dyDescent="0.25">
      <c r="C44" s="88" t="str">
        <f>C38</f>
        <v>SERVILLETAS</v>
      </c>
      <c r="D44" s="89"/>
      <c r="E44" s="90"/>
      <c r="F44" s="63">
        <f>F38</f>
        <v>0.24509803921568626</v>
      </c>
    </row>
    <row r="45" spans="1:11" ht="32.25" customHeight="1" x14ac:dyDescent="0.25">
      <c r="C45" s="84" t="s">
        <v>46</v>
      </c>
      <c r="D45" s="84"/>
      <c r="E45" s="84"/>
      <c r="F45" s="67">
        <f>SUM(F40:F44)</f>
        <v>79.967633284718858</v>
      </c>
    </row>
    <row r="66" spans="1:6" ht="31.5" customHeight="1" x14ac:dyDescent="0.25"/>
    <row r="67" spans="1:6" ht="0.75" customHeight="1" x14ac:dyDescent="0.25"/>
    <row r="68" spans="1:6" hidden="1" x14ac:dyDescent="0.25"/>
    <row r="69" spans="1:6" hidden="1" x14ac:dyDescent="0.25"/>
    <row r="70" spans="1:6" hidden="1" x14ac:dyDescent="0.25"/>
    <row r="71" spans="1:6" hidden="1" x14ac:dyDescent="0.25"/>
    <row r="72" spans="1:6" hidden="1" x14ac:dyDescent="0.25"/>
    <row r="73" spans="1:6" hidden="1" x14ac:dyDescent="0.25"/>
    <row r="74" spans="1:6" hidden="1" x14ac:dyDescent="0.25"/>
    <row r="75" spans="1:6" hidden="1" x14ac:dyDescent="0.25"/>
    <row r="76" spans="1:6" hidden="1" x14ac:dyDescent="0.25"/>
    <row r="77" spans="1:6" x14ac:dyDescent="0.25">
      <c r="A77" s="5"/>
      <c r="B77" s="5" t="s">
        <v>0</v>
      </c>
      <c r="C77" s="5"/>
      <c r="D77" s="5"/>
      <c r="E77" s="5"/>
      <c r="F77" s="5" t="s">
        <v>95</v>
      </c>
    </row>
    <row r="78" spans="1:6" x14ac:dyDescent="0.25">
      <c r="A78" s="12"/>
      <c r="B78" s="12" t="s">
        <v>19</v>
      </c>
      <c r="C78" s="12"/>
      <c r="D78" s="12"/>
      <c r="E78" s="12"/>
      <c r="F78" s="12"/>
    </row>
    <row r="79" spans="1:6" ht="18.75" x14ac:dyDescent="0.3">
      <c r="A79" s="5"/>
      <c r="B79" s="70" t="s">
        <v>52</v>
      </c>
      <c r="C79" s="5"/>
      <c r="D79" s="5"/>
      <c r="E79" s="5"/>
      <c r="F79" s="5"/>
    </row>
    <row r="80" spans="1:6" ht="19.5" customHeight="1" x14ac:dyDescent="0.3">
      <c r="A80" s="6"/>
      <c r="B80" s="71" t="s">
        <v>79</v>
      </c>
      <c r="C80" s="6"/>
      <c r="D80" s="6"/>
      <c r="E80" s="6"/>
      <c r="F80" s="6"/>
    </row>
    <row r="81" spans="1:6" ht="12.75" customHeight="1" x14ac:dyDescent="0.25">
      <c r="A81" s="45"/>
      <c r="B81" s="45"/>
      <c r="C81" s="45"/>
    </row>
    <row r="82" spans="1:6" hidden="1" x14ac:dyDescent="0.25"/>
    <row r="83" spans="1:6" ht="30" x14ac:dyDescent="0.25">
      <c r="C83" s="26" t="s">
        <v>55</v>
      </c>
      <c r="D83" s="26" t="s">
        <v>53</v>
      </c>
      <c r="E83" s="26" t="s">
        <v>54</v>
      </c>
    </row>
    <row r="84" spans="1:6" x14ac:dyDescent="0.25">
      <c r="B84" s="19" t="s">
        <v>36</v>
      </c>
      <c r="C84" s="19">
        <v>3270</v>
      </c>
      <c r="D84" s="19">
        <v>22</v>
      </c>
      <c r="E84" s="19">
        <f>C84/D84</f>
        <v>148.63636363636363</v>
      </c>
    </row>
    <row r="85" spans="1:6" ht="20.25" customHeight="1" x14ac:dyDescent="0.25"/>
    <row r="86" spans="1:6" ht="30" x14ac:dyDescent="0.25">
      <c r="B86" s="44"/>
      <c r="C86" s="51" t="s">
        <v>57</v>
      </c>
      <c r="D86" s="52">
        <v>0.25</v>
      </c>
      <c r="E86" s="26" t="s">
        <v>58</v>
      </c>
    </row>
    <row r="87" spans="1:6" ht="17.25" customHeight="1" x14ac:dyDescent="0.25">
      <c r="B87" s="19" t="s">
        <v>56</v>
      </c>
      <c r="C87" s="19">
        <v>107</v>
      </c>
      <c r="D87" s="19">
        <f>C87*0.25</f>
        <v>26.75</v>
      </c>
      <c r="E87" s="19">
        <f>D87*22</f>
        <v>588.5</v>
      </c>
    </row>
    <row r="88" spans="1:6" ht="20.25" hidden="1" customHeight="1" x14ac:dyDescent="0.25"/>
    <row r="90" spans="1:6" ht="43.5" customHeight="1" x14ac:dyDescent="0.25">
      <c r="B90" s="44"/>
      <c r="C90" s="26" t="s">
        <v>61</v>
      </c>
      <c r="D90" s="26" t="s">
        <v>62</v>
      </c>
      <c r="E90" s="26" t="s">
        <v>63</v>
      </c>
    </row>
    <row r="91" spans="1:6" ht="18" customHeight="1" x14ac:dyDescent="0.25">
      <c r="B91" s="19" t="s">
        <v>60</v>
      </c>
      <c r="C91" s="19">
        <f>E84</f>
        <v>148.63636363636363</v>
      </c>
      <c r="D91" s="19">
        <f>C91*0.04</f>
        <v>5.9454545454545453</v>
      </c>
      <c r="E91" s="19">
        <f>C91*0.09</f>
        <v>13.377272727272725</v>
      </c>
    </row>
    <row r="92" spans="1:6" x14ac:dyDescent="0.25">
      <c r="B92" s="44"/>
    </row>
    <row r="93" spans="1:6" ht="43.5" customHeight="1" x14ac:dyDescent="0.25">
      <c r="B93" s="44"/>
      <c r="C93" s="26" t="s">
        <v>64</v>
      </c>
      <c r="D93" s="26" t="s">
        <v>65</v>
      </c>
      <c r="E93" s="26" t="s">
        <v>66</v>
      </c>
    </row>
    <row r="94" spans="1:6" x14ac:dyDescent="0.25">
      <c r="B94" s="19" t="s">
        <v>22</v>
      </c>
      <c r="C94" s="19">
        <f>E84</f>
        <v>148.63636363636363</v>
      </c>
      <c r="D94" s="19">
        <f>C94*0.01</f>
        <v>1.4863636363636363</v>
      </c>
      <c r="E94" s="19">
        <f>C94*0.02</f>
        <v>2.9727272727272727</v>
      </c>
    </row>
    <row r="96" spans="1:6" ht="51.75" customHeight="1" x14ac:dyDescent="0.25">
      <c r="B96" s="44"/>
      <c r="C96" s="26" t="s">
        <v>61</v>
      </c>
      <c r="D96" s="38" t="s">
        <v>67</v>
      </c>
      <c r="E96" s="53" t="s">
        <v>69</v>
      </c>
      <c r="F96" s="53" t="s">
        <v>68</v>
      </c>
    </row>
    <row r="97" spans="2:7" x14ac:dyDescent="0.25">
      <c r="B97" s="19" t="s">
        <v>20</v>
      </c>
      <c r="C97" s="19">
        <f>E84</f>
        <v>148.63636363636363</v>
      </c>
      <c r="D97" s="19">
        <f>C97*15</f>
        <v>2229.5454545454545</v>
      </c>
      <c r="E97" s="19">
        <f>D97/12</f>
        <v>185.79545454545453</v>
      </c>
      <c r="F97" s="19">
        <f>E97/22</f>
        <v>8.4452479338842963</v>
      </c>
    </row>
    <row r="99" spans="2:7" ht="48.75" x14ac:dyDescent="0.25">
      <c r="B99" s="44"/>
      <c r="C99" s="26" t="s">
        <v>61</v>
      </c>
      <c r="D99" s="38" t="s">
        <v>73</v>
      </c>
      <c r="E99" s="53" t="s">
        <v>93</v>
      </c>
      <c r="F99" s="58" t="s">
        <v>94</v>
      </c>
    </row>
    <row r="100" spans="2:7" x14ac:dyDescent="0.25">
      <c r="B100" s="19" t="s">
        <v>90</v>
      </c>
      <c r="C100" s="19">
        <f>E84</f>
        <v>148.63636363636363</v>
      </c>
      <c r="D100" s="19">
        <f>C100*60</f>
        <v>8918.181818181818</v>
      </c>
      <c r="E100" s="19">
        <f>D100/12</f>
        <v>743.18181818181813</v>
      </c>
      <c r="F100" s="19">
        <f>E100/22</f>
        <v>33.780991735537185</v>
      </c>
    </row>
    <row r="102" spans="2:7" ht="48.75" x14ac:dyDescent="0.25">
      <c r="B102" s="44"/>
      <c r="C102" s="26" t="s">
        <v>61</v>
      </c>
      <c r="D102" s="38" t="s">
        <v>74</v>
      </c>
      <c r="E102" s="53" t="s">
        <v>75</v>
      </c>
      <c r="F102" s="53" t="s">
        <v>76</v>
      </c>
    </row>
    <row r="103" spans="2:7" x14ac:dyDescent="0.25">
      <c r="B103" s="19" t="s">
        <v>89</v>
      </c>
      <c r="C103" s="19">
        <f>E84</f>
        <v>148.63636363636363</v>
      </c>
      <c r="D103" s="19">
        <f>C103*30</f>
        <v>4459.090909090909</v>
      </c>
      <c r="E103" s="19">
        <f>D103/12</f>
        <v>371.59090909090907</v>
      </c>
      <c r="F103" s="19">
        <f>E103/22</f>
        <v>16.890495867768593</v>
      </c>
    </row>
    <row r="110" spans="2:7" ht="93" customHeight="1" x14ac:dyDescent="0.25"/>
    <row r="111" spans="2:7" x14ac:dyDescent="0.25">
      <c r="B111" s="5" t="s">
        <v>0</v>
      </c>
      <c r="C111" s="5"/>
      <c r="D111" s="5"/>
      <c r="E111" s="5"/>
      <c r="F111" s="5" t="s">
        <v>95</v>
      </c>
    </row>
    <row r="112" spans="2:7" x14ac:dyDescent="0.25">
      <c r="B112" s="86" t="s">
        <v>19</v>
      </c>
      <c r="C112" s="86"/>
      <c r="D112" s="86"/>
      <c r="E112" s="86"/>
      <c r="F112" s="86"/>
      <c r="G112" s="86"/>
    </row>
    <row r="113" spans="2:19" ht="18.75" x14ac:dyDescent="0.3">
      <c r="B113" s="6" t="s">
        <v>52</v>
      </c>
      <c r="C113" s="6"/>
      <c r="D113" s="6"/>
      <c r="E113" s="6"/>
      <c r="F113" s="5"/>
      <c r="G113" s="5"/>
    </row>
    <row r="114" spans="2:19" ht="18.75" x14ac:dyDescent="0.3">
      <c r="B114" s="71" t="s">
        <v>79</v>
      </c>
      <c r="C114" s="6"/>
      <c r="D114" s="6"/>
      <c r="F114" s="6"/>
      <c r="G114" s="6"/>
    </row>
    <row r="116" spans="2:19" ht="45" x14ac:dyDescent="0.25">
      <c r="B116" s="44"/>
      <c r="C116" s="73" t="s">
        <v>80</v>
      </c>
      <c r="D116" s="73" t="s">
        <v>81</v>
      </c>
      <c r="E116" s="73" t="s">
        <v>82</v>
      </c>
      <c r="F116" s="44"/>
      <c r="I116" s="44"/>
      <c r="J116" s="26" t="s">
        <v>78</v>
      </c>
      <c r="K116" s="26" t="s">
        <v>77</v>
      </c>
      <c r="L116" s="26" t="s">
        <v>23</v>
      </c>
      <c r="M116" s="26" t="s">
        <v>24</v>
      </c>
      <c r="N116" s="26" t="s">
        <v>25</v>
      </c>
      <c r="O116" s="82" t="s">
        <v>21</v>
      </c>
      <c r="P116" s="83"/>
      <c r="Q116" s="82" t="s">
        <v>22</v>
      </c>
      <c r="R116" s="83"/>
      <c r="S116" s="57" t="s">
        <v>72</v>
      </c>
    </row>
    <row r="117" spans="2:19" ht="32.25" customHeight="1" x14ac:dyDescent="0.25">
      <c r="B117" s="26" t="s">
        <v>78</v>
      </c>
      <c r="C117" s="19">
        <f>J117</f>
        <v>39240</v>
      </c>
      <c r="D117" s="19">
        <f>J118</f>
        <v>3270</v>
      </c>
      <c r="E117" s="19">
        <f>J119</f>
        <v>148.63636363636363</v>
      </c>
      <c r="F117" s="44"/>
      <c r="I117" s="72" t="s">
        <v>80</v>
      </c>
      <c r="J117" s="56">
        <f>J118*12</f>
        <v>39240</v>
      </c>
      <c r="K117" s="56">
        <f>K118*12</f>
        <v>7062</v>
      </c>
      <c r="L117" s="19">
        <f>J119*15</f>
        <v>2229.5454545454545</v>
      </c>
      <c r="M117" s="19">
        <f>J119*60</f>
        <v>8918.181818181818</v>
      </c>
      <c r="N117" s="19">
        <f>J119*30</f>
        <v>4459.090909090909</v>
      </c>
      <c r="O117" s="80">
        <f>O118*12</f>
        <v>3531.5999999999995</v>
      </c>
      <c r="P117" s="81"/>
      <c r="Q117" s="80">
        <f>Q118*12</f>
        <v>784.80000000000007</v>
      </c>
      <c r="R117" s="81"/>
      <c r="S117" s="19">
        <f>J117+K117+L117+M117+N117+O117+Q117</f>
        <v>66225.218181818185</v>
      </c>
    </row>
    <row r="118" spans="2:19" ht="32.25" customHeight="1" x14ac:dyDescent="0.25">
      <c r="B118" s="26" t="s">
        <v>92</v>
      </c>
      <c r="C118" s="19">
        <f>K117</f>
        <v>7062</v>
      </c>
      <c r="D118" s="19">
        <f>K118</f>
        <v>588.5</v>
      </c>
      <c r="E118" s="19">
        <f>K119</f>
        <v>26.75</v>
      </c>
      <c r="F118" s="44"/>
      <c r="I118" s="72" t="s">
        <v>81</v>
      </c>
      <c r="J118" s="56">
        <f>C84</f>
        <v>3270</v>
      </c>
      <c r="K118" s="56">
        <f>(K119*22)</f>
        <v>588.5</v>
      </c>
      <c r="L118" s="19">
        <f>L119*22</f>
        <v>185.7954545454545</v>
      </c>
      <c r="M118" s="19">
        <f>M119*22</f>
        <v>743.18181818181802</v>
      </c>
      <c r="N118" s="19">
        <f>N119*22</f>
        <v>371.59090909090901</v>
      </c>
      <c r="O118" s="80">
        <f>P119*22</f>
        <v>294.29999999999995</v>
      </c>
      <c r="P118" s="81"/>
      <c r="Q118" s="80">
        <f>R119*22</f>
        <v>65.400000000000006</v>
      </c>
      <c r="R118" s="81"/>
      <c r="S118" s="19">
        <f>J118+K118+L118+M118+N118+O118+Q118</f>
        <v>5518.7681818181809</v>
      </c>
    </row>
    <row r="119" spans="2:19" ht="32.25" customHeight="1" x14ac:dyDescent="0.25">
      <c r="B119" s="26" t="s">
        <v>23</v>
      </c>
      <c r="C119" s="19">
        <f>L117</f>
        <v>2229.5454545454545</v>
      </c>
      <c r="D119" s="19">
        <f>L118</f>
        <v>185.7954545454545</v>
      </c>
      <c r="E119" s="19">
        <f>L119</f>
        <v>8.4452479338842963</v>
      </c>
      <c r="F119" s="44"/>
      <c r="I119" s="72" t="s">
        <v>82</v>
      </c>
      <c r="J119" s="56">
        <f>J118/22</f>
        <v>148.63636363636363</v>
      </c>
      <c r="K119" s="56">
        <f>C87*0.25</f>
        <v>26.75</v>
      </c>
      <c r="L119" s="19">
        <f>(((J119*15)/12)/22)</f>
        <v>8.4452479338842963</v>
      </c>
      <c r="M119" s="19">
        <f>(((J119*60)/12)/22)</f>
        <v>33.780991735537185</v>
      </c>
      <c r="N119" s="19">
        <f>(((J119*30)/12)/22)</f>
        <v>16.890495867768593</v>
      </c>
      <c r="O119" s="19">
        <f>J119*0.04</f>
        <v>5.9454545454545453</v>
      </c>
      <c r="P119" s="19">
        <f>J119*0.09</f>
        <v>13.377272727272725</v>
      </c>
      <c r="Q119" s="19">
        <f>J119*0.01</f>
        <v>1.4863636363636363</v>
      </c>
      <c r="R119" s="19">
        <f>J119*0.02</f>
        <v>2.9727272727272727</v>
      </c>
      <c r="S119" s="19">
        <f>J119+K119+L119+M119+N119+P119+R119</f>
        <v>250.85309917355372</v>
      </c>
    </row>
    <row r="120" spans="2:19" ht="38.25" customHeight="1" x14ac:dyDescent="0.25">
      <c r="B120" s="26" t="s">
        <v>91</v>
      </c>
      <c r="C120" s="19">
        <f>M117</f>
        <v>8918.181818181818</v>
      </c>
      <c r="D120" s="19">
        <f>M118</f>
        <v>743.18181818181802</v>
      </c>
      <c r="E120" s="19">
        <f>M119</f>
        <v>33.780991735537185</v>
      </c>
      <c r="F120" s="44"/>
      <c r="I120" s="44"/>
      <c r="J120" s="44"/>
      <c r="K120" s="44"/>
      <c r="L120" s="44"/>
      <c r="M120" s="44"/>
      <c r="N120" s="44"/>
      <c r="O120" s="53" t="s">
        <v>70</v>
      </c>
      <c r="P120" s="58" t="s">
        <v>71</v>
      </c>
      <c r="Q120" s="75" t="s">
        <v>85</v>
      </c>
      <c r="R120" s="58" t="s">
        <v>86</v>
      </c>
    </row>
    <row r="121" spans="2:19" ht="32.25" customHeight="1" x14ac:dyDescent="0.25">
      <c r="B121" s="26" t="s">
        <v>25</v>
      </c>
      <c r="C121" s="19">
        <f>N117</f>
        <v>4459.090909090909</v>
      </c>
      <c r="D121" s="19">
        <f>N118</f>
        <v>371.59090909090901</v>
      </c>
      <c r="E121" s="19">
        <f>N119</f>
        <v>16.890495867768593</v>
      </c>
      <c r="F121" s="44"/>
    </row>
    <row r="122" spans="2:19" ht="29.25" customHeight="1" x14ac:dyDescent="0.25">
      <c r="B122" s="78" t="s">
        <v>60</v>
      </c>
      <c r="C122" s="79">
        <f>O117</f>
        <v>3531.5999999999995</v>
      </c>
      <c r="D122" s="79">
        <f>O118</f>
        <v>294.29999999999995</v>
      </c>
      <c r="E122" s="19">
        <f>O119</f>
        <v>5.9454545454545453</v>
      </c>
      <c r="F122" s="74" t="s">
        <v>83</v>
      </c>
    </row>
    <row r="123" spans="2:19" ht="27.75" customHeight="1" x14ac:dyDescent="0.25">
      <c r="B123" s="78"/>
      <c r="C123" s="79"/>
      <c r="D123" s="79"/>
      <c r="E123" s="19">
        <f>P119</f>
        <v>13.377272727272725</v>
      </c>
      <c r="F123" s="74" t="s">
        <v>84</v>
      </c>
    </row>
    <row r="124" spans="2:19" ht="27.75" customHeight="1" x14ac:dyDescent="0.25">
      <c r="B124" s="78" t="s">
        <v>22</v>
      </c>
      <c r="C124" s="79">
        <f>Q117</f>
        <v>784.80000000000007</v>
      </c>
      <c r="D124" s="79">
        <f>Q118</f>
        <v>65.400000000000006</v>
      </c>
      <c r="E124" s="19">
        <f>Q119</f>
        <v>1.4863636363636363</v>
      </c>
      <c r="F124" s="74" t="s">
        <v>87</v>
      </c>
    </row>
    <row r="125" spans="2:19" ht="29.25" customHeight="1" x14ac:dyDescent="0.25">
      <c r="B125" s="78"/>
      <c r="C125" s="79"/>
      <c r="D125" s="79"/>
      <c r="E125" s="19">
        <f>R119</f>
        <v>2.9727272727272727</v>
      </c>
      <c r="F125" s="74" t="s">
        <v>88</v>
      </c>
    </row>
    <row r="126" spans="2:19" ht="24" customHeight="1" x14ac:dyDescent="0.25">
      <c r="B126" s="38" t="s">
        <v>72</v>
      </c>
      <c r="C126" s="76">
        <f>SUM(C117:C125)</f>
        <v>66225.218181818185</v>
      </c>
      <c r="D126" s="76">
        <f>SUM(D117:D125)</f>
        <v>5518.7681818181809</v>
      </c>
      <c r="E126" s="76">
        <f>E117+E118+E119+E120+E121+E123+E125</f>
        <v>250.85309917355372</v>
      </c>
      <c r="F126" s="44"/>
    </row>
  </sheetData>
  <mergeCells count="25">
    <mergeCell ref="C41:E41"/>
    <mergeCell ref="C40:E40"/>
    <mergeCell ref="B112:G112"/>
    <mergeCell ref="C44:E44"/>
    <mergeCell ref="B32:G32"/>
    <mergeCell ref="J38:K38"/>
    <mergeCell ref="B10:G10"/>
    <mergeCell ref="B22:C22"/>
    <mergeCell ref="E22:F22"/>
    <mergeCell ref="D28:F28"/>
    <mergeCell ref="Q116:R116"/>
    <mergeCell ref="Q118:R118"/>
    <mergeCell ref="Q117:R117"/>
    <mergeCell ref="C42:E42"/>
    <mergeCell ref="C43:E43"/>
    <mergeCell ref="C45:E45"/>
    <mergeCell ref="O116:P116"/>
    <mergeCell ref="B124:B125"/>
    <mergeCell ref="C124:C125"/>
    <mergeCell ref="D124:D125"/>
    <mergeCell ref="O118:P118"/>
    <mergeCell ref="O117:P117"/>
    <mergeCell ref="B122:B123"/>
    <mergeCell ref="C122:C123"/>
    <mergeCell ref="D122:D123"/>
  </mergeCells>
  <pageMargins left="0.70866141732283472" right="0.11811023622047245" top="0" bottom="0.74803149606299213" header="0.31496062992125984" footer="0.31496062992125984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2014-05-13T22:29:07Z</dcterms:modified>
</cp:coreProperties>
</file>