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90" yWindow="-15" windowWidth="20580" windowHeight="8145" activeTab="5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trang 6 " sheetId="8" r:id="rId6"/>
  </sheets>
  <definedNames>
    <definedName name="_xlnm._FilterDatabase" localSheetId="0" hidden="1">Sheet1!$A$1:$K$11</definedName>
    <definedName name="_xlnm._FilterDatabase" localSheetId="1" hidden="1">Sheet2!$A$2:$H$11</definedName>
    <definedName name="_xlnm.Criteria" localSheetId="0">Sheet1!$J$14:$J$15</definedName>
    <definedName name="_xlnm.Criteria" localSheetId="1">Sheet2!$I$18</definedName>
    <definedName name="_xlnm.Extract" localSheetId="0">Sheet1!$A$21:$K$21</definedName>
    <definedName name="_xlnm.Extract" localSheetId="1">Sheet2!$A$24:$H$24</definedName>
  </definedNames>
  <calcPr calcId="144525"/>
</workbook>
</file>

<file path=xl/calcChain.xml><?xml version="1.0" encoding="utf-8"?>
<calcChain xmlns="http://schemas.openxmlformats.org/spreadsheetml/2006/main">
  <c r="C9" i="8" l="1"/>
  <c r="C10" i="8"/>
  <c r="D10" i="8"/>
  <c r="D9" i="8"/>
  <c r="K10" i="5" l="1"/>
  <c r="I10" i="5"/>
  <c r="L10" i="5" s="1"/>
  <c r="E10" i="5"/>
  <c r="J10" i="5" s="1"/>
  <c r="D10" i="5"/>
  <c r="J9" i="5"/>
  <c r="I9" i="5"/>
  <c r="L9" i="5" s="1"/>
  <c r="E9" i="5"/>
  <c r="D9" i="5"/>
  <c r="K8" i="5"/>
  <c r="I8" i="5"/>
  <c r="L8" i="5" s="1"/>
  <c r="E8" i="5"/>
  <c r="J8" i="5" s="1"/>
  <c r="D8" i="5"/>
  <c r="J7" i="5"/>
  <c r="I7" i="5"/>
  <c r="L7" i="5" s="1"/>
  <c r="E7" i="5"/>
  <c r="D7" i="5"/>
  <c r="K6" i="5"/>
  <c r="I6" i="5"/>
  <c r="E6" i="5"/>
  <c r="J6" i="5" s="1"/>
  <c r="L6" i="5" s="1"/>
  <c r="D6" i="5"/>
  <c r="J5" i="5"/>
  <c r="I5" i="5"/>
  <c r="L5" i="5" s="1"/>
  <c r="E5" i="5"/>
  <c r="D5" i="5"/>
  <c r="K4" i="5"/>
  <c r="I4" i="5"/>
  <c r="E4" i="5"/>
  <c r="J4" i="5" s="1"/>
  <c r="L4" i="5" s="1"/>
  <c r="D4" i="5"/>
  <c r="J3" i="5"/>
  <c r="I3" i="5"/>
  <c r="L3" i="5" s="1"/>
  <c r="E3" i="5"/>
  <c r="D3" i="5"/>
  <c r="E11" i="4"/>
  <c r="D11" i="4"/>
  <c r="F11" i="4" s="1"/>
  <c r="G11" i="4" s="1"/>
  <c r="H11" i="4" s="1"/>
  <c r="C11" i="4"/>
  <c r="F10" i="4"/>
  <c r="E10" i="4"/>
  <c r="G10" i="4" s="1"/>
  <c r="H10" i="4" s="1"/>
  <c r="D10" i="4"/>
  <c r="C10" i="4"/>
  <c r="E9" i="4"/>
  <c r="D9" i="4"/>
  <c r="F9" i="4" s="1"/>
  <c r="G9" i="4" s="1"/>
  <c r="H9" i="4" s="1"/>
  <c r="C9" i="4"/>
  <c r="F8" i="4"/>
  <c r="E8" i="4"/>
  <c r="G8" i="4" s="1"/>
  <c r="H8" i="4" s="1"/>
  <c r="D8" i="4"/>
  <c r="C8" i="4"/>
  <c r="E7" i="4"/>
  <c r="D7" i="4"/>
  <c r="F7" i="4" s="1"/>
  <c r="G7" i="4" s="1"/>
  <c r="H7" i="4" s="1"/>
  <c r="C7" i="4"/>
  <c r="F6" i="4"/>
  <c r="E6" i="4"/>
  <c r="G6" i="4" s="1"/>
  <c r="H6" i="4" s="1"/>
  <c r="D6" i="4"/>
  <c r="C6" i="4"/>
  <c r="E5" i="4"/>
  <c r="D5" i="4"/>
  <c r="F5" i="4" s="1"/>
  <c r="G5" i="4" s="1"/>
  <c r="H5" i="4" s="1"/>
  <c r="C5" i="4"/>
  <c r="F4" i="4"/>
  <c r="E4" i="4"/>
  <c r="G4" i="4" s="1"/>
  <c r="H4" i="4" s="1"/>
  <c r="D4" i="4"/>
  <c r="C4" i="4"/>
  <c r="E3" i="4"/>
  <c r="D3" i="4"/>
  <c r="F3" i="4" s="1"/>
  <c r="G3" i="4" s="1"/>
  <c r="H3" i="4" s="1"/>
  <c r="C3" i="4"/>
  <c r="J11" i="3"/>
  <c r="I11" i="3"/>
  <c r="K11" i="3" s="1"/>
  <c r="E11" i="3"/>
  <c r="D11" i="3"/>
  <c r="J10" i="3"/>
  <c r="K10" i="3" s="1"/>
  <c r="I10" i="3"/>
  <c r="E10" i="3"/>
  <c r="D10" i="3"/>
  <c r="I9" i="3"/>
  <c r="E9" i="3"/>
  <c r="J9" i="3" s="1"/>
  <c r="K9" i="3" s="1"/>
  <c r="D9" i="3"/>
  <c r="I8" i="3"/>
  <c r="E8" i="3"/>
  <c r="J8" i="3" s="1"/>
  <c r="D8" i="3"/>
  <c r="J7" i="3"/>
  <c r="I7" i="3"/>
  <c r="K7" i="3" s="1"/>
  <c r="E7" i="3"/>
  <c r="D7" i="3"/>
  <c r="J6" i="3"/>
  <c r="K6" i="3" s="1"/>
  <c r="I6" i="3"/>
  <c r="E6" i="3"/>
  <c r="D6" i="3"/>
  <c r="I5" i="3"/>
  <c r="E5" i="3"/>
  <c r="J5" i="3" s="1"/>
  <c r="K5" i="3" s="1"/>
  <c r="D5" i="3"/>
  <c r="I4" i="3"/>
  <c r="E4" i="3"/>
  <c r="J4" i="3" s="1"/>
  <c r="D4" i="3"/>
  <c r="J3" i="3"/>
  <c r="I3" i="3"/>
  <c r="K3" i="3" s="1"/>
  <c r="E3" i="3"/>
  <c r="D3" i="3"/>
  <c r="J2" i="3"/>
  <c r="K2" i="3" s="1"/>
  <c r="I2" i="3"/>
  <c r="E2" i="3"/>
  <c r="D2" i="3"/>
  <c r="G18" i="5" l="1"/>
  <c r="H18" i="5"/>
  <c r="K4" i="3"/>
  <c r="G15" i="3"/>
  <c r="K8" i="3"/>
  <c r="K3" i="5"/>
  <c r="K5" i="5"/>
  <c r="K7" i="5"/>
  <c r="K9" i="5"/>
</calcChain>
</file>

<file path=xl/sharedStrings.xml><?xml version="1.0" encoding="utf-8"?>
<sst xmlns="http://schemas.openxmlformats.org/spreadsheetml/2006/main" count="368" uniqueCount="234">
  <si>
    <t>K1.101</t>
  </si>
  <si>
    <t>STT</t>
  </si>
  <si>
    <t>MÃ SỐ</t>
  </si>
  <si>
    <t>HỌ TÊN THÍ SINH</t>
  </si>
  <si>
    <t>NGÀNH THI</t>
  </si>
  <si>
    <t>KHU VỰC</t>
  </si>
  <si>
    <t>ĐIỂM TOÁN</t>
  </si>
  <si>
    <t>ĐIỂM HÓA</t>
  </si>
  <si>
    <t>TỔNG ĐIỂM</t>
  </si>
  <si>
    <t>ĐIỂM CHUẨN</t>
  </si>
  <si>
    <t>KẾT QUẢ</t>
  </si>
  <si>
    <t>ĐIỂM LÝ</t>
  </si>
  <si>
    <t>VÕ THÀNH THÔNG</t>
  </si>
  <si>
    <t>NGUYỄN HỮU BẰNG</t>
  </si>
  <si>
    <t>LÝ THỊ HÂN</t>
  </si>
  <si>
    <t>NGUYỄN PHI BẰNG</t>
  </si>
  <si>
    <t>ĐỖ VĂN THI</t>
  </si>
  <si>
    <t>TRẦN THỊ DUYÊN</t>
  </si>
  <si>
    <t>NGÔ NGỌC HẬU</t>
  </si>
  <si>
    <t>TRỊNH KIM MÃ</t>
  </si>
  <si>
    <t>QUÁCH NGỌC LAN</t>
  </si>
  <si>
    <t>TRẦN THỊ CHI</t>
  </si>
  <si>
    <t>H2.102</t>
  </si>
  <si>
    <t>Q1.130</t>
  </si>
  <si>
    <t>Q2.131</t>
  </si>
  <si>
    <t>K1.105</t>
  </si>
  <si>
    <t>C1.110</t>
  </si>
  <si>
    <t>C2.120</t>
  </si>
  <si>
    <t>H2.135</t>
  </si>
  <si>
    <t>K1.120</t>
  </si>
  <si>
    <t>K2.201</t>
  </si>
  <si>
    <t>BẢNG ĐIỂM CHUẨN</t>
  </si>
  <si>
    <t>MÃ NGÀNH</t>
  </si>
  <si>
    <t>TÊN NGÀNH</t>
  </si>
  <si>
    <t>ĐIỂM CHUẨN 1</t>
  </si>
  <si>
    <t>ĐIỂM CHUẨN 2</t>
  </si>
  <si>
    <t>C</t>
  </si>
  <si>
    <t>H</t>
  </si>
  <si>
    <t>K</t>
  </si>
  <si>
    <t>Q</t>
  </si>
  <si>
    <t>CƠ KHÍ</t>
  </si>
  <si>
    <t>HỎA DẦU</t>
  </si>
  <si>
    <t>KẾ TOÁN</t>
  </si>
  <si>
    <t>QUẢN TRỊ KINH DOANH</t>
  </si>
  <si>
    <t>DOANH SỐ BÁN XE MÁY</t>
  </si>
  <si>
    <t>MÃ HÀNG</t>
  </si>
  <si>
    <t>NGÀY MUA</t>
  </si>
  <si>
    <t>TÊN TỈNH</t>
  </si>
  <si>
    <t>TÊN HÀNG</t>
  </si>
  <si>
    <t>SỐ LƯỢNG</t>
  </si>
  <si>
    <t>ĐƠN GIÁ</t>
  </si>
  <si>
    <t>THÀNH TIỀN (VND)</t>
  </si>
  <si>
    <t>THÀNH TIỀN (USD)</t>
  </si>
  <si>
    <t>FUH051</t>
  </si>
  <si>
    <t>DRD170</t>
  </si>
  <si>
    <t>LOL090</t>
  </si>
  <si>
    <t>DAH050</t>
  </si>
  <si>
    <t>LOD030</t>
  </si>
  <si>
    <t>LIL080</t>
  </si>
  <si>
    <t>FUH100</t>
  </si>
  <si>
    <t>DRD120</t>
  </si>
  <si>
    <t>DAH079</t>
  </si>
  <si>
    <t>BẢNG 1</t>
  </si>
  <si>
    <t>GIÁ 1(ĐƠN VỊ 1000)</t>
  </si>
  <si>
    <t>GiÁ 2 (ĐƠN VỊ 1000)</t>
  </si>
  <si>
    <t>DA</t>
  </si>
  <si>
    <t>LI</t>
  </si>
  <si>
    <t>LO</t>
  </si>
  <si>
    <t>FU</t>
  </si>
  <si>
    <t>DR</t>
  </si>
  <si>
    <t>DREAM</t>
  </si>
  <si>
    <t>FUTURE</t>
  </si>
  <si>
    <t>LONCIN</t>
  </si>
  <si>
    <t>LIFAN</t>
  </si>
  <si>
    <t>DAYANG</t>
  </si>
  <si>
    <t>BẢNG 2</t>
  </si>
  <si>
    <t>MÃ</t>
  </si>
  <si>
    <t>D</t>
  </si>
  <si>
    <t>L</t>
  </si>
  <si>
    <t>LONG AN</t>
  </si>
  <si>
    <t>ĐỒNG NAI</t>
  </si>
  <si>
    <t>HỒ CHÍ MINH</t>
  </si>
  <si>
    <t>SBD</t>
  </si>
  <si>
    <t>HỌ</t>
  </si>
  <si>
    <t>TÊN</t>
  </si>
  <si>
    <t>TOÁN</t>
  </si>
  <si>
    <t>LÝ</t>
  </si>
  <si>
    <t>HÓA</t>
  </si>
  <si>
    <t>A101</t>
  </si>
  <si>
    <t>B102</t>
  </si>
  <si>
    <t>C203</t>
  </si>
  <si>
    <t>D204</t>
  </si>
  <si>
    <t>A205</t>
  </si>
  <si>
    <t>C106</t>
  </si>
  <si>
    <t>D107</t>
  </si>
  <si>
    <t>A208</t>
  </si>
  <si>
    <t>LÊ MINH</t>
  </si>
  <si>
    <t>TRƯƠNG QUANG</t>
  </si>
  <si>
    <t>NGUYỄN MẠNH</t>
  </si>
  <si>
    <t>NGUYỄN THỊ</t>
  </si>
  <si>
    <t>CHÂU THANH</t>
  </si>
  <si>
    <t>TRẦN</t>
  </si>
  <si>
    <t>PHAN BÁ</t>
  </si>
  <si>
    <t>TẤN</t>
  </si>
  <si>
    <t>MINH</t>
  </si>
  <si>
    <t>ĐỊNH</t>
  </si>
  <si>
    <t>ĐÌNH</t>
  </si>
  <si>
    <t>THANH</t>
  </si>
  <si>
    <t>THẾ</t>
  </si>
  <si>
    <t>TRUNG</t>
  </si>
  <si>
    <t>VINH</t>
  </si>
  <si>
    <t>A</t>
  </si>
  <si>
    <t>B</t>
  </si>
  <si>
    <t>MÁY TÍNH</t>
  </si>
  <si>
    <t>ĐIỆN TỬ</t>
  </si>
  <si>
    <t>XÂY DỤNG</t>
  </si>
  <si>
    <t>BẢNG 3</t>
  </si>
  <si>
    <t>ĐIỂM HỌC BỔNG</t>
  </si>
  <si>
    <t>BẢNG THỐNG KÊ</t>
  </si>
  <si>
    <t>TỔNG SỐ THÍ SINH ĐẬU</t>
  </si>
  <si>
    <t>TỔNG SỐ THÍ SINH RỚT</t>
  </si>
  <si>
    <t>MÃ DỰ ÁN</t>
  </si>
  <si>
    <t>MÃ KHU VỰC</t>
  </si>
  <si>
    <t>LOẠI DỰ ẤN</t>
  </si>
  <si>
    <t>CHỦ ĐẦU TƯ</t>
  </si>
  <si>
    <t>VỐN ĐẦU TƯ</t>
  </si>
  <si>
    <t>NĂM BẮT ĐẦU</t>
  </si>
  <si>
    <t>NĂM KẾT THÚC</t>
  </si>
  <si>
    <t>MỨC ƯU TIÊN</t>
  </si>
  <si>
    <t>TIỀM NĂNG</t>
  </si>
  <si>
    <t>XD1MNIDC</t>
  </si>
  <si>
    <t>TH2MBFPT</t>
  </si>
  <si>
    <t>XD1MTTDC</t>
  </si>
  <si>
    <t>TH1MBFPT</t>
  </si>
  <si>
    <t>DL3MBSGT</t>
  </si>
  <si>
    <t>TH1MNFPT</t>
  </si>
  <si>
    <t>DL3MTMLI</t>
  </si>
  <si>
    <t>DL2MTMLI</t>
  </si>
  <si>
    <t>BẢNG CHỦ ĐẦU TƯ &amp; VỐN ĐẦU TƯ</t>
  </si>
  <si>
    <t>IDC</t>
  </si>
  <si>
    <t>FPT</t>
  </si>
  <si>
    <t>SGT</t>
  </si>
  <si>
    <t>MLI</t>
  </si>
  <si>
    <t>TẬP ĐOÀN MAI LINH</t>
  </si>
  <si>
    <t>SAIF GÒN TOURIST</t>
  </si>
  <si>
    <t>TẬP ĐOÀN FPT</t>
  </si>
  <si>
    <t>CTY XD IDICO</t>
  </si>
  <si>
    <t>MN</t>
  </si>
  <si>
    <t>MB</t>
  </si>
  <si>
    <t>MT</t>
  </si>
  <si>
    <t>100 TỈ</t>
  </si>
  <si>
    <t>800 TỈ</t>
  </si>
  <si>
    <t>500 TỈ</t>
  </si>
  <si>
    <t>1000 TỈ</t>
  </si>
  <si>
    <t>1500 TỈ</t>
  </si>
  <si>
    <t>350 TỈ</t>
  </si>
  <si>
    <t>200 TỈ</t>
  </si>
  <si>
    <t>750 TỈ</t>
  </si>
  <si>
    <t>BẢNG LOẠI DỰ ÁN</t>
  </si>
  <si>
    <t>XD</t>
  </si>
  <si>
    <t>TH</t>
  </si>
  <si>
    <t>DL</t>
  </si>
  <si>
    <t>LOẠI DỰ ÁN</t>
  </si>
  <si>
    <t>DỰ ÁN XÂY DỰNG</t>
  </si>
  <si>
    <t>DỰ ÁN TIN HỌC</t>
  </si>
  <si>
    <t>DỰ ÁN DU LỊCH</t>
  </si>
  <si>
    <t>THÍ SINH CÓ KẾT QUẢ ĐẬU</t>
  </si>
  <si>
    <t>đậu</t>
  </si>
  <si>
    <t>1</t>
  </si>
  <si>
    <t>2</t>
  </si>
  <si>
    <t>NGANH THI</t>
  </si>
  <si>
    <t>HỌC BỎNG</t>
  </si>
  <si>
    <t>SÀI GÒN Tourist</t>
  </si>
  <si>
    <t>TẬP ĐOÀN fpt</t>
  </si>
  <si>
    <t xml:space="preserve">TỔNG VỐN ĐẦU TƯ </t>
  </si>
  <si>
    <t xml:space="preserve">KẾT QUẢ TUYỂN SINH NĂM HỌC </t>
  </si>
  <si>
    <t>???</t>
  </si>
  <si>
    <t xml:space="preserve">MÃ SỐ </t>
  </si>
  <si>
    <t xml:space="preserve">HỌ VÀ TÊN </t>
  </si>
  <si>
    <t xml:space="preserve">NGÀNH THI </t>
  </si>
  <si>
    <t xml:space="preserve">KHU VỰC </t>
  </si>
  <si>
    <t xml:space="preserve">TOÁN </t>
  </si>
  <si>
    <t xml:space="preserve">LÝ </t>
  </si>
  <si>
    <t>HOÁ</t>
  </si>
  <si>
    <t xml:space="preserve">KẾT QUẢ </t>
  </si>
  <si>
    <t>H101X</t>
  </si>
  <si>
    <t>H102S</t>
  </si>
  <si>
    <t>C203X</t>
  </si>
  <si>
    <t>D240X</t>
  </si>
  <si>
    <t>M205S</t>
  </si>
  <si>
    <t>C106X</t>
  </si>
  <si>
    <t>D107S</t>
  </si>
  <si>
    <t>M208X</t>
  </si>
  <si>
    <t xml:space="preserve">THỊ </t>
  </si>
  <si>
    <t xml:space="preserve">HỒNG </t>
  </si>
  <si>
    <t xml:space="preserve">VĂN </t>
  </si>
  <si>
    <t xml:space="preserve">QUANG </t>
  </si>
  <si>
    <t xml:space="preserve">THU </t>
  </si>
  <si>
    <t>NHUNG</t>
  </si>
  <si>
    <t xml:space="preserve">NGUYỆT </t>
  </si>
  <si>
    <t xml:space="preserve">THAO </t>
  </si>
  <si>
    <t xml:space="preserve">ĐẠO </t>
  </si>
  <si>
    <t xml:space="preserve">THẢO </t>
  </si>
  <si>
    <t xml:space="preserve">HUYỀN </t>
  </si>
  <si>
    <t xml:space="preserve">THẮNG </t>
  </si>
  <si>
    <t xml:space="preserve">BẢNG 1 </t>
  </si>
  <si>
    <t xml:space="preserve">MÃ NGÀNH </t>
  </si>
  <si>
    <t>M</t>
  </si>
  <si>
    <t xml:space="preserve">ĐIỂM CHUẨN 1 </t>
  </si>
  <si>
    <t xml:space="preserve">ĐIỆN TỬ </t>
  </si>
  <si>
    <t xml:space="preserve">CƠ KHÍ </t>
  </si>
  <si>
    <t xml:space="preserve">HÓA DẦU </t>
  </si>
  <si>
    <t xml:space="preserve">BẢNG 2 </t>
  </si>
  <si>
    <t xml:space="preserve">DANH MỤC VẬT TƯ </t>
  </si>
  <si>
    <t xml:space="preserve">MÃ VT </t>
  </si>
  <si>
    <t>V001</t>
  </si>
  <si>
    <t>V002</t>
  </si>
  <si>
    <t>V003</t>
  </si>
  <si>
    <t xml:space="preserve">V004 </t>
  </si>
  <si>
    <t xml:space="preserve">TÊN VẬT TƯ </t>
  </si>
  <si>
    <t xml:space="preserve">CASSETTE </t>
  </si>
  <si>
    <t>BIA HÀ NỘI</t>
  </si>
  <si>
    <t xml:space="preserve">BÀN LÀ  </t>
  </si>
  <si>
    <t xml:space="preserve">QUẠT NATIONAL </t>
  </si>
  <si>
    <t xml:space="preserve">ĐƠN VỊ </t>
  </si>
  <si>
    <t xml:space="preserve">CHIẾC </t>
  </si>
  <si>
    <t xml:space="preserve">THÙNG </t>
  </si>
  <si>
    <t xml:space="preserve">ĐƠN GIÁ </t>
  </si>
  <si>
    <t xml:space="preserve">DANH SÁCH NHẬP VẬT TƯ  </t>
  </si>
  <si>
    <t>NGÀY</t>
  </si>
  <si>
    <t xml:space="preserve">ĐƠN VỊ TÍNH </t>
  </si>
  <si>
    <t xml:space="preserve">SỐ LƯỢNG </t>
  </si>
  <si>
    <t xml:space="preserve">THÀNH TIỀN </t>
  </si>
  <si>
    <t xml:space="preserve">V001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</si>
</sst>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8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rgb="FF000000"/>
      <name val="Cambria"/>
      <family val="1"/>
    </font>
    <font>
      <sz val="12"/>
      <color rgb="FF000000"/>
      <name val="TimesNewRomanPSM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21" fillId="0" borderId="10" xfId="0" applyFont="1" applyBorder="1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70" zoomScaleNormal="70" workbookViewId="0">
      <selection activeCell="K12" sqref="K12"/>
    </sheetView>
  </sheetViews>
  <sheetFormatPr defaultRowHeight="15"/>
  <cols>
    <col min="1" max="1" width="10.33203125" bestFit="1" customWidth="1"/>
    <col min="2" max="2" width="20.33203125" customWidth="1"/>
    <col min="3" max="3" width="29" customWidth="1"/>
    <col min="4" max="4" width="30" customWidth="1"/>
    <col min="5" max="5" width="12.88671875" customWidth="1"/>
    <col min="6" max="6" width="18.33203125" customWidth="1"/>
    <col min="7" max="7" width="14.44140625" customWidth="1"/>
    <col min="8" max="8" width="14.77734375" customWidth="1"/>
    <col min="9" max="9" width="17.109375" customWidth="1"/>
    <col min="10" max="10" width="17.88671875" customWidth="1"/>
    <col min="11" max="11" width="13.44140625" customWidth="1"/>
  </cols>
  <sheetData>
    <row r="1" spans="1:11" ht="23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11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23.25">
      <c r="A2" s="6">
        <v>1</v>
      </c>
      <c r="B2" s="6" t="s">
        <v>0</v>
      </c>
      <c r="C2" s="6" t="s">
        <v>12</v>
      </c>
      <c r="D2" s="6" t="str">
        <f>VLOOKUP(LEFT(B2,1),$A$15:$D$18,2)</f>
        <v>KẾ TOÁN</v>
      </c>
      <c r="E2" s="6" t="str">
        <f>MID(B2,2,1)</f>
        <v>1</v>
      </c>
      <c r="F2" s="6">
        <v>5</v>
      </c>
      <c r="G2" s="6">
        <v>8</v>
      </c>
      <c r="H2" s="6">
        <v>8</v>
      </c>
      <c r="I2" s="6">
        <f>F2+G2+H2</f>
        <v>21</v>
      </c>
      <c r="J2" s="6">
        <f>VLOOKUP(LEFT(B2,1),$A$15:D$18,IF(E2="1",3,4),0)</f>
        <v>17</v>
      </c>
      <c r="K2" s="6" t="str">
        <f>IF(I2&gt;=J2,"đậu","rớt")</f>
        <v>đậu</v>
      </c>
    </row>
    <row r="3" spans="1:11" ht="23.25">
      <c r="A3" s="6">
        <v>2</v>
      </c>
      <c r="B3" s="6" t="s">
        <v>22</v>
      </c>
      <c r="C3" s="6" t="s">
        <v>13</v>
      </c>
      <c r="D3" s="6" t="str">
        <f t="shared" ref="D3:D11" si="0">VLOOKUP(LEFT(B3,1),$A$15:$D$18,2)</f>
        <v>HỎA DẦU</v>
      </c>
      <c r="E3" s="6" t="str">
        <f t="shared" ref="E3:E11" si="1">MID(B3,2,1)</f>
        <v>2</v>
      </c>
      <c r="F3" s="6">
        <v>7</v>
      </c>
      <c r="G3" s="6">
        <v>9</v>
      </c>
      <c r="H3" s="6">
        <v>5</v>
      </c>
      <c r="I3" s="6">
        <f t="shared" ref="I3:I11" si="2">F3+G3+H3</f>
        <v>21</v>
      </c>
      <c r="J3" s="6">
        <f>VLOOKUP(LEFT(B3,1),$A$15:D$18,IF(E3="1",3,4),0)</f>
        <v>17</v>
      </c>
      <c r="K3" s="6" t="str">
        <f t="shared" ref="K3:K11" si="3">IF(I3&gt;=J3,"đậu","rớt")</f>
        <v>đậu</v>
      </c>
    </row>
    <row r="4" spans="1:11" ht="23.25">
      <c r="A4" s="6">
        <v>3</v>
      </c>
      <c r="B4" s="6" t="s">
        <v>23</v>
      </c>
      <c r="C4" s="6" t="s">
        <v>14</v>
      </c>
      <c r="D4" s="6" t="str">
        <f t="shared" si="0"/>
        <v>QUẢN TRỊ KINH DOANH</v>
      </c>
      <c r="E4" s="6" t="str">
        <f t="shared" si="1"/>
        <v>1</v>
      </c>
      <c r="F4" s="6">
        <v>6</v>
      </c>
      <c r="G4" s="6">
        <v>8</v>
      </c>
      <c r="H4" s="6">
        <v>7</v>
      </c>
      <c r="I4" s="6">
        <f t="shared" si="2"/>
        <v>21</v>
      </c>
      <c r="J4" s="6">
        <f>VLOOKUP(LEFT(B4,1),$A$15:D$18,IF(E4="1",3,4),0)</f>
        <v>18</v>
      </c>
      <c r="K4" s="6" t="str">
        <f t="shared" si="3"/>
        <v>đậu</v>
      </c>
    </row>
    <row r="5" spans="1:11" ht="23.25">
      <c r="A5" s="6">
        <v>4</v>
      </c>
      <c r="B5" s="6" t="s">
        <v>24</v>
      </c>
      <c r="C5" s="6" t="s">
        <v>15</v>
      </c>
      <c r="D5" s="6" t="str">
        <f t="shared" si="0"/>
        <v>QUẢN TRỊ KINH DOANH</v>
      </c>
      <c r="E5" s="6" t="str">
        <f t="shared" si="1"/>
        <v>2</v>
      </c>
      <c r="F5" s="6">
        <v>5</v>
      </c>
      <c r="G5" s="6">
        <v>75</v>
      </c>
      <c r="H5" s="6">
        <v>3</v>
      </c>
      <c r="I5" s="6">
        <f t="shared" si="2"/>
        <v>83</v>
      </c>
      <c r="J5" s="6">
        <f>VLOOKUP(LEFT(B5,1),$A$15:D$18,IF(E5="1",3,4),0)</f>
        <v>19</v>
      </c>
      <c r="K5" s="6" t="str">
        <f t="shared" si="3"/>
        <v>đậu</v>
      </c>
    </row>
    <row r="6" spans="1:11" ht="23.25">
      <c r="A6" s="6">
        <v>5</v>
      </c>
      <c r="B6" s="6" t="s">
        <v>25</v>
      </c>
      <c r="C6" s="6" t="s">
        <v>16</v>
      </c>
      <c r="D6" s="6" t="str">
        <f t="shared" si="0"/>
        <v>KẾ TOÁN</v>
      </c>
      <c r="E6" s="6" t="str">
        <f t="shared" si="1"/>
        <v>1</v>
      </c>
      <c r="F6" s="6">
        <v>9</v>
      </c>
      <c r="G6" s="6">
        <v>8</v>
      </c>
      <c r="H6" s="6">
        <v>6</v>
      </c>
      <c r="I6" s="6">
        <f t="shared" si="2"/>
        <v>23</v>
      </c>
      <c r="J6" s="6">
        <f>VLOOKUP(LEFT(B6,1),$A$15:D$18,IF(E6="1",3,4),0)</f>
        <v>17</v>
      </c>
      <c r="K6" s="6" t="str">
        <f t="shared" si="3"/>
        <v>đậu</v>
      </c>
    </row>
    <row r="7" spans="1:11" ht="23.25">
      <c r="A7" s="6">
        <v>6</v>
      </c>
      <c r="B7" s="6" t="s">
        <v>26</v>
      </c>
      <c r="C7" s="6" t="s">
        <v>17</v>
      </c>
      <c r="D7" s="6" t="str">
        <f t="shared" si="0"/>
        <v>CƠ KHÍ</v>
      </c>
      <c r="E7" s="6" t="str">
        <f t="shared" si="1"/>
        <v>1</v>
      </c>
      <c r="F7" s="6">
        <v>2.5</v>
      </c>
      <c r="G7" s="6">
        <v>6</v>
      </c>
      <c r="H7" s="6">
        <v>2.5</v>
      </c>
      <c r="I7" s="6">
        <f t="shared" si="2"/>
        <v>11</v>
      </c>
      <c r="J7" s="6">
        <f>VLOOKUP(LEFT(B7,1),$A$15:D$18,IF(E7="1",3,4),0)</f>
        <v>17</v>
      </c>
      <c r="K7" s="6" t="str">
        <f t="shared" si="3"/>
        <v>rớt</v>
      </c>
    </row>
    <row r="8" spans="1:11" ht="23.25">
      <c r="A8" s="6">
        <v>7</v>
      </c>
      <c r="B8" s="6" t="s">
        <v>27</v>
      </c>
      <c r="C8" s="6" t="s">
        <v>18</v>
      </c>
      <c r="D8" s="6" t="str">
        <f t="shared" si="0"/>
        <v>CƠ KHÍ</v>
      </c>
      <c r="E8" s="6" t="str">
        <f t="shared" si="1"/>
        <v>2</v>
      </c>
      <c r="F8" s="6">
        <v>6</v>
      </c>
      <c r="G8" s="6">
        <v>4</v>
      </c>
      <c r="H8" s="6">
        <v>6</v>
      </c>
      <c r="I8" s="6">
        <f t="shared" si="2"/>
        <v>16</v>
      </c>
      <c r="J8" s="6">
        <f>VLOOKUP(LEFT(B8,1),$A$15:D$18,IF(E8="1",3,4),0)</f>
        <v>18</v>
      </c>
      <c r="K8" s="6" t="str">
        <f t="shared" si="3"/>
        <v>rớt</v>
      </c>
    </row>
    <row r="9" spans="1:11" ht="23.25">
      <c r="A9" s="6">
        <v>8</v>
      </c>
      <c r="B9" s="6" t="s">
        <v>28</v>
      </c>
      <c r="C9" s="6" t="s">
        <v>19</v>
      </c>
      <c r="D9" s="6" t="str">
        <f t="shared" si="0"/>
        <v>HỎA DẦU</v>
      </c>
      <c r="E9" s="6" t="str">
        <f t="shared" si="1"/>
        <v>2</v>
      </c>
      <c r="F9" s="6">
        <v>6</v>
      </c>
      <c r="G9" s="6">
        <v>5</v>
      </c>
      <c r="H9" s="6">
        <v>5</v>
      </c>
      <c r="I9" s="6">
        <f t="shared" si="2"/>
        <v>16</v>
      </c>
      <c r="J9" s="6">
        <f>VLOOKUP(LEFT(B9,1),$A$15:D$18,IF(E9="1",3,4),0)</f>
        <v>17</v>
      </c>
      <c r="K9" s="6" t="str">
        <f t="shared" si="3"/>
        <v>rớt</v>
      </c>
    </row>
    <row r="10" spans="1:11" ht="23.25">
      <c r="A10" s="6">
        <v>9</v>
      </c>
      <c r="B10" s="6" t="s">
        <v>29</v>
      </c>
      <c r="C10" s="6" t="s">
        <v>20</v>
      </c>
      <c r="D10" s="6" t="str">
        <f t="shared" si="0"/>
        <v>KẾ TOÁN</v>
      </c>
      <c r="E10" s="6" t="str">
        <f t="shared" si="1"/>
        <v>1</v>
      </c>
      <c r="F10" s="6">
        <v>15</v>
      </c>
      <c r="G10" s="6">
        <v>2</v>
      </c>
      <c r="H10" s="6">
        <v>3</v>
      </c>
      <c r="I10" s="6">
        <f t="shared" si="2"/>
        <v>20</v>
      </c>
      <c r="J10" s="6">
        <f>VLOOKUP(LEFT(B10,1),$A$15:D$18,IF(E10="1",3,4),0)</f>
        <v>17</v>
      </c>
      <c r="K10" s="6" t="str">
        <f t="shared" si="3"/>
        <v>đậu</v>
      </c>
    </row>
    <row r="11" spans="1:11" ht="23.25">
      <c r="A11" s="6">
        <v>10</v>
      </c>
      <c r="B11" s="6" t="s">
        <v>30</v>
      </c>
      <c r="C11" s="6" t="s">
        <v>21</v>
      </c>
      <c r="D11" s="6" t="str">
        <f t="shared" si="0"/>
        <v>KẾ TOÁN</v>
      </c>
      <c r="E11" s="6" t="str">
        <f t="shared" si="1"/>
        <v>2</v>
      </c>
      <c r="F11" s="6">
        <v>4</v>
      </c>
      <c r="G11" s="6">
        <v>8</v>
      </c>
      <c r="H11" s="6">
        <v>7</v>
      </c>
      <c r="I11" s="6">
        <f t="shared" si="2"/>
        <v>19</v>
      </c>
      <c r="J11" s="6">
        <f>VLOOKUP(LEFT(B11,1),$A$15:D$18,IF(E11="1",3,4),0)</f>
        <v>18</v>
      </c>
      <c r="K11" s="6" t="str">
        <f t="shared" si="3"/>
        <v>đậu</v>
      </c>
    </row>
    <row r="12" spans="1:11" ht="23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23.25">
      <c r="A13" s="24" t="s">
        <v>31</v>
      </c>
      <c r="B13" s="24"/>
      <c r="C13" s="24"/>
      <c r="D13" s="2"/>
      <c r="E13" s="2"/>
      <c r="F13" s="2"/>
      <c r="G13" s="2"/>
      <c r="H13" s="2"/>
      <c r="I13" s="2"/>
      <c r="J13" s="2"/>
      <c r="K13" s="2"/>
    </row>
    <row r="14" spans="1:11" ht="23.25">
      <c r="A14" s="6" t="s">
        <v>32</v>
      </c>
      <c r="B14" s="6" t="s">
        <v>33</v>
      </c>
      <c r="C14" s="6" t="s">
        <v>34</v>
      </c>
      <c r="D14" s="6" t="s">
        <v>35</v>
      </c>
      <c r="E14" s="2"/>
      <c r="F14" s="25" t="s">
        <v>166</v>
      </c>
      <c r="G14" s="25"/>
      <c r="H14" s="25"/>
      <c r="I14" s="25"/>
      <c r="J14" s="6" t="s">
        <v>10</v>
      </c>
      <c r="K14" s="2"/>
    </row>
    <row r="15" spans="1:11" ht="23.25">
      <c r="A15" s="6" t="s">
        <v>36</v>
      </c>
      <c r="B15" s="6" t="s">
        <v>40</v>
      </c>
      <c r="C15" s="6">
        <v>17</v>
      </c>
      <c r="D15" s="6">
        <v>18</v>
      </c>
      <c r="E15" s="2"/>
      <c r="F15" s="6" t="s">
        <v>42</v>
      </c>
      <c r="G15" s="6">
        <f>COUNTIFS(D2:D11,D2,K2:K11,K2)</f>
        <v>4</v>
      </c>
      <c r="H15" s="6"/>
      <c r="I15" s="6"/>
      <c r="J15" s="6" t="s">
        <v>167</v>
      </c>
      <c r="K15" s="2"/>
    </row>
    <row r="16" spans="1:11" ht="23.25">
      <c r="A16" s="6" t="s">
        <v>37</v>
      </c>
      <c r="B16" s="6" t="s">
        <v>41</v>
      </c>
      <c r="C16" s="6">
        <v>16</v>
      </c>
      <c r="D16" s="6">
        <v>17</v>
      </c>
      <c r="E16" s="2"/>
      <c r="F16" s="2"/>
      <c r="G16" s="2"/>
      <c r="H16" s="2"/>
      <c r="I16" s="2"/>
      <c r="J16" s="2"/>
      <c r="K16" s="2"/>
    </row>
    <row r="17" spans="1:11" ht="23.25">
      <c r="A17" s="6" t="s">
        <v>38</v>
      </c>
      <c r="B17" s="6" t="s">
        <v>42</v>
      </c>
      <c r="C17" s="6">
        <v>17</v>
      </c>
      <c r="D17" s="6">
        <v>18</v>
      </c>
      <c r="E17" s="2"/>
      <c r="F17" s="2"/>
      <c r="G17" s="2"/>
      <c r="H17" s="2"/>
      <c r="I17" s="2"/>
      <c r="J17" s="2"/>
      <c r="K17" s="2"/>
    </row>
    <row r="18" spans="1:11" ht="23.25">
      <c r="A18" s="6" t="s">
        <v>39</v>
      </c>
      <c r="B18" s="6" t="s">
        <v>43</v>
      </c>
      <c r="C18" s="6">
        <v>18</v>
      </c>
      <c r="D18" s="6">
        <v>19</v>
      </c>
      <c r="E18" s="2"/>
      <c r="F18" s="2"/>
      <c r="G18" s="2"/>
      <c r="H18" s="2"/>
      <c r="I18" s="2"/>
      <c r="J18" s="2"/>
      <c r="K18" s="2"/>
    </row>
    <row r="19" spans="1:11" ht="23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23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23.25">
      <c r="A21" s="6" t="s">
        <v>1</v>
      </c>
      <c r="B21" s="6" t="s">
        <v>2</v>
      </c>
      <c r="C21" s="6" t="s">
        <v>3</v>
      </c>
      <c r="D21" s="6" t="s">
        <v>4</v>
      </c>
      <c r="E21" s="6" t="s">
        <v>5</v>
      </c>
      <c r="F21" s="6" t="s">
        <v>6</v>
      </c>
      <c r="G21" s="6" t="s">
        <v>11</v>
      </c>
      <c r="H21" s="6" t="s">
        <v>7</v>
      </c>
      <c r="I21" s="6" t="s">
        <v>8</v>
      </c>
      <c r="J21" s="6" t="s">
        <v>9</v>
      </c>
      <c r="K21" s="6" t="s">
        <v>10</v>
      </c>
    </row>
    <row r="22" spans="1:11" ht="23.25">
      <c r="A22" s="6">
        <v>1</v>
      </c>
      <c r="B22" s="6" t="s">
        <v>0</v>
      </c>
      <c r="C22" s="6" t="s">
        <v>12</v>
      </c>
      <c r="D22" s="6" t="s">
        <v>42</v>
      </c>
      <c r="E22" s="6" t="s">
        <v>168</v>
      </c>
      <c r="F22" s="6">
        <v>5</v>
      </c>
      <c r="G22" s="6">
        <v>8</v>
      </c>
      <c r="H22" s="6">
        <v>8</v>
      </c>
      <c r="I22" s="6">
        <v>21</v>
      </c>
      <c r="J22" s="6">
        <v>17</v>
      </c>
      <c r="K22" s="6" t="s">
        <v>167</v>
      </c>
    </row>
    <row r="23" spans="1:11" ht="23.25">
      <c r="A23" s="6">
        <v>2</v>
      </c>
      <c r="B23" s="6" t="s">
        <v>22</v>
      </c>
      <c r="C23" s="6" t="s">
        <v>13</v>
      </c>
      <c r="D23" s="6" t="s">
        <v>41</v>
      </c>
      <c r="E23" s="6" t="s">
        <v>169</v>
      </c>
      <c r="F23" s="6">
        <v>7</v>
      </c>
      <c r="G23" s="6">
        <v>9</v>
      </c>
      <c r="H23" s="6">
        <v>5</v>
      </c>
      <c r="I23" s="6">
        <v>21</v>
      </c>
      <c r="J23" s="6">
        <v>17</v>
      </c>
      <c r="K23" s="6" t="s">
        <v>167</v>
      </c>
    </row>
    <row r="24" spans="1:11" ht="23.25">
      <c r="A24" s="6">
        <v>3</v>
      </c>
      <c r="B24" s="6" t="s">
        <v>23</v>
      </c>
      <c r="C24" s="6" t="s">
        <v>14</v>
      </c>
      <c r="D24" s="6" t="s">
        <v>43</v>
      </c>
      <c r="E24" s="6" t="s">
        <v>168</v>
      </c>
      <c r="F24" s="6">
        <v>6</v>
      </c>
      <c r="G24" s="6">
        <v>8</v>
      </c>
      <c r="H24" s="6">
        <v>7</v>
      </c>
      <c r="I24" s="6">
        <v>21</v>
      </c>
      <c r="J24" s="6">
        <v>18</v>
      </c>
      <c r="K24" s="6" t="s">
        <v>167</v>
      </c>
    </row>
    <row r="25" spans="1:11" ht="23.25">
      <c r="A25" s="6">
        <v>4</v>
      </c>
      <c r="B25" s="6" t="s">
        <v>24</v>
      </c>
      <c r="C25" s="6" t="s">
        <v>15</v>
      </c>
      <c r="D25" s="6" t="s">
        <v>43</v>
      </c>
      <c r="E25" s="6" t="s">
        <v>169</v>
      </c>
      <c r="F25" s="6">
        <v>5</v>
      </c>
      <c r="G25" s="6">
        <v>75</v>
      </c>
      <c r="H25" s="6">
        <v>3</v>
      </c>
      <c r="I25" s="6">
        <v>83</v>
      </c>
      <c r="J25" s="6">
        <v>19</v>
      </c>
      <c r="K25" s="6" t="s">
        <v>167</v>
      </c>
    </row>
    <row r="26" spans="1:11" ht="23.25">
      <c r="A26" s="6">
        <v>5</v>
      </c>
      <c r="B26" s="6" t="s">
        <v>25</v>
      </c>
      <c r="C26" s="6" t="s">
        <v>16</v>
      </c>
      <c r="D26" s="6" t="s">
        <v>42</v>
      </c>
      <c r="E26" s="6" t="s">
        <v>168</v>
      </c>
      <c r="F26" s="6">
        <v>9</v>
      </c>
      <c r="G26" s="6">
        <v>8</v>
      </c>
      <c r="H26" s="6">
        <v>6</v>
      </c>
      <c r="I26" s="6">
        <v>23</v>
      </c>
      <c r="J26" s="6">
        <v>17</v>
      </c>
      <c r="K26" s="6" t="s">
        <v>167</v>
      </c>
    </row>
    <row r="27" spans="1:11" ht="23.25">
      <c r="A27" s="6">
        <v>9</v>
      </c>
      <c r="B27" s="6" t="s">
        <v>29</v>
      </c>
      <c r="C27" s="6" t="s">
        <v>20</v>
      </c>
      <c r="D27" s="6" t="s">
        <v>42</v>
      </c>
      <c r="E27" s="6" t="s">
        <v>168</v>
      </c>
      <c r="F27" s="6">
        <v>15</v>
      </c>
      <c r="G27" s="6">
        <v>2</v>
      </c>
      <c r="H27" s="6">
        <v>3</v>
      </c>
      <c r="I27" s="6">
        <v>20</v>
      </c>
      <c r="J27" s="6">
        <v>17</v>
      </c>
      <c r="K27" s="6" t="s">
        <v>167</v>
      </c>
    </row>
    <row r="28" spans="1:11" ht="23.25">
      <c r="A28" s="6">
        <v>10</v>
      </c>
      <c r="B28" s="6" t="s">
        <v>30</v>
      </c>
      <c r="C28" s="6" t="s">
        <v>21</v>
      </c>
      <c r="D28" s="6" t="s">
        <v>42</v>
      </c>
      <c r="E28" s="6" t="s">
        <v>169</v>
      </c>
      <c r="F28" s="6">
        <v>4</v>
      </c>
      <c r="G28" s="6">
        <v>8</v>
      </c>
      <c r="H28" s="6">
        <v>7</v>
      </c>
      <c r="I28" s="6">
        <v>19</v>
      </c>
      <c r="J28" s="6">
        <v>18</v>
      </c>
      <c r="K28" s="6" t="s">
        <v>167</v>
      </c>
    </row>
    <row r="29" spans="1:11" ht="23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</sheetData>
  <mergeCells count="2">
    <mergeCell ref="A13:C13"/>
    <mergeCell ref="F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F3" sqref="F3"/>
    </sheetView>
  </sheetViews>
  <sheetFormatPr defaultRowHeight="15"/>
  <cols>
    <col min="1" max="1" width="8.6640625" customWidth="1"/>
    <col min="2" max="2" width="10.109375" bestFit="1" customWidth="1"/>
    <col min="3" max="3" width="17.21875" bestFit="1" customWidth="1"/>
    <col min="4" max="4" width="17.77734375" bestFit="1" customWidth="1"/>
    <col min="5" max="5" width="10.6640625" bestFit="1" customWidth="1"/>
    <col min="6" max="6" width="11.5546875" bestFit="1" customWidth="1"/>
    <col min="7" max="8" width="16.5546875" bestFit="1" customWidth="1"/>
  </cols>
  <sheetData>
    <row r="1" spans="1:9">
      <c r="A1" s="26" t="s">
        <v>44</v>
      </c>
      <c r="B1" s="26"/>
      <c r="C1" s="26"/>
      <c r="D1" s="26"/>
      <c r="E1" s="26"/>
      <c r="F1" s="26"/>
      <c r="G1" s="26"/>
      <c r="H1" s="26"/>
      <c r="I1" s="3"/>
    </row>
    <row r="2" spans="1:9" ht="30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3"/>
    </row>
    <row r="3" spans="1:9">
      <c r="A3" s="4" t="s">
        <v>53</v>
      </c>
      <c r="B3" s="4">
        <v>39815</v>
      </c>
      <c r="C3" s="4" t="str">
        <f>HLOOKUP(MID(A3,3,1),$E$15:$H$16,2,0)</f>
        <v>HỒ CHÍ MINH</v>
      </c>
      <c r="D3" s="4" t="str">
        <f>VLOOKUP(LEFT(A3,2),$A$15:$D$19,2,0)</f>
        <v>FUTURE</v>
      </c>
      <c r="E3" s="4">
        <f>VALUE(RIGHT(A3,3))</f>
        <v>51</v>
      </c>
      <c r="F3" s="4">
        <f>IF(MONTH(B3)&lt;5,VLOOKUP(D3,$A$15:$D$19,3,1),VLOOKUP(D3,$A$15:$D$19,4,1))</f>
        <v>8000</v>
      </c>
      <c r="G3" s="4">
        <f>E3*F3</f>
        <v>408000</v>
      </c>
      <c r="H3" s="4">
        <f>IF(MONTH(B3)&lt;7,G3/19000,G3/20000)</f>
        <v>21.473684210526315</v>
      </c>
      <c r="I3" s="3"/>
    </row>
    <row r="4" spans="1:9">
      <c r="A4" s="4" t="s">
        <v>54</v>
      </c>
      <c r="B4" s="4">
        <v>39847</v>
      </c>
      <c r="C4" s="4" t="str">
        <f t="shared" ref="C4:C11" si="0">HLOOKUP(MID(A4,3,1),$E$15:$H$16,2,0)</f>
        <v>ĐỒNG NAI</v>
      </c>
      <c r="D4" s="4" t="str">
        <f t="shared" ref="D4:D11" si="1">VLOOKUP(LEFT(A4,2),$A$15:$D$19,2,0)</f>
        <v>DREAM</v>
      </c>
      <c r="E4" s="4">
        <f t="shared" ref="E4:E11" si="2">VALUE(RIGHT(A4,3))</f>
        <v>170</v>
      </c>
      <c r="F4" s="4">
        <f t="shared" ref="F4:F11" si="3">IF(MONTH(B4)&lt;5,VLOOKUP(D4,$A$15:$D$19,3,1),VLOOKUP(D4,$A$15:$D$19,4,1))</f>
        <v>8000</v>
      </c>
      <c r="G4" s="4">
        <f t="shared" ref="G4:G11" si="4">E4*F4</f>
        <v>1360000</v>
      </c>
      <c r="H4" s="4">
        <f t="shared" ref="H4:H11" si="5">IF(MONTH(B4)&lt;7,G4/19000,G4/20000)</f>
        <v>71.578947368421055</v>
      </c>
      <c r="I4" s="3"/>
    </row>
    <row r="5" spans="1:9">
      <c r="A5" s="4" t="s">
        <v>55</v>
      </c>
      <c r="B5" s="4">
        <v>39876</v>
      </c>
      <c r="C5" s="4" t="str">
        <f t="shared" si="0"/>
        <v>LONG AN</v>
      </c>
      <c r="D5" s="4" t="str">
        <f t="shared" si="1"/>
        <v>LONCIN</v>
      </c>
      <c r="E5" s="4">
        <f t="shared" si="2"/>
        <v>90</v>
      </c>
      <c r="F5" s="4">
        <f t="shared" si="3"/>
        <v>16000</v>
      </c>
      <c r="G5" s="4">
        <f t="shared" si="4"/>
        <v>1440000</v>
      </c>
      <c r="H5" s="4">
        <f t="shared" si="5"/>
        <v>75.78947368421052</v>
      </c>
      <c r="I5" s="3"/>
    </row>
    <row r="6" spans="1:9">
      <c r="A6" s="4" t="s">
        <v>56</v>
      </c>
      <c r="B6" s="4">
        <v>40150</v>
      </c>
      <c r="C6" s="4" t="str">
        <f t="shared" si="0"/>
        <v>HỒ CHÍ MINH</v>
      </c>
      <c r="D6" s="4" t="str">
        <f t="shared" si="1"/>
        <v>DAYANG</v>
      </c>
      <c r="E6" s="4">
        <f t="shared" si="2"/>
        <v>50</v>
      </c>
      <c r="F6" s="4">
        <f t="shared" si="3"/>
        <v>7500</v>
      </c>
      <c r="G6" s="4">
        <f t="shared" si="4"/>
        <v>375000</v>
      </c>
      <c r="H6" s="4">
        <f t="shared" si="5"/>
        <v>18.75</v>
      </c>
      <c r="I6" s="3"/>
    </row>
    <row r="7" spans="1:9">
      <c r="A7" s="4" t="s">
        <v>57</v>
      </c>
      <c r="B7" s="4">
        <v>40049</v>
      </c>
      <c r="C7" s="4" t="str">
        <f t="shared" si="0"/>
        <v>ĐỒNG NAI</v>
      </c>
      <c r="D7" s="4" t="str">
        <f t="shared" si="1"/>
        <v>LONCIN</v>
      </c>
      <c r="E7" s="4">
        <f t="shared" si="2"/>
        <v>30</v>
      </c>
      <c r="F7" s="4">
        <f t="shared" si="3"/>
        <v>16000</v>
      </c>
      <c r="G7" s="4">
        <f t="shared" si="4"/>
        <v>480000</v>
      </c>
      <c r="H7" s="4">
        <f t="shared" si="5"/>
        <v>24</v>
      </c>
      <c r="I7" s="3"/>
    </row>
    <row r="8" spans="1:9">
      <c r="A8" s="4" t="s">
        <v>58</v>
      </c>
      <c r="B8" s="4">
        <v>40136</v>
      </c>
      <c r="C8" s="4" t="str">
        <f t="shared" si="0"/>
        <v>LONG AN</v>
      </c>
      <c r="D8" s="4" t="str">
        <f t="shared" si="1"/>
        <v>LIFAN</v>
      </c>
      <c r="E8" s="4">
        <f t="shared" si="2"/>
        <v>80</v>
      </c>
      <c r="F8" s="4">
        <f t="shared" si="3"/>
        <v>6900</v>
      </c>
      <c r="G8" s="4">
        <f t="shared" si="4"/>
        <v>552000</v>
      </c>
      <c r="H8" s="4">
        <f t="shared" si="5"/>
        <v>27.6</v>
      </c>
      <c r="I8" s="3"/>
    </row>
    <row r="9" spans="1:9">
      <c r="A9" s="4" t="s">
        <v>59</v>
      </c>
      <c r="B9" s="4">
        <v>40150</v>
      </c>
      <c r="C9" s="4" t="str">
        <f t="shared" si="0"/>
        <v>HỒ CHÍ MINH</v>
      </c>
      <c r="D9" s="4" t="str">
        <f t="shared" si="1"/>
        <v>FUTURE</v>
      </c>
      <c r="E9" s="4">
        <f t="shared" si="2"/>
        <v>100</v>
      </c>
      <c r="F9" s="4">
        <f t="shared" si="3"/>
        <v>7500</v>
      </c>
      <c r="G9" s="4">
        <f t="shared" si="4"/>
        <v>750000</v>
      </c>
      <c r="H9" s="4">
        <f t="shared" si="5"/>
        <v>37.5</v>
      </c>
      <c r="I9" s="3"/>
    </row>
    <row r="10" spans="1:9">
      <c r="A10" s="4" t="s">
        <v>60</v>
      </c>
      <c r="B10" s="4">
        <v>39979</v>
      </c>
      <c r="C10" s="4" t="str">
        <f t="shared" si="0"/>
        <v>ĐỒNG NAI</v>
      </c>
      <c r="D10" s="4" t="str">
        <f t="shared" si="1"/>
        <v>DREAM</v>
      </c>
      <c r="E10" s="4">
        <f t="shared" si="2"/>
        <v>120</v>
      </c>
      <c r="F10" s="4">
        <f t="shared" si="3"/>
        <v>7500</v>
      </c>
      <c r="G10" s="4">
        <f t="shared" si="4"/>
        <v>900000</v>
      </c>
      <c r="H10" s="4">
        <f t="shared" si="5"/>
        <v>47.368421052631582</v>
      </c>
      <c r="I10" s="3"/>
    </row>
    <row r="11" spans="1:9">
      <c r="A11" s="4" t="s">
        <v>61</v>
      </c>
      <c r="B11" s="4">
        <v>40156</v>
      </c>
      <c r="C11" s="4" t="str">
        <f t="shared" si="0"/>
        <v>HỒ CHÍ MINH</v>
      </c>
      <c r="D11" s="4" t="str">
        <f t="shared" si="1"/>
        <v>DAYANG</v>
      </c>
      <c r="E11" s="4">
        <f t="shared" si="2"/>
        <v>79</v>
      </c>
      <c r="F11" s="4">
        <f t="shared" si="3"/>
        <v>7500</v>
      </c>
      <c r="G11" s="4">
        <f t="shared" si="4"/>
        <v>592500</v>
      </c>
      <c r="H11" s="4">
        <f t="shared" si="5"/>
        <v>29.625</v>
      </c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27" t="s">
        <v>62</v>
      </c>
      <c r="B13" s="27"/>
      <c r="C13" s="27"/>
      <c r="D13" s="27"/>
      <c r="E13" s="27" t="s">
        <v>75</v>
      </c>
      <c r="F13" s="27"/>
      <c r="G13" s="27"/>
      <c r="H13" s="27"/>
      <c r="I13" s="3"/>
    </row>
    <row r="14" spans="1:9" ht="30">
      <c r="A14" s="4" t="s">
        <v>45</v>
      </c>
      <c r="B14" s="4" t="s">
        <v>48</v>
      </c>
      <c r="C14" s="4" t="s">
        <v>63</v>
      </c>
      <c r="D14" s="4" t="s">
        <v>64</v>
      </c>
      <c r="E14" s="27"/>
      <c r="F14" s="27"/>
      <c r="G14" s="27"/>
      <c r="H14" s="27"/>
      <c r="I14" s="3"/>
    </row>
    <row r="15" spans="1:9">
      <c r="A15" s="4" t="s">
        <v>65</v>
      </c>
      <c r="B15" s="4" t="s">
        <v>74</v>
      </c>
      <c r="C15" s="4">
        <v>8000</v>
      </c>
      <c r="D15" s="4">
        <v>7500</v>
      </c>
      <c r="E15" s="4" t="s">
        <v>76</v>
      </c>
      <c r="F15" s="4" t="s">
        <v>37</v>
      </c>
      <c r="G15" s="4" t="s">
        <v>77</v>
      </c>
      <c r="H15" s="4" t="s">
        <v>78</v>
      </c>
      <c r="I15" s="4"/>
    </row>
    <row r="16" spans="1:9">
      <c r="A16" s="4" t="s">
        <v>66</v>
      </c>
      <c r="B16" s="4" t="s">
        <v>73</v>
      </c>
      <c r="C16" s="4">
        <v>7000</v>
      </c>
      <c r="D16" s="4">
        <v>6900</v>
      </c>
      <c r="E16" s="4" t="s">
        <v>47</v>
      </c>
      <c r="F16" s="4" t="s">
        <v>81</v>
      </c>
      <c r="G16" s="4" t="s">
        <v>80</v>
      </c>
      <c r="H16" s="4" t="s">
        <v>79</v>
      </c>
      <c r="I16" s="4"/>
    </row>
    <row r="17" spans="1:9">
      <c r="A17" s="4" t="s">
        <v>67</v>
      </c>
      <c r="B17" s="4" t="s">
        <v>72</v>
      </c>
      <c r="C17" s="4">
        <v>9000</v>
      </c>
      <c r="D17" s="4">
        <v>8000</v>
      </c>
      <c r="E17" s="4"/>
      <c r="F17" s="4"/>
      <c r="G17" s="4"/>
      <c r="H17" s="4"/>
      <c r="I17" s="4"/>
    </row>
    <row r="18" spans="1:9">
      <c r="A18" s="4" t="s">
        <v>68</v>
      </c>
      <c r="B18" s="4" t="s">
        <v>71</v>
      </c>
      <c r="C18" s="4">
        <v>23000</v>
      </c>
      <c r="D18" s="4">
        <v>23000</v>
      </c>
      <c r="E18" s="4"/>
      <c r="F18" s="4"/>
      <c r="G18" s="4"/>
      <c r="H18" s="4"/>
      <c r="I18" s="4" t="s">
        <v>71</v>
      </c>
    </row>
    <row r="19" spans="1:9">
      <c r="A19" s="4" t="s">
        <v>69</v>
      </c>
      <c r="B19" s="4" t="s">
        <v>70</v>
      </c>
      <c r="C19" s="4">
        <v>16000</v>
      </c>
      <c r="D19" s="4">
        <v>16000</v>
      </c>
      <c r="E19" s="4"/>
      <c r="F19" s="4"/>
      <c r="G19" s="4"/>
      <c r="H19" s="4"/>
      <c r="I19" s="4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 ht="30">
      <c r="A24" s="4" t="s">
        <v>45</v>
      </c>
      <c r="B24" s="4" t="s">
        <v>46</v>
      </c>
      <c r="C24" s="4" t="s">
        <v>47</v>
      </c>
      <c r="D24" s="4" t="s">
        <v>48</v>
      </c>
      <c r="E24" s="4" t="s">
        <v>49</v>
      </c>
      <c r="F24" s="4" t="s">
        <v>50</v>
      </c>
      <c r="G24" s="4" t="s">
        <v>51</v>
      </c>
      <c r="H24" s="4" t="s">
        <v>52</v>
      </c>
      <c r="I24" s="3"/>
    </row>
    <row r="25" spans="1:9">
      <c r="A25" s="4" t="s">
        <v>53</v>
      </c>
      <c r="B25" s="4">
        <v>39815</v>
      </c>
      <c r="C25" s="4" t="s">
        <v>81</v>
      </c>
      <c r="D25" s="4" t="s">
        <v>71</v>
      </c>
      <c r="E25" s="4">
        <v>51</v>
      </c>
      <c r="F25" s="4">
        <v>8000</v>
      </c>
      <c r="G25" s="4">
        <v>408000</v>
      </c>
      <c r="H25" s="4">
        <v>21.473684210526315</v>
      </c>
      <c r="I25" s="3"/>
    </row>
    <row r="26" spans="1:9">
      <c r="A26" s="4" t="s">
        <v>54</v>
      </c>
      <c r="B26" s="4">
        <v>39847</v>
      </c>
      <c r="C26" s="4" t="s">
        <v>80</v>
      </c>
      <c r="D26" s="4" t="s">
        <v>70</v>
      </c>
      <c r="E26" s="4">
        <v>170</v>
      </c>
      <c r="F26" s="4">
        <v>8000</v>
      </c>
      <c r="G26" s="4">
        <v>1360000</v>
      </c>
      <c r="H26" s="4">
        <v>71.578947368421055</v>
      </c>
      <c r="I26" s="3"/>
    </row>
    <row r="27" spans="1:9">
      <c r="A27" s="4" t="s">
        <v>55</v>
      </c>
      <c r="B27" s="4">
        <v>39876</v>
      </c>
      <c r="C27" s="4" t="s">
        <v>79</v>
      </c>
      <c r="D27" s="4" t="s">
        <v>72</v>
      </c>
      <c r="E27" s="4">
        <v>90</v>
      </c>
      <c r="F27" s="4">
        <v>16000</v>
      </c>
      <c r="G27" s="4">
        <v>1440000</v>
      </c>
      <c r="H27" s="4">
        <v>75.78947368421052</v>
      </c>
      <c r="I27" s="3"/>
    </row>
    <row r="28" spans="1:9">
      <c r="A28" s="4" t="s">
        <v>56</v>
      </c>
      <c r="B28" s="4">
        <v>40150</v>
      </c>
      <c r="C28" s="4" t="s">
        <v>81</v>
      </c>
      <c r="D28" s="4" t="s">
        <v>74</v>
      </c>
      <c r="E28" s="4">
        <v>50</v>
      </c>
      <c r="F28" s="4">
        <v>7500</v>
      </c>
      <c r="G28" s="4">
        <v>375000</v>
      </c>
      <c r="H28" s="4">
        <v>18.75</v>
      </c>
      <c r="I28" s="3"/>
    </row>
    <row r="29" spans="1:9">
      <c r="A29" s="4" t="s">
        <v>57</v>
      </c>
      <c r="B29" s="4">
        <v>40049</v>
      </c>
      <c r="C29" s="4" t="s">
        <v>80</v>
      </c>
      <c r="D29" s="4" t="s">
        <v>72</v>
      </c>
      <c r="E29" s="4">
        <v>30</v>
      </c>
      <c r="F29" s="4">
        <v>16000</v>
      </c>
      <c r="G29" s="4">
        <v>480000</v>
      </c>
      <c r="H29" s="4">
        <v>24</v>
      </c>
      <c r="I29" s="3"/>
    </row>
    <row r="30" spans="1:9">
      <c r="A30" s="4" t="s">
        <v>58</v>
      </c>
      <c r="B30" s="4">
        <v>40136</v>
      </c>
      <c r="C30" s="4" t="s">
        <v>79</v>
      </c>
      <c r="D30" s="4" t="s">
        <v>73</v>
      </c>
      <c r="E30" s="4">
        <v>80</v>
      </c>
      <c r="F30" s="4">
        <v>6900</v>
      </c>
      <c r="G30" s="4">
        <v>552000</v>
      </c>
      <c r="H30" s="4">
        <v>27.6</v>
      </c>
      <c r="I30" s="3"/>
    </row>
    <row r="31" spans="1:9">
      <c r="A31" s="4" t="s">
        <v>59</v>
      </c>
      <c r="B31" s="4">
        <v>40150</v>
      </c>
      <c r="C31" s="4" t="s">
        <v>81</v>
      </c>
      <c r="D31" s="4" t="s">
        <v>71</v>
      </c>
      <c r="E31" s="4">
        <v>100</v>
      </c>
      <c r="F31" s="4">
        <v>7500</v>
      </c>
      <c r="G31" s="4">
        <v>750000</v>
      </c>
      <c r="H31" s="4">
        <v>37.5</v>
      </c>
      <c r="I31" s="3"/>
    </row>
    <row r="32" spans="1:9">
      <c r="A32" s="4" t="s">
        <v>60</v>
      </c>
      <c r="B32" s="4">
        <v>39979</v>
      </c>
      <c r="C32" s="4" t="s">
        <v>80</v>
      </c>
      <c r="D32" s="4" t="s">
        <v>70</v>
      </c>
      <c r="E32" s="4">
        <v>120</v>
      </c>
      <c r="F32" s="4">
        <v>7500</v>
      </c>
      <c r="G32" s="4">
        <v>900000</v>
      </c>
      <c r="H32" s="4">
        <v>47.368421052631582</v>
      </c>
      <c r="I32" s="3"/>
    </row>
    <row r="33" spans="1:9">
      <c r="A33" s="4" t="s">
        <v>61</v>
      </c>
      <c r="B33" s="4">
        <v>40156</v>
      </c>
      <c r="C33" s="4" t="s">
        <v>81</v>
      </c>
      <c r="D33" s="4" t="s">
        <v>74</v>
      </c>
      <c r="E33" s="4">
        <v>79</v>
      </c>
      <c r="F33" s="4">
        <v>7500</v>
      </c>
      <c r="G33" s="4">
        <v>592500</v>
      </c>
      <c r="H33" s="4">
        <v>29.625</v>
      </c>
      <c r="I33" s="3"/>
    </row>
  </sheetData>
  <mergeCells count="3">
    <mergeCell ref="A1:H1"/>
    <mergeCell ref="E13:H14"/>
    <mergeCell ref="A13:D13"/>
  </mergeCells>
  <pageMargins left="0.7" right="0.7" top="0.75" bottom="0.75" header="0.3" footer="0.3"/>
  <pageSetup orientation="portrait" horizontalDpi="30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85" zoomScaleNormal="85" workbookViewId="0">
      <selection activeCell="G17" sqref="G17"/>
    </sheetView>
  </sheetViews>
  <sheetFormatPr defaultRowHeight="15"/>
  <cols>
    <col min="1" max="1" width="10.33203125" bestFit="1" customWidth="1"/>
    <col min="2" max="2" width="15.77734375" bestFit="1" customWidth="1"/>
    <col min="3" max="4" width="13.5546875" bestFit="1" customWidth="1"/>
    <col min="5" max="5" width="9.21875" bestFit="1" customWidth="1"/>
    <col min="7" max="7" width="20.77734375" bestFit="1" customWidth="1"/>
    <col min="8" max="8" width="12.88671875" style="41" customWidth="1"/>
    <col min="9" max="9" width="10.6640625" bestFit="1" customWidth="1"/>
    <col min="10" max="10" width="12" bestFit="1" customWidth="1"/>
    <col min="11" max="11" width="10.5546875" bestFit="1" customWidth="1"/>
  </cols>
  <sheetData>
    <row r="1" spans="1:12">
      <c r="A1" s="1" t="s">
        <v>62</v>
      </c>
      <c r="B1" s="1"/>
      <c r="C1" s="1"/>
      <c r="D1" s="1"/>
      <c r="E1" s="1"/>
      <c r="F1" s="1"/>
      <c r="G1" s="1"/>
      <c r="H1" s="40"/>
      <c r="I1" s="1"/>
      <c r="J1" s="1"/>
      <c r="K1" s="1"/>
      <c r="L1" s="1"/>
    </row>
    <row r="2" spans="1:12" ht="15" customHeight="1">
      <c r="A2" s="7" t="s">
        <v>82</v>
      </c>
      <c r="B2" s="7" t="s">
        <v>83</v>
      </c>
      <c r="C2" s="7" t="s">
        <v>84</v>
      </c>
      <c r="D2" s="7" t="s">
        <v>170</v>
      </c>
      <c r="E2" s="7" t="s">
        <v>5</v>
      </c>
      <c r="F2" s="7" t="s">
        <v>85</v>
      </c>
      <c r="G2" s="7" t="s">
        <v>86</v>
      </c>
      <c r="H2" s="18" t="s">
        <v>87</v>
      </c>
      <c r="I2" s="7" t="s">
        <v>8</v>
      </c>
      <c r="J2" s="7" t="s">
        <v>9</v>
      </c>
      <c r="K2" s="7" t="s">
        <v>171</v>
      </c>
      <c r="L2" s="7" t="s">
        <v>10</v>
      </c>
    </row>
    <row r="3" spans="1:12" ht="15" customHeight="1">
      <c r="A3" s="7" t="s">
        <v>88</v>
      </c>
      <c r="B3" s="7" t="s">
        <v>96</v>
      </c>
      <c r="C3" s="7" t="s">
        <v>103</v>
      </c>
      <c r="D3" s="7" t="str">
        <f>VLOOKUP(LEFT(A3,1),$A$14:$D$17,2,0)</f>
        <v>MÁY TÍNH</v>
      </c>
      <c r="E3" s="7" t="str">
        <f>MID(A3,2,1)</f>
        <v>1</v>
      </c>
      <c r="F3" s="7">
        <v>4</v>
      </c>
      <c r="G3" s="7">
        <v>7</v>
      </c>
      <c r="H3" s="18">
        <v>5</v>
      </c>
      <c r="I3" s="7">
        <f>F3+G3+H3</f>
        <v>16</v>
      </c>
      <c r="J3" s="7">
        <f>IF(E3="1",VLOOKUP(LEFT(A3,1),$A$14:$D$17,3,0),VLOOKUP(LEFT(A3,1),$A$14:$D$17,4,0))</f>
        <v>19</v>
      </c>
      <c r="K3" s="7" t="str">
        <f>IF(I3&gt;=HLOOKUP(LEFT(A3,1),$H$13:$K$14,2,0),"Có"," ")</f>
        <v xml:space="preserve"> </v>
      </c>
      <c r="L3" s="7" t="str">
        <f>IF(I3&gt;J3,"ĐẬU","Rớt")</f>
        <v>Rớt</v>
      </c>
    </row>
    <row r="4" spans="1:12" ht="15" customHeight="1">
      <c r="A4" s="7" t="s">
        <v>89</v>
      </c>
      <c r="B4" s="7" t="s">
        <v>97</v>
      </c>
      <c r="C4" s="7" t="s">
        <v>104</v>
      </c>
      <c r="D4" s="7" t="str">
        <f t="shared" ref="D4:D10" si="0">VLOOKUP(LEFT(A4,1),$A$14:$D$17,2,0)</f>
        <v>ĐIỆN TỬ</v>
      </c>
      <c r="E4" s="7" t="str">
        <f t="shared" ref="E4:E10" si="1">MID(A4,2,1)</f>
        <v>1</v>
      </c>
      <c r="F4" s="7">
        <v>5</v>
      </c>
      <c r="G4" s="7">
        <v>6</v>
      </c>
      <c r="H4" s="18">
        <v>6</v>
      </c>
      <c r="I4" s="7">
        <f t="shared" ref="I4:I9" si="2">F4+G4+H4</f>
        <v>17</v>
      </c>
      <c r="J4" s="7">
        <f t="shared" ref="J4:J10" si="3">IF(E4="1",VLOOKUP(LEFT(A4,1),$A$14:$D$17,3,0),VLOOKUP(LEFT(A4,1),$A$14:$D$17,4,0))</f>
        <v>17</v>
      </c>
      <c r="K4" s="7" t="str">
        <f t="shared" ref="K4:K10" si="4">IF(I4&gt;=HLOOKUP(LEFT(A4,1),$H$13:$K$14,2,0),"Có"," ")</f>
        <v xml:space="preserve"> </v>
      </c>
      <c r="L4" s="7" t="str">
        <f t="shared" ref="L4:L10" si="5">IF(I4&gt;J4,"ĐẬU","Rớt")</f>
        <v>Rớt</v>
      </c>
    </row>
    <row r="5" spans="1:12" ht="15" customHeight="1">
      <c r="A5" s="7" t="s">
        <v>90</v>
      </c>
      <c r="B5" s="7" t="s">
        <v>96</v>
      </c>
      <c r="C5" s="7" t="s">
        <v>105</v>
      </c>
      <c r="D5" s="7" t="str">
        <f t="shared" si="0"/>
        <v>XÂY DỤNG</v>
      </c>
      <c r="E5" s="7" t="str">
        <f t="shared" si="1"/>
        <v>2</v>
      </c>
      <c r="F5" s="7">
        <v>4</v>
      </c>
      <c r="G5" s="7">
        <v>3</v>
      </c>
      <c r="H5" s="18">
        <v>1</v>
      </c>
      <c r="I5" s="7">
        <f t="shared" si="2"/>
        <v>8</v>
      </c>
      <c r="J5" s="7">
        <f t="shared" si="3"/>
        <v>16</v>
      </c>
      <c r="K5" s="7" t="str">
        <f t="shared" si="4"/>
        <v xml:space="preserve"> </v>
      </c>
      <c r="L5" s="7" t="str">
        <f t="shared" si="5"/>
        <v>Rớt</v>
      </c>
    </row>
    <row r="6" spans="1:12" ht="15" customHeight="1">
      <c r="A6" s="7" t="s">
        <v>91</v>
      </c>
      <c r="B6" s="7" t="s">
        <v>98</v>
      </c>
      <c r="C6" s="7" t="s">
        <v>106</v>
      </c>
      <c r="D6" s="7" t="str">
        <f t="shared" si="0"/>
        <v>HÓA</v>
      </c>
      <c r="E6" s="7" t="str">
        <f t="shared" si="1"/>
        <v>2</v>
      </c>
      <c r="F6" s="7">
        <v>2</v>
      </c>
      <c r="G6" s="7">
        <v>4</v>
      </c>
      <c r="H6" s="18">
        <v>2</v>
      </c>
      <c r="I6" s="7">
        <f t="shared" si="2"/>
        <v>8</v>
      </c>
      <c r="J6" s="7">
        <f t="shared" si="3"/>
        <v>14</v>
      </c>
      <c r="K6" s="7" t="str">
        <f t="shared" si="4"/>
        <v xml:space="preserve"> </v>
      </c>
      <c r="L6" s="7" t="str">
        <f t="shared" si="5"/>
        <v>Rớt</v>
      </c>
    </row>
    <row r="7" spans="1:12" ht="15" customHeight="1">
      <c r="A7" s="7" t="s">
        <v>92</v>
      </c>
      <c r="B7" s="7" t="s">
        <v>99</v>
      </c>
      <c r="C7" s="7" t="s">
        <v>107</v>
      </c>
      <c r="D7" s="7" t="str">
        <f t="shared" si="0"/>
        <v>MÁY TÍNH</v>
      </c>
      <c r="E7" s="7" t="str">
        <f t="shared" si="1"/>
        <v>2</v>
      </c>
      <c r="F7" s="7">
        <v>6</v>
      </c>
      <c r="G7" s="7">
        <v>7</v>
      </c>
      <c r="H7" s="18">
        <v>9</v>
      </c>
      <c r="I7" s="7">
        <f t="shared" si="2"/>
        <v>22</v>
      </c>
      <c r="J7" s="7">
        <f t="shared" si="3"/>
        <v>10</v>
      </c>
      <c r="K7" s="7" t="str">
        <f t="shared" si="4"/>
        <v xml:space="preserve"> </v>
      </c>
      <c r="L7" s="7" t="str">
        <f t="shared" si="5"/>
        <v>ĐẬU</v>
      </c>
    </row>
    <row r="8" spans="1:12" ht="15" customHeight="1">
      <c r="A8" s="7" t="s">
        <v>93</v>
      </c>
      <c r="B8" s="7" t="s">
        <v>100</v>
      </c>
      <c r="C8" s="7" t="s">
        <v>108</v>
      </c>
      <c r="D8" s="7" t="str">
        <f t="shared" si="0"/>
        <v>XÂY DỤNG</v>
      </c>
      <c r="E8" s="7" t="str">
        <f t="shared" si="1"/>
        <v>1</v>
      </c>
      <c r="F8" s="7">
        <v>8</v>
      </c>
      <c r="G8" s="7">
        <v>6</v>
      </c>
      <c r="H8" s="18">
        <v>7</v>
      </c>
      <c r="I8" s="7">
        <f t="shared" si="2"/>
        <v>21</v>
      </c>
      <c r="J8" s="7">
        <f t="shared" si="3"/>
        <v>15</v>
      </c>
      <c r="K8" s="7" t="str">
        <f t="shared" si="4"/>
        <v>Có</v>
      </c>
      <c r="L8" s="7" t="str">
        <f t="shared" si="5"/>
        <v>ĐẬU</v>
      </c>
    </row>
    <row r="9" spans="1:12" ht="15" customHeight="1">
      <c r="A9" s="7" t="s">
        <v>94</v>
      </c>
      <c r="B9" s="7" t="s">
        <v>101</v>
      </c>
      <c r="C9" s="7" t="s">
        <v>109</v>
      </c>
      <c r="D9" s="7" t="str">
        <f t="shared" si="0"/>
        <v>HÓA</v>
      </c>
      <c r="E9" s="7" t="str">
        <f t="shared" si="1"/>
        <v>1</v>
      </c>
      <c r="F9" s="7">
        <v>9</v>
      </c>
      <c r="G9" s="7">
        <v>7</v>
      </c>
      <c r="H9" s="18">
        <v>8</v>
      </c>
      <c r="I9" s="7">
        <f t="shared" si="2"/>
        <v>24</v>
      </c>
      <c r="J9" s="7">
        <f t="shared" si="3"/>
        <v>13</v>
      </c>
      <c r="K9" s="7" t="str">
        <f t="shared" si="4"/>
        <v>Có</v>
      </c>
      <c r="L9" s="7" t="str">
        <f t="shared" si="5"/>
        <v>ĐẬU</v>
      </c>
    </row>
    <row r="10" spans="1:12" ht="15" customHeight="1">
      <c r="A10" s="7" t="s">
        <v>95</v>
      </c>
      <c r="B10" s="7" t="s">
        <v>102</v>
      </c>
      <c r="C10" s="7" t="s">
        <v>110</v>
      </c>
      <c r="D10" s="7" t="str">
        <f t="shared" si="0"/>
        <v>MÁY TÍNH</v>
      </c>
      <c r="E10" s="7" t="str">
        <f t="shared" si="1"/>
        <v>2</v>
      </c>
      <c r="F10" s="7">
        <v>9</v>
      </c>
      <c r="G10" s="7">
        <v>9</v>
      </c>
      <c r="H10" s="18">
        <v>9</v>
      </c>
      <c r="I10" s="7">
        <f>F10+G10+H10</f>
        <v>27</v>
      </c>
      <c r="J10" s="7">
        <f t="shared" si="3"/>
        <v>10</v>
      </c>
      <c r="K10" s="7" t="str">
        <f t="shared" si="4"/>
        <v>Có</v>
      </c>
      <c r="L10" s="7" t="str">
        <f t="shared" si="5"/>
        <v>ĐẬU</v>
      </c>
    </row>
    <row r="11" spans="1:12">
      <c r="A11" s="17"/>
      <c r="B11" s="17"/>
      <c r="C11" s="17"/>
      <c r="D11" s="17"/>
      <c r="E11" s="17"/>
      <c r="F11" s="17"/>
      <c r="G11" s="17"/>
      <c r="H11" s="19"/>
      <c r="I11" s="17"/>
      <c r="J11" s="17"/>
      <c r="K11" s="17"/>
      <c r="L11" s="17"/>
    </row>
    <row r="12" spans="1:12">
      <c r="A12" s="7" t="s">
        <v>75</v>
      </c>
      <c r="B12" s="7"/>
      <c r="C12" s="7"/>
      <c r="D12" s="7"/>
      <c r="E12" s="17"/>
      <c r="F12" s="17"/>
      <c r="G12" s="7" t="s">
        <v>116</v>
      </c>
      <c r="H12" s="18"/>
      <c r="I12" s="7"/>
      <c r="J12" s="7"/>
      <c r="K12" s="7"/>
      <c r="L12" s="17"/>
    </row>
    <row r="13" spans="1:12">
      <c r="A13" s="7" t="s">
        <v>32</v>
      </c>
      <c r="B13" s="7" t="s">
        <v>4</v>
      </c>
      <c r="C13" s="7" t="s">
        <v>34</v>
      </c>
      <c r="D13" s="7" t="s">
        <v>35</v>
      </c>
      <c r="E13" s="17"/>
      <c r="F13" s="17"/>
      <c r="G13" s="7" t="s">
        <v>32</v>
      </c>
      <c r="H13" s="18" t="s">
        <v>111</v>
      </c>
      <c r="I13" s="7" t="s">
        <v>112</v>
      </c>
      <c r="J13" s="7" t="s">
        <v>36</v>
      </c>
      <c r="K13" s="7" t="s">
        <v>77</v>
      </c>
      <c r="L13" s="17"/>
    </row>
    <row r="14" spans="1:12">
      <c r="A14" s="7" t="s">
        <v>111</v>
      </c>
      <c r="B14" s="7" t="s">
        <v>113</v>
      </c>
      <c r="C14" s="7">
        <v>19</v>
      </c>
      <c r="D14" s="7">
        <v>10</v>
      </c>
      <c r="E14" s="17"/>
      <c r="F14" s="17"/>
      <c r="G14" s="7" t="s">
        <v>117</v>
      </c>
      <c r="H14" s="18">
        <v>25</v>
      </c>
      <c r="I14" s="7">
        <v>23</v>
      </c>
      <c r="J14" s="7">
        <v>21</v>
      </c>
      <c r="K14" s="7">
        <v>19</v>
      </c>
      <c r="L14" s="17"/>
    </row>
    <row r="15" spans="1:12">
      <c r="A15" s="7" t="s">
        <v>112</v>
      </c>
      <c r="B15" s="7" t="s">
        <v>114</v>
      </c>
      <c r="C15" s="7">
        <v>17</v>
      </c>
      <c r="D15" s="7">
        <v>18</v>
      </c>
      <c r="E15" s="17"/>
      <c r="F15" s="17"/>
      <c r="G15" s="7"/>
      <c r="H15" s="18"/>
      <c r="I15" s="7"/>
      <c r="J15" s="7"/>
      <c r="K15" s="7"/>
      <c r="L15" s="17"/>
    </row>
    <row r="16" spans="1:12">
      <c r="A16" s="7" t="s">
        <v>36</v>
      </c>
      <c r="B16" s="7" t="s">
        <v>115</v>
      </c>
      <c r="C16" s="7">
        <v>15</v>
      </c>
      <c r="D16" s="7">
        <v>16</v>
      </c>
      <c r="E16" s="17"/>
      <c r="F16" s="17"/>
      <c r="G16" s="7" t="s">
        <v>118</v>
      </c>
      <c r="H16" s="18"/>
      <c r="I16" s="7"/>
      <c r="J16" s="7"/>
      <c r="K16" s="7"/>
      <c r="L16" s="17"/>
    </row>
    <row r="17" spans="1:12" ht="30">
      <c r="A17" s="7" t="s">
        <v>77</v>
      </c>
      <c r="B17" s="7" t="s">
        <v>87</v>
      </c>
      <c r="C17" s="7">
        <v>13</v>
      </c>
      <c r="D17" s="7">
        <v>14</v>
      </c>
      <c r="E17" s="17"/>
      <c r="F17" s="17"/>
      <c r="G17" s="18" t="s">
        <v>119</v>
      </c>
      <c r="H17" s="18" t="s">
        <v>120</v>
      </c>
      <c r="I17" s="7"/>
      <c r="J17" s="7"/>
      <c r="K17" s="7"/>
      <c r="L17" s="17"/>
    </row>
    <row r="18" spans="1:12">
      <c r="A18" s="17"/>
      <c r="B18" s="17"/>
      <c r="C18" s="17"/>
      <c r="D18" s="17"/>
      <c r="E18" s="17"/>
      <c r="F18" s="17"/>
      <c r="G18" s="7">
        <f>COUNTIF(L3:L10,"đậu" )</f>
        <v>4</v>
      </c>
      <c r="H18" s="18">
        <f>COUNTIF(L3:L10,"rớt")</f>
        <v>4</v>
      </c>
      <c r="I18" s="17"/>
      <c r="J18" s="17"/>
      <c r="K18" s="17"/>
      <c r="L18" s="17"/>
    </row>
    <row r="19" spans="1:12">
      <c r="A19" s="17"/>
      <c r="B19" s="17"/>
      <c r="C19" s="17"/>
      <c r="D19" s="17"/>
      <c r="E19" s="17"/>
      <c r="F19" s="17"/>
      <c r="G19" s="17"/>
      <c r="H19" s="19"/>
      <c r="I19" s="17"/>
      <c r="J19" s="17"/>
      <c r="K19" s="17"/>
      <c r="L19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WhiteSpace="0" view="pageLayout" zoomScaleNormal="100" workbookViewId="0">
      <selection activeCell="C2" sqref="C2"/>
    </sheetView>
  </sheetViews>
  <sheetFormatPr defaultRowHeight="15"/>
  <cols>
    <col min="2" max="2" width="17.88671875" bestFit="1" customWidth="1"/>
    <col min="3" max="3" width="12.33203125" bestFit="1" customWidth="1"/>
    <col min="4" max="4" width="11.109375" bestFit="1" customWidth="1"/>
    <col min="5" max="5" width="12" bestFit="1" customWidth="1"/>
    <col min="6" max="6" width="13.6640625" customWidth="1"/>
    <col min="7" max="7" width="14.109375" customWidth="1"/>
    <col min="8" max="8" width="19.88671875" customWidth="1"/>
    <col min="9" max="9" width="12.77734375" bestFit="1" customWidth="1"/>
    <col min="10" max="10" width="10.44140625" bestFit="1" customWidth="1"/>
  </cols>
  <sheetData>
    <row r="1" spans="1:11">
      <c r="A1" s="7" t="s">
        <v>1</v>
      </c>
      <c r="B1" s="7" t="s">
        <v>121</v>
      </c>
      <c r="C1" s="7" t="s">
        <v>122</v>
      </c>
      <c r="D1" s="7" t="s">
        <v>123</v>
      </c>
      <c r="E1" s="7" t="s">
        <v>124</v>
      </c>
      <c r="F1" s="7" t="s">
        <v>125</v>
      </c>
      <c r="G1" s="7" t="s">
        <v>126</v>
      </c>
      <c r="H1" s="7" t="s">
        <v>127</v>
      </c>
      <c r="I1" s="7" t="s">
        <v>128</v>
      </c>
      <c r="J1" s="7" t="s">
        <v>129</v>
      </c>
      <c r="K1" s="17"/>
    </row>
    <row r="2" spans="1:11">
      <c r="A2" s="7">
        <v>1</v>
      </c>
      <c r="B2" s="7" t="s">
        <v>130</v>
      </c>
      <c r="C2" s="7"/>
      <c r="D2" s="7"/>
      <c r="E2" s="7"/>
      <c r="F2" s="7"/>
      <c r="G2" s="7">
        <v>2011</v>
      </c>
      <c r="H2" s="7">
        <v>2018</v>
      </c>
      <c r="I2" s="7"/>
      <c r="J2" s="7"/>
      <c r="K2" s="17"/>
    </row>
    <row r="3" spans="1:11">
      <c r="A3" s="7">
        <v>2</v>
      </c>
      <c r="B3" s="7" t="s">
        <v>131</v>
      </c>
      <c r="C3" s="7"/>
      <c r="D3" s="7"/>
      <c r="E3" s="7"/>
      <c r="F3" s="7"/>
      <c r="G3" s="7">
        <v>2011</v>
      </c>
      <c r="H3" s="7">
        <v>2015</v>
      </c>
      <c r="I3" s="7"/>
      <c r="J3" s="7"/>
      <c r="K3" s="17"/>
    </row>
    <row r="4" spans="1:11">
      <c r="A4" s="7">
        <v>3</v>
      </c>
      <c r="B4" s="7" t="s">
        <v>132</v>
      </c>
      <c r="C4" s="7"/>
      <c r="D4" s="7"/>
      <c r="E4" s="7"/>
      <c r="F4" s="7"/>
      <c r="G4" s="7">
        <v>2011</v>
      </c>
      <c r="H4" s="7">
        <v>2013</v>
      </c>
      <c r="I4" s="7"/>
      <c r="J4" s="7"/>
      <c r="K4" s="17"/>
    </row>
    <row r="5" spans="1:11">
      <c r="A5" s="7">
        <v>4</v>
      </c>
      <c r="B5" s="7" t="s">
        <v>133</v>
      </c>
      <c r="C5" s="7"/>
      <c r="D5" s="7"/>
      <c r="E5" s="7"/>
      <c r="F5" s="7"/>
      <c r="G5" s="7">
        <v>2010</v>
      </c>
      <c r="H5" s="7">
        <v>2013</v>
      </c>
      <c r="I5" s="7"/>
      <c r="J5" s="7"/>
      <c r="K5" s="17"/>
    </row>
    <row r="6" spans="1:11">
      <c r="A6" s="7">
        <v>5</v>
      </c>
      <c r="B6" s="7" t="s">
        <v>134</v>
      </c>
      <c r="C6" s="7"/>
      <c r="D6" s="7"/>
      <c r="E6" s="7"/>
      <c r="F6" s="7"/>
      <c r="G6" s="7">
        <v>2010</v>
      </c>
      <c r="H6" s="7">
        <v>2020</v>
      </c>
      <c r="I6" s="7"/>
      <c r="J6" s="7"/>
      <c r="K6" s="17"/>
    </row>
    <row r="7" spans="1:11">
      <c r="A7" s="7">
        <v>6</v>
      </c>
      <c r="B7" s="7" t="s">
        <v>135</v>
      </c>
      <c r="C7" s="7"/>
      <c r="D7" s="7"/>
      <c r="E7" s="7"/>
      <c r="F7" s="7"/>
      <c r="G7" s="7">
        <v>2011</v>
      </c>
      <c r="H7" s="7">
        <v>2016</v>
      </c>
      <c r="I7" s="7"/>
      <c r="J7" s="7"/>
      <c r="K7" s="17"/>
    </row>
    <row r="8" spans="1:11">
      <c r="A8" s="7">
        <v>7</v>
      </c>
      <c r="B8" s="7" t="s">
        <v>136</v>
      </c>
      <c r="C8" s="7"/>
      <c r="D8" s="7"/>
      <c r="E8" s="7"/>
      <c r="F8" s="7"/>
      <c r="G8" s="7">
        <v>2009</v>
      </c>
      <c r="H8" s="7">
        <v>2014</v>
      </c>
      <c r="I8" s="7"/>
      <c r="J8" s="7"/>
      <c r="K8" s="17"/>
    </row>
    <row r="9" spans="1:11">
      <c r="A9" s="7">
        <v>8</v>
      </c>
      <c r="B9" s="7" t="s">
        <v>130</v>
      </c>
      <c r="C9" s="7"/>
      <c r="D9" s="7"/>
      <c r="E9" s="7"/>
      <c r="F9" s="7"/>
      <c r="G9" s="7">
        <v>2007</v>
      </c>
      <c r="H9" s="7">
        <v>2013</v>
      </c>
      <c r="I9" s="7"/>
      <c r="J9" s="7"/>
      <c r="K9" s="17"/>
    </row>
    <row r="10" spans="1:11">
      <c r="A10" s="7">
        <v>9</v>
      </c>
      <c r="B10" s="7" t="s">
        <v>137</v>
      </c>
      <c r="C10" s="7"/>
      <c r="D10" s="7"/>
      <c r="E10" s="7"/>
      <c r="F10" s="21"/>
      <c r="G10" s="7">
        <v>2011</v>
      </c>
      <c r="H10" s="7">
        <v>2018</v>
      </c>
      <c r="I10" s="21"/>
      <c r="J10" s="21"/>
      <c r="K10" s="17"/>
    </row>
    <row r="11" spans="1:11">
      <c r="A11" s="28" t="s">
        <v>138</v>
      </c>
      <c r="B11" s="28"/>
      <c r="C11" s="28"/>
      <c r="D11" s="28"/>
      <c r="E11" s="28"/>
      <c r="F11" s="16"/>
      <c r="G11" s="29" t="s">
        <v>158</v>
      </c>
      <c r="H11" s="28"/>
      <c r="I11" s="16"/>
      <c r="J11" s="16"/>
      <c r="K11" s="17"/>
    </row>
    <row r="12" spans="1:11">
      <c r="A12" s="7" t="s">
        <v>76</v>
      </c>
      <c r="B12" s="7" t="s">
        <v>124</v>
      </c>
      <c r="C12" s="7" t="s">
        <v>147</v>
      </c>
      <c r="D12" s="7" t="s">
        <v>148</v>
      </c>
      <c r="E12" s="7" t="s">
        <v>149</v>
      </c>
      <c r="F12" s="16"/>
      <c r="G12" s="8" t="s">
        <v>76</v>
      </c>
      <c r="H12" s="7" t="s">
        <v>162</v>
      </c>
      <c r="I12" s="16"/>
      <c r="J12" s="16"/>
      <c r="K12" s="17"/>
    </row>
    <row r="13" spans="1:11">
      <c r="A13" s="7" t="s">
        <v>139</v>
      </c>
      <c r="B13" s="7" t="s">
        <v>146</v>
      </c>
      <c r="C13" s="7" t="s">
        <v>150</v>
      </c>
      <c r="D13" s="7" t="s">
        <v>156</v>
      </c>
      <c r="E13" s="7" t="s">
        <v>152</v>
      </c>
      <c r="F13" s="16"/>
      <c r="G13" s="8" t="s">
        <v>159</v>
      </c>
      <c r="H13" s="7" t="s">
        <v>163</v>
      </c>
      <c r="I13" s="16"/>
      <c r="J13" s="16"/>
      <c r="K13" s="17"/>
    </row>
    <row r="14" spans="1:11">
      <c r="A14" s="7" t="s">
        <v>140</v>
      </c>
      <c r="B14" s="7" t="s">
        <v>145</v>
      </c>
      <c r="C14" s="7" t="s">
        <v>151</v>
      </c>
      <c r="D14" s="7" t="s">
        <v>153</v>
      </c>
      <c r="E14" s="7" t="s">
        <v>157</v>
      </c>
      <c r="F14" s="16"/>
      <c r="G14" s="8" t="s">
        <v>160</v>
      </c>
      <c r="H14" s="7" t="s">
        <v>164</v>
      </c>
      <c r="I14" s="16"/>
      <c r="J14" s="16"/>
      <c r="K14" s="17"/>
    </row>
    <row r="15" spans="1:11">
      <c r="A15" s="7" t="s">
        <v>141</v>
      </c>
      <c r="B15" s="7" t="s">
        <v>144</v>
      </c>
      <c r="C15" s="7" t="s">
        <v>152</v>
      </c>
      <c r="D15" s="7" t="s">
        <v>155</v>
      </c>
      <c r="E15" s="7" t="s">
        <v>156</v>
      </c>
      <c r="F15" s="16"/>
      <c r="G15" s="8" t="s">
        <v>161</v>
      </c>
      <c r="H15" s="7" t="s">
        <v>165</v>
      </c>
      <c r="I15" s="16"/>
      <c r="J15" s="16"/>
      <c r="K15" s="17"/>
    </row>
    <row r="16" spans="1:11">
      <c r="A16" s="7" t="s">
        <v>142</v>
      </c>
      <c r="B16" s="7" t="s">
        <v>143</v>
      </c>
      <c r="C16" s="7" t="s">
        <v>153</v>
      </c>
      <c r="D16" s="7" t="s">
        <v>154</v>
      </c>
      <c r="E16" s="7" t="s">
        <v>151</v>
      </c>
      <c r="F16" s="16"/>
      <c r="G16" s="8"/>
      <c r="H16" s="7"/>
      <c r="I16" s="16"/>
      <c r="J16" s="16"/>
      <c r="K16" s="17"/>
    </row>
    <row r="17" spans="1:11">
      <c r="A17" s="7"/>
      <c r="B17" s="7"/>
      <c r="C17" s="7"/>
      <c r="D17" s="7"/>
      <c r="E17" s="7"/>
      <c r="F17" s="16"/>
      <c r="G17" s="8"/>
      <c r="H17" s="7"/>
      <c r="I17" s="16"/>
      <c r="J17" s="16"/>
      <c r="K17" s="17"/>
    </row>
    <row r="18" spans="1:1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>
      <c r="A19" s="17"/>
      <c r="B19" s="17"/>
      <c r="C19" s="17"/>
      <c r="D19" s="17"/>
      <c r="E19" s="17"/>
      <c r="F19" s="17"/>
      <c r="G19" s="7"/>
      <c r="H19" s="20" t="s">
        <v>174</v>
      </c>
      <c r="I19" s="17"/>
      <c r="J19" s="17"/>
      <c r="K19" s="17"/>
    </row>
    <row r="20" spans="1:11">
      <c r="A20" s="17"/>
      <c r="B20" s="17"/>
      <c r="C20" s="17"/>
      <c r="D20" s="17"/>
      <c r="E20" s="17"/>
      <c r="F20" s="17"/>
      <c r="G20" s="7" t="s">
        <v>172</v>
      </c>
      <c r="H20" s="7"/>
      <c r="I20" s="17"/>
      <c r="J20" s="17"/>
      <c r="K20" s="17"/>
    </row>
    <row r="21" spans="1:11">
      <c r="A21" s="17"/>
      <c r="B21" s="17"/>
      <c r="C21" s="17"/>
      <c r="D21" s="17"/>
      <c r="E21" s="17"/>
      <c r="F21" s="17"/>
      <c r="G21" s="7" t="s">
        <v>173</v>
      </c>
      <c r="H21" s="7"/>
      <c r="I21" s="17"/>
      <c r="J21" s="17"/>
      <c r="K21" s="17"/>
    </row>
  </sheetData>
  <mergeCells count="2">
    <mergeCell ref="A11:E11"/>
    <mergeCell ref="G11:H11"/>
  </mergeCells>
  <pageMargins left="0.7" right="0.7" top="0.75" bottom="0.75" header="0.3" footer="0.3"/>
  <pageSetup orientation="portrait" horizontalDpi="300" verticalDpi="0" r:id="rId1"/>
  <headerFooter>
    <oddHeader xml:space="preserve">&amp;CNguyễn Khắc Vương
</oddHeader>
  </headerFooter>
  <rowBreaks count="1" manualBreakCount="1">
    <brk id="10" max="16383" man="1"/>
  </rowBreaks>
  <colBreaks count="1" manualBreakCount="1">
    <brk id="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3" sqref="D3"/>
    </sheetView>
  </sheetViews>
  <sheetFormatPr defaultRowHeight="15"/>
  <cols>
    <col min="1" max="1" width="14.77734375" customWidth="1"/>
    <col min="4" max="4" width="12.33203125" customWidth="1"/>
    <col min="5" max="5" width="11.33203125" customWidth="1"/>
  </cols>
  <sheetData>
    <row r="1" spans="1:9">
      <c r="A1" s="30" t="s">
        <v>175</v>
      </c>
      <c r="B1" s="31"/>
      <c r="C1" s="31"/>
      <c r="D1" s="31"/>
      <c r="E1" s="31"/>
      <c r="F1" s="31"/>
      <c r="G1" s="32"/>
      <c r="H1" s="33" t="s">
        <v>176</v>
      </c>
      <c r="I1" s="29"/>
    </row>
    <row r="2" spans="1:9" ht="15.75">
      <c r="A2" s="10" t="s">
        <v>177</v>
      </c>
      <c r="B2" s="34" t="s">
        <v>178</v>
      </c>
      <c r="C2" s="35"/>
      <c r="D2" s="10" t="s">
        <v>179</v>
      </c>
      <c r="E2" s="10" t="s">
        <v>180</v>
      </c>
      <c r="F2" s="10" t="s">
        <v>181</v>
      </c>
      <c r="G2" s="10" t="s">
        <v>182</v>
      </c>
      <c r="H2" s="10" t="s">
        <v>183</v>
      </c>
      <c r="I2" s="10" t="s">
        <v>184</v>
      </c>
    </row>
    <row r="3" spans="1:9" ht="15.75">
      <c r="A3" s="11" t="s">
        <v>185</v>
      </c>
      <c r="B3" s="7" t="s">
        <v>193</v>
      </c>
      <c r="C3" s="7" t="s">
        <v>198</v>
      </c>
      <c r="D3" s="7"/>
      <c r="E3" s="7"/>
      <c r="F3" s="7">
        <v>5</v>
      </c>
      <c r="G3" s="7">
        <v>8</v>
      </c>
      <c r="H3" s="7">
        <v>7</v>
      </c>
      <c r="I3" s="7"/>
    </row>
    <row r="4" spans="1:9">
      <c r="A4" s="12" t="s">
        <v>186</v>
      </c>
      <c r="B4" s="7" t="s">
        <v>194</v>
      </c>
      <c r="C4" s="7" t="s">
        <v>199</v>
      </c>
      <c r="D4" s="7"/>
      <c r="E4" s="7"/>
      <c r="F4" s="7">
        <v>6</v>
      </c>
      <c r="G4" s="7">
        <v>5</v>
      </c>
      <c r="H4" s="7">
        <v>5</v>
      </c>
      <c r="I4" s="7"/>
    </row>
    <row r="5" spans="1:9" ht="15.75">
      <c r="A5" s="11" t="s">
        <v>187</v>
      </c>
      <c r="B5" s="7" t="s">
        <v>195</v>
      </c>
      <c r="C5" s="7" t="s">
        <v>200</v>
      </c>
      <c r="D5" s="7"/>
      <c r="E5" s="7"/>
      <c r="F5" s="7">
        <v>2</v>
      </c>
      <c r="G5" s="7">
        <v>6</v>
      </c>
      <c r="H5" s="7">
        <v>3</v>
      </c>
      <c r="I5" s="7"/>
    </row>
    <row r="6" spans="1:9">
      <c r="A6" s="12" t="s">
        <v>188</v>
      </c>
      <c r="B6" s="7" t="s">
        <v>196</v>
      </c>
      <c r="C6" s="7" t="s">
        <v>201</v>
      </c>
      <c r="D6" s="7"/>
      <c r="E6" s="7"/>
      <c r="F6" s="7">
        <v>9</v>
      </c>
      <c r="G6" s="7">
        <v>9</v>
      </c>
      <c r="H6" s="7">
        <v>7</v>
      </c>
      <c r="I6" s="7"/>
    </row>
    <row r="7" spans="1:9" ht="15.75">
      <c r="A7" s="11" t="s">
        <v>189</v>
      </c>
      <c r="B7" s="7" t="s">
        <v>197</v>
      </c>
      <c r="C7" s="7" t="s">
        <v>202</v>
      </c>
      <c r="D7" s="7"/>
      <c r="E7" s="7"/>
      <c r="F7" s="7">
        <v>5</v>
      </c>
      <c r="G7" s="7">
        <v>5</v>
      </c>
      <c r="H7" s="7">
        <v>4</v>
      </c>
      <c r="I7" s="7"/>
    </row>
    <row r="8" spans="1:9" ht="15.75">
      <c r="A8" s="11" t="s">
        <v>190</v>
      </c>
      <c r="B8" s="7" t="s">
        <v>193</v>
      </c>
      <c r="C8" s="7" t="s">
        <v>203</v>
      </c>
      <c r="D8" s="7"/>
      <c r="E8" s="7"/>
      <c r="F8" s="7">
        <v>10</v>
      </c>
      <c r="G8" s="7">
        <v>8</v>
      </c>
      <c r="H8" s="7">
        <v>8</v>
      </c>
      <c r="I8" s="7"/>
    </row>
    <row r="9" spans="1:9" ht="15.75">
      <c r="A9" s="11" t="s">
        <v>191</v>
      </c>
      <c r="B9" s="7" t="s">
        <v>194</v>
      </c>
      <c r="C9" s="7" t="s">
        <v>198</v>
      </c>
      <c r="D9" s="7"/>
      <c r="E9" s="7"/>
      <c r="F9" s="7">
        <v>8</v>
      </c>
      <c r="G9" s="7">
        <v>6</v>
      </c>
      <c r="H9" s="7">
        <v>5</v>
      </c>
      <c r="I9" s="7"/>
    </row>
    <row r="10" spans="1:9" ht="15.75">
      <c r="A10" s="11" t="s">
        <v>192</v>
      </c>
      <c r="B10" s="7" t="s">
        <v>195</v>
      </c>
      <c r="C10" s="7" t="s">
        <v>204</v>
      </c>
      <c r="D10" s="7"/>
      <c r="E10" s="7"/>
      <c r="F10" s="7">
        <v>4</v>
      </c>
      <c r="G10" s="7">
        <v>3</v>
      </c>
      <c r="H10" s="7">
        <v>5</v>
      </c>
      <c r="I10" s="7"/>
    </row>
    <row r="11" spans="1:9" ht="12" customHeight="1"/>
    <row r="12" spans="1:9" ht="19.5" customHeight="1">
      <c r="A12" s="30" t="s">
        <v>205</v>
      </c>
      <c r="B12" s="31"/>
      <c r="C12" s="31"/>
      <c r="D12" s="31"/>
      <c r="E12" s="31"/>
      <c r="F12" s="36"/>
      <c r="H12" s="30" t="s">
        <v>212</v>
      </c>
      <c r="I12" s="32"/>
    </row>
    <row r="13" spans="1:9">
      <c r="A13" s="7" t="s">
        <v>206</v>
      </c>
      <c r="B13" s="7" t="s">
        <v>207</v>
      </c>
      <c r="C13" s="7" t="s">
        <v>77</v>
      </c>
      <c r="D13" s="7" t="s">
        <v>36</v>
      </c>
      <c r="E13" s="7" t="s">
        <v>37</v>
      </c>
      <c r="F13" s="16"/>
      <c r="H13" s="5" t="s">
        <v>207</v>
      </c>
      <c r="I13" s="5">
        <v>25</v>
      </c>
    </row>
    <row r="14" spans="1:9">
      <c r="A14" s="7" t="s">
        <v>179</v>
      </c>
      <c r="B14" s="7" t="s">
        <v>113</v>
      </c>
      <c r="C14" s="7" t="s">
        <v>209</v>
      </c>
      <c r="D14" s="7" t="s">
        <v>210</v>
      </c>
      <c r="E14" s="7" t="s">
        <v>211</v>
      </c>
      <c r="F14" s="16"/>
      <c r="H14" s="5" t="s">
        <v>77</v>
      </c>
      <c r="I14" s="5">
        <v>23</v>
      </c>
    </row>
    <row r="15" spans="1:9">
      <c r="A15" s="7" t="s">
        <v>208</v>
      </c>
      <c r="B15" s="7">
        <v>19</v>
      </c>
      <c r="C15" s="7">
        <v>16</v>
      </c>
      <c r="D15" s="7">
        <v>15</v>
      </c>
      <c r="E15" s="7">
        <v>14</v>
      </c>
      <c r="F15" s="16"/>
      <c r="H15" s="5" t="s">
        <v>36</v>
      </c>
      <c r="I15" s="5">
        <v>21</v>
      </c>
    </row>
    <row r="16" spans="1:9">
      <c r="A16" s="7" t="s">
        <v>35</v>
      </c>
      <c r="B16" s="7">
        <v>20</v>
      </c>
      <c r="C16" s="7">
        <v>18</v>
      </c>
      <c r="D16" s="7">
        <v>16</v>
      </c>
      <c r="E16" s="7">
        <v>15</v>
      </c>
      <c r="F16" s="16"/>
      <c r="H16" s="5" t="s">
        <v>37</v>
      </c>
      <c r="I16" s="5">
        <v>19</v>
      </c>
    </row>
    <row r="17" spans="2:9">
      <c r="H17" s="14"/>
      <c r="I17" s="14"/>
    </row>
    <row r="18" spans="2:9">
      <c r="B18" s="13"/>
    </row>
  </sheetData>
  <mergeCells count="5">
    <mergeCell ref="A1:G1"/>
    <mergeCell ref="H1:I1"/>
    <mergeCell ref="B2:C2"/>
    <mergeCell ref="A12:F12"/>
    <mergeCell ref="H12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9" sqref="C9"/>
    </sheetView>
  </sheetViews>
  <sheetFormatPr defaultRowHeight="15"/>
  <cols>
    <col min="3" max="3" width="15.44140625" customWidth="1"/>
    <col min="4" max="4" width="11.33203125" customWidth="1"/>
    <col min="6" max="6" width="10.6640625" customWidth="1"/>
    <col min="7" max="7" width="12" customWidth="1"/>
  </cols>
  <sheetData>
    <row r="1" spans="1:7">
      <c r="A1" s="37" t="s">
        <v>213</v>
      </c>
      <c r="B1" s="38"/>
      <c r="C1" s="20"/>
      <c r="D1" s="9"/>
      <c r="E1" s="20"/>
      <c r="F1" s="20"/>
      <c r="G1" s="20"/>
    </row>
    <row r="2" spans="1:7">
      <c r="A2" s="20"/>
      <c r="B2" s="20" t="s">
        <v>214</v>
      </c>
      <c r="C2" s="20" t="s">
        <v>219</v>
      </c>
      <c r="D2" s="9" t="s">
        <v>224</v>
      </c>
      <c r="E2" s="20" t="s">
        <v>227</v>
      </c>
      <c r="F2" s="20"/>
      <c r="G2" s="20"/>
    </row>
    <row r="3" spans="1:7">
      <c r="A3" s="7"/>
      <c r="B3" s="7" t="s">
        <v>215</v>
      </c>
      <c r="C3" s="7" t="s">
        <v>220</v>
      </c>
      <c r="D3" s="15" t="s">
        <v>225</v>
      </c>
      <c r="E3" s="7">
        <v>300</v>
      </c>
      <c r="F3" s="7"/>
      <c r="G3" s="7"/>
    </row>
    <row r="4" spans="1:7">
      <c r="A4" s="7"/>
      <c r="B4" s="7" t="s">
        <v>216</v>
      </c>
      <c r="C4" s="7" t="s">
        <v>221</v>
      </c>
      <c r="D4" s="15" t="s">
        <v>226</v>
      </c>
      <c r="E4" s="7">
        <v>100</v>
      </c>
      <c r="F4" s="7"/>
      <c r="G4" s="7"/>
    </row>
    <row r="5" spans="1:7">
      <c r="A5" s="7"/>
      <c r="B5" s="7" t="s">
        <v>217</v>
      </c>
      <c r="C5" s="7" t="s">
        <v>222</v>
      </c>
      <c r="D5" s="15" t="s">
        <v>225</v>
      </c>
      <c r="E5" s="7">
        <v>120</v>
      </c>
      <c r="F5" s="7"/>
      <c r="G5" s="7"/>
    </row>
    <row r="6" spans="1:7">
      <c r="A6" s="7"/>
      <c r="B6" s="7" t="s">
        <v>218</v>
      </c>
      <c r="C6" s="7" t="s">
        <v>223</v>
      </c>
      <c r="D6" s="7" t="s">
        <v>225</v>
      </c>
      <c r="E6" s="7">
        <v>1000</v>
      </c>
      <c r="F6" s="7"/>
      <c r="G6" s="7"/>
    </row>
    <row r="7" spans="1:7" ht="15.75">
      <c r="A7" s="34" t="s">
        <v>228</v>
      </c>
      <c r="B7" s="39"/>
      <c r="C7" s="35"/>
      <c r="D7" s="10"/>
      <c r="E7" s="10"/>
      <c r="F7" s="10"/>
      <c r="G7" s="10"/>
    </row>
    <row r="8" spans="1:7" ht="15.75">
      <c r="A8" s="10" t="s">
        <v>229</v>
      </c>
      <c r="B8" s="10" t="s">
        <v>214</v>
      </c>
      <c r="C8" s="10" t="s">
        <v>219</v>
      </c>
      <c r="D8" s="10" t="s">
        <v>230</v>
      </c>
      <c r="E8" s="10" t="s">
        <v>227</v>
      </c>
      <c r="F8" s="10" t="s">
        <v>231</v>
      </c>
      <c r="G8" s="10" t="s">
        <v>232</v>
      </c>
    </row>
    <row r="9" spans="1:7" ht="15.75">
      <c r="A9" s="22">
        <v>36899</v>
      </c>
      <c r="B9" s="7" t="s">
        <v>233</v>
      </c>
      <c r="C9" s="7" t="e">
        <f xml:space="preserve"> INDEX($C$4:$F$7,MATCH(B9,$B$3:$B$6,0),2)</f>
        <v>#N/A</v>
      </c>
      <c r="D9" s="23" t="e">
        <f>MATCH(B9,$B$3:$B$6,0)</f>
        <v>#N/A</v>
      </c>
      <c r="E9" s="7"/>
      <c r="F9" s="7"/>
      <c r="G9" s="7"/>
    </row>
    <row r="10" spans="1:7" ht="15.75">
      <c r="A10" s="22">
        <v>36930</v>
      </c>
      <c r="B10" s="7" t="s">
        <v>217</v>
      </c>
      <c r="C10" s="23" t="e">
        <f xml:space="preserve"> MATCH(B9,$B$3:$B$6,0)</f>
        <v>#N/A</v>
      </c>
      <c r="D10" s="23" t="e">
        <f xml:space="preserve"> INDEX($B$3:$E$6,MATCH(B9,$B$3:$B$6,0),3)</f>
        <v>#N/A</v>
      </c>
      <c r="E10" s="7"/>
      <c r="F10" s="7"/>
      <c r="G10" s="7"/>
    </row>
  </sheetData>
  <mergeCells count="2">
    <mergeCell ref="A1:B1"/>
    <mergeCell ref="A7:C7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trang 6 </vt:lpstr>
      <vt:lpstr>Sheet1!Criteria</vt:lpstr>
      <vt:lpstr>Sheet2!Criteria</vt:lpstr>
      <vt:lpstr>Sheet1!Extract</vt:lpstr>
      <vt:lpstr>Sheet2!Extract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th3-03</dc:creator>
  <cp:lastModifiedBy>th3-0</cp:lastModifiedBy>
  <dcterms:modified xsi:type="dcterms:W3CDTF">2020-06-29T03:36:48Z</dcterms:modified>
</cp:coreProperties>
</file>