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ar1212\Documents\"/>
    </mc:Choice>
  </mc:AlternateContent>
  <bookViews>
    <workbookView xWindow="0" yWindow="0" windowWidth="14040" windowHeight="4800" activeTab="2" xr2:uid="{01156097-0E90-4CE0-9373-8B92B174EB94}"/>
  </bookViews>
  <sheets>
    <sheet name="Trips" sheetId="1" r:id="rId1"/>
    <sheet name="Comm" sheetId="2" r:id="rId2"/>
    <sheet name="Pricing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10" i="1"/>
  <c r="L9" i="1"/>
  <c r="L8" i="1"/>
  <c r="L7" i="1"/>
  <c r="L6" i="1"/>
  <c r="L5" i="1"/>
  <c r="L4" i="1"/>
  <c r="K3" i="1"/>
  <c r="K10" i="1"/>
  <c r="K9" i="1"/>
  <c r="K8" i="1"/>
  <c r="K7" i="1"/>
  <c r="K6" i="1"/>
  <c r="K5" i="1"/>
  <c r="K4" i="1"/>
  <c r="J3" i="1"/>
  <c r="J10" i="1"/>
  <c r="J9" i="1"/>
  <c r="J8" i="1"/>
  <c r="J7" i="1"/>
  <c r="J6" i="1"/>
  <c r="J5" i="1"/>
  <c r="J4" i="1"/>
  <c r="I4" i="1"/>
  <c r="I3" i="1"/>
  <c r="I10" i="1"/>
  <c r="I9" i="1"/>
  <c r="I8" i="1"/>
  <c r="I7" i="1"/>
  <c r="I6" i="1"/>
  <c r="I5" i="1"/>
  <c r="H10" i="3"/>
  <c r="H9" i="3"/>
  <c r="H8" i="3"/>
  <c r="H7" i="3"/>
  <c r="H6" i="3"/>
  <c r="H5" i="3"/>
  <c r="H4" i="3"/>
  <c r="H3" i="3"/>
  <c r="G10" i="3"/>
  <c r="G9" i="3"/>
  <c r="G8" i="3"/>
  <c r="G7" i="3"/>
  <c r="G6" i="3"/>
  <c r="G5" i="3"/>
  <c r="G4" i="3"/>
  <c r="G3" i="3"/>
  <c r="F10" i="3"/>
  <c r="F9" i="3"/>
  <c r="F8" i="3"/>
  <c r="F4" i="3"/>
  <c r="F7" i="3"/>
  <c r="F6" i="3"/>
  <c r="F5" i="3"/>
  <c r="F3" i="3"/>
  <c r="D4" i="2"/>
  <c r="D3" i="2"/>
  <c r="C4" i="2"/>
  <c r="C3" i="2"/>
  <c r="B4" i="2"/>
  <c r="B3" i="2"/>
  <c r="H10" i="1"/>
  <c r="H9" i="1"/>
  <c r="H8" i="1"/>
  <c r="H7" i="1"/>
  <c r="H6" i="1"/>
  <c r="H5" i="1"/>
  <c r="H4" i="1"/>
  <c r="H3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<sst xmlns="http://schemas.openxmlformats.org/spreadsheetml/2006/main" count="78" uniqueCount="45">
  <si>
    <t>Travel Packages from Columbus</t>
  </si>
  <si>
    <t>Client</t>
  </si>
  <si>
    <t>Jess</t>
  </si>
  <si>
    <t>Jerry</t>
  </si>
  <si>
    <t>Li</t>
  </si>
  <si>
    <t>Lance</t>
  </si>
  <si>
    <t>Marissa</t>
  </si>
  <si>
    <t>Jun Lin</t>
  </si>
  <si>
    <t>Ryan</t>
  </si>
  <si>
    <t>Alex</t>
  </si>
  <si>
    <t>Destination</t>
  </si>
  <si>
    <t>Boston</t>
  </si>
  <si>
    <t>New York</t>
  </si>
  <si>
    <t>Chicago</t>
  </si>
  <si>
    <t>Los Angeles</t>
  </si>
  <si>
    <t>San Francisco</t>
  </si>
  <si>
    <t>Miami</t>
  </si>
  <si>
    <t>London</t>
  </si>
  <si>
    <t>Paris</t>
  </si>
  <si>
    <t>Wholesale Price</t>
  </si>
  <si>
    <t>Pre Paid</t>
  </si>
  <si>
    <t>Pkg</t>
  </si>
  <si>
    <t>A</t>
  </si>
  <si>
    <t>C</t>
  </si>
  <si>
    <t>D</t>
  </si>
  <si>
    <t>B</t>
  </si>
  <si>
    <t>Trip Type</t>
  </si>
  <si>
    <t>Basic</t>
  </si>
  <si>
    <t>Luxury</t>
  </si>
  <si>
    <t>All Inclusive</t>
  </si>
  <si>
    <t>Taxi</t>
  </si>
  <si>
    <t>Car</t>
  </si>
  <si>
    <t>Shuttle</t>
  </si>
  <si>
    <t>Ground Transport</t>
  </si>
  <si>
    <t># People</t>
  </si>
  <si>
    <t>Retail</t>
  </si>
  <si>
    <t>Ground Cost</t>
  </si>
  <si>
    <t>Total Cost</t>
  </si>
  <si>
    <t>Commission</t>
  </si>
  <si>
    <t>Pre Pay</t>
  </si>
  <si>
    <t>On Site</t>
  </si>
  <si>
    <t>Mark Up</t>
  </si>
  <si>
    <t>Base</t>
  </si>
  <si>
    <t>Discount for Pkgs A and B</t>
  </si>
  <si>
    <t>Trip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</si>
</sst>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F3D6-A2F2-4EA8-A21B-9D92E9858547}">
  <dimension ref="A1:L10"/>
  <sheetViews>
    <sheetView workbookViewId="0">
      <selection sqref="A1:L1"/>
    </sheetView>
  </sheetViews>
  <sheetFormatPr defaultRowHeight="15" x14ac:dyDescent="0.25"/>
  <cols>
    <col min="2" max="2" width="12.7109375" bestFit="1" customWidth="1"/>
    <col min="3" max="3" width="15.42578125" bestFit="1" customWidth="1"/>
    <col min="6" max="6" width="11.7109375" bestFit="1" customWidth="1"/>
    <col min="7" max="7" width="16.5703125" bestFit="1" customWidth="1"/>
    <col min="10" max="10" width="11.85546875" bestFit="1" customWidth="1"/>
    <col min="11" max="11" width="13.85546875" bestFit="1" customWidth="1"/>
    <col min="12" max="12" width="9.7109375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t="s">
        <v>1</v>
      </c>
      <c r="B2" t="s">
        <v>10</v>
      </c>
      <c r="C2" t="s">
        <v>19</v>
      </c>
      <c r="D2" t="s">
        <v>20</v>
      </c>
      <c r="E2" t="s">
        <v>21</v>
      </c>
      <c r="F2" t="s">
        <v>26</v>
      </c>
      <c r="G2" t="s">
        <v>33</v>
      </c>
      <c r="H2" t="s">
        <v>34</v>
      </c>
      <c r="I2" t="s">
        <v>35</v>
      </c>
      <c r="J2" t="s">
        <v>36</v>
      </c>
      <c r="K2" t="s">
        <v>44</v>
      </c>
      <c r="L2" t="s">
        <v>37</v>
      </c>
    </row>
    <row r="3" spans="1:12" x14ac:dyDescent="0.25">
      <c r="A3" t="s">
        <v>2</v>
      </c>
      <c r="B3" t="s">
        <v>11</v>
      </c>
      <c r="C3">
        <f>850</f>
        <v>850</v>
      </c>
      <c r="D3" t="b">
        <v>1</v>
      </c>
      <c r="E3" t="s">
        <v>22</v>
      </c>
      <c r="F3" t="s">
        <v>27</v>
      </c>
      <c r="G3" t="s">
        <v>30</v>
      </c>
      <c r="H3">
        <f>2</f>
        <v>2</v>
      </c>
      <c r="I3">
        <f>(C3+VLOOKUP(C3, Pricing!A$3:B$6, 2, TRUE)+HLOOKUP(F3, Comm!A$2:D$4, IF(D3, 2, 3), FALSE)*C3)*H3</f>
        <v>1981</v>
      </c>
      <c r="J3">
        <f>VLOOKUP(B3, Pricing!E$3:H$10,IF(G3="Car", 2, IF(G3="Taxi", 3, 4)), FALSE)</f>
        <v>30</v>
      </c>
      <c r="K3">
        <f>HLOOKUP(F3, Pricing!A$9:C$10, 2, FALSE)*C3</f>
        <v>42.5</v>
      </c>
      <c r="L3">
        <f>I3+J3-K3</f>
        <v>1968.5</v>
      </c>
    </row>
    <row r="4" spans="1:12" x14ac:dyDescent="0.25">
      <c r="A4" t="s">
        <v>3</v>
      </c>
      <c r="B4" t="s">
        <v>12</v>
      </c>
      <c r="C4">
        <f>950</f>
        <v>950</v>
      </c>
      <c r="D4" t="b">
        <v>1</v>
      </c>
      <c r="E4" t="s">
        <v>23</v>
      </c>
      <c r="F4" t="s">
        <v>28</v>
      </c>
      <c r="G4" t="s">
        <v>30</v>
      </c>
      <c r="H4">
        <f>4</f>
        <v>4</v>
      </c>
      <c r="I4">
        <f>(C4+VLOOKUP(C4, Pricing!A$3:B$6, 2, TRUE)+HLOOKUP(F4, Comm!A$2:D$4, IF(D4, 2, 3), FALSE)*C4)*H4</f>
        <v>4488</v>
      </c>
      <c r="J4">
        <f>VLOOKUP(B4, Pricing!E$3:H$10,IF(G4="Car", 2, IF(G4="Taxi", 3, 4)), FALSE)</f>
        <v>50</v>
      </c>
      <c r="K4">
        <f>HLOOKUP(F4, Pricing!A$9:C$10, 2, FALSE)*C4</f>
        <v>66.5</v>
      </c>
      <c r="L4">
        <f t="shared" ref="L4:L10" si="0">I4+J4-K4</f>
        <v>4471.5</v>
      </c>
    </row>
    <row r="5" spans="1:12" x14ac:dyDescent="0.25">
      <c r="A5" t="s">
        <v>4</v>
      </c>
      <c r="B5" t="s">
        <v>13</v>
      </c>
      <c r="C5">
        <f>475</f>
        <v>475</v>
      </c>
      <c r="D5" t="b">
        <v>0</v>
      </c>
      <c r="E5" t="s">
        <v>23</v>
      </c>
      <c r="F5" t="s">
        <v>28</v>
      </c>
      <c r="G5" t="s">
        <v>31</v>
      </c>
      <c r="H5">
        <f>3</f>
        <v>3</v>
      </c>
      <c r="I5">
        <f>(C5+VLOOKUP(C5, Pricing!A$3:B$6, 2, TRUE)+HLOOKUP(F5, Comm!A$2:D$4, IF(D5, 2, 3), FALSE)*C5)*H5</f>
        <v>1646.25</v>
      </c>
      <c r="J5">
        <f>VLOOKUP(B5, Pricing!E$3:H$10,IF(G5="Car", 2, IF(G5="Taxi", 3, 4)), FALSE)</f>
        <v>250</v>
      </c>
      <c r="K5">
        <f>HLOOKUP(F5, Pricing!A$9:C$10, 2, FALSE)*C5</f>
        <v>33.25</v>
      </c>
      <c r="L5">
        <f t="shared" si="0"/>
        <v>1863</v>
      </c>
    </row>
    <row r="6" spans="1:12" x14ac:dyDescent="0.25">
      <c r="A6" t="s">
        <v>5</v>
      </c>
      <c r="B6" t="s">
        <v>14</v>
      </c>
      <c r="C6">
        <f>1250</f>
        <v>1250</v>
      </c>
      <c r="D6" t="b">
        <v>1</v>
      </c>
      <c r="E6" t="s">
        <v>24</v>
      </c>
      <c r="F6" t="s">
        <v>28</v>
      </c>
      <c r="G6" t="s">
        <v>31</v>
      </c>
      <c r="H6">
        <f>3</f>
        <v>3</v>
      </c>
      <c r="I6">
        <f>(C6+VLOOKUP(C6, Pricing!A$3:B$6, 2, TRUE)+HLOOKUP(F6, Comm!A$2:D$4, IF(D6, 2, 3), FALSE)*C6)*H6</f>
        <v>4320</v>
      </c>
      <c r="J6">
        <f>VLOOKUP(B6, Pricing!E$3:H$10,IF(G6="Car", 2, IF(G6="Taxi", 3, 4)), FALSE)</f>
        <v>290</v>
      </c>
      <c r="K6">
        <f>HLOOKUP(F6, Pricing!A$9:C$10, 2, FALSE)*C6</f>
        <v>87.500000000000014</v>
      </c>
      <c r="L6">
        <f t="shared" si="0"/>
        <v>4522.5</v>
      </c>
    </row>
    <row r="7" spans="1:12" x14ac:dyDescent="0.25">
      <c r="A7" t="s">
        <v>6</v>
      </c>
      <c r="B7" t="s">
        <v>15</v>
      </c>
      <c r="C7">
        <f>1180</f>
        <v>1180</v>
      </c>
      <c r="D7" t="b">
        <v>1</v>
      </c>
      <c r="E7" t="s">
        <v>24</v>
      </c>
      <c r="F7" t="s">
        <v>29</v>
      </c>
      <c r="G7" t="s">
        <v>32</v>
      </c>
      <c r="H7">
        <f>2</f>
        <v>2</v>
      </c>
      <c r="I7">
        <f>(C7+VLOOKUP(C7, Pricing!A$3:B$6, 2, TRUE)+HLOOKUP(F7, Comm!A$2:D$4, IF(D7, 2, 3), FALSE)*C7)*H7</f>
        <v>2708</v>
      </c>
      <c r="J7">
        <f>VLOOKUP(B7, Pricing!E$3:H$10,IF(G7="Car", 2, IF(G7="Taxi", 3, 4)), FALSE)</f>
        <v>15</v>
      </c>
      <c r="K7">
        <f>HLOOKUP(F7, Pricing!A$9:C$10, 2, FALSE)*C7</f>
        <v>70.8</v>
      </c>
      <c r="L7">
        <f t="shared" si="0"/>
        <v>2652.2</v>
      </c>
    </row>
    <row r="8" spans="1:12" x14ac:dyDescent="0.25">
      <c r="A8" t="s">
        <v>7</v>
      </c>
      <c r="B8" t="s">
        <v>16</v>
      </c>
      <c r="C8">
        <f>770</f>
        <v>770</v>
      </c>
      <c r="D8" t="b">
        <v>0</v>
      </c>
      <c r="E8" t="s">
        <v>22</v>
      </c>
      <c r="F8" t="s">
        <v>27</v>
      </c>
      <c r="G8" t="s">
        <v>32</v>
      </c>
      <c r="H8">
        <f>1</f>
        <v>1</v>
      </c>
      <c r="I8">
        <f>(C8+VLOOKUP(C8, Pricing!A$3:B$6, 2, TRUE)+HLOOKUP(F8, Comm!A$2:D$4, IF(D8, 2, 3), FALSE)*C8)*H8</f>
        <v>900.4</v>
      </c>
      <c r="J8">
        <f>VLOOKUP(B8, Pricing!E$3:H$10,IF(G8="Car", 2, IF(G8="Taxi", 3, 4)), FALSE)</f>
        <v>10</v>
      </c>
      <c r="K8">
        <f>HLOOKUP(F8, Pricing!A$9:C$10, 2, FALSE)*C8</f>
        <v>38.5</v>
      </c>
      <c r="L8">
        <f t="shared" si="0"/>
        <v>871.9</v>
      </c>
    </row>
    <row r="9" spans="1:12" x14ac:dyDescent="0.25">
      <c r="A9" t="s">
        <v>8</v>
      </c>
      <c r="B9" t="s">
        <v>17</v>
      </c>
      <c r="C9">
        <f>2125</f>
        <v>2125</v>
      </c>
      <c r="D9" t="b">
        <v>0</v>
      </c>
      <c r="E9" t="s">
        <v>22</v>
      </c>
      <c r="F9" t="s">
        <v>29</v>
      </c>
      <c r="G9" t="s">
        <v>31</v>
      </c>
      <c r="H9">
        <f>3</f>
        <v>3</v>
      </c>
      <c r="I9">
        <f>(C9+VLOOKUP(C9, Pricing!A$3:B$6, 2, TRUE)+HLOOKUP(F9, Comm!A$2:D$4, IF(D9, 2, 3), FALSE)*C9)*H9</f>
        <v>7080</v>
      </c>
      <c r="J9">
        <f>VLOOKUP(B9, Pricing!E$3:H$10,IF(G9="Car", 2, IF(G9="Taxi", 3, 4)), FALSE)</f>
        <v>600</v>
      </c>
      <c r="K9">
        <f>HLOOKUP(F9, Pricing!A$9:C$10, 2, FALSE)*C9</f>
        <v>127.5</v>
      </c>
      <c r="L9">
        <f t="shared" si="0"/>
        <v>7552.5</v>
      </c>
    </row>
    <row r="10" spans="1:12" x14ac:dyDescent="0.25">
      <c r="A10" t="s">
        <v>9</v>
      </c>
      <c r="B10" t="s">
        <v>18</v>
      </c>
      <c r="C10">
        <f>1875</f>
        <v>1875</v>
      </c>
      <c r="D10" t="b">
        <v>1</v>
      </c>
      <c r="E10" t="s">
        <v>25</v>
      </c>
      <c r="F10" t="s">
        <v>29</v>
      </c>
      <c r="G10" t="s">
        <v>32</v>
      </c>
      <c r="H10">
        <f>2</f>
        <v>2</v>
      </c>
      <c r="I10">
        <f>(C10+VLOOKUP(C10, Pricing!A$3:B$6, 2, TRUE)+HLOOKUP(F10, Comm!A$2:D$4, IF(D10, 2, 3), FALSE)*C10)*H10</f>
        <v>4237.5</v>
      </c>
      <c r="J10">
        <f>VLOOKUP(B10, Pricing!E$3:H$10,IF(G10="Car", 2, IF(G10="Taxi", 3, 4)), FALSE)</f>
        <v>10</v>
      </c>
      <c r="K10">
        <f>HLOOKUP(F10, Pricing!A$9:C$10, 2, FALSE)*C10</f>
        <v>112.5</v>
      </c>
      <c r="L10">
        <f t="shared" si="0"/>
        <v>4135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198F-E6FD-4AB7-95F4-93E0BCFDB3B7}">
  <dimension ref="A1:D4"/>
  <sheetViews>
    <sheetView workbookViewId="0">
      <selection sqref="A1:D1"/>
    </sheetView>
  </sheetViews>
  <sheetFormatPr defaultRowHeight="15" x14ac:dyDescent="0.25"/>
  <cols>
    <col min="3" max="3" width="11.7109375" bestFit="1" customWidth="1"/>
  </cols>
  <sheetData>
    <row r="1" spans="1:4" x14ac:dyDescent="0.25">
      <c r="A1" s="1" t="s">
        <v>38</v>
      </c>
      <c r="B1" s="1"/>
      <c r="C1" s="1"/>
      <c r="D1" s="1"/>
    </row>
    <row r="2" spans="1:4" x14ac:dyDescent="0.25">
      <c r="B2" t="s">
        <v>28</v>
      </c>
      <c r="C2" t="s">
        <v>29</v>
      </c>
      <c r="D2" t="s">
        <v>27</v>
      </c>
    </row>
    <row r="3" spans="1:4" x14ac:dyDescent="0.25">
      <c r="A3" t="s">
        <v>39</v>
      </c>
      <c r="B3">
        <f>0.06</f>
        <v>0.06</v>
      </c>
      <c r="C3">
        <f>0.05</f>
        <v>0.05</v>
      </c>
      <c r="D3">
        <f>0.03</f>
        <v>0.03</v>
      </c>
    </row>
    <row r="4" spans="1:4" x14ac:dyDescent="0.25">
      <c r="A4" t="s">
        <v>40</v>
      </c>
      <c r="B4">
        <f>0.05</f>
        <v>0.05</v>
      </c>
      <c r="C4">
        <f>0.04</f>
        <v>0.04</v>
      </c>
      <c r="D4">
        <f>0.02</f>
        <v>0.02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328D-2FCD-4E22-B9D5-B26DA2B4344D}">
  <dimension ref="A1:H10"/>
  <sheetViews>
    <sheetView tabSelected="1" workbookViewId="0">
      <selection sqref="A1:B1"/>
    </sheetView>
  </sheetViews>
  <sheetFormatPr defaultRowHeight="15" x14ac:dyDescent="0.25"/>
  <cols>
    <col min="2" max="2" width="11.7109375" bestFit="1" customWidth="1"/>
  </cols>
  <sheetData>
    <row r="1" spans="1:8" x14ac:dyDescent="0.25">
      <c r="A1" s="1" t="s">
        <v>41</v>
      </c>
      <c r="B1" s="1"/>
      <c r="E1" s="1" t="s">
        <v>36</v>
      </c>
      <c r="F1" s="1"/>
      <c r="G1" s="1"/>
      <c r="H1" s="1"/>
    </row>
    <row r="2" spans="1:8" x14ac:dyDescent="0.25">
      <c r="A2" t="s">
        <v>42</v>
      </c>
      <c r="B2" t="s">
        <v>41</v>
      </c>
      <c r="F2" t="s">
        <v>31</v>
      </c>
      <c r="G2" t="s">
        <v>30</v>
      </c>
      <c r="H2" t="s">
        <v>32</v>
      </c>
    </row>
    <row r="3" spans="1:8" x14ac:dyDescent="0.25">
      <c r="A3">
        <v>0</v>
      </c>
      <c r="B3">
        <v>50</v>
      </c>
      <c r="E3" t="s">
        <v>11</v>
      </c>
      <c r="F3">
        <f>250</f>
        <v>250</v>
      </c>
      <c r="G3">
        <f>30</f>
        <v>30</v>
      </c>
      <c r="H3">
        <f>10</f>
        <v>10</v>
      </c>
    </row>
    <row r="4" spans="1:8" x14ac:dyDescent="0.25">
      <c r="A4">
        <v>500</v>
      </c>
      <c r="B4">
        <v>75</v>
      </c>
      <c r="E4" t="s">
        <v>12</v>
      </c>
      <c r="F4">
        <f>275</f>
        <v>275</v>
      </c>
      <c r="G4">
        <f>50</f>
        <v>50</v>
      </c>
      <c r="H4">
        <f>15</f>
        <v>15</v>
      </c>
    </row>
    <row r="5" spans="1:8" x14ac:dyDescent="0.25">
      <c r="A5">
        <v>700</v>
      </c>
      <c r="B5">
        <v>115</v>
      </c>
      <c r="E5" t="s">
        <v>13</v>
      </c>
      <c r="F5">
        <f>250</f>
        <v>250</v>
      </c>
      <c r="G5">
        <f>25</f>
        <v>25</v>
      </c>
      <c r="H5">
        <f>10</f>
        <v>10</v>
      </c>
    </row>
    <row r="6" spans="1:8" x14ac:dyDescent="0.25">
      <c r="A6">
        <v>1500</v>
      </c>
      <c r="B6">
        <v>150</v>
      </c>
      <c r="E6" t="s">
        <v>14</v>
      </c>
      <c r="F6">
        <f>290</f>
        <v>290</v>
      </c>
      <c r="G6">
        <f>40</f>
        <v>40</v>
      </c>
      <c r="H6">
        <f>10</f>
        <v>10</v>
      </c>
    </row>
    <row r="7" spans="1:8" x14ac:dyDescent="0.25">
      <c r="E7" t="s">
        <v>15</v>
      </c>
      <c r="F7">
        <f>300</f>
        <v>300</v>
      </c>
      <c r="G7">
        <f>35</f>
        <v>35</v>
      </c>
      <c r="H7">
        <f>15</f>
        <v>15</v>
      </c>
    </row>
    <row r="8" spans="1:8" x14ac:dyDescent="0.25">
      <c r="A8" s="1" t="s">
        <v>43</v>
      </c>
      <c r="B8" s="1"/>
      <c r="C8" s="1"/>
      <c r="E8" t="s">
        <v>16</v>
      </c>
      <c r="F8">
        <f>200</f>
        <v>200</v>
      </c>
      <c r="G8">
        <f>25</f>
        <v>25</v>
      </c>
      <c r="H8">
        <f>10</f>
        <v>10</v>
      </c>
    </row>
    <row r="9" spans="1:8" x14ac:dyDescent="0.25">
      <c r="A9" t="s">
        <v>28</v>
      </c>
      <c r="B9" t="s">
        <v>29</v>
      </c>
      <c r="C9" t="s">
        <v>27</v>
      </c>
      <c r="E9" t="s">
        <v>17</v>
      </c>
      <c r="F9">
        <f>600</f>
        <v>600</v>
      </c>
      <c r="G9">
        <f>55</f>
        <v>55</v>
      </c>
      <c r="H9">
        <f>25</f>
        <v>25</v>
      </c>
    </row>
    <row r="10" spans="1:8" x14ac:dyDescent="0.25">
      <c r="A10">
        <v>7.0000000000000007E-2</v>
      </c>
      <c r="B10">
        <v>0.06</v>
      </c>
      <c r="C10">
        <v>0.05</v>
      </c>
      <c r="E10" t="s">
        <v>18</v>
      </c>
      <c r="F10">
        <f>775</f>
        <v>775</v>
      </c>
      <c r="G10">
        <f>25</f>
        <v>25</v>
      </c>
      <c r="H10">
        <f>10</f>
        <v>10</v>
      </c>
    </row>
  </sheetData>
  <mergeCells count="3">
    <mergeCell ref="A1:B1"/>
    <mergeCell ref="A8:C8"/>
    <mergeCell ref="E1:H1"/>
  </mergeCells>
  <pageMargins left="0.7" right="0.7" top="0.75" bottom="0.75" header="0.3" footer="0.3"/>
  <ignoredErrors>
    <ignoredError sqref="F4 G9:H9 H7 H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Trips</vt:lpstr>
      <vt:lpstr>Comm</vt:lpstr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Xu Yu</cp:lastModifiedBy>
  <dcterms:created xsi:type="dcterms:W3CDTF">2017-10-01T22:47:43Z</dcterms:created>
  <dcterms:modified xsi:type="dcterms:W3CDTF">2017-10-01T23:36:31Z</dcterms:modified>
</cp:coreProperties>
</file>