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cuments\"/>
    </mc:Choice>
  </mc:AlternateContent>
  <bookViews>
    <workbookView xWindow="0" yWindow="0" windowWidth="28800" windowHeight="13500" tabRatio="677" activeTab="2" xr2:uid="{00000000-000D-0000-FFFF-FFFF00000000}"/>
  </bookViews>
  <sheets>
    <sheet name="Scenario Summary" sheetId="8" r:id="rId1"/>
    <sheet name="Scenario Summary 2" sheetId="9" r:id="rId2"/>
    <sheet name="Analysis Worksheet" sheetId="6" r:id="rId3"/>
  </sheets>
  <calcPr calcId="171027" iterate="1" iterateCount="104"/>
</workbook>
</file>

<file path=xl/calcChain.xml><?xml version="1.0" encoding="utf-8"?>
<calcChain xmlns="http://schemas.openxmlformats.org/spreadsheetml/2006/main">
  <c r="C26" i="6" l="1"/>
  <c r="D26" i="6" s="1"/>
  <c r="C20" i="6"/>
  <c r="D20" i="6" s="1"/>
  <c r="B21" i="6"/>
  <c r="C32" i="6" s="1"/>
  <c r="D32" i="6" l="1"/>
  <c r="C39" i="6"/>
  <c r="C29" i="6"/>
  <c r="C24" i="6" l="1"/>
  <c r="C25" i="6" s="1"/>
  <c r="C41" i="6" s="1"/>
  <c r="C18" i="6"/>
  <c r="C19" i="6" s="1"/>
  <c r="C31" i="6" s="1"/>
  <c r="B25" i="6"/>
  <c r="B19" i="6"/>
  <c r="C40" i="6" l="1"/>
  <c r="C42" i="6" s="1"/>
  <c r="C43" i="6" s="1"/>
  <c r="D24" i="6"/>
  <c r="D25" i="6" s="1"/>
  <c r="D41" i="6" s="1"/>
  <c r="C30" i="6"/>
  <c r="D18" i="6"/>
  <c r="D19" i="6" s="1"/>
  <c r="D31" i="6" s="1"/>
  <c r="C33" i="6" l="1"/>
  <c r="C34" i="6" s="1"/>
  <c r="C44" i="6"/>
  <c r="C45" i="6" s="1"/>
  <c r="D40" i="6"/>
  <c r="D42" i="6" s="1"/>
  <c r="D43" i="6" s="1"/>
  <c r="D30" i="6"/>
  <c r="D33" i="6" s="1"/>
  <c r="D34" i="6" s="1"/>
  <c r="C35" i="6" l="1"/>
  <c r="C14" i="6"/>
  <c r="D44" i="6"/>
  <c r="D35" i="6"/>
  <c r="C36" i="6" l="1"/>
  <c r="C12" i="6"/>
  <c r="D14" i="6"/>
  <c r="D39" i="6"/>
  <c r="D45" i="6" s="1"/>
  <c r="D15" i="6" s="1"/>
  <c r="C15" i="6"/>
  <c r="D12" i="6"/>
  <c r="D29" i="6" l="1"/>
  <c r="D36" i="6" s="1"/>
  <c r="D13" i="6" s="1"/>
  <c r="C13" i="6"/>
</calcChain>
</file>

<file path=xl/sharedStrings.xml><?xml version="1.0" encoding="utf-8"?>
<sst xmlns="http://schemas.openxmlformats.org/spreadsheetml/2006/main" count="136" uniqueCount="67">
  <si>
    <t>Constants</t>
  </si>
  <si>
    <t xml:space="preserve">   Tax Rate</t>
  </si>
  <si>
    <t>NA</t>
  </si>
  <si>
    <t xml:space="preserve">    Loan Amount for Store Expansion</t>
  </si>
  <si>
    <t>Inputs</t>
  </si>
  <si>
    <t xml:space="preserve">   Economic Outlook (R=Recession, B=Boom)</t>
  </si>
  <si>
    <t xml:space="preserve">   Inflation Outlook (H=High, L=Low)</t>
  </si>
  <si>
    <t>Summary of Key Results</t>
  </si>
  <si>
    <t xml:space="preserve">   Net Income after Taxes (Expansion)</t>
  </si>
  <si>
    <t xml:space="preserve">   End-of-year Cash on Hand (Expansion)</t>
  </si>
  <si>
    <t xml:space="preserve">   Net Income after Taxes (No Expansion)</t>
  </si>
  <si>
    <t xml:space="preserve">   End-of-year Cash on Hand (No Expansion)</t>
  </si>
  <si>
    <t>Calculations (Expansion)</t>
  </si>
  <si>
    <t xml:space="preserve">   Total Sales Dollars</t>
  </si>
  <si>
    <t>Calculations (No Expansion)</t>
  </si>
  <si>
    <t>Income and Cash Flow Statements (Expansion)</t>
  </si>
  <si>
    <t xml:space="preserve">   Beginning-of-year Cash on Hand</t>
  </si>
  <si>
    <t xml:space="preserve">      Sales (Revenue)</t>
  </si>
  <si>
    <t xml:space="preserve">      Cost of Goods Sold</t>
  </si>
  <si>
    <t xml:space="preserve">      Business Loan Payment</t>
  </si>
  <si>
    <t xml:space="preserve">      Income before Taxes</t>
  </si>
  <si>
    <t xml:space="preserve">      Income Tax Expense</t>
  </si>
  <si>
    <t xml:space="preserve">      Net Income after Taxes</t>
  </si>
  <si>
    <t xml:space="preserve">   End-of-year Cash on Hand</t>
  </si>
  <si>
    <t>Income and Cash Flow Statements (No Expansion)</t>
  </si>
  <si>
    <t>Tutorial Exercise--Collegetown Thrift Shop</t>
  </si>
  <si>
    <t xml:space="preserve">   Cost of Goods Sold</t>
  </si>
  <si>
    <t xml:space="preserve">   Cost of Goods Sold (as a percent of Sales)</t>
  </si>
  <si>
    <t xml:space="preserve">   Interest Rate for Business Loan</t>
  </si>
  <si>
    <t>R</t>
  </si>
  <si>
    <t>H</t>
  </si>
  <si>
    <t>$C$8</t>
  </si>
  <si>
    <t>$C$9</t>
  </si>
  <si>
    <t>$D$12</t>
  </si>
  <si>
    <t>$D$13</t>
  </si>
  <si>
    <t>Changing Cells: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</si>
  <si>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</si>
  <si>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</si>
  <si>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</si>
  <si>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</si>
  <si>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$D$14</t>
  </si>
  <si>
    <t>$D$15</t>
  </si>
  <si>
    <t>Created by Gerry Cook on 8/8/2010
Modified by Gerry Cook on 8/8/2010
Modified by Xu Yu on 9/18/2017</t>
  </si>
  <si>
    <t>Recession-Low Inflation</t>
  </si>
  <si>
    <t>L</t>
  </si>
  <si>
    <t>B</t>
  </si>
  <si>
    <t>Economic Outlook: R-Recession, B-Boom</t>
  </si>
  <si>
    <t>Inflation: H-High, L-Low</t>
  </si>
  <si>
    <t>Net Income after Taxes(Expansion)</t>
  </si>
  <si>
    <t>End-of-year Cash on Hand(Expansion)</t>
  </si>
  <si>
    <t>Net Income after Taxes(No Expansion)</t>
  </si>
  <si>
    <t>End-of-year Cash on Hand(No Expansion)</t>
  </si>
  <si>
    <t>Scenario Summary--Collegetown Thrift Shop Financial Forecast--End of Year 2015</t>
  </si>
  <si>
    <t>Cell Address</t>
  </si>
  <si>
    <t>Recession- High Inflation</t>
  </si>
  <si>
    <t>Recession- Low Inflation</t>
  </si>
  <si>
    <t>$C$12</t>
  </si>
  <si>
    <t>$C$13</t>
  </si>
  <si>
    <t>$C$14</t>
  </si>
  <si>
    <t>$C$15</t>
  </si>
  <si>
    <t>Scenario Summary--Collegetown Thrift Shop Financial Forecast--End of Year 2014</t>
  </si>
  <si>
    <t xml:space="preserve">Boom- 
High Inflation </t>
  </si>
  <si>
    <t>Boom-
Low Inflation</t>
  </si>
  <si>
    <t>Recession-
High Inflation</t>
  </si>
  <si>
    <t>Boom- 
Low Inflation</t>
  </si>
  <si>
    <t>Cell 
Address</t>
  </si>
  <si>
    <t>Boom-
High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</si>
</sst>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3" fillId="0" borderId="0" xfId="0" applyFont="1"/>
    <xf numFmtId="0" fontId="3" fillId="0" borderId="0" xfId="2" applyFont="1"/>
    <xf numFmtId="0" fontId="2" fillId="0" borderId="1" xfId="3" applyFont="1" applyBorder="1"/>
    <xf numFmtId="0" fontId="2" fillId="0" borderId="1" xfId="4" applyFont="1" applyBorder="1" applyAlignment="1">
      <alignment horizontal="center"/>
    </xf>
    <xf numFmtId="0" fontId="4" fillId="0" borderId="0" xfId="5" applyFont="1"/>
    <xf numFmtId="0" fontId="5" fillId="2" borderId="0" xfId="6" applyFont="1" applyFill="1" applyAlignment="1">
      <alignment horizontal="center"/>
    </xf>
    <xf numFmtId="9" fontId="3" fillId="0" borderId="0" xfId="7" applyNumberFormat="1" applyFont="1"/>
    <xf numFmtId="6" fontId="3" fillId="0" borderId="0" xfId="8" applyNumberFormat="1" applyFont="1"/>
    <xf numFmtId="0" fontId="4" fillId="0" borderId="2" xfId="9" applyFont="1" applyBorder="1" applyAlignment="1">
      <alignment horizontal="center"/>
    </xf>
    <xf numFmtId="0" fontId="4" fillId="0" borderId="3" xfId="10" applyFont="1" applyBorder="1" applyAlignment="1">
      <alignment horizontal="center"/>
    </xf>
    <xf numFmtId="164" fontId="3" fillId="0" borderId="0" xfId="12" applyNumberFormat="1" applyFont="1"/>
    <xf numFmtId="8" fontId="3" fillId="0" borderId="0" xfId="13" applyNumberFormat="1" applyFont="1"/>
    <xf numFmtId="0" fontId="6" fillId="0" borderId="0" xfId="14" applyFont="1"/>
    <xf numFmtId="9" fontId="3" fillId="0" borderId="0" xfId="15" applyFont="1"/>
    <xf numFmtId="8" fontId="3" fillId="0" borderId="0" xfId="8" applyNumberFormat="1" applyFont="1"/>
    <xf numFmtId="164" fontId="3" fillId="0" borderId="0" xfId="11" applyNumberFormat="1" applyFont="1"/>
    <xf numFmtId="164" fontId="3" fillId="0" borderId="0" xfId="8" applyNumberFormat="1" applyFont="1"/>
    <xf numFmtId="0" fontId="7" fillId="0" borderId="0" xfId="16" applyFont="1" applyAlignment="1">
      <alignment horizontal="center"/>
    </xf>
    <xf numFmtId="0" fontId="8" fillId="3" borderId="5" xfId="0" applyFont="1" applyFill="1" applyBorder="1" applyAlignment="1">
      <alignment horizontal="left"/>
    </xf>
    <xf numFmtId="0" fontId="9" fillId="4" borderId="0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vertical="top" wrapText="1"/>
    </xf>
    <xf numFmtId="0" fontId="10" fillId="4" borderId="7" xfId="0" applyFont="1" applyFill="1" applyBorder="1" applyAlignment="1">
      <alignment horizontal="left"/>
    </xf>
    <xf numFmtId="0" fontId="9" fillId="4" borderId="8" xfId="0" applyFont="1" applyFill="1" applyBorder="1" applyAlignment="1">
      <alignment horizontal="left"/>
    </xf>
    <xf numFmtId="0" fontId="9" fillId="4" borderId="10" xfId="0" applyFont="1" applyFill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0" fillId="0" borderId="3" xfId="0" applyFill="1" applyBorder="1" applyAlignment="1"/>
    <xf numFmtId="0" fontId="0" fillId="5" borderId="1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0" borderId="15" xfId="0" applyNumberFormat="1" applyFill="1" applyBorder="1" applyAlignment="1"/>
    <xf numFmtId="164" fontId="0" fillId="0" borderId="16" xfId="0" applyNumberFormat="1" applyFill="1" applyBorder="1" applyAlignment="1"/>
    <xf numFmtId="164" fontId="0" fillId="0" borderId="2" xfId="0" applyNumberFormat="1" applyFill="1" applyBorder="1" applyAlignment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1" fillId="3" borderId="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vertical="top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</cellXfs>
  <cellStyles count="17">
    <cellStyle name="+Y8egAm2462PyoSf75Er6owsIUJg9xd82Q6nJMjvhsg=-~kRHGaSjm5xlq2zaKDBE9Lg==" xfId="1" xr:uid="{00000000-0005-0000-0000-000002000000}"/>
    <cellStyle name="5yrJuSKbHDwR/Rc6M8AAr4qo6pdbnkr6RZh45kojSv8=-~1Gtoeq+On5+x3yYYdoD3Pg==" xfId="11" xr:uid="{00000000-0005-0000-0000-00000C000000}"/>
    <cellStyle name="6IEa048asNoy6BG03KI/34tY+sRClLVEiF1yDRxjzMg=-~VgwuG44HLq8ViWw/dpppaA==" xfId="13" xr:uid="{00000000-0005-0000-0000-00000E000000}"/>
    <cellStyle name="6WwEsYm9XQ2yKyWP5afAiZ+ityTT6T4lyQfSj/9H7js=-~5ARHZ+jniqzhTttUkDOYQQ==" xfId="3" xr:uid="{00000000-0005-0000-0000-000004000000}"/>
    <cellStyle name="b6wzdt0MP6wJ92WDPcQglLx11q0HK9xtNKIM8S8G15Y=-~hEeu/+EHTbJNZU+NlaQQTQ==" xfId="15" xr:uid="{00000000-0005-0000-0000-000010000000}"/>
    <cellStyle name="D8EUMjYc+NeobrsTfALpUMxdxFll4LdtAuIQ34ZMUqY=-~HMOkYruER88chc7d5mNqbA==" xfId="16" xr:uid="{00000000-0005-0000-0000-000011000000}"/>
    <cellStyle name="EvCKiLMjqZAphGUpo3WRsnXoEK8h9bwHLgLP4Der7B8=-~fJqXNmVh2L3oY2dL1WKucQ==" xfId="4" xr:uid="{00000000-0005-0000-0000-000005000000}"/>
    <cellStyle name="hNgefOvmPnp6AjuFmUXIBGk3szDci7zz2uKFyXSw478=-~RinHY0QFPAe6uGNH3bv3SA==" xfId="7" xr:uid="{00000000-0005-0000-0000-000008000000}"/>
    <cellStyle name="KxzxTC3GlME53TKvovrQmkFQWFozeKJVC3sSJdVM+4A=-~D02z9FfcMvEW43uGTOURXg==" xfId="5" xr:uid="{00000000-0005-0000-0000-000006000000}"/>
    <cellStyle name="LwNj/WwFVS4ZoGsH9VQK/nHWpqLz1EQ6HwErDrg8JQw=-~Z6a4YSDzLEIUDKXAoNeHNQ==" xfId="2" xr:uid="{00000000-0005-0000-0000-000003000000}"/>
    <cellStyle name="Normal" xfId="0" builtinId="0"/>
    <cellStyle name="NPJaOcmwZjcUGquMA6+JdMsNXcM6MXSJuQnZTVqNk9U=-~mkt6e6wis+3HtdGFLaNo5g==" xfId="9" xr:uid="{00000000-0005-0000-0000-00000A000000}"/>
    <cellStyle name="NtRnOJqPlrLDrqPH3bPG+QDswAEPbxD1lRnPRPZnslk=-~7ev+hdKyuuhtnLrbMe+BaA==" xfId="12" xr:uid="{00000000-0005-0000-0000-00000D000000}"/>
    <cellStyle name="pUDk+e3iAS2Vghun6x8nN1Dy1QqpIYZXwx0V7m1AGhA=-~7bENoXnwBkVKs61CIG8a/Q==" xfId="8" xr:uid="{00000000-0005-0000-0000-000009000000}"/>
    <cellStyle name="sHqHDkCXlid+1PXX88eob3bFUmmxssdRpgUZE5F4bfU=-~1Gj8KkbONQm7tviXkCzWkQ==" xfId="10" xr:uid="{00000000-0005-0000-0000-00000B000000}"/>
    <cellStyle name="TB2aGJoMS/EIfr/vER8cxj94pWE0rjz8e9gSXVyX8pQ=-~sVU7xVvPIMrmH3gT3ff3Cg==" xfId="6" xr:uid="{00000000-0005-0000-0000-000007000000}"/>
    <cellStyle name="WWE9R7+QCv9OJAQ5Bbb/rw8jM5HQeHg00fINiCEbieQ=-~ATXrDfEmBUu/PKc6t+/iFw==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4443-20DC-49AD-B5C1-0BE4F3A8DAA2}">
  <sheetPr>
    <outlinePr summaryBelow="0"/>
  </sheetPr>
  <dimension ref="A1:F15"/>
  <sheetViews>
    <sheetView showGridLines="0" workbookViewId="0">
      <selection activeCell="B3" sqref="B3"/>
    </sheetView>
  </sheetViews>
  <sheetFormatPr defaultRowHeight="15" outlineLevelRow="1" outlineLevelCol="1" x14ac:dyDescent="0.25"/>
  <cols>
    <col min="1" max="1" width="63" bestFit="1" customWidth="1"/>
    <col min="2" max="2" width="7.28515625" bestFit="1" customWidth="1"/>
    <col min="3" max="4" width="12" bestFit="1" customWidth="1" outlineLevel="1"/>
    <col min="5" max="5" width="16.5703125" bestFit="1" customWidth="1" outlineLevel="1"/>
    <col min="6" max="6" width="12.85546875" bestFit="1" customWidth="1" outlineLevel="1"/>
  </cols>
  <sheetData>
    <row r="1" spans="1:6" ht="15.75" thickBot="1" x14ac:dyDescent="0.3"/>
    <row r="2" spans="1:6" ht="15.75" x14ac:dyDescent="0.25">
      <c r="A2" s="33" t="s">
        <v>52</v>
      </c>
      <c r="B2" s="34"/>
      <c r="C2" s="34"/>
      <c r="D2" s="34"/>
      <c r="E2" s="34"/>
      <c r="F2" s="34"/>
    </row>
    <row r="3" spans="1:6" ht="25.5" collapsed="1" x14ac:dyDescent="0.25">
      <c r="A3" s="19"/>
      <c r="B3" s="35" t="s">
        <v>65</v>
      </c>
      <c r="C3" s="35" t="s">
        <v>54</v>
      </c>
      <c r="D3" s="35" t="s">
        <v>55</v>
      </c>
      <c r="E3" s="35" t="s">
        <v>66</v>
      </c>
      <c r="F3" s="35" t="s">
        <v>64</v>
      </c>
    </row>
    <row r="4" spans="1:6" ht="101.25" hidden="1" outlineLevel="1" x14ac:dyDescent="0.25">
      <c r="A4" s="20"/>
      <c r="B4" s="20"/>
      <c r="C4" s="22" t="s">
        <v>42</v>
      </c>
      <c r="D4" s="22" t="s">
        <v>42</v>
      </c>
      <c r="E4" s="22" t="s">
        <v>42</v>
      </c>
      <c r="F4" s="22" t="s">
        <v>42</v>
      </c>
    </row>
    <row r="5" spans="1:6" x14ac:dyDescent="0.25">
      <c r="A5" s="23" t="s">
        <v>35</v>
      </c>
      <c r="B5" s="21"/>
      <c r="C5" s="27"/>
      <c r="D5" s="27"/>
      <c r="E5" s="27"/>
      <c r="F5" s="27"/>
    </row>
    <row r="6" spans="1:6" outlineLevel="1" x14ac:dyDescent="0.25">
      <c r="A6" s="24" t="s">
        <v>46</v>
      </c>
      <c r="B6" s="20" t="s">
        <v>31</v>
      </c>
      <c r="C6" s="28" t="s">
        <v>29</v>
      </c>
      <c r="D6" s="28" t="s">
        <v>29</v>
      </c>
      <c r="E6" s="28" t="s">
        <v>45</v>
      </c>
      <c r="F6" s="28" t="s">
        <v>45</v>
      </c>
    </row>
    <row r="7" spans="1:6" outlineLevel="1" x14ac:dyDescent="0.25">
      <c r="A7" s="24" t="s">
        <v>47</v>
      </c>
      <c r="B7" s="20" t="s">
        <v>32</v>
      </c>
      <c r="C7" s="29" t="s">
        <v>30</v>
      </c>
      <c r="D7" s="29" t="s">
        <v>44</v>
      </c>
      <c r="E7" s="29" t="s">
        <v>30</v>
      </c>
      <c r="F7" s="29" t="s">
        <v>44</v>
      </c>
    </row>
    <row r="8" spans="1:6" x14ac:dyDescent="0.25">
      <c r="A8" s="23" t="s">
        <v>36</v>
      </c>
      <c r="B8" s="21"/>
      <c r="C8" s="27"/>
      <c r="D8" s="27"/>
      <c r="E8" s="27"/>
      <c r="F8" s="27"/>
    </row>
    <row r="9" spans="1:6" outlineLevel="1" x14ac:dyDescent="0.25">
      <c r="A9" s="24" t="s">
        <v>48</v>
      </c>
      <c r="B9" s="20" t="s">
        <v>33</v>
      </c>
      <c r="C9" s="30">
        <v>73659.925627245306</v>
      </c>
      <c r="D9" s="30">
        <v>96051.749627245401</v>
      </c>
      <c r="E9" s="30">
        <v>56215.549368541098</v>
      </c>
      <c r="F9" s="30">
        <v>73738.145368541198</v>
      </c>
    </row>
    <row r="10" spans="1:6" outlineLevel="1" x14ac:dyDescent="0.25">
      <c r="A10" s="24" t="s">
        <v>49</v>
      </c>
      <c r="B10" s="20" t="s">
        <v>34</v>
      </c>
      <c r="C10" s="31">
        <v>158634.41910455999</v>
      </c>
      <c r="D10" s="31">
        <v>189562.04310456</v>
      </c>
      <c r="E10" s="31">
        <v>132531.206098422</v>
      </c>
      <c r="F10" s="31">
        <v>157604.70209842201</v>
      </c>
    </row>
    <row r="11" spans="1:6" outlineLevel="1" x14ac:dyDescent="0.25">
      <c r="A11" s="24" t="s">
        <v>50</v>
      </c>
      <c r="B11" s="20" t="s">
        <v>40</v>
      </c>
      <c r="C11" s="31">
        <v>69936.047999999995</v>
      </c>
      <c r="D11" s="31">
        <v>89015.471999999994</v>
      </c>
      <c r="E11" s="31">
        <v>53544.786749999999</v>
      </c>
      <c r="F11" s="31">
        <v>68152.470749999993</v>
      </c>
    </row>
    <row r="12" spans="1:6" outlineLevel="1" x14ac:dyDescent="0.25">
      <c r="A12" s="25" t="s">
        <v>51</v>
      </c>
      <c r="B12" s="26" t="s">
        <v>41</v>
      </c>
      <c r="C12" s="32">
        <v>157537.24799999999</v>
      </c>
      <c r="D12" s="32">
        <v>184495.872</v>
      </c>
      <c r="E12" s="32">
        <v>132070.83674999999</v>
      </c>
      <c r="F12" s="32">
        <v>153572.82075000001</v>
      </c>
    </row>
    <row r="13" spans="1:6" x14ac:dyDescent="0.25">
      <c r="A13" s="39" t="s">
        <v>37</v>
      </c>
      <c r="B13" s="40"/>
      <c r="C13" s="40"/>
      <c r="D13" s="40"/>
      <c r="E13" s="40"/>
      <c r="F13" s="41"/>
    </row>
    <row r="14" spans="1:6" x14ac:dyDescent="0.25">
      <c r="A14" s="42" t="s">
        <v>38</v>
      </c>
      <c r="B14" s="43"/>
      <c r="C14" s="43"/>
      <c r="D14" s="43"/>
      <c r="E14" s="43"/>
      <c r="F14" s="44"/>
    </row>
    <row r="15" spans="1:6" x14ac:dyDescent="0.25">
      <c r="A15" s="45" t="s">
        <v>39</v>
      </c>
      <c r="B15" s="46"/>
      <c r="C15" s="46"/>
      <c r="D15" s="46"/>
      <c r="E15" s="46"/>
      <c r="F15" s="47"/>
    </row>
  </sheetData>
  <mergeCells count="1">
    <mergeCell ref="A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A4BD-57B1-4956-B180-C1DE8CFE6BF8}">
  <sheetPr>
    <outlinePr summaryBelow="0"/>
  </sheetPr>
  <dimension ref="A1:F16"/>
  <sheetViews>
    <sheetView showGridLines="0" workbookViewId="0">
      <selection activeCell="C25" sqref="C25"/>
    </sheetView>
  </sheetViews>
  <sheetFormatPr defaultRowHeight="15" outlineLevelRow="1" outlineLevelCol="1" x14ac:dyDescent="0.25"/>
  <cols>
    <col min="1" max="1" width="63" bestFit="1" customWidth="1"/>
    <col min="2" max="2" width="7.28515625" bestFit="1" customWidth="1"/>
    <col min="3" max="6" width="12.85546875" bestFit="1" customWidth="1" outlineLevel="1"/>
  </cols>
  <sheetData>
    <row r="1" spans="1:6" ht="15.75" thickBot="1" x14ac:dyDescent="0.3"/>
    <row r="2" spans="1:6" ht="15.75" x14ac:dyDescent="0.25">
      <c r="A2" s="33" t="s">
        <v>60</v>
      </c>
      <c r="B2" s="36"/>
      <c r="C2" s="36"/>
      <c r="D2" s="36"/>
      <c r="E2" s="36"/>
      <c r="F2" s="36"/>
    </row>
    <row r="3" spans="1:6" ht="25.5" collapsed="1" x14ac:dyDescent="0.25">
      <c r="A3" s="19"/>
      <c r="B3" s="35" t="s">
        <v>53</v>
      </c>
      <c r="C3" s="37" t="s">
        <v>63</v>
      </c>
      <c r="D3" s="37" t="s">
        <v>43</v>
      </c>
      <c r="E3" s="37" t="s">
        <v>61</v>
      </c>
      <c r="F3" s="37" t="s">
        <v>62</v>
      </c>
    </row>
    <row r="4" spans="1:6" ht="67.5" hidden="1" outlineLevel="1" x14ac:dyDescent="0.25">
      <c r="A4" s="20"/>
      <c r="B4" s="20"/>
      <c r="C4" s="38" t="s">
        <v>42</v>
      </c>
      <c r="D4" s="38" t="s">
        <v>42</v>
      </c>
      <c r="E4" s="38" t="s">
        <v>42</v>
      </c>
      <c r="F4" s="38" t="s">
        <v>42</v>
      </c>
    </row>
    <row r="5" spans="1:6" x14ac:dyDescent="0.25">
      <c r="A5" s="21" t="s">
        <v>35</v>
      </c>
      <c r="B5" s="21"/>
      <c r="C5" s="27"/>
      <c r="D5" s="27"/>
      <c r="E5" s="27"/>
      <c r="F5" s="27"/>
    </row>
    <row r="6" spans="1:6" outlineLevel="1" x14ac:dyDescent="0.25">
      <c r="A6" s="24" t="s">
        <v>46</v>
      </c>
      <c r="B6" s="20" t="s">
        <v>31</v>
      </c>
      <c r="C6" s="28" t="s">
        <v>29</v>
      </c>
      <c r="D6" s="28" t="s">
        <v>29</v>
      </c>
      <c r="E6" s="28" t="s">
        <v>45</v>
      </c>
      <c r="F6" s="28" t="s">
        <v>45</v>
      </c>
    </row>
    <row r="7" spans="1:6" outlineLevel="1" x14ac:dyDescent="0.25">
      <c r="A7" s="24" t="s">
        <v>47</v>
      </c>
      <c r="B7" s="20" t="s">
        <v>32</v>
      </c>
      <c r="C7" s="29" t="s">
        <v>30</v>
      </c>
      <c r="D7" s="29" t="s">
        <v>44</v>
      </c>
      <c r="E7" s="29" t="s">
        <v>30</v>
      </c>
      <c r="F7" s="29" t="s">
        <v>44</v>
      </c>
    </row>
    <row r="8" spans="1:6" x14ac:dyDescent="0.25">
      <c r="A8" s="21" t="s">
        <v>36</v>
      </c>
      <c r="B8" s="21"/>
      <c r="C8" s="27"/>
      <c r="D8" s="27"/>
      <c r="E8" s="27"/>
      <c r="F8" s="27"/>
    </row>
    <row r="9" spans="1:6" outlineLevel="1" x14ac:dyDescent="0.25">
      <c r="A9" s="24" t="s">
        <v>48</v>
      </c>
      <c r="B9" s="20" t="s">
        <v>56</v>
      </c>
      <c r="C9" s="30">
        <v>69974.493477314405</v>
      </c>
      <c r="D9" s="30">
        <v>78510.293477314393</v>
      </c>
      <c r="E9" s="30">
        <v>61315.656729880902</v>
      </c>
      <c r="F9" s="30">
        <v>68866.556729880904</v>
      </c>
    </row>
    <row r="10" spans="1:6" outlineLevel="1" x14ac:dyDescent="0.25">
      <c r="A10" s="24" t="s">
        <v>49</v>
      </c>
      <c r="B10" s="20" t="s">
        <v>57</v>
      </c>
      <c r="C10" s="31">
        <v>84974.493477314405</v>
      </c>
      <c r="D10" s="31">
        <v>93510.293477314393</v>
      </c>
      <c r="E10" s="31">
        <v>76315.656729880895</v>
      </c>
      <c r="F10" s="31">
        <v>83866.556729880904</v>
      </c>
    </row>
    <row r="11" spans="1:6" outlineLevel="1" x14ac:dyDescent="0.25">
      <c r="A11" s="24" t="s">
        <v>50</v>
      </c>
      <c r="B11" s="20" t="s">
        <v>58</v>
      </c>
      <c r="C11" s="31">
        <v>72601.2</v>
      </c>
      <c r="D11" s="31">
        <v>80480.399999999994</v>
      </c>
      <c r="E11" s="31">
        <v>63526.05</v>
      </c>
      <c r="F11" s="31">
        <v>70420.350000000006</v>
      </c>
    </row>
    <row r="12" spans="1:6" outlineLevel="1" x14ac:dyDescent="0.25">
      <c r="A12" s="24" t="s">
        <v>51</v>
      </c>
      <c r="B12" s="20" t="s">
        <v>59</v>
      </c>
      <c r="C12" s="31">
        <v>87601.2</v>
      </c>
      <c r="D12" s="31">
        <v>95480.4</v>
      </c>
      <c r="E12" s="31">
        <v>78526.05</v>
      </c>
      <c r="F12" s="31">
        <v>85420.35</v>
      </c>
    </row>
    <row r="13" spans="1:6" x14ac:dyDescent="0.25">
      <c r="A13" s="39" t="s">
        <v>37</v>
      </c>
      <c r="B13" s="40"/>
      <c r="C13" s="40"/>
      <c r="D13" s="40"/>
      <c r="E13" s="40"/>
      <c r="F13" s="41"/>
    </row>
    <row r="14" spans="1:6" x14ac:dyDescent="0.25">
      <c r="A14" s="42" t="s">
        <v>38</v>
      </c>
      <c r="B14" s="43"/>
      <c r="C14" s="43"/>
      <c r="D14" s="43"/>
      <c r="E14" s="43"/>
      <c r="F14" s="44"/>
    </row>
    <row r="15" spans="1:6" x14ac:dyDescent="0.25">
      <c r="A15" s="45" t="s">
        <v>39</v>
      </c>
      <c r="B15" s="46"/>
      <c r="C15" s="46"/>
      <c r="D15" s="46"/>
      <c r="E15" s="46"/>
      <c r="F15" s="47"/>
    </row>
    <row r="16" spans="1:6" x14ac:dyDescent="0.25">
      <c r="A16" s="40"/>
      <c r="B16" s="40"/>
      <c r="C16" s="40"/>
      <c r="D16" s="40"/>
      <c r="E16" s="40"/>
      <c r="F16" s="40"/>
    </row>
  </sheetData>
  <mergeCells count="1"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workbookViewId="0">
      <selection activeCell="C26" sqref="C26:D26"/>
    </sheetView>
  </sheetViews>
  <sheetFormatPr defaultColWidth="9.140625" defaultRowHeight="14.25" x14ac:dyDescent="0.2"/>
  <cols>
    <col min="1" max="1" width="53" style="1" bestFit="1" customWidth="1"/>
    <col min="2" max="2" width="11.28515625" style="1" customWidth="1"/>
    <col min="3" max="4" width="13.28515625" style="1" bestFit="1" customWidth="1"/>
    <col min="5" max="16384" width="9.140625" style="1"/>
  </cols>
  <sheetData>
    <row r="1" spans="1:4" ht="18" x14ac:dyDescent="0.25">
      <c r="A1" s="18" t="s">
        <v>25</v>
      </c>
      <c r="B1" s="18"/>
      <c r="C1" s="18"/>
      <c r="D1" s="18"/>
    </row>
    <row r="3" spans="1:4" ht="15.75" thickBot="1" x14ac:dyDescent="0.3">
      <c r="A3" s="3" t="s">
        <v>0</v>
      </c>
      <c r="B3" s="4">
        <v>2013</v>
      </c>
      <c r="C3" s="4">
        <v>2014</v>
      </c>
      <c r="D3" s="4">
        <v>2015</v>
      </c>
    </row>
    <row r="4" spans="1:4" x14ac:dyDescent="0.2">
      <c r="A4" s="5" t="s">
        <v>1</v>
      </c>
      <c r="B4" s="6" t="s">
        <v>2</v>
      </c>
      <c r="C4" s="7">
        <v>0.33</v>
      </c>
      <c r="D4" s="7">
        <v>0.35</v>
      </c>
    </row>
    <row r="5" spans="1:4" x14ac:dyDescent="0.2">
      <c r="A5" s="5" t="s">
        <v>3</v>
      </c>
      <c r="B5" s="6" t="s">
        <v>2</v>
      </c>
      <c r="C5" s="8">
        <v>100000</v>
      </c>
      <c r="D5" s="6" t="s">
        <v>2</v>
      </c>
    </row>
    <row r="7" spans="1:4" ht="15.75" thickBot="1" x14ac:dyDescent="0.3">
      <c r="A7" s="3" t="s">
        <v>4</v>
      </c>
      <c r="B7" s="4">
        <v>2013</v>
      </c>
      <c r="C7" s="4">
        <v>2014</v>
      </c>
      <c r="D7" s="4">
        <v>2015</v>
      </c>
    </row>
    <row r="8" spans="1:4" x14ac:dyDescent="0.2">
      <c r="A8" s="5" t="s">
        <v>5</v>
      </c>
      <c r="B8" s="6" t="s">
        <v>2</v>
      </c>
      <c r="C8" s="9" t="s">
        <v>29</v>
      </c>
      <c r="D8" s="6" t="s">
        <v>2</v>
      </c>
    </row>
    <row r="9" spans="1:4" x14ac:dyDescent="0.2">
      <c r="A9" s="5" t="s">
        <v>6</v>
      </c>
      <c r="B9" s="6" t="s">
        <v>2</v>
      </c>
      <c r="C9" s="10" t="s">
        <v>30</v>
      </c>
      <c r="D9" s="6" t="s">
        <v>2</v>
      </c>
    </row>
    <row r="11" spans="1:4" ht="15.75" thickBot="1" x14ac:dyDescent="0.3">
      <c r="A11" s="3" t="s">
        <v>7</v>
      </c>
      <c r="B11" s="4">
        <v>2013</v>
      </c>
      <c r="C11" s="4">
        <v>2014</v>
      </c>
      <c r="D11" s="4">
        <v>2015</v>
      </c>
    </row>
    <row r="12" spans="1:4" x14ac:dyDescent="0.2">
      <c r="A12" s="2" t="s">
        <v>8</v>
      </c>
      <c r="B12" s="6" t="s">
        <v>2</v>
      </c>
      <c r="C12" s="16">
        <f>C35</f>
        <v>69974.49347731439</v>
      </c>
      <c r="D12" s="16">
        <f t="shared" ref="D12:D13" si="0">D35</f>
        <v>73659.925627245306</v>
      </c>
    </row>
    <row r="13" spans="1:4" x14ac:dyDescent="0.2">
      <c r="A13" s="2" t="s">
        <v>9</v>
      </c>
      <c r="B13" s="6" t="s">
        <v>2</v>
      </c>
      <c r="C13" s="16">
        <f>C36</f>
        <v>84974.49347731439</v>
      </c>
      <c r="D13" s="16">
        <f t="shared" si="0"/>
        <v>158634.4191045597</v>
      </c>
    </row>
    <row r="14" spans="1:4" x14ac:dyDescent="0.2">
      <c r="A14" s="2" t="s">
        <v>10</v>
      </c>
      <c r="B14" s="6" t="s">
        <v>2</v>
      </c>
      <c r="C14" s="16">
        <f>C44</f>
        <v>72601.2</v>
      </c>
      <c r="D14" s="16">
        <f t="shared" ref="D14:D15" si="1">D44</f>
        <v>69936.047999999995</v>
      </c>
    </row>
    <row r="15" spans="1:4" x14ac:dyDescent="0.2">
      <c r="A15" s="2" t="s">
        <v>11</v>
      </c>
      <c r="B15" s="6" t="s">
        <v>2</v>
      </c>
      <c r="C15" s="16">
        <f>C45</f>
        <v>87601.2</v>
      </c>
      <c r="D15" s="16">
        <f t="shared" si="1"/>
        <v>157537.24799999999</v>
      </c>
    </row>
    <row r="17" spans="1:4" ht="15.75" thickBot="1" x14ac:dyDescent="0.3">
      <c r="A17" s="3" t="s">
        <v>12</v>
      </c>
      <c r="B17" s="4">
        <v>2013</v>
      </c>
      <c r="C17" s="4">
        <v>2014</v>
      </c>
      <c r="D17" s="4">
        <v>2015</v>
      </c>
    </row>
    <row r="18" spans="1:4" x14ac:dyDescent="0.2">
      <c r="A18" s="2" t="s">
        <v>13</v>
      </c>
      <c r="B18" s="8">
        <v>350000</v>
      </c>
      <c r="C18" s="15">
        <f>IF($C8="R", 30%, 15%)*B18+B18</f>
        <v>455000</v>
      </c>
      <c r="D18" s="15">
        <f t="shared" ref="D18" si="2">IF($C8="R", 30%, 15%)*C18+C18</f>
        <v>591500</v>
      </c>
    </row>
    <row r="19" spans="1:4" x14ac:dyDescent="0.2">
      <c r="A19" s="2" t="s">
        <v>26</v>
      </c>
      <c r="B19" s="8">
        <f>B20*B18</f>
        <v>244999.99999999997</v>
      </c>
      <c r="C19" s="15">
        <f>C18*C20</f>
        <v>337610</v>
      </c>
      <c r="D19" s="15">
        <f t="shared" ref="D19" si="3">D18*D20</f>
        <v>465226.58</v>
      </c>
    </row>
    <row r="20" spans="1:4" x14ac:dyDescent="0.2">
      <c r="A20" s="2" t="s">
        <v>27</v>
      </c>
      <c r="B20" s="7">
        <v>0.7</v>
      </c>
      <c r="C20" s="14">
        <f>IF($C$9="H", B20*1.06, B20*1.02)</f>
        <v>0.74199999999999999</v>
      </c>
      <c r="D20" s="14">
        <f t="shared" ref="D20" si="4">IF($C$9="H", C20*1.06, C20*1.02)</f>
        <v>0.78652</v>
      </c>
    </row>
    <row r="21" spans="1:4" x14ac:dyDescent="0.2">
      <c r="A21" s="2" t="s">
        <v>28</v>
      </c>
      <c r="B21" s="7">
        <f>IF(C8="R",5%, 4%)</f>
        <v>0.05</v>
      </c>
      <c r="C21" s="6" t="s">
        <v>2</v>
      </c>
      <c r="D21" s="6" t="s">
        <v>2</v>
      </c>
    </row>
    <row r="22" spans="1:4" x14ac:dyDescent="0.2">
      <c r="B22" s="12"/>
      <c r="C22" s="11"/>
      <c r="D22" s="11"/>
    </row>
    <row r="23" spans="1:4" ht="15.75" thickBot="1" x14ac:dyDescent="0.3">
      <c r="A23" s="3" t="s">
        <v>14</v>
      </c>
      <c r="B23" s="4">
        <v>2013</v>
      </c>
      <c r="C23" s="4">
        <v>2014</v>
      </c>
      <c r="D23" s="4">
        <v>2015</v>
      </c>
    </row>
    <row r="24" spans="1:4" x14ac:dyDescent="0.2">
      <c r="A24" s="2" t="s">
        <v>13</v>
      </c>
      <c r="B24" s="8">
        <v>350000</v>
      </c>
      <c r="C24" s="15">
        <f>IF($C8="R", 20%, 5%)*B24+B24</f>
        <v>420000</v>
      </c>
      <c r="D24" s="15">
        <f t="shared" ref="D24" si="5">IF($C8="R", 20%, 5%)*C24+C24</f>
        <v>504000</v>
      </c>
    </row>
    <row r="25" spans="1:4" x14ac:dyDescent="0.2">
      <c r="A25" s="2" t="s">
        <v>26</v>
      </c>
      <c r="B25" s="8">
        <f>B26*B24</f>
        <v>244999.99999999997</v>
      </c>
      <c r="C25" s="15">
        <f>C24*C26</f>
        <v>311640</v>
      </c>
      <c r="D25" s="15">
        <f t="shared" ref="D25" si="6">D24*D26</f>
        <v>396406.08</v>
      </c>
    </row>
    <row r="26" spans="1:4" x14ac:dyDescent="0.2">
      <c r="A26" s="2" t="s">
        <v>27</v>
      </c>
      <c r="B26" s="7">
        <v>0.7</v>
      </c>
      <c r="C26" s="14">
        <f>IF($C$9="H", B26*1.06, B26*1.02)</f>
        <v>0.74199999999999999</v>
      </c>
      <c r="D26" s="14">
        <f t="shared" ref="D26" si="7">IF($C$9="H", C26*1.06, C26*1.02)</f>
        <v>0.78652</v>
      </c>
    </row>
    <row r="27" spans="1:4" x14ac:dyDescent="0.2">
      <c r="B27" s="12"/>
      <c r="C27" s="11"/>
      <c r="D27" s="11"/>
    </row>
    <row r="28" spans="1:4" ht="15.75" thickBot="1" x14ac:dyDescent="0.3">
      <c r="A28" s="3" t="s">
        <v>15</v>
      </c>
      <c r="B28" s="4">
        <v>2013</v>
      </c>
      <c r="C28" s="4">
        <v>2014</v>
      </c>
      <c r="D28" s="4">
        <v>2015</v>
      </c>
    </row>
    <row r="29" spans="1:4" x14ac:dyDescent="0.2">
      <c r="A29" s="2" t="s">
        <v>16</v>
      </c>
      <c r="B29" s="6" t="s">
        <v>2</v>
      </c>
      <c r="C29" s="16">
        <f>B36</f>
        <v>15000</v>
      </c>
      <c r="D29" s="16">
        <f t="shared" ref="D29" si="8">C36</f>
        <v>84974.49347731439</v>
      </c>
    </row>
    <row r="30" spans="1:4" x14ac:dyDescent="0.2">
      <c r="A30" s="2" t="s">
        <v>17</v>
      </c>
      <c r="B30" s="6" t="s">
        <v>2</v>
      </c>
      <c r="C30" s="16">
        <f>C18</f>
        <v>455000</v>
      </c>
      <c r="D30" s="16">
        <f t="shared" ref="D30:D31" si="9">D18</f>
        <v>591500</v>
      </c>
    </row>
    <row r="31" spans="1:4" x14ac:dyDescent="0.2">
      <c r="A31" s="2" t="s">
        <v>18</v>
      </c>
      <c r="B31" s="6" t="s">
        <v>2</v>
      </c>
      <c r="C31" s="16">
        <f>C19</f>
        <v>337610</v>
      </c>
      <c r="D31" s="16">
        <f t="shared" si="9"/>
        <v>465226.58</v>
      </c>
    </row>
    <row r="32" spans="1:4" x14ac:dyDescent="0.2">
      <c r="A32" s="13" t="s">
        <v>19</v>
      </c>
      <c r="B32" s="6" t="s">
        <v>2</v>
      </c>
      <c r="C32" s="17">
        <f>PMT($B21, 10, 100000, 0, 0)*-1</f>
        <v>12950.457496545667</v>
      </c>
      <c r="D32" s="17">
        <f t="shared" ref="D32" si="10">PMT($B21, 10, 100000, 0, 0)*-1</f>
        <v>12950.457496545667</v>
      </c>
    </row>
    <row r="33" spans="1:4" x14ac:dyDescent="0.2">
      <c r="A33" s="2" t="s">
        <v>20</v>
      </c>
      <c r="B33" s="6" t="s">
        <v>2</v>
      </c>
      <c r="C33" s="16">
        <f>C30-(C31+C32)</f>
        <v>104439.54250345432</v>
      </c>
      <c r="D33" s="16">
        <f t="shared" ref="D33" si="11">D30-(D31+D32)</f>
        <v>113322.9625034543</v>
      </c>
    </row>
    <row r="34" spans="1:4" x14ac:dyDescent="0.2">
      <c r="A34" s="2" t="s">
        <v>21</v>
      </c>
      <c r="B34" s="6" t="s">
        <v>2</v>
      </c>
      <c r="C34" s="16">
        <f>IF(C33&lt;=0, 0, C33*C4)</f>
        <v>34465.049026139925</v>
      </c>
      <c r="D34" s="16">
        <f t="shared" ref="D34" si="12">IF(D33&lt;=0, 0, D33*D4)</f>
        <v>39663.036876209</v>
      </c>
    </row>
    <row r="35" spans="1:4" x14ac:dyDescent="0.2">
      <c r="A35" s="2" t="s">
        <v>22</v>
      </c>
      <c r="B35" s="6" t="s">
        <v>2</v>
      </c>
      <c r="C35" s="16">
        <f>C33-C34</f>
        <v>69974.49347731439</v>
      </c>
      <c r="D35" s="16">
        <f t="shared" ref="D35" si="13">D33-D34</f>
        <v>73659.925627245306</v>
      </c>
    </row>
    <row r="36" spans="1:4" x14ac:dyDescent="0.2">
      <c r="A36" s="2" t="s">
        <v>23</v>
      </c>
      <c r="B36" s="8">
        <v>15000</v>
      </c>
      <c r="C36" s="16">
        <f>C29+C35</f>
        <v>84974.49347731439</v>
      </c>
      <c r="D36" s="16">
        <f t="shared" ref="D36" si="14">D29+D35</f>
        <v>158634.4191045597</v>
      </c>
    </row>
    <row r="38" spans="1:4" ht="15.75" thickBot="1" x14ac:dyDescent="0.3">
      <c r="A38" s="3" t="s">
        <v>24</v>
      </c>
      <c r="B38" s="4">
        <v>2013</v>
      </c>
      <c r="C38" s="4">
        <v>2014</v>
      </c>
      <c r="D38" s="4">
        <v>2015</v>
      </c>
    </row>
    <row r="39" spans="1:4" x14ac:dyDescent="0.2">
      <c r="A39" s="2" t="s">
        <v>16</v>
      </c>
      <c r="B39" s="6" t="s">
        <v>2</v>
      </c>
      <c r="C39" s="16">
        <f>B45</f>
        <v>15000</v>
      </c>
      <c r="D39" s="16">
        <f t="shared" ref="D39" si="15">C45</f>
        <v>87601.2</v>
      </c>
    </row>
    <row r="40" spans="1:4" x14ac:dyDescent="0.2">
      <c r="A40" s="2" t="s">
        <v>17</v>
      </c>
      <c r="B40" s="6" t="s">
        <v>2</v>
      </c>
      <c r="C40" s="16">
        <f>C24</f>
        <v>420000</v>
      </c>
      <c r="D40" s="16">
        <f t="shared" ref="D40:D41" si="16">D24</f>
        <v>504000</v>
      </c>
    </row>
    <row r="41" spans="1:4" x14ac:dyDescent="0.2">
      <c r="A41" s="2" t="s">
        <v>18</v>
      </c>
      <c r="B41" s="6" t="s">
        <v>2</v>
      </c>
      <c r="C41" s="16">
        <f>C25</f>
        <v>311640</v>
      </c>
      <c r="D41" s="16">
        <f t="shared" si="16"/>
        <v>396406.08</v>
      </c>
    </row>
    <row r="42" spans="1:4" x14ac:dyDescent="0.2">
      <c r="A42" s="2" t="s">
        <v>20</v>
      </c>
      <c r="B42" s="6" t="s">
        <v>2</v>
      </c>
      <c r="C42" s="16">
        <f>C40-C41</f>
        <v>108360</v>
      </c>
      <c r="D42" s="16">
        <f t="shared" ref="D42" si="17">D40-D41</f>
        <v>107593.91999999998</v>
      </c>
    </row>
    <row r="43" spans="1:4" x14ac:dyDescent="0.2">
      <c r="A43" s="2" t="s">
        <v>21</v>
      </c>
      <c r="B43" s="6" t="s">
        <v>2</v>
      </c>
      <c r="C43" s="16">
        <f>IF(C42&lt;=0, 0, C42*C4)</f>
        <v>35758.800000000003</v>
      </c>
      <c r="D43" s="16">
        <f t="shared" ref="D43" si="18">IF(D42&lt;=0, 0, D42*D4)</f>
        <v>37657.871999999988</v>
      </c>
    </row>
    <row r="44" spans="1:4" x14ac:dyDescent="0.2">
      <c r="A44" s="2" t="s">
        <v>22</v>
      </c>
      <c r="B44" s="6" t="s">
        <v>2</v>
      </c>
      <c r="C44" s="16">
        <f>C42-C43</f>
        <v>72601.2</v>
      </c>
      <c r="D44" s="16">
        <f t="shared" ref="D44" si="19">D42-D43</f>
        <v>69936.047999999995</v>
      </c>
    </row>
    <row r="45" spans="1:4" x14ac:dyDescent="0.2">
      <c r="A45" s="2" t="s">
        <v>23</v>
      </c>
      <c r="B45" s="8">
        <v>15000</v>
      </c>
      <c r="C45" s="16">
        <f>C44+C39</f>
        <v>87601.2</v>
      </c>
      <c r="D45" s="16">
        <f t="shared" ref="D45" si="20">D44+D39</f>
        <v>157537.24799999999</v>
      </c>
    </row>
  </sheetData>
  <scenarios current="3" sqref="C12:C15">
    <scenario name="Recession-High Inflation" locked="1" count="2" user="Xu Yu" comment="Created by Gerry Cook on 8/8/2010_x000a_Modified by Gerry Cook on 8/8/2010_x000a_Modified by Xu Yu on 9/18/2017">
      <inputCells r="C8" val="R"/>
      <inputCells r="C9" val="H"/>
    </scenario>
    <scenario name="Recession-Low Inflation" locked="1" count="2" user="Xu Yu" comment="Created by Gerry Cook on 8/8/2010_x000a_Modified by Gerry Cook on 8/8/2010_x000a_Modified by Xu Yu on 9/18/2017">
      <inputCells r="C8" val="R"/>
      <inputCells r="C9" val="L"/>
    </scenario>
    <scenario name="Boom-High Inflation " locked="1" count="2" user="Xu Yu" comment="Created by Gerry Cook on 8/8/2010_x000a_Modified by Gerry Cook on 8/8/2010_x000a_Modified by Xu Yu on 9/18/2017">
      <inputCells r="C8" val="B"/>
      <inputCells r="C9" val="H"/>
    </scenario>
    <scenario name="Boom-Low Inflation" locked="1" count="2" user="Xu Yu" comment="Created by Gerry Cook on 8/8/2010_x000a_Modified by Gerry Cook on 8/8/2010_x000a_Modified by Xu Yu on 9/18/2017">
      <inputCells r="C8" val="B"/>
      <inputCells r="C9" val="L"/>
    </scenario>
  </scenarios>
  <mergeCells count="1">
    <mergeCell ref="A1:D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+E5/h/IbA6bZ07ML1zHxn2tPwTMtwjt6VS2IaanUyWY=-~SHwtDn9LDnnmsbGZJXTXBg==</id>
</project>
</file>

<file path=customXml/itemProps1.xml><?xml version="1.0" encoding="utf-8"?>
<ds:datastoreItem xmlns:ds="http://schemas.openxmlformats.org/officeDocument/2006/customXml" ds:itemID="{8AC1B2F6-D4A8-44B3-B527-2329F930E9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Summary</vt:lpstr>
      <vt:lpstr>Scenario Summary 2</vt:lpstr>
      <vt:lpstr>Analysis Worksheet</vt:lpstr>
    </vt:vector>
  </TitlesOfParts>
  <Company>PC Home Help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 Cook</dc:creator>
  <cp:lastModifiedBy>Xu Yu</cp:lastModifiedBy>
  <dcterms:created xsi:type="dcterms:W3CDTF">2010-08-10T17:08:18Z</dcterms:created>
  <dcterms:modified xsi:type="dcterms:W3CDTF">2017-09-18T21:31:37Z</dcterms:modified>
</cp:coreProperties>
</file>