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skryabina\Desktop\Перерывы АКТУАЛЬНЫЕ\"/>
    </mc:Choice>
  </mc:AlternateContent>
  <xr:revisionPtr revIDLastSave="0" documentId="13_ncr:1_{0A72CB68-7297-4C27-9E9B-432C4A17552F}" xr6:coauthVersionLast="36" xr6:coauthVersionMax="37" xr10:uidLastSave="{00000000-0000-0000-0000-000000000000}"/>
  <bookViews>
    <workbookView xWindow="0" yWindow="0" windowWidth="20490" windowHeight="7545" xr2:uid="{F8828A4A-DD03-42BD-B468-7033643A9B87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H115" i="1"/>
  <c r="H114" i="1"/>
  <c r="H113" i="1"/>
  <c r="I110" i="1"/>
  <c r="I109" i="1"/>
  <c r="I108" i="1"/>
  <c r="D108" i="1"/>
  <c r="D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I86" i="1"/>
  <c r="I85" i="1"/>
  <c r="I84" i="1"/>
  <c r="D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I59" i="1"/>
  <c r="I48" i="1" s="1"/>
  <c r="I53" i="1" s="1"/>
  <c r="I58" i="1"/>
  <c r="I47" i="1" s="1"/>
  <c r="I57" i="1"/>
  <c r="I54" i="1" s="1"/>
  <c r="I56" i="1"/>
  <c r="I55" i="1" s="1"/>
  <c r="I52" i="1"/>
  <c r="D46" i="1"/>
  <c r="I45" i="1"/>
  <c r="D45" i="1"/>
  <c r="D44" i="1"/>
  <c r="D43" i="1"/>
  <c r="D42" i="1"/>
  <c r="H41" i="1"/>
  <c r="H40" i="1"/>
  <c r="H39" i="1"/>
  <c r="H38" i="1"/>
  <c r="H37" i="1"/>
  <c r="H36" i="1"/>
  <c r="H35" i="1"/>
  <c r="H34" i="1"/>
  <c r="H33" i="1"/>
  <c r="D32" i="1"/>
  <c r="D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1" i="1" l="1"/>
  <c r="I42" i="1"/>
  <c r="I46" i="1" s="1"/>
  <c r="I43" i="1"/>
  <c r="I44" i="1"/>
  <c r="I50" i="1"/>
  <c r="I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liza.pozdnyakova</author>
  </authors>
  <commentList>
    <comment ref="I15" authorId="0" shapeId="0" xr:uid="{1A6E0A2B-97FB-49BC-9E9F-71B7624F66FA}">
      <text>
        <r>
          <rPr>
            <b/>
            <sz val="9"/>
            <color indexed="81"/>
            <rFont val="Tahoma"/>
            <family val="2"/>
            <charset val="204"/>
          </rPr>
          <t>liza.pozdnyakova:</t>
        </r>
        <r>
          <rPr>
            <sz val="9"/>
            <color indexed="81"/>
            <rFont val="Tahoma"/>
            <family val="2"/>
            <charset val="204"/>
          </rPr>
          <t xml:space="preserve">
отработка за 08.05.</t>
        </r>
      </text>
    </comment>
  </commentList>
</comments>
</file>

<file path=xl/sharedStrings.xml><?xml version="1.0" encoding="utf-8"?>
<sst xmlns="http://schemas.openxmlformats.org/spreadsheetml/2006/main" count="233" uniqueCount="85">
  <si>
    <t>СТ</t>
  </si>
  <si>
    <t>ДОБ</t>
  </si>
  <si>
    <t>ЧАСЫ</t>
  </si>
  <si>
    <t>АДМИНЫ</t>
  </si>
  <si>
    <t xml:space="preserve"> план</t>
  </si>
  <si>
    <t>С</t>
  </si>
  <si>
    <t>Р</t>
  </si>
  <si>
    <t>08:00-17:00</t>
  </si>
  <si>
    <t xml:space="preserve"> факт</t>
  </si>
  <si>
    <t>доп смена</t>
  </si>
  <si>
    <t>09:00-18:00</t>
  </si>
  <si>
    <t>08:00-20:00</t>
  </si>
  <si>
    <t>Голубев Юрий Валерьевич</t>
  </si>
  <si>
    <t>Позднякова Елизавета Владимировна</t>
  </si>
  <si>
    <t>чел</t>
  </si>
  <si>
    <t>Отдел сопровождения бизнес-процессов</t>
  </si>
  <si>
    <t>Аксентьева Ксения Алексеевна</t>
  </si>
  <si>
    <t>Больничные за смену (Б)</t>
  </si>
  <si>
    <t>ставок</t>
  </si>
  <si>
    <t>Всего отсутствует</t>
  </si>
  <si>
    <t>Кол-во специалистов в сутки (00:00-00:00) (с полудневками)</t>
  </si>
  <si>
    <t>Кол-во специалистов (с п/д, без допов)</t>
  </si>
  <si>
    <t>Общее кол-во часов в сутки</t>
  </si>
  <si>
    <t>кол-во ставок за сутки (с полудневками)</t>
  </si>
  <si>
    <t>кол-во ставок за сутки 2/2 сп/д</t>
  </si>
  <si>
    <t>кол-во спецов в доп за сутки (с полудневками)</t>
  </si>
  <si>
    <t>кол-во ставок в доп за сутки 11 ч</t>
  </si>
  <si>
    <t>Кол-во доп часов за сутки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</si>
  <si>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</si>
  <si>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</si>
  <si>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</si>
  <si>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</si>
  <si>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О</t>
  </si>
  <si>
    <t>07:00-16:00</t>
  </si>
  <si>
    <t>Коваленко Марина Александровна</t>
  </si>
  <si>
    <t>Полетаева Мария Максимовна</t>
  </si>
  <si>
    <t>Рыжова Светлана Олеговна</t>
  </si>
  <si>
    <t>Барабанова Екатерина Игоревна</t>
  </si>
  <si>
    <t>кол-во ставок 2/2 в смену</t>
  </si>
  <si>
    <t>ОПЕРАТОРЫ 2/2</t>
  </si>
  <si>
    <t>07:00-19:00</t>
  </si>
  <si>
    <t>07:30-18:00</t>
  </si>
  <si>
    <t>Фалеева Евгения Александровна</t>
  </si>
  <si>
    <t>08:30-20:30</t>
  </si>
  <si>
    <t>Поварова Асия Ренатовна</t>
  </si>
  <si>
    <t>09:00-21:00</t>
  </si>
  <si>
    <t>Шакирова Нурия Албертовна</t>
  </si>
  <si>
    <t>Коняева Елена Николаевна</t>
  </si>
  <si>
    <t>Кол-во ставок 11ч.</t>
  </si>
  <si>
    <t>Кол-во спецов с неполным днем</t>
  </si>
  <si>
    <t>ОПЕРАТОРЫ  неполного рабочего  дня</t>
  </si>
  <si>
    <t>07:30-16:30</t>
  </si>
  <si>
    <t>Бороненкова Наталья Юрьевна</t>
  </si>
  <si>
    <t>07:00-17:30</t>
  </si>
  <si>
    <t>Головенко Наталья Александровна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</si>
  <si>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</si>
  <si>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Вагнер Валерий Николаевич</t>
  </si>
  <si>
    <t>Павлюк Надежда Викторовна</t>
  </si>
  <si>
    <t>НАСТАВНИКИ</t>
  </si>
  <si>
    <t>Н</t>
  </si>
  <si>
    <t>08:30-17:30</t>
  </si>
  <si>
    <t>Моисеенкова Ангелина Сергеевна</t>
  </si>
  <si>
    <t>П</t>
  </si>
  <si>
    <t>Больничные за смену (Б), час</t>
  </si>
  <si>
    <t>Кол-во специалистов по графику</t>
  </si>
  <si>
    <t>Кол-во специалистов перенос/обмен</t>
  </si>
  <si>
    <t>06:00-15:00</t>
  </si>
  <si>
    <t>Егиазарова Лара Грантовна</t>
  </si>
  <si>
    <t>Таран Ксения Алексеевна</t>
  </si>
  <si>
    <t>Князева Кристина Алексеевна</t>
  </si>
  <si>
    <t>Столярова Ирина Мелетьевна</t>
  </si>
  <si>
    <t>Роскач Татьяна Валерьевна</t>
  </si>
  <si>
    <t>Казанина Елена Николаевна</t>
  </si>
  <si>
    <t>Федорова Елена Александровна</t>
  </si>
  <si>
    <t>Пачколина Наталия Владимировна</t>
  </si>
  <si>
    <t>16:30-23:00</t>
  </si>
  <si>
    <t>Чебанов Илья Валерьевич</t>
  </si>
  <si>
    <t>МАЙ</t>
  </si>
  <si>
    <t>Отпуска за смену (А, НН)</t>
  </si>
  <si>
    <t>Отпуска за смену (О)</t>
  </si>
  <si>
    <t>СР</t>
  </si>
  <si>
    <t>А</t>
  </si>
  <si>
    <t>КОВ</t>
  </si>
  <si>
    <t>ОБЩ</t>
  </si>
  <si>
    <t>08:00-18:00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</si>
</sst>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entury"/>
      <family val="1"/>
      <charset val="204"/>
    </font>
    <font>
      <sz val="1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color theme="1" tint="0.34998626667073579"/>
      <name val="Century"/>
      <family val="1"/>
      <charset val="204"/>
    </font>
    <font>
      <b/>
      <sz val="11"/>
      <color theme="0"/>
      <name val="Century"/>
      <family val="1"/>
      <charset val="204"/>
    </font>
    <font>
      <b/>
      <sz val="11"/>
      <color theme="9" tint="-0.749992370372631"/>
      <name val="Century"/>
      <family val="1"/>
      <charset val="204"/>
    </font>
    <font>
      <b/>
      <sz val="11"/>
      <color theme="1"/>
      <name val="Century"/>
      <family val="1"/>
      <charset val="204"/>
    </font>
    <font>
      <sz val="9"/>
      <color theme="0" tint="-0.249977111117893"/>
      <name val="Century"/>
      <family val="1"/>
      <charset val="204"/>
    </font>
    <font>
      <sz val="9"/>
      <color theme="1"/>
      <name val="Century"/>
      <family val="1"/>
      <charset val="204"/>
    </font>
    <font>
      <sz val="11"/>
      <color theme="0"/>
      <name val="Century"/>
      <family val="1"/>
      <charset val="204"/>
    </font>
    <font>
      <b/>
      <sz val="11"/>
      <color theme="7" tint="0.59999389629810485"/>
      <name val="Century"/>
      <family val="1"/>
      <charset val="204"/>
    </font>
    <font>
      <b/>
      <sz val="11"/>
      <color theme="4" tint="0.59999389629810485"/>
      <name val="Century"/>
      <family val="1"/>
      <charset val="204"/>
    </font>
    <font>
      <b/>
      <sz val="11"/>
      <color rgb="FF92D050"/>
      <name val="Century"/>
      <family val="1"/>
      <charset val="204"/>
    </font>
    <font>
      <sz val="11"/>
      <color theme="1" tint="0.34998626667073579"/>
      <name val="Century"/>
      <family val="1"/>
      <charset val="204"/>
    </font>
    <font>
      <sz val="9"/>
      <name val="Century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theme="0"/>
      <name val="Century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9C2E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/>
    <xf numFmtId="0" fontId="4" fillId="11" borderId="0" applyNumberFormat="0"/>
    <xf numFmtId="0" fontId="5" fillId="13" borderId="0" applyNumberFormat="0"/>
    <xf numFmtId="0" fontId="1" fillId="16" borderId="0" applyNumberFormat="0"/>
    <xf numFmtId="0" fontId="1" fillId="10" borderId="0" applyNumberFormat="0"/>
    <xf numFmtId="0" fontId="1" fillId="17" borderId="0" applyNumberFormat="0"/>
    <xf numFmtId="0" fontId="1" fillId="0" borderId="0" applyNumberFormat="0">
      <alignment horizontal="right"/>
    </xf>
    <xf numFmtId="0" fontId="6" fillId="18" borderId="0" applyNumberFormat="0">
      <alignment horizontal="center" vertical="center"/>
    </xf>
  </cellStyleXfs>
  <cellXfs count="160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/>
    <xf numFmtId="0" fontId="12" fillId="19" borderId="2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4" xfId="0" applyFont="1" applyFill="1" applyBorder="1" applyAlignment="1">
      <alignment horizontal="center" vertical="center"/>
    </xf>
    <xf numFmtId="17" fontId="12" fillId="19" borderId="4" xfId="0" applyNumberFormat="1" applyFont="1" applyFill="1" applyBorder="1" applyAlignment="1">
      <alignment horizontal="center" vertical="center"/>
    </xf>
    <xf numFmtId="0" fontId="10" fillId="19" borderId="3" xfId="0" applyFont="1" applyFill="1" applyBorder="1"/>
    <xf numFmtId="0" fontId="10" fillId="0" borderId="0" xfId="0" applyFont="1" applyFill="1"/>
    <xf numFmtId="0" fontId="13" fillId="19" borderId="5" xfId="0" applyFont="1" applyFill="1" applyBorder="1" applyAlignment="1">
      <alignment horizontal="center" vertical="center"/>
    </xf>
    <xf numFmtId="0" fontId="13" fillId="19" borderId="0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10" fillId="5" borderId="2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5" borderId="5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" borderId="5" xfId="0" applyFont="1" applyFill="1" applyBorder="1"/>
    <xf numFmtId="0" fontId="10" fillId="3" borderId="0" xfId="0" applyFont="1" applyFill="1" applyBorder="1"/>
    <xf numFmtId="0" fontId="16" fillId="6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0" fillId="3" borderId="6" xfId="0" applyFont="1" applyFill="1" applyBorder="1"/>
    <xf numFmtId="0" fontId="10" fillId="3" borderId="7" xfId="0" applyFont="1" applyFill="1" applyBorder="1"/>
    <xf numFmtId="0" fontId="8" fillId="3" borderId="8" xfId="0" applyFont="1" applyFill="1" applyBorder="1" applyAlignment="1">
      <alignment horizontal="center" vertical="center"/>
    </xf>
    <xf numFmtId="0" fontId="10" fillId="3" borderId="8" xfId="0" applyFont="1" applyFill="1" applyBorder="1"/>
    <xf numFmtId="0" fontId="10" fillId="3" borderId="14" xfId="0" applyFont="1" applyFill="1" applyBorder="1" applyAlignment="1">
      <alignment vertical="center"/>
    </xf>
    <xf numFmtId="0" fontId="15" fillId="6" borderId="3" xfId="0" applyFont="1" applyFill="1" applyBorder="1" applyAlignment="1">
      <alignment horizontal="center"/>
    </xf>
    <xf numFmtId="0" fontId="10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12" fillId="19" borderId="3" xfId="0" applyFont="1" applyFill="1" applyBorder="1" applyAlignment="1">
      <alignment vertical="center"/>
    </xf>
    <xf numFmtId="0" fontId="12" fillId="19" borderId="4" xfId="0" applyFont="1" applyFill="1" applyBorder="1" applyAlignment="1">
      <alignment vertical="center" wrapText="1"/>
    </xf>
    <xf numFmtId="0" fontId="13" fillId="19" borderId="3" xfId="0" applyFont="1" applyFill="1" applyBorder="1" applyAlignment="1">
      <alignment horizontal="center" vertical="center"/>
    </xf>
    <xf numFmtId="0" fontId="7" fillId="19" borderId="7" xfId="0" applyFont="1" applyFill="1" applyBorder="1"/>
    <xf numFmtId="0" fontId="17" fillId="19" borderId="7" xfId="0" applyFont="1" applyFill="1" applyBorder="1" applyAlignment="1">
      <alignment vertical="center"/>
    </xf>
    <xf numFmtId="0" fontId="12" fillId="19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5" borderId="3" xfId="0" applyFont="1" applyFill="1" applyBorder="1"/>
    <xf numFmtId="0" fontId="0" fillId="0" borderId="0" xfId="0" applyFont="1"/>
    <xf numFmtId="0" fontId="10" fillId="3" borderId="1" xfId="0" applyFont="1" applyFill="1" applyBorder="1" applyAlignment="1">
      <alignment vertical="center"/>
    </xf>
    <xf numFmtId="0" fontId="10" fillId="5" borderId="0" xfId="0" applyFont="1" applyFill="1" applyBorder="1"/>
    <xf numFmtId="0" fontId="10" fillId="3" borderId="11" xfId="0" applyFont="1" applyFill="1" applyBorder="1"/>
    <xf numFmtId="0" fontId="10" fillId="0" borderId="0" xfId="0" applyFont="1" applyBorder="1"/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0" fillId="14" borderId="6" xfId="0" applyFont="1" applyFill="1" applyBorder="1"/>
    <xf numFmtId="0" fontId="10" fillId="14" borderId="7" xfId="0" applyFont="1" applyFill="1" applyBorder="1"/>
    <xf numFmtId="0" fontId="8" fillId="14" borderId="8" xfId="0" applyFont="1" applyFill="1" applyBorder="1" applyAlignment="1">
      <alignment horizontal="center" vertical="center"/>
    </xf>
    <xf numFmtId="0" fontId="10" fillId="14" borderId="0" xfId="0" applyFont="1" applyFill="1" applyBorder="1"/>
    <xf numFmtId="0" fontId="10" fillId="14" borderId="13" xfId="0" applyFont="1" applyFill="1" applyBorder="1" applyAlignment="1">
      <alignment vertical="center"/>
    </xf>
    <xf numFmtId="0" fontId="10" fillId="14" borderId="14" xfId="0" applyFont="1" applyFill="1" applyBorder="1" applyAlignment="1">
      <alignment vertical="center"/>
    </xf>
    <xf numFmtId="0" fontId="10" fillId="14" borderId="7" xfId="0" applyFont="1" applyFill="1" applyBorder="1" applyAlignment="1">
      <alignment vertical="center"/>
    </xf>
    <xf numFmtId="0" fontId="10" fillId="14" borderId="8" xfId="0" applyFont="1" applyFill="1" applyBorder="1" applyAlignment="1">
      <alignment vertical="center"/>
    </xf>
    <xf numFmtId="0" fontId="10" fillId="3" borderId="4" xfId="0" applyFont="1" applyFill="1" applyBorder="1"/>
    <xf numFmtId="0" fontId="10" fillId="5" borderId="6" xfId="0" applyFont="1" applyFill="1" applyBorder="1"/>
    <xf numFmtId="0" fontId="10" fillId="5" borderId="8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/>
    </xf>
    <xf numFmtId="1" fontId="19" fillId="7" borderId="0" xfId="0" applyNumberFormat="1" applyFont="1" applyFill="1" applyBorder="1" applyAlignment="1">
      <alignment horizontal="center" vertical="center"/>
    </xf>
    <xf numFmtId="165" fontId="19" fillId="7" borderId="0" xfId="0" applyNumberFormat="1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center"/>
    </xf>
    <xf numFmtId="0" fontId="12" fillId="21" borderId="0" xfId="0" applyFont="1" applyFill="1" applyBorder="1" applyAlignment="1">
      <alignment horizontal="left" vertical="center"/>
    </xf>
    <xf numFmtId="0" fontId="12" fillId="21" borderId="0" xfId="0" applyFont="1" applyFill="1" applyBorder="1" applyAlignment="1">
      <alignment horizontal="center" vertical="center"/>
    </xf>
    <xf numFmtId="1" fontId="12" fillId="21" borderId="0" xfId="0" applyNumberFormat="1" applyFont="1" applyFill="1" applyBorder="1" applyAlignment="1">
      <alignment horizontal="center" vertical="center"/>
    </xf>
    <xf numFmtId="0" fontId="11" fillId="21" borderId="0" xfId="0" applyFont="1" applyFill="1" applyBorder="1" applyAlignment="1">
      <alignment horizontal="center" vertical="center"/>
    </xf>
    <xf numFmtId="1" fontId="20" fillId="21" borderId="0" xfId="0" applyNumberFormat="1" applyFont="1" applyFill="1" applyBorder="1" applyAlignment="1">
      <alignment horizontal="center" vertical="center"/>
    </xf>
    <xf numFmtId="0" fontId="21" fillId="0" borderId="0" xfId="0" applyFont="1"/>
    <xf numFmtId="0" fontId="17" fillId="15" borderId="1" xfId="0" applyFont="1" applyFill="1" applyBorder="1" applyAlignment="1">
      <alignment horizontal="left" wrapText="1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vertical="center"/>
    </xf>
    <xf numFmtId="0" fontId="10" fillId="9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7" fillId="15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2" fontId="8" fillId="22" borderId="9" xfId="0" applyNumberFormat="1" applyFont="1" applyFill="1" applyBorder="1" applyAlignment="1">
      <alignment horizontal="center" vertical="center"/>
    </xf>
    <xf numFmtId="2" fontId="8" fillId="22" borderId="0" xfId="0" applyNumberFormat="1" applyFont="1" applyFill="1" applyBorder="1" applyAlignment="1">
      <alignment horizontal="center" vertical="center"/>
    </xf>
    <xf numFmtId="2" fontId="12" fillId="22" borderId="10" xfId="0" applyNumberFormat="1" applyFont="1" applyFill="1" applyBorder="1" applyAlignment="1">
      <alignment horizontal="center" vertical="center"/>
    </xf>
    <xf numFmtId="1" fontId="12" fillId="22" borderId="0" xfId="0" applyNumberFormat="1" applyFont="1" applyFill="1" applyBorder="1" applyAlignment="1">
      <alignment horizontal="center" vertical="center"/>
    </xf>
    <xf numFmtId="2" fontId="10" fillId="22" borderId="0" xfId="0" applyNumberFormat="1" applyFont="1" applyFill="1" applyBorder="1" applyAlignment="1">
      <alignment vertical="center"/>
    </xf>
    <xf numFmtId="2" fontId="10" fillId="22" borderId="0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center" vertical="center"/>
    </xf>
    <xf numFmtId="1" fontId="12" fillId="9" borderId="0" xfId="0" applyNumberFormat="1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1" fontId="12" fillId="9" borderId="7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49" fontId="8" fillId="12" borderId="1" xfId="2" applyNumberFormat="1" applyFont="1" applyFill="1" applyBorder="1" applyAlignment="1">
      <alignment vertical="top"/>
    </xf>
    <xf numFmtId="49" fontId="8" fillId="0" borderId="0" xfId="2" applyNumberFormat="1" applyFont="1" applyFill="1" applyBorder="1" applyAlignment="1">
      <alignment vertical="top"/>
    </xf>
    <xf numFmtId="49" fontId="8" fillId="0" borderId="0" xfId="2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left" vertical="center"/>
    </xf>
    <xf numFmtId="0" fontId="9" fillId="0" borderId="0" xfId="0" applyFont="1"/>
    <xf numFmtId="0" fontId="22" fillId="6" borderId="3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2" fillId="19" borderId="7" xfId="0" applyFont="1" applyFill="1" applyBorder="1"/>
    <xf numFmtId="0" fontId="10" fillId="5" borderId="7" xfId="0" applyFont="1" applyFill="1" applyBorder="1"/>
    <xf numFmtId="0" fontId="25" fillId="15" borderId="3" xfId="0" applyFont="1" applyFill="1" applyBorder="1" applyAlignment="1">
      <alignment horizontal="center"/>
    </xf>
    <xf numFmtId="0" fontId="25" fillId="15" borderId="0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</cellXfs>
  <cellStyles count="12">
    <cellStyle name="MDSBadStyle" xfId="5" xr:uid="{00000000-0005-0000-0000-000000000000}"/>
    <cellStyle name="MDSHeader" xfId="11" xr:uid="{00000000-0005-0000-0000-000001000000}"/>
    <cellStyle name="MDSInputStyle" xfId="6" xr:uid="{00000000-0005-0000-0000-000002000000}"/>
    <cellStyle name="MDSNewRecord" xfId="8" xr:uid="{00000000-0005-0000-0000-000003000000}"/>
    <cellStyle name="MDSNonPivot" xfId="10" xr:uid="{00000000-0005-0000-0000-000004000000}"/>
    <cellStyle name="MDSNormal" xfId="4" xr:uid="{00000000-0005-0000-0000-000005000000}"/>
    <cellStyle name="MDSReadOnlyStyle" xfId="7" xr:uid="{00000000-0005-0000-0000-000006000000}"/>
    <cellStyle name="MDSUnmanaged" xfId="9" xr:uid="{00000000-0005-0000-0000-000007000000}"/>
    <cellStyle name="Название 2" xfId="2" xr:uid="{00000000-0005-0000-0000-000037000000}"/>
    <cellStyle name="Нейтральный 2" xfId="3" xr:uid="{00000000-0005-0000-0000-000038000000}"/>
    <cellStyle name="Обычный" xfId="0" builtinId="0"/>
    <cellStyle name="Обычный 2" xfId="1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D%20-%20&#1052;&#1077;&#1076;&#1080;&#1094;&#1080;&#1085;&#1089;&#1082;&#1080;&#1081;%20&#1076;&#1080;&#1088;&#1077;&#1082;&#1090;&#1086;&#1088;\&#1044;&#1048;&#1050;&#1057;\&#1050;&#1086;&#1085;&#1090;&#1072;&#1082;&#1090;-&#1094;&#1077;&#1085;&#1090;&#1088;\&#1058;&#1040;&#1041;&#1045;&#1051;&#1068;%20&#1050;&#1062;\&#1058;&#1072;&#1073;&#1077;&#1083;&#1100;%202021\&#1043;&#1088;&#1072;&#1092;&#1080;&#1082;%20&#1088;&#1072;&#1073;&#1086;&#1090;&#1099;%202021%20&#1042;&#1099;&#1089;&#1086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ЯБРЬ 2020"/>
      <sheetName val="ДЕКАБРЬ 2020"/>
      <sheetName val="ЯНВАРЬ 2021"/>
      <sheetName val="ФЕВРАЛЬ 2021"/>
      <sheetName val="МАРТ 2021"/>
      <sheetName val="АПРЕЛЬ 2021"/>
      <sheetName val="МАЙ 2021"/>
      <sheetName val="ИЮНЬ 2021"/>
      <sheetName val="ИЮЛЬ 2021"/>
      <sheetName val="АВГУСТ 2021"/>
      <sheetName val="СЕНТЯБРЬ 2021"/>
      <sheetName val="ОКТЯБРЬ 2021"/>
      <sheetName val="НОЯБРЬ 2021"/>
      <sheetName val="ДЕКАБРЬ 2021"/>
      <sheetName val="ВРАЧИ Декабрь"/>
      <sheetName val="ВРАЧИ Январь"/>
      <sheetName val="ЯНВАРЬ 2022"/>
      <sheetName val="Претенденты на 6-00"/>
      <sheetName val="мотивация09"/>
      <sheetName val="мотивация08"/>
      <sheetName val="Лист3"/>
      <sheetName val="Лист2"/>
      <sheetName val="Лист1"/>
    </sheetNames>
    <definedNames>
      <definedName name="A254A291" sheetId="1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C6D5-674F-4232-9620-1DEF07393BD6}">
  <dimension ref="A1:L153"/>
  <sheetViews>
    <sheetView tabSelected="1" topLeftCell="A49" zoomScale="89" zoomScaleNormal="89" workbookViewId="0">
      <selection activeCell="M73" sqref="M73"/>
    </sheetView>
  </sheetViews>
  <sheetFormatPr defaultColWidth="9.140625" defaultRowHeight="14.25" x14ac:dyDescent="0.2"/>
  <cols>
    <col min="1" max="1" width="5" style="3" customWidth="1"/>
    <col min="2" max="2" width="6.140625" style="3" customWidth="1"/>
    <col min="3" max="3" width="12.85546875" style="3" customWidth="1"/>
    <col min="4" max="4" width="8.28515625" style="3" customWidth="1"/>
    <col min="5" max="5" width="13.28515625" style="3" customWidth="1"/>
    <col min="6" max="6" width="48" style="3" customWidth="1"/>
    <col min="7" max="7" width="7.140625" style="3" customWidth="1"/>
    <col min="8" max="8" width="3.5703125" style="3" bestFit="1" customWidth="1"/>
    <col min="9" max="9" width="5.7109375" style="3" customWidth="1"/>
    <col min="10" max="16384" width="9.140625" style="3"/>
  </cols>
  <sheetData>
    <row r="1" spans="1:9" s="150" customFormat="1" ht="12" customHeight="1" x14ac:dyDescent="0.2">
      <c r="A1" s="1"/>
      <c r="B1" s="1"/>
      <c r="C1" s="1"/>
      <c r="D1" s="1"/>
      <c r="E1" s="2"/>
      <c r="F1" s="146" t="s">
        <v>55</v>
      </c>
      <c r="G1" s="147"/>
      <c r="H1" s="148"/>
      <c r="I1" s="149"/>
    </row>
    <row r="2" spans="1:9" s="9" customFormat="1" ht="16.5" customHeight="1" x14ac:dyDescent="0.2">
      <c r="A2" s="4"/>
      <c r="B2" s="5"/>
      <c r="C2" s="5"/>
      <c r="D2" s="5"/>
      <c r="E2" s="5">
        <v>2022</v>
      </c>
      <c r="F2" s="7" t="s">
        <v>77</v>
      </c>
      <c r="G2" s="4"/>
      <c r="H2" s="6"/>
      <c r="I2" s="8"/>
    </row>
    <row r="3" spans="1:9" s="9" customFormat="1" ht="12" customHeight="1" x14ac:dyDescent="0.2">
      <c r="A3" s="10"/>
      <c r="B3" s="11"/>
      <c r="C3" s="11"/>
      <c r="D3" s="11"/>
      <c r="E3" s="11"/>
      <c r="F3" s="12"/>
      <c r="G3" s="10"/>
      <c r="H3" s="13"/>
      <c r="I3" s="14" t="s">
        <v>80</v>
      </c>
    </row>
    <row r="4" spans="1:9" s="9" customFormat="1" ht="12" customHeight="1" x14ac:dyDescent="0.2">
      <c r="A4" s="15" t="s">
        <v>0</v>
      </c>
      <c r="B4" s="16"/>
      <c r="C4" s="16" t="s">
        <v>1</v>
      </c>
      <c r="D4" s="16"/>
      <c r="E4" s="16" t="s">
        <v>2</v>
      </c>
      <c r="F4" s="17" t="s">
        <v>3</v>
      </c>
      <c r="G4" s="15"/>
      <c r="H4" s="17"/>
      <c r="I4" s="16">
        <v>11</v>
      </c>
    </row>
    <row r="5" spans="1:9" ht="12" customHeight="1" x14ac:dyDescent="0.25">
      <c r="A5" s="18"/>
      <c r="B5" s="19"/>
      <c r="C5" s="27"/>
      <c r="D5" s="33"/>
      <c r="E5" s="21"/>
      <c r="F5" s="21"/>
      <c r="G5" s="22" t="s">
        <v>4</v>
      </c>
      <c r="H5" s="23">
        <f>COUNTIF(I5:I5,"=С")</f>
        <v>1</v>
      </c>
      <c r="I5" s="24" t="s">
        <v>5</v>
      </c>
    </row>
    <row r="6" spans="1:9" ht="12" customHeight="1" x14ac:dyDescent="0.25">
      <c r="A6" s="26" t="s">
        <v>6</v>
      </c>
      <c r="B6" s="27"/>
      <c r="C6" s="27">
        <v>63006</v>
      </c>
      <c r="D6" s="26">
        <v>1</v>
      </c>
      <c r="E6" s="28" t="s">
        <v>10</v>
      </c>
      <c r="F6" s="28" t="s">
        <v>56</v>
      </c>
      <c r="G6" s="29" t="s">
        <v>8</v>
      </c>
      <c r="H6" s="30">
        <f>COUNTIF(I6:I6,"&gt;0")</f>
        <v>0</v>
      </c>
      <c r="I6" s="31"/>
    </row>
    <row r="7" spans="1:9" ht="12" customHeight="1" x14ac:dyDescent="0.25">
      <c r="A7" s="33"/>
      <c r="B7" s="34"/>
      <c r="C7" s="27"/>
      <c r="D7" s="33"/>
      <c r="E7" s="34"/>
      <c r="F7" s="34"/>
      <c r="G7" s="29" t="s">
        <v>9</v>
      </c>
      <c r="H7" s="30">
        <f>COUNTIF(I7:I7,"&gt;0")</f>
        <v>0</v>
      </c>
      <c r="I7" s="35"/>
    </row>
    <row r="8" spans="1:9" ht="12" customHeight="1" x14ac:dyDescent="0.25">
      <c r="A8" s="18"/>
      <c r="B8" s="19"/>
      <c r="C8" s="19"/>
      <c r="D8" s="20"/>
      <c r="E8" s="21"/>
      <c r="F8" s="21"/>
      <c r="G8" s="22" t="s">
        <v>4</v>
      </c>
      <c r="H8" s="23">
        <f>COUNTIF(I8:I8,"=С")</f>
        <v>1</v>
      </c>
      <c r="I8" s="24" t="s">
        <v>5</v>
      </c>
    </row>
    <row r="9" spans="1:9" ht="12" customHeight="1" x14ac:dyDescent="0.25">
      <c r="A9" s="26" t="s">
        <v>6</v>
      </c>
      <c r="B9" s="27"/>
      <c r="C9" s="27">
        <v>63005</v>
      </c>
      <c r="D9" s="26">
        <v>1</v>
      </c>
      <c r="E9" s="28" t="s">
        <v>10</v>
      </c>
      <c r="F9" s="28" t="s">
        <v>12</v>
      </c>
      <c r="G9" s="29" t="s">
        <v>8</v>
      </c>
      <c r="H9" s="30">
        <f>COUNTIF(I9:I9,"&gt;0")</f>
        <v>0</v>
      </c>
      <c r="I9" s="31"/>
    </row>
    <row r="10" spans="1:9" ht="12" customHeight="1" x14ac:dyDescent="0.25">
      <c r="A10" s="33"/>
      <c r="B10" s="34"/>
      <c r="C10" s="27"/>
      <c r="D10" s="33"/>
      <c r="E10" s="34"/>
      <c r="F10" s="34"/>
      <c r="G10" s="29" t="s">
        <v>9</v>
      </c>
      <c r="H10" s="30">
        <f>COUNTIF(I10:I10,"&gt;0")</f>
        <v>0</v>
      </c>
      <c r="I10" s="35"/>
    </row>
    <row r="11" spans="1:9" ht="12" customHeight="1" x14ac:dyDescent="0.25">
      <c r="A11" s="18"/>
      <c r="B11" s="19"/>
      <c r="C11" s="36"/>
      <c r="D11" s="19"/>
      <c r="E11" s="37"/>
      <c r="F11" s="37"/>
      <c r="G11" s="22" t="s">
        <v>4</v>
      </c>
      <c r="H11" s="23">
        <f>COUNTIF(I11:I11,"=С")</f>
        <v>1</v>
      </c>
      <c r="I11" s="24" t="s">
        <v>5</v>
      </c>
    </row>
    <row r="12" spans="1:9" ht="12" customHeight="1" x14ac:dyDescent="0.25">
      <c r="A12" s="26" t="s">
        <v>6</v>
      </c>
      <c r="B12" s="27"/>
      <c r="C12" s="38">
        <v>68147</v>
      </c>
      <c r="D12" s="27">
        <v>1</v>
      </c>
      <c r="E12" s="28" t="s">
        <v>7</v>
      </c>
      <c r="F12" s="28" t="s">
        <v>13</v>
      </c>
      <c r="G12" s="29" t="s">
        <v>8</v>
      </c>
      <c r="H12" s="30">
        <f>COUNTIF(I12:I12,"&gt;0")</f>
        <v>0</v>
      </c>
      <c r="I12" s="31"/>
    </row>
    <row r="13" spans="1:9" ht="12" customHeight="1" x14ac:dyDescent="0.25">
      <c r="A13" s="40"/>
      <c r="B13" s="41"/>
      <c r="C13" s="42"/>
      <c r="D13" s="40"/>
      <c r="E13" s="41"/>
      <c r="F13" s="43"/>
      <c r="G13" s="29" t="s">
        <v>9</v>
      </c>
      <c r="H13" s="30">
        <f>COUNTIF(I13:I13,"&gt;0")</f>
        <v>0</v>
      </c>
      <c r="I13" s="35"/>
    </row>
    <row r="14" spans="1:9" ht="12" customHeight="1" x14ac:dyDescent="0.25">
      <c r="A14" s="18"/>
      <c r="B14" s="19"/>
      <c r="C14" s="36"/>
      <c r="D14" s="19"/>
      <c r="E14" s="44"/>
      <c r="F14" s="37"/>
      <c r="G14" s="22" t="s">
        <v>4</v>
      </c>
      <c r="H14" s="23">
        <f>COUNTIF(I14:I14,"=С")</f>
        <v>0</v>
      </c>
      <c r="I14" s="25"/>
    </row>
    <row r="15" spans="1:9" ht="12" customHeight="1" x14ac:dyDescent="0.25">
      <c r="A15" s="26" t="s">
        <v>6</v>
      </c>
      <c r="B15" s="27"/>
      <c r="C15" s="38">
        <v>68550</v>
      </c>
      <c r="D15" s="27">
        <v>1</v>
      </c>
      <c r="E15" s="28" t="s">
        <v>11</v>
      </c>
      <c r="F15" s="28" t="s">
        <v>46</v>
      </c>
      <c r="G15" s="29" t="s">
        <v>8</v>
      </c>
      <c r="H15" s="30">
        <f>COUNTIF(I15:I15,"&gt;0")</f>
        <v>0</v>
      </c>
      <c r="I15" s="31"/>
    </row>
    <row r="16" spans="1:9" ht="12" customHeight="1" x14ac:dyDescent="0.25">
      <c r="A16" s="40"/>
      <c r="B16" s="41"/>
      <c r="C16" s="42"/>
      <c r="D16" s="34"/>
      <c r="E16" s="46"/>
      <c r="F16" s="43"/>
      <c r="G16" s="29" t="s">
        <v>9</v>
      </c>
      <c r="H16" s="30">
        <f>COUNTIF(I16:I16,"&gt;0")</f>
        <v>0</v>
      </c>
      <c r="I16" s="35"/>
    </row>
    <row r="17" spans="1:12" ht="12" customHeight="1" x14ac:dyDescent="0.25">
      <c r="A17" s="18"/>
      <c r="B17" s="19"/>
      <c r="C17" s="36"/>
      <c r="D17" s="18"/>
      <c r="E17" s="37"/>
      <c r="F17" s="47"/>
      <c r="G17" s="22" t="s">
        <v>4</v>
      </c>
      <c r="H17" s="23">
        <f>COUNTIF(I17:I17,"=С")</f>
        <v>0</v>
      </c>
      <c r="I17" s="25"/>
    </row>
    <row r="18" spans="1:12" ht="12" customHeight="1" x14ac:dyDescent="0.25">
      <c r="A18" s="26" t="s">
        <v>6</v>
      </c>
      <c r="B18" s="27"/>
      <c r="C18" s="38">
        <v>69544</v>
      </c>
      <c r="D18" s="26"/>
      <c r="E18" s="28" t="s">
        <v>40</v>
      </c>
      <c r="F18" s="48" t="s">
        <v>57</v>
      </c>
      <c r="G18" s="29" t="s">
        <v>8</v>
      </c>
      <c r="H18" s="30">
        <f>COUNTIF(I18:I18,"&gt;0")</f>
        <v>0</v>
      </c>
      <c r="I18" s="32"/>
    </row>
    <row r="19" spans="1:12" s="53" customFormat="1" ht="12" customHeight="1" x14ac:dyDescent="0.25">
      <c r="A19" s="49"/>
      <c r="B19" s="50"/>
      <c r="C19" s="38"/>
      <c r="D19" s="26"/>
      <c r="E19" s="51"/>
      <c r="F19" s="52"/>
      <c r="G19" s="29" t="s">
        <v>9</v>
      </c>
      <c r="H19" s="30">
        <f>COUNTIF(I19:I19,"&gt;0")</f>
        <v>0</v>
      </c>
      <c r="I19" s="35"/>
      <c r="J19" s="3"/>
      <c r="K19" s="3"/>
      <c r="L19" s="3"/>
    </row>
    <row r="20" spans="1:12" ht="12" customHeight="1" x14ac:dyDescent="0.2">
      <c r="A20" s="4"/>
      <c r="B20" s="5"/>
      <c r="C20" s="54"/>
      <c r="D20" s="5"/>
      <c r="E20" s="55"/>
      <c r="F20" s="56" t="s">
        <v>15</v>
      </c>
      <c r="G20" s="57"/>
      <c r="H20" s="6"/>
      <c r="I20" s="14" t="s">
        <v>80</v>
      </c>
    </row>
    <row r="21" spans="1:12" ht="12" customHeight="1" x14ac:dyDescent="0.25">
      <c r="A21" s="15"/>
      <c r="B21" s="16"/>
      <c r="C21" s="58"/>
      <c r="D21" s="16"/>
      <c r="E21" s="59"/>
      <c r="F21" s="60"/>
      <c r="G21" s="16"/>
      <c r="H21" s="17"/>
      <c r="I21" s="16">
        <v>11</v>
      </c>
    </row>
    <row r="22" spans="1:12" ht="12" customHeight="1" x14ac:dyDescent="0.25">
      <c r="A22" s="18"/>
      <c r="B22" s="19"/>
      <c r="C22" s="38"/>
      <c r="D22" s="27"/>
      <c r="E22" s="37"/>
      <c r="F22" s="37"/>
      <c r="G22" s="22" t="s">
        <v>4</v>
      </c>
      <c r="H22" s="23">
        <f>COUNTIF(I22:I22,"=С")</f>
        <v>1</v>
      </c>
      <c r="I22" s="24" t="s">
        <v>5</v>
      </c>
    </row>
    <row r="23" spans="1:12" ht="12" customHeight="1" x14ac:dyDescent="0.25">
      <c r="A23" s="26"/>
      <c r="B23" s="27"/>
      <c r="C23" s="38">
        <v>69521</v>
      </c>
      <c r="D23" s="27">
        <v>1</v>
      </c>
      <c r="E23" s="28" t="s">
        <v>10</v>
      </c>
      <c r="F23" s="28" t="s">
        <v>52</v>
      </c>
      <c r="G23" s="29" t="s">
        <v>8</v>
      </c>
      <c r="H23" s="30">
        <f>COUNTIF(I23:I23,"&gt;0")</f>
        <v>0</v>
      </c>
      <c r="I23" s="31"/>
    </row>
    <row r="24" spans="1:12" ht="12" customHeight="1" x14ac:dyDescent="0.25">
      <c r="A24" s="40"/>
      <c r="B24" s="41"/>
      <c r="C24" s="42"/>
      <c r="D24" s="41"/>
      <c r="E24" s="41"/>
      <c r="F24" s="41"/>
      <c r="G24" s="29" t="s">
        <v>9</v>
      </c>
      <c r="H24" s="30">
        <f>COUNTIF(I24:I24,"&gt;0")</f>
        <v>0</v>
      </c>
      <c r="I24" s="35"/>
    </row>
    <row r="25" spans="1:12" ht="12" customHeight="1" x14ac:dyDescent="0.2">
      <c r="A25" s="18"/>
      <c r="B25" s="19"/>
      <c r="C25" s="36"/>
      <c r="D25" s="19"/>
      <c r="E25" s="44"/>
      <c r="F25" s="44"/>
      <c r="G25" s="22" t="s">
        <v>4</v>
      </c>
      <c r="H25" s="23">
        <f>COUNTIF(I25:I25,"=С")</f>
        <v>0</v>
      </c>
      <c r="I25" s="151"/>
    </row>
    <row r="26" spans="1:12" ht="12" customHeight="1" x14ac:dyDescent="0.2">
      <c r="A26" s="26"/>
      <c r="B26" s="27"/>
      <c r="C26" s="38">
        <v>68448</v>
      </c>
      <c r="D26" s="27">
        <v>1</v>
      </c>
      <c r="E26" s="28" t="s">
        <v>11</v>
      </c>
      <c r="F26" s="28" t="s">
        <v>16</v>
      </c>
      <c r="G26" s="29" t="s">
        <v>8</v>
      </c>
      <c r="H26" s="30">
        <f>COUNTIF(I26:I26,"&gt;0")</f>
        <v>0</v>
      </c>
      <c r="I26" s="152"/>
    </row>
    <row r="27" spans="1:12" ht="12" customHeight="1" x14ac:dyDescent="0.2">
      <c r="A27" s="40"/>
      <c r="B27" s="41"/>
      <c r="C27" s="42"/>
      <c r="D27" s="34"/>
      <c r="E27" s="46"/>
      <c r="F27" s="46"/>
      <c r="G27" s="29" t="s">
        <v>9</v>
      </c>
      <c r="H27" s="30">
        <f>COUNTIF(I27:I27,"&gt;0")</f>
        <v>0</v>
      </c>
      <c r="I27" s="153"/>
    </row>
    <row r="28" spans="1:12" ht="12" customHeight="1" x14ac:dyDescent="0.25">
      <c r="A28" s="18"/>
      <c r="B28" s="19"/>
      <c r="C28" s="36"/>
      <c r="D28" s="19"/>
      <c r="E28" s="44"/>
      <c r="F28" s="44"/>
      <c r="G28" s="22" t="s">
        <v>4</v>
      </c>
      <c r="H28" s="23">
        <f>COUNTIF(I28:I28,"=С")</f>
        <v>1</v>
      </c>
      <c r="I28" s="24" t="s">
        <v>5</v>
      </c>
    </row>
    <row r="29" spans="1:12" ht="12" customHeight="1" x14ac:dyDescent="0.25">
      <c r="A29" s="26"/>
      <c r="B29" s="27"/>
      <c r="C29" s="38">
        <v>68478</v>
      </c>
      <c r="D29" s="27">
        <v>1</v>
      </c>
      <c r="E29" s="28" t="s">
        <v>11</v>
      </c>
      <c r="F29" s="28" t="s">
        <v>44</v>
      </c>
      <c r="G29" s="29" t="s">
        <v>8</v>
      </c>
      <c r="H29" s="30">
        <f>COUNTIF(I29:I29,"&gt;0")</f>
        <v>0</v>
      </c>
      <c r="I29" s="31"/>
    </row>
    <row r="30" spans="1:12" ht="12" customHeight="1" x14ac:dyDescent="0.25">
      <c r="A30" s="40"/>
      <c r="B30" s="41"/>
      <c r="C30" s="38"/>
      <c r="D30" s="34"/>
      <c r="E30" s="46"/>
      <c r="F30" s="46"/>
      <c r="G30" s="29" t="s">
        <v>9</v>
      </c>
      <c r="H30" s="30">
        <f>COUNTIF(I30:I30,"&gt;0")</f>
        <v>0</v>
      </c>
      <c r="I30" s="35"/>
    </row>
    <row r="31" spans="1:12" ht="12" customHeight="1" x14ac:dyDescent="0.2">
      <c r="A31" s="4"/>
      <c r="B31" s="5"/>
      <c r="C31" s="55" t="s">
        <v>14</v>
      </c>
      <c r="D31" s="5">
        <f>SUM(D22:D30)</f>
        <v>3</v>
      </c>
      <c r="E31" s="55"/>
      <c r="F31" s="56" t="s">
        <v>58</v>
      </c>
      <c r="G31" s="57"/>
      <c r="H31" s="6"/>
      <c r="I31" s="14" t="s">
        <v>80</v>
      </c>
    </row>
    <row r="32" spans="1:12" ht="12" customHeight="1" x14ac:dyDescent="0.2">
      <c r="A32" s="15"/>
      <c r="B32" s="16"/>
      <c r="C32" s="154" t="s">
        <v>14</v>
      </c>
      <c r="D32" s="16">
        <f>COUNTA(D33:D41)</f>
        <v>3</v>
      </c>
      <c r="E32" s="59"/>
      <c r="F32" s="60"/>
      <c r="G32" s="16"/>
      <c r="H32" s="17"/>
      <c r="I32" s="16">
        <v>11</v>
      </c>
    </row>
    <row r="33" spans="1:12" s="64" customFormat="1" ht="12" customHeight="1" x14ac:dyDescent="0.25">
      <c r="A33" s="61"/>
      <c r="B33" s="27"/>
      <c r="C33" s="38"/>
      <c r="D33" s="27"/>
      <c r="E33" s="28"/>
      <c r="F33" s="62"/>
      <c r="G33" s="63" t="s">
        <v>4</v>
      </c>
      <c r="H33" s="23">
        <f>COUNTIF(I33:I33,"=С")</f>
        <v>0</v>
      </c>
      <c r="I33" s="45"/>
    </row>
    <row r="34" spans="1:12" s="9" customFormat="1" ht="12" customHeight="1" x14ac:dyDescent="0.25">
      <c r="A34" s="61" t="s">
        <v>59</v>
      </c>
      <c r="B34" s="27"/>
      <c r="C34" s="38">
        <v>68344</v>
      </c>
      <c r="D34" s="27">
        <v>1</v>
      </c>
      <c r="E34" s="28" t="s">
        <v>43</v>
      </c>
      <c r="F34" s="65" t="s">
        <v>54</v>
      </c>
      <c r="G34" s="66" t="s">
        <v>8</v>
      </c>
      <c r="H34" s="30">
        <f>COUNTIF(I34:I34,"&gt;0")</f>
        <v>0</v>
      </c>
      <c r="I34" s="32"/>
    </row>
    <row r="35" spans="1:12" s="9" customFormat="1" ht="12" customHeight="1" x14ac:dyDescent="0.25">
      <c r="A35" s="67"/>
      <c r="B35" s="41"/>
      <c r="C35" s="42"/>
      <c r="D35" s="40"/>
      <c r="E35" s="41"/>
      <c r="F35" s="43"/>
      <c r="G35" s="66" t="s">
        <v>9</v>
      </c>
      <c r="H35" s="30">
        <f>COUNTIF(I35:I35,"&gt;0")</f>
        <v>0</v>
      </c>
      <c r="I35" s="35"/>
    </row>
    <row r="36" spans="1:12" s="68" customFormat="1" ht="12" customHeight="1" x14ac:dyDescent="0.25">
      <c r="A36" s="69"/>
      <c r="B36" s="70"/>
      <c r="C36" s="71"/>
      <c r="D36" s="72"/>
      <c r="E36" s="73"/>
      <c r="F36" s="73"/>
      <c r="G36" s="22" t="s">
        <v>4</v>
      </c>
      <c r="H36" s="23">
        <f>COUNTIF(I36:I36,"=С")</f>
        <v>1</v>
      </c>
      <c r="I36" s="24" t="s">
        <v>5</v>
      </c>
    </row>
    <row r="37" spans="1:12" s="68" customFormat="1" ht="12" customHeight="1" x14ac:dyDescent="0.25">
      <c r="A37" s="74" t="s">
        <v>59</v>
      </c>
      <c r="B37" s="72"/>
      <c r="C37" s="75">
        <v>68471</v>
      </c>
      <c r="D37" s="72">
        <v>1</v>
      </c>
      <c r="E37" s="73" t="s">
        <v>51</v>
      </c>
      <c r="F37" s="73" t="s">
        <v>35</v>
      </c>
      <c r="G37" s="29" t="s">
        <v>8</v>
      </c>
      <c r="H37" s="30">
        <f>COUNTIF(I37:I37,"&gt;0")</f>
        <v>0</v>
      </c>
      <c r="I37" s="31"/>
    </row>
    <row r="38" spans="1:12" s="68" customFormat="1" ht="12" customHeight="1" x14ac:dyDescent="0.25">
      <c r="A38" s="76"/>
      <c r="B38" s="77"/>
      <c r="C38" s="78"/>
      <c r="D38" s="79"/>
      <c r="E38" s="80"/>
      <c r="F38" s="80"/>
      <c r="G38" s="29" t="s">
        <v>9</v>
      </c>
      <c r="H38" s="30">
        <f>COUNTIF(I38:I38,"&gt;0")</f>
        <v>0</v>
      </c>
      <c r="I38" s="35"/>
    </row>
    <row r="39" spans="1:12" s="68" customFormat="1" ht="12" customHeight="1" x14ac:dyDescent="0.25">
      <c r="A39" s="69"/>
      <c r="B39" s="70"/>
      <c r="C39" s="71"/>
      <c r="D39" s="70"/>
      <c r="E39" s="81"/>
      <c r="F39" s="81"/>
      <c r="G39" s="22" t="s">
        <v>4</v>
      </c>
      <c r="H39" s="23">
        <f>COUNTIF(I39:I39,"=С")</f>
        <v>1</v>
      </c>
      <c r="I39" s="24" t="s">
        <v>5</v>
      </c>
    </row>
    <row r="40" spans="1:12" s="68" customFormat="1" ht="12" customHeight="1" x14ac:dyDescent="0.25">
      <c r="A40" s="74" t="s">
        <v>59</v>
      </c>
      <c r="B40" s="72"/>
      <c r="C40" s="75">
        <v>68466</v>
      </c>
      <c r="D40" s="72">
        <v>1</v>
      </c>
      <c r="E40" s="73" t="s">
        <v>60</v>
      </c>
      <c r="F40" s="73" t="s">
        <v>61</v>
      </c>
      <c r="G40" s="29" t="s">
        <v>8</v>
      </c>
      <c r="H40" s="30">
        <f>COUNTIF(I40:I40,"&gt;0")</f>
        <v>0</v>
      </c>
      <c r="I40" s="31"/>
    </row>
    <row r="41" spans="1:12" s="68" customFormat="1" ht="12" customHeight="1" x14ac:dyDescent="0.25">
      <c r="A41" s="76"/>
      <c r="B41" s="77"/>
      <c r="C41" s="78"/>
      <c r="D41" s="77"/>
      <c r="E41" s="82"/>
      <c r="F41" s="83"/>
      <c r="G41" s="85" t="s">
        <v>9</v>
      </c>
      <c r="H41" s="86">
        <f>COUNTIF(I41:I41,"&gt;0")</f>
        <v>0</v>
      </c>
      <c r="I41" s="35"/>
    </row>
    <row r="42" spans="1:12" ht="12" customHeight="1" x14ac:dyDescent="0.2">
      <c r="A42" s="87"/>
      <c r="B42" s="87"/>
      <c r="C42" s="87" t="s">
        <v>14</v>
      </c>
      <c r="D42" s="87">
        <f>COUNTA(D5:D19)</f>
        <v>4</v>
      </c>
      <c r="E42" s="88"/>
      <c r="F42" s="89" t="s">
        <v>17</v>
      </c>
      <c r="G42" s="89"/>
      <c r="H42" s="90"/>
      <c r="I42" s="90">
        <f t="shared" ref="I42" ca="1" si="0">COUNTIFS(I62:I169,"Б",OFFSET(I62:I169,-1,0),"С")</f>
        <v>0</v>
      </c>
    </row>
    <row r="43" spans="1:12" ht="12" customHeight="1" x14ac:dyDescent="0.2">
      <c r="A43" s="87"/>
      <c r="B43" s="87"/>
      <c r="C43" s="87" t="s">
        <v>14</v>
      </c>
      <c r="D43" s="87">
        <f>COUNTA(D33:D41)</f>
        <v>3</v>
      </c>
      <c r="E43" s="88"/>
      <c r="F43" s="89" t="s">
        <v>63</v>
      </c>
      <c r="G43" s="89"/>
      <c r="H43" s="90"/>
      <c r="I43" s="90" t="e">
        <f ca="1">SUMIFS(#REF!,I62:I177,"Б",OFFSET(I62:I177,-1,0),"с")</f>
        <v>#REF!</v>
      </c>
    </row>
    <row r="44" spans="1:12" ht="12" customHeight="1" x14ac:dyDescent="0.2">
      <c r="A44" s="87"/>
      <c r="B44" s="87"/>
      <c r="C44" s="87" t="s">
        <v>14</v>
      </c>
      <c r="D44" s="87">
        <f>COUNTA(D34:D42)</f>
        <v>4</v>
      </c>
      <c r="E44" s="88"/>
      <c r="F44" s="89" t="s">
        <v>78</v>
      </c>
      <c r="G44" s="89"/>
      <c r="H44" s="90"/>
      <c r="I44" s="90">
        <f t="shared" ref="I44" ca="1" si="1">COUNTIFS(I60:I197,"А",OFFSET(I60:I197,-1,0),"С")+COUNTIFS(I60:I197,"НН",OFFSET(I60:I197,-1,0),"С")</f>
        <v>1</v>
      </c>
    </row>
    <row r="45" spans="1:12" ht="12" customHeight="1" x14ac:dyDescent="0.2">
      <c r="A45" s="87"/>
      <c r="B45" s="87"/>
      <c r="C45" s="87" t="s">
        <v>14</v>
      </c>
      <c r="D45" s="87">
        <f>COUNTA(#REF!)</f>
        <v>1</v>
      </c>
      <c r="E45" s="88"/>
      <c r="F45" s="89" t="s">
        <v>79</v>
      </c>
      <c r="G45" s="89"/>
      <c r="H45" s="90"/>
      <c r="I45" s="90">
        <f t="shared" ref="I45" ca="1" si="2">COUNTIFS(I60:I197,"О",OFFSET(I60:I197,-1,0),"С")</f>
        <v>0</v>
      </c>
    </row>
    <row r="46" spans="1:12" ht="12" customHeight="1" x14ac:dyDescent="0.2">
      <c r="A46" s="87"/>
      <c r="B46" s="87"/>
      <c r="C46" s="87" t="s">
        <v>18</v>
      </c>
      <c r="D46" s="87">
        <f>SUM(D5:D19)</f>
        <v>4</v>
      </c>
      <c r="E46" s="88"/>
      <c r="F46" s="89" t="s">
        <v>19</v>
      </c>
      <c r="G46" s="89"/>
      <c r="H46" s="90"/>
      <c r="I46" s="90">
        <f t="shared" ref="I46" ca="1" si="3">I42+I45</f>
        <v>0</v>
      </c>
    </row>
    <row r="47" spans="1:12" ht="12" customHeight="1" x14ac:dyDescent="0.2">
      <c r="A47" s="91"/>
      <c r="B47" s="91"/>
      <c r="C47" s="91"/>
      <c r="D47" s="91"/>
      <c r="E47" s="92"/>
      <c r="F47" s="93" t="s">
        <v>20</v>
      </c>
      <c r="G47" s="94"/>
      <c r="H47" s="94"/>
      <c r="I47" s="95">
        <f t="shared" ref="I47" si="4">SUM(I58+I85+I109)</f>
        <v>10</v>
      </c>
    </row>
    <row r="48" spans="1:12" ht="12" customHeight="1" x14ac:dyDescent="0.25">
      <c r="A48" s="93"/>
      <c r="B48" s="93"/>
      <c r="C48" s="93"/>
      <c r="D48" s="93"/>
      <c r="E48" s="93"/>
      <c r="F48" s="93" t="s">
        <v>23</v>
      </c>
      <c r="G48" s="94"/>
      <c r="H48" s="94"/>
      <c r="I48" s="95">
        <f t="shared" ref="I48" si="5">SUM(I59,I86,I108)</f>
        <v>9.3977272727272716</v>
      </c>
      <c r="J48" s="64"/>
      <c r="K48" s="64"/>
      <c r="L48" s="64"/>
    </row>
    <row r="49" spans="1:12" ht="12" customHeight="1" x14ac:dyDescent="0.2">
      <c r="A49" s="91"/>
      <c r="B49" s="91"/>
      <c r="C49" s="91"/>
      <c r="D49" s="91"/>
      <c r="E49" s="92"/>
      <c r="F49" s="96" t="s">
        <v>64</v>
      </c>
      <c r="G49" s="97"/>
      <c r="H49" s="97"/>
      <c r="I49" s="98">
        <f t="shared" ref="I49" ca="1" si="6">COUNTIFS(I62:I172,"&gt;0",OFFSET(I62:I172,-1,0),"С")</f>
        <v>10</v>
      </c>
    </row>
    <row r="50" spans="1:12" ht="12" customHeight="1" x14ac:dyDescent="0.2">
      <c r="A50" s="91"/>
      <c r="B50" s="91"/>
      <c r="C50" s="91"/>
      <c r="D50" s="91"/>
      <c r="E50" s="92"/>
      <c r="F50" s="96" t="s">
        <v>65</v>
      </c>
      <c r="G50" s="97"/>
      <c r="H50" s="97"/>
      <c r="I50" s="98">
        <f t="shared" ref="I50" ca="1" si="7">IF(I108&gt;0,COUNTIFS(I62:I172,"&gt;0",OFFSET(I62:I172,-1,0),"&lt;&gt;С",OFFSET(I62:I172,0,(COLUMN(I50)-4)*(-1)),"&gt;0")-1,0)</f>
        <v>0</v>
      </c>
    </row>
    <row r="51" spans="1:12" ht="12" customHeight="1" x14ac:dyDescent="0.25">
      <c r="A51" s="91"/>
      <c r="B51" s="91"/>
      <c r="C51" s="91"/>
      <c r="D51" s="91"/>
      <c r="E51" s="92"/>
      <c r="F51" s="93" t="s">
        <v>21</v>
      </c>
      <c r="G51" s="94"/>
      <c r="H51" s="94"/>
      <c r="I51" s="95">
        <f t="shared" ref="I51" si="8">I47-I54</f>
        <v>10</v>
      </c>
      <c r="J51" s="64"/>
      <c r="K51" s="64"/>
      <c r="L51" s="64"/>
    </row>
    <row r="52" spans="1:12" ht="12" customHeight="1" x14ac:dyDescent="0.25">
      <c r="A52" s="91"/>
      <c r="B52" s="91"/>
      <c r="C52" s="91"/>
      <c r="D52" s="91"/>
      <c r="E52" s="92"/>
      <c r="F52" s="93" t="s">
        <v>22</v>
      </c>
      <c r="G52" s="94"/>
      <c r="H52" s="95"/>
      <c r="I52" s="95">
        <f t="shared" ref="I52" si="9">SUM(I62:I82,I89:I106,I113:I115)</f>
        <v>85</v>
      </c>
      <c r="J52" s="64"/>
      <c r="K52" s="64"/>
      <c r="L52" s="64"/>
    </row>
    <row r="53" spans="1:12" ht="12" customHeight="1" x14ac:dyDescent="0.25">
      <c r="A53" s="93"/>
      <c r="B53" s="93"/>
      <c r="C53" s="93"/>
      <c r="D53" s="93"/>
      <c r="E53" s="93"/>
      <c r="F53" s="93" t="s">
        <v>24</v>
      </c>
      <c r="G53" s="94"/>
      <c r="H53" s="94"/>
      <c r="I53" s="95">
        <f t="shared" ref="I53" si="10">I48-I59</f>
        <v>3.2727272727272716</v>
      </c>
      <c r="J53" s="64"/>
      <c r="K53" s="64"/>
      <c r="L53" s="64"/>
    </row>
    <row r="54" spans="1:12" ht="12" customHeight="1" x14ac:dyDescent="0.25">
      <c r="A54" s="99"/>
      <c r="B54" s="99"/>
      <c r="C54" s="99"/>
      <c r="D54" s="99"/>
      <c r="E54" s="99"/>
      <c r="F54" s="100" t="s">
        <v>25</v>
      </c>
      <c r="G54" s="101"/>
      <c r="H54" s="101"/>
      <c r="I54" s="102">
        <f t="shared" ref="I54" si="11">SUM(I57,I84,I110)</f>
        <v>0</v>
      </c>
      <c r="J54" s="64"/>
      <c r="K54" s="64"/>
      <c r="L54" s="64"/>
    </row>
    <row r="55" spans="1:12" ht="12" customHeight="1" x14ac:dyDescent="0.25">
      <c r="A55" s="99"/>
      <c r="B55" s="99"/>
      <c r="C55" s="99"/>
      <c r="D55" s="99"/>
      <c r="E55" s="99"/>
      <c r="F55" s="100" t="s">
        <v>26</v>
      </c>
      <c r="G55" s="101"/>
      <c r="H55" s="101"/>
      <c r="I55" s="102">
        <f t="shared" ref="I55" ca="1" si="12">I56/11</f>
        <v>0</v>
      </c>
      <c r="J55" s="64"/>
      <c r="K55" s="64"/>
      <c r="L55" s="64"/>
    </row>
    <row r="56" spans="1:12" ht="12" customHeight="1" x14ac:dyDescent="0.25">
      <c r="A56" s="99"/>
      <c r="B56" s="99"/>
      <c r="C56" s="99"/>
      <c r="D56" s="99"/>
      <c r="E56" s="99"/>
      <c r="F56" s="100" t="s">
        <v>27</v>
      </c>
      <c r="G56" s="101"/>
      <c r="H56" s="101"/>
      <c r="I56" s="103">
        <f t="shared" ref="I56" ca="1" si="13">SUMIF(OFFSET(I62:I172,0,(COLUMN(I50)-7)*(-1)),"доп смена",I62:I172)</f>
        <v>0</v>
      </c>
      <c r="J56" s="64"/>
      <c r="K56" s="64"/>
      <c r="L56" s="64"/>
    </row>
    <row r="57" spans="1:12" ht="12" customHeight="1" x14ac:dyDescent="0.25">
      <c r="A57" s="104"/>
      <c r="B57" s="104"/>
      <c r="C57" s="104"/>
      <c r="D57" s="104"/>
      <c r="E57" s="104"/>
      <c r="F57" s="105" t="s">
        <v>28</v>
      </c>
      <c r="G57" s="106"/>
      <c r="H57" s="106"/>
      <c r="I57" s="107">
        <f t="shared" ref="I57" si="14">COUNT(I82,I76,I73,I67,I70,I64,I79)</f>
        <v>0</v>
      </c>
      <c r="J57" s="64"/>
      <c r="K57" s="64"/>
      <c r="L57" s="64"/>
    </row>
    <row r="58" spans="1:12" s="110" customFormat="1" ht="12" customHeight="1" x14ac:dyDescent="0.25">
      <c r="A58" s="104"/>
      <c r="B58" s="104"/>
      <c r="C58" s="104"/>
      <c r="D58" s="104"/>
      <c r="E58" s="104"/>
      <c r="F58" s="105" t="s">
        <v>29</v>
      </c>
      <c r="G58" s="108"/>
      <c r="H58" s="108"/>
      <c r="I58" s="109">
        <f t="shared" ref="I58" si="15">COUNTIF(I62:I82,"&gt;0")</f>
        <v>6</v>
      </c>
      <c r="J58" s="64"/>
      <c r="K58" s="64"/>
      <c r="L58" s="64"/>
    </row>
    <row r="59" spans="1:12" ht="12" customHeight="1" x14ac:dyDescent="0.25">
      <c r="A59" s="104"/>
      <c r="B59" s="104"/>
      <c r="C59" s="104"/>
      <c r="D59" s="104"/>
      <c r="E59" s="104"/>
      <c r="F59" s="105" t="s">
        <v>30</v>
      </c>
      <c r="G59" s="106"/>
      <c r="H59" s="106"/>
      <c r="I59" s="107">
        <f t="shared" ref="I59" si="16">SUM(I66,I63,I81,I75,I72,I78,I69)/8</f>
        <v>6.125</v>
      </c>
      <c r="J59" s="64"/>
      <c r="K59" s="64"/>
      <c r="L59" s="64"/>
    </row>
    <row r="60" spans="1:12" s="9" customFormat="1" ht="12" customHeight="1" x14ac:dyDescent="0.2">
      <c r="A60" s="14"/>
      <c r="B60" s="14"/>
      <c r="C60" s="14"/>
      <c r="D60" s="14"/>
      <c r="E60" s="14"/>
      <c r="F60" s="13" t="s">
        <v>31</v>
      </c>
      <c r="G60" s="11"/>
      <c r="H60" s="13"/>
      <c r="I60" s="14" t="s">
        <v>80</v>
      </c>
    </row>
    <row r="61" spans="1:12" s="9" customFormat="1" ht="12" customHeight="1" x14ac:dyDescent="0.2">
      <c r="A61" s="14"/>
      <c r="B61" s="14"/>
      <c r="C61" s="14"/>
      <c r="D61" s="14"/>
      <c r="E61" s="14"/>
      <c r="F61" s="13"/>
      <c r="G61" s="14"/>
      <c r="H61" s="17"/>
      <c r="I61" s="16">
        <v>11</v>
      </c>
    </row>
    <row r="62" spans="1:12" s="68" customFormat="1" ht="12" customHeight="1" x14ac:dyDescent="0.25">
      <c r="A62" s="18"/>
      <c r="B62" s="19"/>
      <c r="C62" s="36"/>
      <c r="D62" s="19"/>
      <c r="E62" s="37"/>
      <c r="F62" s="37"/>
      <c r="G62" s="22" t="s">
        <v>4</v>
      </c>
      <c r="H62" s="23">
        <f>COUNTIF(I62:I62,"=С")</f>
        <v>1</v>
      </c>
      <c r="I62" s="156" t="s">
        <v>5</v>
      </c>
    </row>
    <row r="63" spans="1:12" s="68" customFormat="1" ht="12" customHeight="1" x14ac:dyDescent="0.25">
      <c r="A63" s="26" t="s">
        <v>32</v>
      </c>
      <c r="B63" s="27" t="s">
        <v>62</v>
      </c>
      <c r="C63" s="38">
        <v>68456</v>
      </c>
      <c r="D63" s="27">
        <v>1</v>
      </c>
      <c r="E63" s="28" t="s">
        <v>66</v>
      </c>
      <c r="F63" s="111" t="s">
        <v>34</v>
      </c>
      <c r="G63" s="29" t="s">
        <v>8</v>
      </c>
      <c r="H63" s="30">
        <f>COUNTIF(I63:I63,"&gt;0")</f>
        <v>1</v>
      </c>
      <c r="I63" s="157">
        <v>8</v>
      </c>
    </row>
    <row r="64" spans="1:12" s="68" customFormat="1" ht="12" customHeight="1" x14ac:dyDescent="0.25">
      <c r="A64" s="40"/>
      <c r="B64" s="41"/>
      <c r="C64" s="42"/>
      <c r="D64" s="40"/>
      <c r="E64" s="41"/>
      <c r="F64" s="43"/>
      <c r="G64" s="29" t="s">
        <v>9</v>
      </c>
      <c r="H64" s="30">
        <f>COUNTIF(I64:I64,"&gt;0")</f>
        <v>0</v>
      </c>
      <c r="I64" s="35"/>
    </row>
    <row r="65" spans="1:9" s="68" customFormat="1" ht="12" customHeight="1" x14ac:dyDescent="0.25">
      <c r="A65" s="18"/>
      <c r="B65" s="19"/>
      <c r="C65" s="36"/>
      <c r="D65" s="19"/>
      <c r="E65" s="37"/>
      <c r="F65" s="21"/>
      <c r="G65" s="22" t="s">
        <v>4</v>
      </c>
      <c r="H65" s="23">
        <f>COUNTIF(I65:I65,"=С")</f>
        <v>1</v>
      </c>
      <c r="I65" s="24" t="s">
        <v>5</v>
      </c>
    </row>
    <row r="66" spans="1:9" s="68" customFormat="1" ht="12" customHeight="1" x14ac:dyDescent="0.2">
      <c r="A66" s="26" t="s">
        <v>32</v>
      </c>
      <c r="B66" s="27" t="s">
        <v>62</v>
      </c>
      <c r="C66" s="38">
        <v>68467</v>
      </c>
      <c r="D66" s="27">
        <v>1</v>
      </c>
      <c r="E66" s="28" t="s">
        <v>33</v>
      </c>
      <c r="F66" s="34" t="s">
        <v>36</v>
      </c>
      <c r="G66" s="29" t="s">
        <v>8</v>
      </c>
      <c r="H66" s="30">
        <f>COUNTIF(I66:I66,"&gt;0")</f>
        <v>0</v>
      </c>
      <c r="I66" s="39" t="s">
        <v>81</v>
      </c>
    </row>
    <row r="67" spans="1:9" s="68" customFormat="1" ht="12" customHeight="1" x14ac:dyDescent="0.25">
      <c r="A67" s="33"/>
      <c r="B67" s="34"/>
      <c r="C67" s="38"/>
      <c r="D67" s="34"/>
      <c r="E67" s="34"/>
      <c r="F67" s="34"/>
      <c r="G67" s="29" t="s">
        <v>9</v>
      </c>
      <c r="H67" s="30">
        <f>COUNTIF(I67:I67,"&gt;0")</f>
        <v>0</v>
      </c>
      <c r="I67" s="35"/>
    </row>
    <row r="68" spans="1:9" s="68" customFormat="1" ht="12" customHeight="1" x14ac:dyDescent="0.25">
      <c r="A68" s="112"/>
      <c r="B68" s="19"/>
      <c r="C68" s="36"/>
      <c r="D68" s="19"/>
      <c r="E68" s="37"/>
      <c r="F68" s="21"/>
      <c r="G68" s="22" t="s">
        <v>4</v>
      </c>
      <c r="H68" s="23">
        <f>COUNTIF(I68:I68,"=С")</f>
        <v>1</v>
      </c>
      <c r="I68" s="156" t="s">
        <v>5</v>
      </c>
    </row>
    <row r="69" spans="1:9" s="68" customFormat="1" ht="12" customHeight="1" x14ac:dyDescent="0.25">
      <c r="A69" s="61" t="s">
        <v>32</v>
      </c>
      <c r="B69" s="27" t="s">
        <v>62</v>
      </c>
      <c r="C69" s="38">
        <v>69576</v>
      </c>
      <c r="D69" s="27">
        <v>1</v>
      </c>
      <c r="E69" s="28" t="s">
        <v>84</v>
      </c>
      <c r="F69" s="111" t="s">
        <v>67</v>
      </c>
      <c r="G69" s="29" t="s">
        <v>8</v>
      </c>
      <c r="H69" s="30">
        <f>COUNTIF(I69:I69,"&gt;0")</f>
        <v>1</v>
      </c>
      <c r="I69" s="157">
        <v>9</v>
      </c>
    </row>
    <row r="70" spans="1:9" s="68" customFormat="1" ht="12" customHeight="1" x14ac:dyDescent="0.25">
      <c r="A70" s="67"/>
      <c r="B70" s="41"/>
      <c r="C70" s="42"/>
      <c r="D70" s="41"/>
      <c r="E70" s="41"/>
      <c r="F70" s="43"/>
      <c r="G70" s="29" t="s">
        <v>9</v>
      </c>
      <c r="H70" s="30">
        <f>COUNTIF(I70:I70,"&gt;0")</f>
        <v>0</v>
      </c>
      <c r="I70" s="35"/>
    </row>
    <row r="71" spans="1:9" s="68" customFormat="1" ht="12" customHeight="1" x14ac:dyDescent="0.25">
      <c r="A71" s="18"/>
      <c r="B71" s="19"/>
      <c r="C71" s="36"/>
      <c r="D71" s="18"/>
      <c r="E71" s="37"/>
      <c r="F71" s="84"/>
      <c r="G71" s="22" t="s">
        <v>4</v>
      </c>
      <c r="H71" s="23">
        <f>COUNTIF(I71:I71,"=С")</f>
        <v>1</v>
      </c>
      <c r="I71" s="24" t="s">
        <v>5</v>
      </c>
    </row>
    <row r="72" spans="1:9" s="68" customFormat="1" ht="12" customHeight="1" x14ac:dyDescent="0.25">
      <c r="A72" s="26" t="s">
        <v>32</v>
      </c>
      <c r="B72" s="27" t="s">
        <v>62</v>
      </c>
      <c r="C72" s="38">
        <v>68680</v>
      </c>
      <c r="D72" s="26">
        <v>1</v>
      </c>
      <c r="E72" s="28" t="s">
        <v>10</v>
      </c>
      <c r="F72" s="34" t="s">
        <v>68</v>
      </c>
      <c r="G72" s="29" t="s">
        <v>8</v>
      </c>
      <c r="H72" s="30">
        <f>COUNTIF(I72:I72,"&gt;0")</f>
        <v>1</v>
      </c>
      <c r="I72" s="31">
        <v>8</v>
      </c>
    </row>
    <row r="73" spans="1:9" s="68" customFormat="1" ht="12" customHeight="1" x14ac:dyDescent="0.25">
      <c r="A73" s="40"/>
      <c r="B73" s="41"/>
      <c r="C73" s="42"/>
      <c r="D73" s="40"/>
      <c r="E73" s="41"/>
      <c r="F73" s="43"/>
      <c r="G73" s="29" t="s">
        <v>9</v>
      </c>
      <c r="H73" s="30">
        <f>COUNTIF(I73:I73,"&gt;0")</f>
        <v>0</v>
      </c>
      <c r="I73" s="35"/>
    </row>
    <row r="74" spans="1:9" ht="12" customHeight="1" x14ac:dyDescent="0.25">
      <c r="A74" s="26"/>
      <c r="B74" s="27"/>
      <c r="C74" s="38"/>
      <c r="D74" s="34"/>
      <c r="E74" s="28"/>
      <c r="F74" s="34"/>
      <c r="G74" s="22" t="s">
        <v>4</v>
      </c>
      <c r="H74" s="23">
        <f>COUNTIF(I74:I74,"=С")</f>
        <v>1</v>
      </c>
      <c r="I74" s="24" t="s">
        <v>5</v>
      </c>
    </row>
    <row r="75" spans="1:9" s="113" customFormat="1" ht="12" customHeight="1" x14ac:dyDescent="0.25">
      <c r="A75" s="26" t="s">
        <v>32</v>
      </c>
      <c r="B75" s="27" t="s">
        <v>62</v>
      </c>
      <c r="C75" s="38">
        <v>69577</v>
      </c>
      <c r="D75" s="27">
        <v>1</v>
      </c>
      <c r="E75" s="28" t="s">
        <v>10</v>
      </c>
      <c r="F75" s="34" t="s">
        <v>69</v>
      </c>
      <c r="G75" s="29" t="s">
        <v>8</v>
      </c>
      <c r="H75" s="30">
        <f>COUNTIF(I75:I75,"&gt;0")</f>
        <v>1</v>
      </c>
      <c r="I75" s="31">
        <v>8</v>
      </c>
    </row>
    <row r="76" spans="1:9" s="9" customFormat="1" ht="12" customHeight="1" x14ac:dyDescent="0.25">
      <c r="A76" s="40"/>
      <c r="B76" s="41"/>
      <c r="C76" s="42"/>
      <c r="D76" s="34"/>
      <c r="E76" s="41"/>
      <c r="F76" s="41"/>
      <c r="G76" s="29" t="s">
        <v>9</v>
      </c>
      <c r="H76" s="30">
        <f>COUNTIF(I76:I76,"&gt;0")</f>
        <v>0</v>
      </c>
      <c r="I76" s="35"/>
    </row>
    <row r="77" spans="1:9" ht="12" customHeight="1" x14ac:dyDescent="0.25">
      <c r="A77" s="112"/>
      <c r="B77" s="19"/>
      <c r="C77" s="36"/>
      <c r="D77" s="18"/>
      <c r="E77" s="37"/>
      <c r="F77" s="47"/>
      <c r="G77" s="22" t="s">
        <v>4</v>
      </c>
      <c r="H77" s="23">
        <f>COUNTIF(I77:I77,"=С")</f>
        <v>1</v>
      </c>
      <c r="I77" s="24" t="s">
        <v>5</v>
      </c>
    </row>
    <row r="78" spans="1:9" ht="12" customHeight="1" x14ac:dyDescent="0.25">
      <c r="A78" s="61" t="s">
        <v>32</v>
      </c>
      <c r="B78" s="27" t="s">
        <v>62</v>
      </c>
      <c r="C78" s="38">
        <v>69672</v>
      </c>
      <c r="D78" s="26">
        <v>1</v>
      </c>
      <c r="E78" s="28" t="s">
        <v>10</v>
      </c>
      <c r="F78" s="48" t="s">
        <v>70</v>
      </c>
      <c r="G78" s="29" t="s">
        <v>8</v>
      </c>
      <c r="H78" s="30">
        <f>COUNTIF(I78:I78,"&gt;0")</f>
        <v>1</v>
      </c>
      <c r="I78" s="31">
        <v>8</v>
      </c>
    </row>
    <row r="79" spans="1:9" ht="12" customHeight="1" x14ac:dyDescent="0.25">
      <c r="A79" s="114"/>
      <c r="B79" s="50"/>
      <c r="C79" s="42"/>
      <c r="D79" s="49"/>
      <c r="E79" s="51"/>
      <c r="F79" s="52"/>
      <c r="G79" s="29" t="s">
        <v>9</v>
      </c>
      <c r="H79" s="30">
        <f>COUNTIF(I79:I79,"&gt;0")</f>
        <v>0</v>
      </c>
      <c r="I79" s="35"/>
    </row>
    <row r="80" spans="1:9" ht="12" customHeight="1" x14ac:dyDescent="0.25">
      <c r="A80" s="18"/>
      <c r="B80" s="19"/>
      <c r="C80" s="36"/>
      <c r="D80" s="19"/>
      <c r="E80" s="37"/>
      <c r="F80" s="21"/>
      <c r="G80" s="22" t="s">
        <v>4</v>
      </c>
      <c r="H80" s="23">
        <f>COUNTIF(I80:I80,"=С")</f>
        <v>1</v>
      </c>
      <c r="I80" s="24" t="s">
        <v>5</v>
      </c>
    </row>
    <row r="81" spans="1:9" ht="12" customHeight="1" x14ac:dyDescent="0.25">
      <c r="A81" s="26" t="s">
        <v>32</v>
      </c>
      <c r="B81" s="27" t="s">
        <v>62</v>
      </c>
      <c r="C81" s="38">
        <v>68435</v>
      </c>
      <c r="D81" s="27">
        <v>1</v>
      </c>
      <c r="E81" s="28" t="s">
        <v>10</v>
      </c>
      <c r="F81" s="34" t="s">
        <v>71</v>
      </c>
      <c r="G81" s="29" t="s">
        <v>8</v>
      </c>
      <c r="H81" s="30">
        <f>COUNTIF(I81:I81,"&gt;0")</f>
        <v>1</v>
      </c>
      <c r="I81" s="31">
        <v>8</v>
      </c>
    </row>
    <row r="82" spans="1:9" ht="12" customHeight="1" x14ac:dyDescent="0.25">
      <c r="A82" s="33"/>
      <c r="B82" s="34"/>
      <c r="C82" s="38"/>
      <c r="D82" s="34"/>
      <c r="E82" s="34"/>
      <c r="F82" s="34"/>
      <c r="G82" s="29" t="s">
        <v>9</v>
      </c>
      <c r="H82" s="30">
        <f>COUNTIF(I82:I82,"&gt;0")</f>
        <v>0</v>
      </c>
      <c r="I82" s="35"/>
    </row>
    <row r="83" spans="1:9" s="68" customFormat="1" ht="12" customHeight="1" x14ac:dyDescent="0.2">
      <c r="A83" s="115"/>
      <c r="B83" s="115"/>
      <c r="C83" s="116" t="s">
        <v>14</v>
      </c>
      <c r="D83" s="116">
        <f>SUM(D62:D82)</f>
        <v>7</v>
      </c>
      <c r="E83" s="117"/>
      <c r="F83" s="117"/>
      <c r="G83" s="117"/>
      <c r="H83" s="117"/>
      <c r="I83" s="118"/>
    </row>
    <row r="84" spans="1:9" s="68" customFormat="1" ht="12" customHeight="1" x14ac:dyDescent="0.2">
      <c r="A84" s="104"/>
      <c r="B84" s="104"/>
      <c r="C84" s="104"/>
      <c r="D84" s="104"/>
      <c r="E84" s="104"/>
      <c r="F84" s="105" t="s">
        <v>28</v>
      </c>
      <c r="G84" s="106"/>
      <c r="H84" s="106"/>
      <c r="I84" s="106">
        <f>COUNT(I91,I97,#REF!,I100,#REF!,#REF!,#REF!,#REF!,I103,#REF!,I106,I94)</f>
        <v>0</v>
      </c>
    </row>
    <row r="85" spans="1:9" s="68" customFormat="1" ht="12" customHeight="1" x14ac:dyDescent="0.2">
      <c r="A85" s="104"/>
      <c r="B85" s="104"/>
      <c r="C85" s="104"/>
      <c r="D85" s="104"/>
      <c r="E85" s="104"/>
      <c r="F85" s="105" t="s">
        <v>29</v>
      </c>
      <c r="G85" s="108"/>
      <c r="H85" s="108"/>
      <c r="I85" s="119">
        <f t="shared" ref="I85" si="17">COUNTIF(I89:I106,"&gt;0")</f>
        <v>3</v>
      </c>
    </row>
    <row r="86" spans="1:9" s="68" customFormat="1" ht="12" customHeight="1" x14ac:dyDescent="0.2">
      <c r="A86" s="104"/>
      <c r="B86" s="104"/>
      <c r="C86" s="104"/>
      <c r="D86" s="104"/>
      <c r="E86" s="104"/>
      <c r="F86" s="105" t="s">
        <v>38</v>
      </c>
      <c r="G86" s="106"/>
      <c r="H86" s="106"/>
      <c r="I86" s="107">
        <f>SUM((I90,I96,I99,I102,I105,I93))/11</f>
        <v>2.7272727272727271</v>
      </c>
    </row>
    <row r="87" spans="1:9" s="68" customFormat="1" ht="12" customHeight="1" x14ac:dyDescent="0.2">
      <c r="A87" s="4"/>
      <c r="B87" s="5"/>
      <c r="C87" s="5"/>
      <c r="D87" s="5"/>
      <c r="E87" s="5"/>
      <c r="F87" s="6" t="s">
        <v>39</v>
      </c>
      <c r="G87" s="120"/>
      <c r="H87" s="6"/>
      <c r="I87" s="14" t="s">
        <v>80</v>
      </c>
    </row>
    <row r="88" spans="1:9" s="68" customFormat="1" ht="12" customHeight="1" x14ac:dyDescent="0.2">
      <c r="A88" s="15"/>
      <c r="B88" s="16"/>
      <c r="C88" s="16"/>
      <c r="D88" s="16"/>
      <c r="E88" s="16"/>
      <c r="F88" s="17"/>
      <c r="G88" s="15"/>
      <c r="H88" s="17"/>
      <c r="I88" s="16">
        <v>11</v>
      </c>
    </row>
    <row r="89" spans="1:9" s="68" customFormat="1" ht="12" customHeight="1" x14ac:dyDescent="0.2">
      <c r="A89" s="61"/>
      <c r="B89" s="27"/>
      <c r="C89" s="38"/>
      <c r="D89" s="26"/>
      <c r="E89" s="28"/>
      <c r="F89" s="47"/>
      <c r="G89" s="63" t="s">
        <v>4</v>
      </c>
      <c r="H89" s="23">
        <f>COUNTIF(I89:I89,"=С")</f>
        <v>1</v>
      </c>
      <c r="I89" s="121" t="s">
        <v>5</v>
      </c>
    </row>
    <row r="90" spans="1:9" s="68" customFormat="1" ht="12" customHeight="1" x14ac:dyDescent="0.2">
      <c r="A90" s="61" t="s">
        <v>32</v>
      </c>
      <c r="B90" s="27" t="s">
        <v>62</v>
      </c>
      <c r="C90" s="38">
        <v>68568</v>
      </c>
      <c r="D90" s="26">
        <v>1</v>
      </c>
      <c r="E90" s="28" t="s">
        <v>53</v>
      </c>
      <c r="F90" s="111" t="s">
        <v>37</v>
      </c>
      <c r="G90" s="66" t="s">
        <v>8</v>
      </c>
      <c r="H90" s="30">
        <f>COUNTIF(I90:I90,"&gt;0")</f>
        <v>1</v>
      </c>
      <c r="I90" s="123">
        <v>9.5</v>
      </c>
    </row>
    <row r="91" spans="1:9" s="68" customFormat="1" ht="12" customHeight="1" x14ac:dyDescent="0.2">
      <c r="A91" s="114"/>
      <c r="B91" s="50"/>
      <c r="C91" s="42"/>
      <c r="D91" s="49"/>
      <c r="E91" s="51"/>
      <c r="F91" s="52"/>
      <c r="G91" s="85" t="s">
        <v>9</v>
      </c>
      <c r="H91" s="86">
        <f>COUNTIF(I91:I91,"&gt;0")</f>
        <v>0</v>
      </c>
      <c r="I91" s="124"/>
    </row>
    <row r="92" spans="1:9" ht="12" customHeight="1" x14ac:dyDescent="0.2">
      <c r="A92" s="112"/>
      <c r="B92" s="19"/>
      <c r="C92" s="36"/>
      <c r="D92" s="19"/>
      <c r="E92" s="37"/>
      <c r="F92" s="62"/>
      <c r="G92" s="66" t="s">
        <v>4</v>
      </c>
      <c r="H92" s="30">
        <f>COUNTIF(I92:I92,"=С")</f>
        <v>0</v>
      </c>
      <c r="I92" s="125"/>
    </row>
    <row r="93" spans="1:9" ht="12" customHeight="1" x14ac:dyDescent="0.2">
      <c r="A93" s="61" t="s">
        <v>32</v>
      </c>
      <c r="B93" s="27" t="s">
        <v>62</v>
      </c>
      <c r="C93" s="38">
        <v>68365</v>
      </c>
      <c r="D93" s="27">
        <v>1</v>
      </c>
      <c r="E93" s="28" t="s">
        <v>40</v>
      </c>
      <c r="F93" s="65" t="s">
        <v>72</v>
      </c>
      <c r="G93" s="66" t="s">
        <v>8</v>
      </c>
      <c r="H93" s="30">
        <f>COUNTIF(I93:I93,"&gt;0")</f>
        <v>0</v>
      </c>
      <c r="I93" s="122"/>
    </row>
    <row r="94" spans="1:9" ht="12" customHeight="1" x14ac:dyDescent="0.2">
      <c r="A94" s="67"/>
      <c r="B94" s="41"/>
      <c r="C94" s="42"/>
      <c r="D94" s="41"/>
      <c r="E94" s="41"/>
      <c r="F94" s="43"/>
      <c r="G94" s="85" t="s">
        <v>9</v>
      </c>
      <c r="H94" s="86">
        <f>COUNTIF(I94:I94,"&gt;0")</f>
        <v>0</v>
      </c>
      <c r="I94" s="124"/>
    </row>
    <row r="95" spans="1:9" ht="12" customHeight="1" x14ac:dyDescent="0.2">
      <c r="A95" s="112"/>
      <c r="B95" s="19"/>
      <c r="C95" s="36"/>
      <c r="D95" s="19"/>
      <c r="E95" s="37"/>
      <c r="F95" s="62"/>
      <c r="G95" s="66" t="s">
        <v>4</v>
      </c>
      <c r="H95" s="30">
        <f>COUNTIF(I95:I95,"=С")</f>
        <v>0</v>
      </c>
      <c r="I95" s="122"/>
    </row>
    <row r="96" spans="1:9" ht="12" customHeight="1" x14ac:dyDescent="0.2">
      <c r="A96" s="61" t="s">
        <v>32</v>
      </c>
      <c r="B96" s="27" t="s">
        <v>62</v>
      </c>
      <c r="C96" s="38">
        <v>69631</v>
      </c>
      <c r="D96" s="27">
        <v>1</v>
      </c>
      <c r="E96" s="28" t="s">
        <v>40</v>
      </c>
      <c r="F96" s="65" t="s">
        <v>73</v>
      </c>
      <c r="G96" s="66" t="s">
        <v>8</v>
      </c>
      <c r="H96" s="30">
        <f>COUNTIF(I96:I96,"&gt;0")</f>
        <v>0</v>
      </c>
      <c r="I96" s="122"/>
    </row>
    <row r="97" spans="1:9" ht="12" customHeight="1" x14ac:dyDescent="0.2">
      <c r="A97" s="67"/>
      <c r="B97" s="41"/>
      <c r="C97" s="42"/>
      <c r="D97" s="41"/>
      <c r="E97" s="41"/>
      <c r="F97" s="43"/>
      <c r="G97" s="66" t="s">
        <v>9</v>
      </c>
      <c r="H97" s="30">
        <f>COUNTIF(I97:I97,"&gt;0")</f>
        <v>0</v>
      </c>
      <c r="I97" s="124"/>
    </row>
    <row r="98" spans="1:9" ht="12" customHeight="1" x14ac:dyDescent="0.2">
      <c r="A98" s="112"/>
      <c r="B98" s="19"/>
      <c r="C98" s="36"/>
      <c r="D98" s="19"/>
      <c r="E98" s="37"/>
      <c r="F98" s="62"/>
      <c r="G98" s="63" t="s">
        <v>4</v>
      </c>
      <c r="H98" s="23">
        <f>COUNTIF(I98:I98,"=С")</f>
        <v>1</v>
      </c>
      <c r="I98" s="121" t="s">
        <v>5</v>
      </c>
    </row>
    <row r="99" spans="1:9" ht="12" customHeight="1" x14ac:dyDescent="0.2">
      <c r="A99" s="61" t="s">
        <v>32</v>
      </c>
      <c r="B99" s="27" t="s">
        <v>62</v>
      </c>
      <c r="C99" s="38">
        <v>68590</v>
      </c>
      <c r="D99" s="27">
        <v>1</v>
      </c>
      <c r="E99" s="28" t="s">
        <v>41</v>
      </c>
      <c r="F99" s="111" t="s">
        <v>74</v>
      </c>
      <c r="G99" s="66" t="s">
        <v>8</v>
      </c>
      <c r="H99" s="30">
        <f>COUNTIF(I99:I99,"&gt;0")</f>
        <v>1</v>
      </c>
      <c r="I99" s="123">
        <v>9.5</v>
      </c>
    </row>
    <row r="100" spans="1:9" ht="12" customHeight="1" x14ac:dyDescent="0.2">
      <c r="A100" s="67"/>
      <c r="B100" s="41"/>
      <c r="C100" s="42"/>
      <c r="D100" s="41"/>
      <c r="E100" s="41"/>
      <c r="F100" s="43"/>
      <c r="G100" s="66" t="s">
        <v>9</v>
      </c>
      <c r="H100" s="30">
        <f>COUNTIF(I100:I100,"&gt;0")</f>
        <v>0</v>
      </c>
      <c r="I100" s="124"/>
    </row>
    <row r="101" spans="1:9" ht="12" customHeight="1" x14ac:dyDescent="0.2">
      <c r="A101" s="112"/>
      <c r="B101" s="19"/>
      <c r="C101" s="36"/>
      <c r="D101" s="19"/>
      <c r="E101" s="37"/>
      <c r="F101" s="62"/>
      <c r="G101" s="63" t="s">
        <v>4</v>
      </c>
      <c r="H101" s="23">
        <f>COUNTIF(I101:I101,"=С")</f>
        <v>1</v>
      </c>
      <c r="I101" s="121" t="s">
        <v>5</v>
      </c>
    </row>
    <row r="102" spans="1:9" ht="12" customHeight="1" x14ac:dyDescent="0.2">
      <c r="A102" s="61" t="s">
        <v>32</v>
      </c>
      <c r="B102" s="27" t="s">
        <v>62</v>
      </c>
      <c r="C102" s="38">
        <v>68533</v>
      </c>
      <c r="D102" s="27">
        <v>1</v>
      </c>
      <c r="E102" s="28" t="s">
        <v>11</v>
      </c>
      <c r="F102" s="111" t="s">
        <v>42</v>
      </c>
      <c r="G102" s="66" t="s">
        <v>8</v>
      </c>
      <c r="H102" s="30">
        <f>COUNTIF(I102:I102,"&gt;0")</f>
        <v>1</v>
      </c>
      <c r="I102" s="123">
        <v>11</v>
      </c>
    </row>
    <row r="103" spans="1:9" ht="12" customHeight="1" x14ac:dyDescent="0.2">
      <c r="A103" s="67"/>
      <c r="B103" s="41"/>
      <c r="C103" s="42"/>
      <c r="D103" s="41"/>
      <c r="E103" s="41"/>
      <c r="F103" s="43"/>
      <c r="G103" s="66" t="s">
        <v>9</v>
      </c>
      <c r="H103" s="30">
        <f>COUNTIF(I103:I103,"&gt;0")</f>
        <v>0</v>
      </c>
      <c r="I103" s="124"/>
    </row>
    <row r="104" spans="1:9" ht="12" customHeight="1" x14ac:dyDescent="0.2">
      <c r="A104" s="112"/>
      <c r="B104" s="19"/>
      <c r="C104" s="36"/>
      <c r="D104" s="19"/>
      <c r="E104" s="37"/>
      <c r="F104" s="62"/>
      <c r="G104" s="63" t="s">
        <v>4</v>
      </c>
      <c r="H104" s="23">
        <f>COUNTIF(I104:I104,"=С")</f>
        <v>0</v>
      </c>
      <c r="I104" s="125"/>
    </row>
    <row r="105" spans="1:9" ht="12" customHeight="1" x14ac:dyDescent="0.2">
      <c r="A105" s="61" t="s">
        <v>32</v>
      </c>
      <c r="B105" s="27" t="s">
        <v>62</v>
      </c>
      <c r="C105" s="38">
        <v>68539</v>
      </c>
      <c r="D105" s="27">
        <v>1</v>
      </c>
      <c r="E105" s="28" t="s">
        <v>45</v>
      </c>
      <c r="F105" s="111" t="s">
        <v>47</v>
      </c>
      <c r="G105" s="66" t="s">
        <v>8</v>
      </c>
      <c r="H105" s="30">
        <f>COUNTIF(I105:I105,"&gt;0")</f>
        <v>0</v>
      </c>
      <c r="I105" s="122"/>
    </row>
    <row r="106" spans="1:9" ht="12" customHeight="1" x14ac:dyDescent="0.2">
      <c r="A106" s="67"/>
      <c r="B106" s="41"/>
      <c r="C106" s="42"/>
      <c r="D106" s="41"/>
      <c r="E106" s="41"/>
      <c r="F106" s="43"/>
      <c r="G106" s="66" t="s">
        <v>9</v>
      </c>
      <c r="H106" s="30">
        <f>COUNTIF(I106:I106,"&gt;0")</f>
        <v>0</v>
      </c>
      <c r="I106" s="124"/>
    </row>
    <row r="107" spans="1:9" s="68" customFormat="1" ht="12" customHeight="1" x14ac:dyDescent="0.2">
      <c r="A107" s="126"/>
      <c r="B107" s="127"/>
      <c r="C107" s="128" t="s">
        <v>14</v>
      </c>
      <c r="D107" s="129">
        <f>COUNTA(D89:D106)</f>
        <v>6</v>
      </c>
      <c r="E107" s="130"/>
      <c r="F107" s="130"/>
      <c r="G107" s="130"/>
      <c r="H107" s="131"/>
      <c r="I107" s="131"/>
    </row>
    <row r="108" spans="1:9" s="68" customFormat="1" ht="12" customHeight="1" x14ac:dyDescent="0.2">
      <c r="A108" s="132"/>
      <c r="B108" s="133"/>
      <c r="C108" s="134" t="s">
        <v>14</v>
      </c>
      <c r="D108" s="116">
        <f>COUNTA(D113:D115)</f>
        <v>1</v>
      </c>
      <c r="E108" s="117"/>
      <c r="F108" s="135" t="s">
        <v>48</v>
      </c>
      <c r="G108" s="136"/>
      <c r="H108" s="136"/>
      <c r="I108" s="137">
        <f t="shared" ref="I108" si="18">SUM(I113:I115)/11</f>
        <v>0.54545454545454541</v>
      </c>
    </row>
    <row r="109" spans="1:9" s="68" customFormat="1" ht="12" customHeight="1" x14ac:dyDescent="0.2">
      <c r="A109" s="138"/>
      <c r="B109" s="135"/>
      <c r="C109" s="139"/>
      <c r="D109" s="135"/>
      <c r="E109" s="135"/>
      <c r="F109" s="135" t="s">
        <v>49</v>
      </c>
      <c r="G109" s="116"/>
      <c r="H109" s="116"/>
      <c r="I109" s="137">
        <f t="shared" ref="I109" si="19">COUNTIF(I113:I115,"&gt;0")</f>
        <v>1</v>
      </c>
    </row>
    <row r="110" spans="1:9" ht="12" customHeight="1" x14ac:dyDescent="0.2">
      <c r="A110" s="140"/>
      <c r="B110" s="141"/>
      <c r="C110" s="142"/>
      <c r="D110" s="141"/>
      <c r="E110" s="141"/>
      <c r="F110" s="141" t="s">
        <v>28</v>
      </c>
      <c r="G110" s="143"/>
      <c r="H110" s="143"/>
      <c r="I110" s="144">
        <f>COUNT(#REF!,#REF!,I115,#REF!,#REF!)</f>
        <v>0</v>
      </c>
    </row>
    <row r="111" spans="1:9" ht="12" customHeight="1" x14ac:dyDescent="0.2">
      <c r="A111" s="145"/>
      <c r="B111" s="14"/>
      <c r="C111" s="5"/>
      <c r="D111" s="5"/>
      <c r="E111" s="14"/>
      <c r="F111" s="13" t="s">
        <v>50</v>
      </c>
      <c r="G111" s="145"/>
      <c r="H111" s="13"/>
      <c r="I111" s="14" t="s">
        <v>80</v>
      </c>
    </row>
    <row r="112" spans="1:9" ht="12" customHeight="1" x14ac:dyDescent="0.2">
      <c r="A112" s="15"/>
      <c r="B112" s="16"/>
      <c r="C112" s="16"/>
      <c r="D112" s="16"/>
      <c r="E112" s="16"/>
      <c r="F112" s="17"/>
      <c r="G112" s="15"/>
      <c r="H112" s="17"/>
      <c r="I112" s="16">
        <v>11</v>
      </c>
    </row>
    <row r="113" spans="1:9" ht="12" customHeight="1" x14ac:dyDescent="0.25">
      <c r="A113" s="61"/>
      <c r="B113" s="27"/>
      <c r="C113" s="38"/>
      <c r="D113" s="26"/>
      <c r="E113" s="28"/>
      <c r="F113" s="47"/>
      <c r="G113" s="63" t="s">
        <v>4</v>
      </c>
      <c r="H113" s="23">
        <f>COUNTIF(I113:I113,"=С")</f>
        <v>1</v>
      </c>
      <c r="I113" s="156" t="s">
        <v>5</v>
      </c>
    </row>
    <row r="114" spans="1:9" ht="12" customHeight="1" x14ac:dyDescent="0.25">
      <c r="A114" s="61" t="s">
        <v>32</v>
      </c>
      <c r="B114" s="27" t="s">
        <v>62</v>
      </c>
      <c r="C114" s="38">
        <v>69532</v>
      </c>
      <c r="D114" s="26">
        <v>0.75</v>
      </c>
      <c r="E114" s="28" t="s">
        <v>75</v>
      </c>
      <c r="F114" s="111" t="s">
        <v>76</v>
      </c>
      <c r="G114" s="66" t="s">
        <v>8</v>
      </c>
      <c r="H114" s="30">
        <f>COUNTIF(I114:I114,"&gt;0")</f>
        <v>1</v>
      </c>
      <c r="I114" s="157">
        <v>6</v>
      </c>
    </row>
    <row r="115" spans="1:9" ht="12" customHeight="1" x14ac:dyDescent="0.25">
      <c r="A115" s="67"/>
      <c r="B115" s="41"/>
      <c r="C115" s="42"/>
      <c r="D115" s="40"/>
      <c r="E115" s="41"/>
      <c r="F115" s="43"/>
      <c r="G115" s="155" t="s">
        <v>9</v>
      </c>
      <c r="H115" s="86">
        <f>COUNTIF(I115:I115,"&gt;0")</f>
        <v>0</v>
      </c>
      <c r="I115" s="35"/>
    </row>
    <row r="118" spans="1:9" ht="15" thickBot="1" x14ac:dyDescent="0.25"/>
    <row r="119" spans="1:9" ht="15" thickBot="1" x14ac:dyDescent="0.25">
      <c r="A119" s="158">
        <v>0</v>
      </c>
      <c r="B119" s="158" t="s">
        <v>82</v>
      </c>
      <c r="C119" s="158"/>
    </row>
    <row r="120" spans="1:9" ht="15" thickBot="1" x14ac:dyDescent="0.25">
      <c r="A120" s="159">
        <v>25</v>
      </c>
      <c r="B120" s="159" t="s">
        <v>83</v>
      </c>
      <c r="C120" s="159"/>
    </row>
    <row r="153" spans="1:1" x14ac:dyDescent="0.2">
      <c r="A153" s="3" t="e">
        <f ca="1">COUNTIFS(A1:A151,"к", OFFSET(A1:'[1]НОЯБРЬ 2021'!A254A291, 0, 3),"&gt;0")</f>
        <v>#NAME?</v>
      </c>
    </row>
  </sheetData>
  <protectedRanges>
    <protectedRange algorithmName="SHA-512" hashValue="2kPuwHIiGKdeOydL9rOroQhXx4zNgLFUKQ2XfsZOTFNeQ9GDl/abcW5Usd6BS4gWv2kOEK/PrOo0bQg/JnVJfQ==" saltValue="wFP6yUwW6VYnT3/qh1DG/w==" spinCount="100000" sqref="I83" name="Диапазон1_1_1_9_1_2_1_1_1"/>
    <protectedRange algorithmName="SHA-512" hashValue="2kPuwHIiGKdeOydL9rOroQhXx4zNgLFUKQ2XfsZOTFNeQ9GDl/abcW5Usd6BS4gWv2kOEK/PrOo0bQg/JnVJfQ==" saltValue="wFP6yUwW6VYnT3/qh1DG/w==" spinCount="100000" sqref="I107" name="Диапазон1_1_1_9_1_2_2_1_1_1"/>
    <protectedRange algorithmName="SHA-512" hashValue="2kPuwHIiGKdeOydL9rOroQhXx4zNgLFUKQ2XfsZOTFNeQ9GDl/abcW5Usd6BS4gWv2kOEK/PrOo0bQg/JnVJfQ==" saltValue="wFP6yUwW6VYnT3/qh1DG/w==" spinCount="100000" sqref="H1 H89:H106 H62:H82 H3:H41 H113:H115" name="Диапазон1_1_3_2_1_3_3_3_2_1"/>
    <protectedRange algorithmName="SHA-512" hashValue="2kPuwHIiGKdeOydL9rOroQhXx4zNgLFUKQ2XfsZOTFNeQ9GDl/abcW5Usd6BS4gWv2kOEK/PrOo0bQg/JnVJfQ==" saltValue="wFP6yUwW6VYnT3/qh1DG/w==" spinCount="100000" sqref="H2" name="Диапазон1_1_3_1_2_1_1_1_1"/>
    <protectedRange algorithmName="SHA-512" hashValue="2kPuwHIiGKdeOydL9rOroQhXx4zNgLFUKQ2XfsZOTFNeQ9GDl/abcW5Usd6BS4gWv2kOEK/PrOo0bQg/JnVJfQ==" saltValue="wFP6yUwW6VYnT3/qh1DG/w==" spinCount="100000" sqref="H107" name="Диапазон1_1_1_9_1_1_1_1_1"/>
    <protectedRange algorithmName="SHA-512" hashValue="2kPuwHIiGKdeOydL9rOroQhXx4zNgLFUKQ2XfsZOTFNeQ9GDl/abcW5Usd6BS4gWv2kOEK/PrOo0bQg/JnVJfQ==" saltValue="wFP6yUwW6VYnT3/qh1DG/w==" spinCount="100000" sqref="G108:H108" name="Диапазон1_1_5_1_1_1_1_1_1"/>
    <protectedRange algorithmName="SHA-512" hashValue="2kPuwHIiGKdeOydL9rOroQhXx4zNgLFUKQ2XfsZOTFNeQ9GDl/abcW5Usd6BS4gWv2kOEK/PrOo0bQg/JnVJfQ==" saltValue="wFP6yUwW6VYnT3/qh1DG/w==" spinCount="100000" sqref="H42 H51 H45" name="Диапазон1_1_9_1_1_1_2_2_1_3_1_1"/>
    <protectedRange algorithmName="SHA-512" hashValue="2kPuwHIiGKdeOydL9rOroQhXx4zNgLFUKQ2XfsZOTFNeQ9GDl/abcW5Usd6BS4gWv2kOEK/PrOo0bQg/JnVJfQ==" saltValue="wFP6yUwW6VYnT3/qh1DG/w==" spinCount="100000" sqref="H43:H44" name="Диапазон1_1_9_1_1_1_2_2_3_1_1"/>
    <protectedRange algorithmName="SHA-512" hashValue="2kPuwHIiGKdeOydL9rOroQhXx4zNgLFUKQ2XfsZOTFNeQ9GDl/abcW5Usd6BS4gWv2kOEK/PrOo0bQg/JnVJfQ==" saltValue="wFP6yUwW6VYnT3/qh1DG/w==" spinCount="100000" sqref="H46" name="Диапазон1_1_9_1_1_1_2_2_1_1_2_1_1"/>
  </protectedRanges>
  <conditionalFormatting sqref="I8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Скрябина Виктория Геннадьевна (Специалист)</cp:lastModifiedBy>
  <dcterms:created xsi:type="dcterms:W3CDTF">2021-03-24T10:44:05Z</dcterms:created>
  <dcterms:modified xsi:type="dcterms:W3CDTF">2022-05-10T13:05:52Z</dcterms:modified>
</cp:coreProperties>
</file>