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5" yWindow="105" windowWidth="17712" windowHeight="6205"/>
  </bookViews>
  <sheets>
    <sheet name="源数据" sheetId="1" r:id="rId1"/>
    <sheet name="分析报告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2" i="2"/>
  <c r="B45" s="1"/>
  <c r="B39"/>
  <c r="C39"/>
  <c r="D39"/>
  <c r="E39"/>
  <c r="F39"/>
  <c r="G39"/>
  <c r="H39"/>
  <c r="I39"/>
  <c r="J39"/>
  <c r="K39"/>
  <c r="L39"/>
  <c r="M39"/>
  <c r="A39"/>
  <c r="C37" s="1"/>
  <c r="D14" i="1"/>
  <c r="E14"/>
  <c r="F14"/>
  <c r="G14"/>
  <c r="H14"/>
  <c r="I14"/>
  <c r="J14"/>
  <c r="K14"/>
  <c r="C14"/>
  <c r="C41" i="2" l="1"/>
  <c r="B43"/>
  <c r="B50"/>
  <c r="B46"/>
  <c r="B47"/>
  <c r="B52"/>
  <c r="B48"/>
  <c r="B44"/>
  <c r="B51"/>
  <c r="B53"/>
  <c r="B49"/>
</calcChain>
</file>

<file path=xl/sharedStrings.xml><?xml version="1.0" encoding="utf-8"?>
<sst xmlns="http://schemas.openxmlformats.org/spreadsheetml/2006/main" count="94" uniqueCount="40">
  <si>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</si>
  <si>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</si>
  <si>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</si>
  <si>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</si>
  <si>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</si>
  <si>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</si>
  <si>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</si>
  <si>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</si>
  <si>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</si>
  <si>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</si>
  <si>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</si>
  <si>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/>
  </si>
  <si>
    <t>工资</t>
  </si>
  <si>
    <t>补偿金</t>
  </si>
  <si>
    <t>差旅费</t>
  </si>
  <si>
    <t>财产税</t>
  </si>
  <si>
    <t>折旧费</t>
  </si>
  <si>
    <t>电话费</t>
  </si>
  <si>
    <t>租赁费</t>
  </si>
  <si>
    <t>摊销费</t>
  </si>
  <si>
    <t>费用</t>
    <phoneticPr fontId="1" type="noConversion"/>
  </si>
  <si>
    <t>办公费</t>
    <phoneticPr fontId="1" type="noConversion"/>
  </si>
  <si>
    <t>1月</t>
    <phoneticPr fontId="2" type="noConversion"/>
  </si>
  <si>
    <t>社保</t>
    <phoneticPr fontId="1" type="noConversion"/>
  </si>
  <si>
    <t>福利费</t>
    <phoneticPr fontId="1" type="noConversion"/>
  </si>
  <si>
    <t>合计</t>
    <phoneticPr fontId="1" type="noConversion"/>
  </si>
  <si>
    <t>选择费用</t>
    <phoneticPr fontId="1" type="noConversion"/>
  </si>
  <si>
    <t>选择月份</t>
    <phoneticPr fontId="1" type="noConversion"/>
  </si>
  <si>
    <r>
      <t>1</t>
    </r>
    <r>
      <rPr>
        <sz val="11"/>
        <color theme="1"/>
        <rFont val="宋体"/>
        <family val="3"/>
        <charset val="134"/>
      </rPr>
      <t>月</t>
    </r>
    <phoneticPr fontId="1" type="noConversion"/>
  </si>
  <si>
    <r>
      <t>2月</t>
    </r>
    <r>
      <rPr>
        <sz val="11"/>
        <color theme="1"/>
        <rFont val="宋体"/>
        <family val="3"/>
        <charset val="134"/>
      </rPr>
      <t/>
    </r>
  </si>
  <si>
    <r>
      <t>3月</t>
    </r>
    <r>
      <rPr>
        <sz val="11"/>
        <color theme="1"/>
        <rFont val="宋体"/>
        <family val="3"/>
        <charset val="134"/>
      </rPr>
      <t/>
    </r>
  </si>
  <si>
    <r>
      <t>4月</t>
    </r>
    <r>
      <rPr>
        <sz val="11"/>
        <color theme="1"/>
        <rFont val="宋体"/>
        <family val="3"/>
        <charset val="134"/>
      </rPr>
      <t/>
    </r>
  </si>
  <si>
    <r>
      <t>5月</t>
    </r>
    <r>
      <rPr>
        <sz val="11"/>
        <color theme="1"/>
        <rFont val="宋体"/>
        <family val="3"/>
        <charset val="134"/>
      </rPr>
      <t/>
    </r>
  </si>
  <si>
    <r>
      <t>6月</t>
    </r>
    <r>
      <rPr>
        <sz val="11"/>
        <color theme="1"/>
        <rFont val="宋体"/>
        <family val="3"/>
        <charset val="134"/>
      </rPr>
      <t/>
    </r>
  </si>
  <si>
    <r>
      <t>7月</t>
    </r>
    <r>
      <rPr>
        <sz val="11"/>
        <color theme="1"/>
        <rFont val="宋体"/>
        <family val="3"/>
        <charset val="134"/>
      </rPr>
      <t/>
    </r>
  </si>
  <si>
    <r>
      <t>8月</t>
    </r>
    <r>
      <rPr>
        <sz val="11"/>
        <color theme="1"/>
        <rFont val="宋体"/>
        <family val="3"/>
        <charset val="134"/>
      </rPr>
      <t/>
    </r>
  </si>
  <si>
    <r>
      <t>9月</t>
    </r>
    <r>
      <rPr>
        <sz val="11"/>
        <color theme="1"/>
        <rFont val="宋体"/>
        <family val="3"/>
        <charset val="134"/>
      </rPr>
      <t/>
    </r>
  </si>
  <si>
    <r>
      <t>10月</t>
    </r>
    <r>
      <rPr>
        <sz val="11"/>
        <color theme="1"/>
        <rFont val="宋体"/>
        <family val="3"/>
        <charset val="134"/>
      </rPr>
      <t/>
    </r>
  </si>
  <si>
    <r>
      <t>11月</t>
    </r>
    <r>
      <rPr>
        <sz val="11"/>
        <color theme="1"/>
        <rFont val="宋体"/>
        <family val="3"/>
        <charset val="134"/>
      </rPr>
      <t/>
    </r>
  </si>
  <si>
    <r>
      <t>12月</t>
    </r>
    <r>
      <rPr>
        <sz val="11"/>
        <color theme="1"/>
        <rFont val="宋体"/>
        <family val="3"/>
        <charset val="134"/>
      </rPr>
      <t/>
    </r>
  </si>
</sst>
</file>

<file path=xl/styles.xml><?xml version="1.0" encoding="utf-8"?>
<styleSheet xmlns="http://schemas.openxmlformats.org/spreadsheetml/2006/main">
  <fonts count="7">
    <font>
      <sz val="11"/>
      <color theme="1"/>
      <name val="Arial"/>
      <family val="2"/>
      <charset val="134"/>
    </font>
    <font>
      <sz val="9"/>
      <name val="Arial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5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2" xfId="0" applyFont="1" applyBorder="1">
      <alignment vertical="center"/>
    </xf>
    <xf numFmtId="0" fontId="0" fillId="0" borderId="0" xfId="0" applyFont="1">
      <alignment vertical="center"/>
    </xf>
    <xf numFmtId="0" fontId="5" fillId="0" borderId="1" xfId="1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0" xfId="1" quotePrefix="1" applyNumberFormat="1" applyFont="1" applyBorder="1"/>
    <xf numFmtId="2" fontId="0" fillId="0" borderId="5" xfId="0" applyNumberFormat="1" applyFont="1" applyBorder="1" applyAlignment="1"/>
    <xf numFmtId="2" fontId="0" fillId="0" borderId="0" xfId="0" applyNumberFormat="1" applyFont="1" applyBorder="1" applyAlignment="1"/>
    <xf numFmtId="0" fontId="5" fillId="0" borderId="0" xfId="1" applyNumberFormat="1" applyFont="1" applyBorder="1"/>
    <xf numFmtId="0" fontId="5" fillId="0" borderId="0" xfId="1" quotePrefix="1" applyNumberFormat="1" applyFont="1" applyBorder="1"/>
    <xf numFmtId="2" fontId="0" fillId="0" borderId="3" xfId="0" applyNumberFormat="1" applyFont="1" applyBorder="1">
      <alignment vertical="center"/>
    </xf>
    <xf numFmtId="2" fontId="0" fillId="0" borderId="2" xfId="0" applyNumberFormat="1" applyFont="1" applyBorder="1">
      <alignment vertical="center"/>
    </xf>
    <xf numFmtId="0" fontId="0" fillId="0" borderId="2" xfId="0" applyFont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strRef>
          <c:f>分析报告!$C$37</c:f>
          <c:strCache>
            <c:ptCount val="1"/>
            <c:pt idx="0">
              <c:v>办公费  变化趋势分析图</c:v>
            </c:pt>
          </c:strCache>
        </c:strRef>
      </c:tx>
      <c:layout/>
      <c:overlay val="1"/>
      <c:txPr>
        <a:bodyPr/>
        <a:lstStyle/>
        <a:p>
          <a:pPr>
            <a:defRPr sz="1400"/>
          </a:pPr>
          <a:endParaRPr lang="zh-CN"/>
        </a:p>
      </c:txPr>
    </c:title>
    <c:plotArea>
      <c:layout>
        <c:manualLayout>
          <c:layoutTarget val="inner"/>
          <c:xMode val="edge"/>
          <c:yMode val="edge"/>
          <c:x val="0.10034951881014868"/>
          <c:y val="0.19028944298629344"/>
          <c:w val="0.85520603674540685"/>
          <c:h val="0.6900503062117237"/>
        </c:manualLayout>
      </c:layout>
      <c:barChart>
        <c:barDir val="col"/>
        <c:grouping val="clustered"/>
        <c:ser>
          <c:idx val="0"/>
          <c:order val="0"/>
          <c:cat>
            <c:strRef>
              <c:f>分析报告!$B$38:$M$38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分析报告!$B$39:$M$39</c:f>
              <c:numCache>
                <c:formatCode>General</c:formatCode>
                <c:ptCount val="12"/>
                <c:pt idx="0">
                  <c:v>12150.07</c:v>
                </c:pt>
                <c:pt idx="1">
                  <c:v>12621.96</c:v>
                </c:pt>
                <c:pt idx="2">
                  <c:v>6867.15</c:v>
                </c:pt>
                <c:pt idx="3">
                  <c:v>1859.5</c:v>
                </c:pt>
                <c:pt idx="4">
                  <c:v>12723.95</c:v>
                </c:pt>
                <c:pt idx="5">
                  <c:v>3647.9</c:v>
                </c:pt>
                <c:pt idx="6">
                  <c:v>2616.35</c:v>
                </c:pt>
                <c:pt idx="7">
                  <c:v>4453.29</c:v>
                </c:pt>
                <c:pt idx="8">
                  <c:v>3510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axId val="175086976"/>
        <c:axId val="206771712"/>
      </c:barChart>
      <c:catAx>
        <c:axId val="175086976"/>
        <c:scaling>
          <c:orientation val="minMax"/>
        </c:scaling>
        <c:axPos val="b"/>
        <c:tickLblPos val="nextTo"/>
        <c:crossAx val="206771712"/>
        <c:crosses val="autoZero"/>
        <c:auto val="1"/>
        <c:lblAlgn val="ctr"/>
        <c:lblOffset val="100"/>
      </c:catAx>
      <c:valAx>
        <c:axId val="206771712"/>
        <c:scaling>
          <c:orientation val="minMax"/>
        </c:scaling>
        <c:axPos val="l"/>
        <c:numFmt formatCode="General" sourceLinked="1"/>
        <c:tickLblPos val="nextTo"/>
        <c:crossAx val="175086976"/>
        <c:crosses val="autoZero"/>
        <c:crossBetween val="between"/>
      </c:valAx>
      <c:spPr>
        <a:ln>
          <a:solidFill>
            <a:schemeClr val="accent1"/>
          </a:solidFill>
        </a:ln>
      </c:spPr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strRef>
          <c:f>分析报告!$C$41</c:f>
          <c:strCache>
            <c:ptCount val="1"/>
            <c:pt idx="0">
              <c:v>5月 费用结构分析图</c:v>
            </c:pt>
          </c:strCache>
        </c:strRef>
      </c:tx>
      <c:layout/>
      <c:txPr>
        <a:bodyPr/>
        <a:lstStyle/>
        <a:p>
          <a:pPr>
            <a:defRPr sz="1400"/>
          </a:pPr>
          <a:endParaRPr lang="zh-CN"/>
        </a:p>
      </c:txPr>
    </c:title>
    <c:plotArea>
      <c:layout>
        <c:manualLayout>
          <c:layoutTarget val="inner"/>
          <c:xMode val="edge"/>
          <c:yMode val="edge"/>
          <c:x val="0.1319444444444445"/>
          <c:y val="0.24318005743299098"/>
          <c:w val="0.75833333333333341"/>
          <c:h val="0.61976089636669529"/>
        </c:manualLayout>
      </c:layout>
      <c:ofPieChart>
        <c:ofPieType val="pie"/>
        <c:varyColors val="1"/>
        <c:ser>
          <c:idx val="0"/>
          <c:order val="0"/>
          <c:tx>
            <c:strRef>
              <c:f>分析报告!$B$42</c:f>
              <c:strCache>
                <c:ptCount val="1"/>
                <c:pt idx="0">
                  <c:v>5月</c:v>
                </c:pt>
              </c:strCache>
            </c:strRef>
          </c:tx>
          <c:dPt>
            <c:idx val="11"/>
            <c:explosion val="37"/>
          </c:dPt>
          <c:dLbls>
            <c:dLbl>
              <c:idx val="11"/>
              <c:delete val="1"/>
            </c:dLbl>
            <c:numFmt formatCode="0.00%" sourceLinked="0"/>
            <c:dLblPos val="outEnd"/>
            <c:showCatName val="1"/>
            <c:showPercent val="1"/>
            <c:showLeaderLines val="1"/>
          </c:dLbls>
          <c:cat>
            <c:strRef>
              <c:f>分析报告!$A$43:$A$53</c:f>
              <c:strCache>
                <c:ptCount val="11"/>
                <c:pt idx="0">
                  <c:v>工资</c:v>
                </c:pt>
                <c:pt idx="1">
                  <c:v>社保</c:v>
                </c:pt>
                <c:pt idx="2">
                  <c:v>补偿金</c:v>
                </c:pt>
                <c:pt idx="3">
                  <c:v>福利费</c:v>
                </c:pt>
                <c:pt idx="4">
                  <c:v>差旅费</c:v>
                </c:pt>
                <c:pt idx="5">
                  <c:v>办公费</c:v>
                </c:pt>
                <c:pt idx="6">
                  <c:v>财产税</c:v>
                </c:pt>
                <c:pt idx="7">
                  <c:v>折旧费</c:v>
                </c:pt>
                <c:pt idx="8">
                  <c:v>电话费</c:v>
                </c:pt>
                <c:pt idx="9">
                  <c:v>租赁费</c:v>
                </c:pt>
                <c:pt idx="10">
                  <c:v>摊销费</c:v>
                </c:pt>
              </c:strCache>
            </c:strRef>
          </c:cat>
          <c:val>
            <c:numRef>
              <c:f>分析报告!$B$43:$B$53</c:f>
              <c:numCache>
                <c:formatCode>General</c:formatCode>
                <c:ptCount val="11"/>
                <c:pt idx="0">
                  <c:v>74501.850000000006</c:v>
                </c:pt>
                <c:pt idx="1">
                  <c:v>25435.35</c:v>
                </c:pt>
                <c:pt idx="2">
                  <c:v>13731.95</c:v>
                </c:pt>
                <c:pt idx="3">
                  <c:v>22742.240000000002</c:v>
                </c:pt>
                <c:pt idx="4">
                  <c:v>12787.3</c:v>
                </c:pt>
                <c:pt idx="5">
                  <c:v>12723.95</c:v>
                </c:pt>
                <c:pt idx="6">
                  <c:v>32883.660000000003</c:v>
                </c:pt>
                <c:pt idx="7">
                  <c:v>1514.75</c:v>
                </c:pt>
                <c:pt idx="8">
                  <c:v>2696</c:v>
                </c:pt>
                <c:pt idx="9">
                  <c:v>24670</c:v>
                </c:pt>
                <c:pt idx="10">
                  <c:v>100233.56</c:v>
                </c:pt>
              </c:numCache>
            </c:numRef>
          </c:val>
        </c:ser>
        <c:gapWidth val="130"/>
        <c:splitType val="percent"/>
        <c:splitPos val="5"/>
        <c:secondPieSize val="75"/>
        <c:serLines/>
      </c:ofPieChart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299258</xdr:colOff>
      <xdr:row>0</xdr:row>
      <xdr:rowOff>182879</xdr:rowOff>
    </xdr:from>
    <xdr:to>
      <xdr:col>7</xdr:col>
      <xdr:colOff>216131</xdr:colOff>
      <xdr:row>15</xdr:row>
      <xdr:rowOff>182879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307570</xdr:colOff>
      <xdr:row>0</xdr:row>
      <xdr:rowOff>174564</xdr:rowOff>
    </xdr:from>
    <xdr:to>
      <xdr:col>14</xdr:col>
      <xdr:colOff>224442</xdr:colOff>
      <xdr:row>16</xdr:row>
      <xdr:rowOff>24937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N15"/>
  <sheetViews>
    <sheetView showGridLines="0" tabSelected="1" workbookViewId="0">
      <selection activeCell="B2" sqref="B2"/>
    </sheetView>
  </sheetViews>
  <sheetFormatPr defaultRowHeight="14.4"/>
  <cols>
    <col min="1" max="1" width="3.6640625" style="3" customWidth="1"/>
    <col min="2" max="2" width="7" style="3" customWidth="1"/>
    <col min="3" max="11" width="10.109375" style="3" bestFit="1" customWidth="1"/>
    <col min="12" max="14" width="8.21875" style="3" customWidth="1"/>
    <col min="15" max="16384" width="8.88671875" style="3"/>
  </cols>
  <sheetData>
    <row r="2" spans="2:14">
      <c r="B2" s="4" t="s">
        <v>20</v>
      </c>
      <c r="C2" s="5" t="s">
        <v>22</v>
      </c>
      <c r="D2" s="6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  <c r="N2" s="6" t="s">
        <v>10</v>
      </c>
    </row>
    <row r="3" spans="2:14">
      <c r="B3" s="7" t="s">
        <v>12</v>
      </c>
      <c r="C3" s="8">
        <v>43130.8</v>
      </c>
      <c r="D3" s="9">
        <v>171265.43</v>
      </c>
      <c r="E3" s="9">
        <v>86344.27</v>
      </c>
      <c r="F3" s="9">
        <v>78320.960000000006</v>
      </c>
      <c r="G3" s="9">
        <v>74501.850000000006</v>
      </c>
      <c r="H3" s="9">
        <v>76042.559999999998</v>
      </c>
      <c r="I3" s="9">
        <v>74862.070000000007</v>
      </c>
      <c r="J3" s="9">
        <v>74547.41</v>
      </c>
      <c r="K3" s="9">
        <v>74462.03</v>
      </c>
      <c r="L3" s="9" t="s">
        <v>11</v>
      </c>
      <c r="M3" s="9" t="s">
        <v>11</v>
      </c>
      <c r="N3" s="9" t="s">
        <v>11</v>
      </c>
    </row>
    <row r="4" spans="2:14">
      <c r="B4" s="10" t="s">
        <v>23</v>
      </c>
      <c r="C4" s="8">
        <v>15668.380000000001</v>
      </c>
      <c r="D4" s="9">
        <v>39324.26</v>
      </c>
      <c r="E4" s="9">
        <v>26487.68</v>
      </c>
      <c r="F4" s="9">
        <v>26995.35</v>
      </c>
      <c r="G4" s="9">
        <v>25435.35</v>
      </c>
      <c r="H4" s="9">
        <v>24945.35</v>
      </c>
      <c r="I4" s="9">
        <v>25071.35</v>
      </c>
      <c r="J4" s="9">
        <v>25071.350000000002</v>
      </c>
      <c r="K4" s="9">
        <v>25071.350000000002</v>
      </c>
      <c r="L4" s="9"/>
      <c r="M4" s="9"/>
      <c r="N4" s="9"/>
    </row>
    <row r="5" spans="2:14">
      <c r="B5" s="7" t="s">
        <v>13</v>
      </c>
      <c r="C5" s="8">
        <v>9698.59</v>
      </c>
      <c r="D5" s="9">
        <v>22901.68</v>
      </c>
      <c r="E5" s="9">
        <v>15026.76</v>
      </c>
      <c r="F5" s="9">
        <v>14615.95</v>
      </c>
      <c r="G5" s="9">
        <v>13731.95</v>
      </c>
      <c r="H5" s="9">
        <v>13801.95</v>
      </c>
      <c r="I5" s="9">
        <v>14310.15</v>
      </c>
      <c r="J5" s="9">
        <v>14310.15</v>
      </c>
      <c r="K5" s="9">
        <v>14310.15</v>
      </c>
      <c r="L5" s="9" t="s">
        <v>11</v>
      </c>
      <c r="M5" s="9" t="s">
        <v>11</v>
      </c>
      <c r="N5" s="9" t="s">
        <v>11</v>
      </c>
    </row>
    <row r="6" spans="2:14">
      <c r="B6" s="11" t="s">
        <v>24</v>
      </c>
      <c r="C6" s="8">
        <v>13468.2</v>
      </c>
      <c r="D6" s="9">
        <v>8684.2999999999993</v>
      </c>
      <c r="E6" s="9">
        <v>29902.6</v>
      </c>
      <c r="F6" s="9">
        <v>14324.23</v>
      </c>
      <c r="G6" s="9">
        <v>22742.240000000002</v>
      </c>
      <c r="H6" s="9">
        <v>12296.23</v>
      </c>
      <c r="I6" s="9">
        <v>12447.72</v>
      </c>
      <c r="J6" s="9">
        <v>17452.32</v>
      </c>
      <c r="K6" s="9">
        <v>15323.5</v>
      </c>
      <c r="L6" s="9" t="s">
        <v>11</v>
      </c>
      <c r="M6" s="9" t="s">
        <v>11</v>
      </c>
      <c r="N6" s="9" t="s">
        <v>11</v>
      </c>
    </row>
    <row r="7" spans="2:14">
      <c r="B7" s="7" t="s">
        <v>14</v>
      </c>
      <c r="C7" s="8">
        <v>10393.200000000001</v>
      </c>
      <c r="D7" s="9">
        <v>26839.19</v>
      </c>
      <c r="E7" s="9">
        <v>43775.47</v>
      </c>
      <c r="F7" s="9">
        <v>23697.69</v>
      </c>
      <c r="G7" s="9">
        <v>12787.3</v>
      </c>
      <c r="H7" s="9">
        <v>10775.1</v>
      </c>
      <c r="I7" s="9">
        <v>24762.02</v>
      </c>
      <c r="J7" s="9">
        <v>4726.75</v>
      </c>
      <c r="K7" s="9">
        <v>7981.21</v>
      </c>
      <c r="L7" s="9" t="s">
        <v>11</v>
      </c>
      <c r="M7" s="9" t="s">
        <v>11</v>
      </c>
      <c r="N7" s="9" t="s">
        <v>11</v>
      </c>
    </row>
    <row r="8" spans="2:14">
      <c r="B8" s="11" t="s">
        <v>21</v>
      </c>
      <c r="C8" s="8">
        <v>12150.07</v>
      </c>
      <c r="D8" s="9">
        <v>12621.96</v>
      </c>
      <c r="E8" s="9">
        <v>6867.15</v>
      </c>
      <c r="F8" s="9">
        <v>1859.5</v>
      </c>
      <c r="G8" s="9">
        <v>12723.95</v>
      </c>
      <c r="H8" s="9">
        <v>3647.9</v>
      </c>
      <c r="I8" s="9">
        <v>2616.35</v>
      </c>
      <c r="J8" s="9">
        <v>4453.29</v>
      </c>
      <c r="K8" s="9">
        <v>3510</v>
      </c>
      <c r="L8" s="9" t="s">
        <v>11</v>
      </c>
      <c r="M8" s="9" t="s">
        <v>11</v>
      </c>
      <c r="N8" s="9" t="s">
        <v>11</v>
      </c>
    </row>
    <row r="9" spans="2:14">
      <c r="B9" s="7" t="s">
        <v>15</v>
      </c>
      <c r="C9" s="8">
        <v>82209.149999999994</v>
      </c>
      <c r="D9" s="9">
        <v>16441.830000000002</v>
      </c>
      <c r="E9" s="9">
        <v>16441.830000000002</v>
      </c>
      <c r="F9" s="9">
        <v>16441.830000000002</v>
      </c>
      <c r="G9" s="9">
        <v>32883.660000000003</v>
      </c>
      <c r="H9" s="9">
        <v>0</v>
      </c>
      <c r="I9" s="9">
        <v>16441.830000000002</v>
      </c>
      <c r="J9" s="9">
        <v>16441.830000000002</v>
      </c>
      <c r="K9" s="9">
        <v>16441.830000000002</v>
      </c>
      <c r="L9" s="9" t="s">
        <v>11</v>
      </c>
      <c r="M9" s="9" t="s">
        <v>11</v>
      </c>
      <c r="N9" s="9" t="s">
        <v>11</v>
      </c>
    </row>
    <row r="10" spans="2:14">
      <c r="B10" s="7" t="s">
        <v>16</v>
      </c>
      <c r="C10" s="8">
        <v>8504.59</v>
      </c>
      <c r="D10" s="9">
        <v>9176.6</v>
      </c>
      <c r="E10" s="9">
        <v>1100.04</v>
      </c>
      <c r="F10" s="9">
        <v>1420.29</v>
      </c>
      <c r="G10" s="9">
        <v>1514.75</v>
      </c>
      <c r="H10" s="9">
        <v>1680.36</v>
      </c>
      <c r="I10" s="9">
        <v>1764.76</v>
      </c>
      <c r="J10" s="9">
        <v>2157.81</v>
      </c>
      <c r="K10" s="9">
        <v>1730.88</v>
      </c>
      <c r="L10" s="9" t="s">
        <v>11</v>
      </c>
      <c r="M10" s="9" t="s">
        <v>11</v>
      </c>
      <c r="N10" s="9" t="s">
        <v>11</v>
      </c>
    </row>
    <row r="11" spans="2:14">
      <c r="B11" s="7" t="s">
        <v>17</v>
      </c>
      <c r="C11" s="8">
        <v>3815.63</v>
      </c>
      <c r="D11" s="9">
        <v>4527.53</v>
      </c>
      <c r="E11" s="9">
        <v>3265.91</v>
      </c>
      <c r="F11" s="9">
        <v>3266.93</v>
      </c>
      <c r="G11" s="9">
        <v>2696</v>
      </c>
      <c r="H11" s="9">
        <v>3041.06</v>
      </c>
      <c r="I11" s="9">
        <v>2751.07</v>
      </c>
      <c r="J11" s="9">
        <v>4204.26</v>
      </c>
      <c r="K11" s="9">
        <v>3496.61</v>
      </c>
      <c r="L11" s="9" t="s">
        <v>11</v>
      </c>
      <c r="M11" s="9" t="s">
        <v>11</v>
      </c>
      <c r="N11" s="9" t="s">
        <v>11</v>
      </c>
    </row>
    <row r="12" spans="2:14">
      <c r="B12" s="7" t="s">
        <v>18</v>
      </c>
      <c r="C12" s="8">
        <v>11800</v>
      </c>
      <c r="D12" s="9">
        <v>18295.77</v>
      </c>
      <c r="E12" s="9">
        <v>6552.9</v>
      </c>
      <c r="F12" s="9">
        <v>49515</v>
      </c>
      <c r="G12" s="9">
        <v>24670</v>
      </c>
      <c r="H12" s="9">
        <v>23896</v>
      </c>
      <c r="I12" s="9">
        <v>58261.5</v>
      </c>
      <c r="J12" s="9">
        <v>39737.25</v>
      </c>
      <c r="K12" s="9">
        <v>40743.4</v>
      </c>
      <c r="L12" s="9" t="s">
        <v>11</v>
      </c>
      <c r="M12" s="9" t="s">
        <v>11</v>
      </c>
      <c r="N12" s="9" t="s">
        <v>11</v>
      </c>
    </row>
    <row r="13" spans="2:14">
      <c r="B13" s="7" t="s">
        <v>19</v>
      </c>
      <c r="C13" s="8">
        <v>58270.63</v>
      </c>
      <c r="D13" s="9">
        <v>50116.78</v>
      </c>
      <c r="E13" s="9">
        <v>50116.78</v>
      </c>
      <c r="F13" s="9">
        <v>50116.78</v>
      </c>
      <c r="G13" s="9">
        <v>100233.56</v>
      </c>
      <c r="H13" s="9">
        <v>0</v>
      </c>
      <c r="I13" s="9">
        <v>50116.78</v>
      </c>
      <c r="J13" s="9">
        <v>50116.78</v>
      </c>
      <c r="K13" s="9">
        <v>50116.78</v>
      </c>
      <c r="L13" s="9" t="s">
        <v>11</v>
      </c>
      <c r="M13" s="9" t="s">
        <v>11</v>
      </c>
      <c r="N13" s="9" t="s">
        <v>11</v>
      </c>
    </row>
    <row r="14" spans="2:14" ht="15.05" thickBot="1">
      <c r="B14" s="2" t="s">
        <v>25</v>
      </c>
      <c r="C14" s="12">
        <f>SUM(C3:C13)</f>
        <v>269109.24</v>
      </c>
      <c r="D14" s="13">
        <f t="shared" ref="D14:K14" si="0">SUM(D3:D13)</f>
        <v>380195.33000000007</v>
      </c>
      <c r="E14" s="13">
        <f t="shared" si="0"/>
        <v>285881.39</v>
      </c>
      <c r="F14" s="13">
        <f t="shared" si="0"/>
        <v>280574.51</v>
      </c>
      <c r="G14" s="13">
        <f t="shared" si="0"/>
        <v>323920.61</v>
      </c>
      <c r="H14" s="13">
        <f t="shared" si="0"/>
        <v>170126.50999999998</v>
      </c>
      <c r="I14" s="13">
        <f t="shared" si="0"/>
        <v>283405.59999999998</v>
      </c>
      <c r="J14" s="13">
        <f t="shared" si="0"/>
        <v>253219.20000000004</v>
      </c>
      <c r="K14" s="13">
        <f t="shared" si="0"/>
        <v>253187.74</v>
      </c>
      <c r="L14" s="14"/>
      <c r="M14" s="14"/>
      <c r="N14" s="14"/>
    </row>
    <row r="15" spans="2:14" ht="15.05" thickTop="1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7:M53"/>
  <sheetViews>
    <sheetView showGridLines="0" workbookViewId="0">
      <selection activeCell="F17" sqref="F17"/>
    </sheetView>
  </sheetViews>
  <sheetFormatPr defaultRowHeight="14.4"/>
  <sheetData>
    <row r="37" spans="1:13">
      <c r="A37" s="1" t="s">
        <v>26</v>
      </c>
      <c r="B37">
        <v>6</v>
      </c>
      <c r="C37" t="str">
        <f>IF(A39="合计","总费用",A39)&amp;"  变化趋势分析图"</f>
        <v>办公费  变化趋势分析图</v>
      </c>
    </row>
    <row r="38" spans="1:13">
      <c r="A38" s="4" t="s">
        <v>20</v>
      </c>
      <c r="B38" s="5" t="s">
        <v>22</v>
      </c>
      <c r="C38" s="6" t="s">
        <v>0</v>
      </c>
      <c r="D38" s="6" t="s">
        <v>1</v>
      </c>
      <c r="E38" s="6" t="s">
        <v>2</v>
      </c>
      <c r="F38" s="6" t="s">
        <v>3</v>
      </c>
      <c r="G38" s="6" t="s">
        <v>4</v>
      </c>
      <c r="H38" s="6" t="s">
        <v>5</v>
      </c>
      <c r="I38" s="6" t="s">
        <v>6</v>
      </c>
      <c r="J38" s="6" t="s">
        <v>7</v>
      </c>
      <c r="K38" s="6" t="s">
        <v>8</v>
      </c>
      <c r="L38" s="6" t="s">
        <v>9</v>
      </c>
      <c r="M38" s="6" t="s">
        <v>10</v>
      </c>
    </row>
    <row r="39" spans="1:13">
      <c r="A39" t="str">
        <f>INDEX(源数据!B3:B14,$B$37)</f>
        <v>办公费</v>
      </c>
      <c r="B39">
        <f>INDEX(源数据!C3:C14,$B$37)</f>
        <v>12150.07</v>
      </c>
      <c r="C39">
        <f>INDEX(源数据!D3:D14,$B$37)</f>
        <v>12621.96</v>
      </c>
      <c r="D39">
        <f>INDEX(源数据!E3:E14,$B$37)</f>
        <v>6867.15</v>
      </c>
      <c r="E39">
        <f>INDEX(源数据!F3:F14,$B$37)</f>
        <v>1859.5</v>
      </c>
      <c r="F39">
        <f>INDEX(源数据!G3:G14,$B$37)</f>
        <v>12723.95</v>
      </c>
      <c r="G39">
        <f>INDEX(源数据!H3:H14,$B$37)</f>
        <v>3647.9</v>
      </c>
      <c r="H39">
        <f>INDEX(源数据!I3:I14,$B$37)</f>
        <v>2616.35</v>
      </c>
      <c r="I39">
        <f>INDEX(源数据!J3:J14,$B$37)</f>
        <v>4453.29</v>
      </c>
      <c r="J39">
        <f>INDEX(源数据!K3:K14,$B$37)</f>
        <v>3510</v>
      </c>
      <c r="K39" t="str">
        <f>INDEX(源数据!L3:L14,$B$37)</f>
        <v/>
      </c>
      <c r="L39" t="str">
        <f>INDEX(源数据!M3:M14,$B$37)</f>
        <v/>
      </c>
      <c r="M39" t="str">
        <f>INDEX(源数据!N3:N14,$B$37)</f>
        <v/>
      </c>
    </row>
    <row r="41" spans="1:13">
      <c r="A41" s="1" t="s">
        <v>27</v>
      </c>
      <c r="B41">
        <v>5</v>
      </c>
      <c r="C41" t="str">
        <f>B42&amp;" 费用结构分析图"</f>
        <v>5月 费用结构分析图</v>
      </c>
    </row>
    <row r="42" spans="1:13">
      <c r="A42" s="4" t="s">
        <v>20</v>
      </c>
      <c r="B42" t="str">
        <f>INDEX(D42:D53,B41)</f>
        <v>5月</v>
      </c>
      <c r="D42" t="s">
        <v>28</v>
      </c>
    </row>
    <row r="43" spans="1:13">
      <c r="A43" s="7" t="s">
        <v>12</v>
      </c>
      <c r="B43">
        <f>VLOOKUP(A43,源数据!$B$3:$N$13,MATCH($B$42,源数据!$B$2:$N$2,0),0)</f>
        <v>74501.850000000006</v>
      </c>
      <c r="D43" t="s">
        <v>29</v>
      </c>
    </row>
    <row r="44" spans="1:13">
      <c r="A44" s="10" t="s">
        <v>23</v>
      </c>
      <c r="B44">
        <f>VLOOKUP(A44,源数据!$B$3:$N$13,MATCH($B$42,源数据!$B$2:$N$2,0),0)</f>
        <v>25435.35</v>
      </c>
      <c r="D44" t="s">
        <v>30</v>
      </c>
    </row>
    <row r="45" spans="1:13">
      <c r="A45" s="7" t="s">
        <v>13</v>
      </c>
      <c r="B45">
        <f>VLOOKUP(A45,源数据!$B$3:$N$13,MATCH($B$42,源数据!$B$2:$N$2,0),0)</f>
        <v>13731.95</v>
      </c>
      <c r="D45" t="s">
        <v>31</v>
      </c>
    </row>
    <row r="46" spans="1:13">
      <c r="A46" s="11" t="s">
        <v>24</v>
      </c>
      <c r="B46">
        <f>VLOOKUP(A46,源数据!$B$3:$N$13,MATCH($B$42,源数据!$B$2:$N$2,0),0)</f>
        <v>22742.240000000002</v>
      </c>
      <c r="D46" t="s">
        <v>32</v>
      </c>
    </row>
    <row r="47" spans="1:13">
      <c r="A47" s="7" t="s">
        <v>14</v>
      </c>
      <c r="B47">
        <f>VLOOKUP(A47,源数据!$B$3:$N$13,MATCH($B$42,源数据!$B$2:$N$2,0),0)</f>
        <v>12787.3</v>
      </c>
      <c r="D47" t="s">
        <v>33</v>
      </c>
    </row>
    <row r="48" spans="1:13">
      <c r="A48" s="11" t="s">
        <v>21</v>
      </c>
      <c r="B48">
        <f>VLOOKUP(A48,源数据!$B$3:$N$13,MATCH($B$42,源数据!$B$2:$N$2,0),0)</f>
        <v>12723.95</v>
      </c>
      <c r="D48" t="s">
        <v>34</v>
      </c>
    </row>
    <row r="49" spans="1:4">
      <c r="A49" s="7" t="s">
        <v>15</v>
      </c>
      <c r="B49">
        <f>VLOOKUP(A49,源数据!$B$3:$N$13,MATCH($B$42,源数据!$B$2:$N$2,0),0)</f>
        <v>32883.660000000003</v>
      </c>
      <c r="D49" t="s">
        <v>35</v>
      </c>
    </row>
    <row r="50" spans="1:4">
      <c r="A50" s="7" t="s">
        <v>16</v>
      </c>
      <c r="B50">
        <f>VLOOKUP(A50,源数据!$B$3:$N$13,MATCH($B$42,源数据!$B$2:$N$2,0),0)</f>
        <v>1514.75</v>
      </c>
      <c r="D50" t="s">
        <v>36</v>
      </c>
    </row>
    <row r="51" spans="1:4">
      <c r="A51" s="7" t="s">
        <v>17</v>
      </c>
      <c r="B51">
        <f>VLOOKUP(A51,源数据!$B$3:$N$13,MATCH($B$42,源数据!$B$2:$N$2,0),0)</f>
        <v>2696</v>
      </c>
      <c r="D51" t="s">
        <v>37</v>
      </c>
    </row>
    <row r="52" spans="1:4">
      <c r="A52" s="7" t="s">
        <v>18</v>
      </c>
      <c r="B52">
        <f>VLOOKUP(A52,源数据!$B$3:$N$13,MATCH($B$42,源数据!$B$2:$N$2,0),0)</f>
        <v>24670</v>
      </c>
      <c r="D52" t="s">
        <v>38</v>
      </c>
    </row>
    <row r="53" spans="1:4">
      <c r="A53" s="7" t="s">
        <v>19</v>
      </c>
      <c r="B53">
        <f>VLOOKUP(A53,源数据!$B$3:$N$13,MATCH($B$42,源数据!$B$2:$N$2,0),0)</f>
        <v>100233.56</v>
      </c>
      <c r="D53" t="s">
        <v>39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源数据</vt:lpstr>
      <vt:lpstr>分析报告</vt:lpstr>
      <vt:lpstr>Sheet3</vt:lpstr>
    </vt:vector>
  </TitlesOfParts>
  <Company>上海倍讯企业管理咨询有限公司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hxl</dc:creator>
  <cp:lastModifiedBy>hxl</cp:lastModifiedBy>
  <dcterms:created xsi:type="dcterms:W3CDTF">2013-10-31T10:08:56Z</dcterms:created>
  <dcterms:modified xsi:type="dcterms:W3CDTF">2013-10-31T10:51:30Z</dcterms:modified>
</cp:coreProperties>
</file>