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941" yWindow="-13" windowWidth="8967" windowHeight="6441" tabRatio="763"/>
  </bookViews>
  <sheets>
    <sheet name="分析图" sheetId="12" r:id="rId1"/>
    <sheet name="汇总表" sheetId="11" r:id="rId2"/>
    <sheet name="1月" sheetId="6" r:id="rId3"/>
    <sheet name="2月" sheetId="7" r:id="rId4"/>
    <sheet name="3月" sheetId="8" r:id="rId5"/>
    <sheet name="4月" sheetId="9" r:id="rId6"/>
    <sheet name="5月" sheetId="10" r:id="rId7"/>
  </sheets>
  <definedNames>
    <definedName name="_xlnm._FilterDatabase" localSheetId="2" hidden="1">'1月'!#REF!</definedName>
    <definedName name="_xlnm._FilterDatabase" localSheetId="3" hidden="1">'2月'!#REF!</definedName>
    <definedName name="_xlnm._FilterDatabase" localSheetId="4" hidden="1">'3月'!#REF!</definedName>
    <definedName name="_xlnm._FilterDatabase" localSheetId="5" hidden="1">'4月'!#REF!</definedName>
    <definedName name="_xlnm._FilterDatabase" localSheetId="6" hidden="1">'5月'!#REF!</definedName>
  </definedNames>
  <calcPr calcId="125725"/>
</workbook>
</file>

<file path=xl/calcChain.xml><?xml version="1.0" encoding="utf-8"?>
<calcChain xmlns="http://schemas.openxmlformats.org/spreadsheetml/2006/main">
  <c r="G9" i="12"/>
  <c r="H9"/>
  <c r="I9"/>
  <c r="J9"/>
  <c r="K9"/>
  <c r="L9"/>
  <c r="M9"/>
  <c r="J22"/>
  <c r="J23"/>
  <c r="C23"/>
  <c r="C22"/>
  <c r="C5"/>
  <c r="C4"/>
  <c r="E12" i="11"/>
  <c r="D44"/>
  <c r="L37"/>
  <c r="H31"/>
  <c r="D25"/>
  <c r="L18"/>
  <c r="D8"/>
  <c r="I43"/>
  <c r="E37"/>
  <c r="M30"/>
  <c r="I24"/>
  <c r="E18"/>
  <c r="I10"/>
  <c r="J44"/>
  <c r="F38"/>
  <c r="N31"/>
  <c r="N44"/>
  <c r="N24"/>
  <c r="N10"/>
  <c r="K20"/>
  <c r="O4"/>
  <c r="K8"/>
  <c r="G34"/>
  <c r="J17"/>
  <c r="G42"/>
  <c r="O20"/>
  <c r="E11"/>
  <c r="F14"/>
  <c r="H40"/>
  <c r="D34"/>
  <c r="L26"/>
  <c r="H20"/>
  <c r="L12"/>
  <c r="H4"/>
  <c r="M38"/>
  <c r="I32"/>
  <c r="E26"/>
  <c r="M19"/>
  <c r="M12"/>
  <c r="I5"/>
  <c r="N40"/>
  <c r="J34"/>
  <c r="F28"/>
  <c r="G31"/>
  <c r="J16"/>
  <c r="G30"/>
  <c r="G16"/>
  <c r="O19"/>
  <c r="O41"/>
  <c r="N20"/>
  <c r="N6"/>
  <c r="G25"/>
  <c r="E10"/>
  <c r="F13"/>
  <c r="D42"/>
  <c r="L35"/>
  <c r="H29"/>
  <c r="D23"/>
  <c r="L16"/>
  <c r="E44"/>
  <c r="M32"/>
  <c r="M18"/>
  <c r="I4"/>
  <c r="J32"/>
  <c r="G26"/>
  <c r="N7"/>
  <c r="O17"/>
  <c r="O42"/>
  <c r="O5"/>
  <c r="K30"/>
  <c r="F16"/>
  <c r="K38"/>
  <c r="K19"/>
  <c r="G20"/>
  <c r="M42"/>
  <c r="E30"/>
  <c r="I17"/>
  <c r="N43"/>
  <c r="F31"/>
  <c r="J23"/>
  <c r="F12"/>
  <c r="L43"/>
  <c r="H37"/>
  <c r="D31"/>
  <c r="L24"/>
  <c r="H18"/>
  <c r="L7"/>
  <c r="E43"/>
  <c r="M36"/>
  <c r="I30"/>
  <c r="E24"/>
  <c r="M17"/>
  <c r="M8"/>
  <c r="F44"/>
  <c r="N37"/>
  <c r="J31"/>
  <c r="O44"/>
  <c r="F24"/>
  <c r="J8"/>
  <c r="G19"/>
  <c r="G44"/>
  <c r="G7"/>
  <c r="O31"/>
  <c r="N16"/>
  <c r="O40"/>
  <c r="F11"/>
  <c r="G14"/>
  <c r="D40"/>
  <c r="L32"/>
  <c r="H26"/>
  <c r="D20"/>
  <c r="L11"/>
  <c r="D4"/>
  <c r="I38"/>
  <c r="E32"/>
  <c r="M25"/>
  <c r="I19"/>
  <c r="I12"/>
  <c r="E5"/>
  <c r="J40"/>
  <c r="F34"/>
  <c r="N26"/>
  <c r="O29"/>
  <c r="N14"/>
  <c r="K26"/>
  <c r="O13"/>
  <c r="K18"/>
  <c r="K40"/>
  <c r="F20"/>
  <c r="F6"/>
  <c r="K24"/>
  <c r="F10"/>
  <c r="G13"/>
  <c r="L41"/>
  <c r="H35"/>
  <c r="D29"/>
  <c r="L22"/>
  <c r="H16"/>
  <c r="L5"/>
  <c r="E41"/>
  <c r="M34"/>
  <c r="I28"/>
  <c r="E22"/>
  <c r="M14"/>
  <c r="M6"/>
  <c r="F42"/>
  <c r="N35"/>
  <c r="J29"/>
  <c r="K37"/>
  <c r="F19"/>
  <c r="J4"/>
  <c r="O7"/>
  <c r="O28"/>
  <c r="K7"/>
  <c r="J24"/>
  <c r="J10"/>
  <c r="O30"/>
  <c r="G6"/>
  <c r="G12"/>
  <c r="H43"/>
  <c r="D37"/>
  <c r="L30"/>
  <c r="H24"/>
  <c r="D18"/>
  <c r="D6"/>
  <c r="I36"/>
  <c r="I22"/>
  <c r="E7"/>
  <c r="F36"/>
  <c r="O38"/>
  <c r="N12"/>
  <c r="K23"/>
  <c r="O8"/>
  <c r="O12"/>
  <c r="O36"/>
  <c r="N18"/>
  <c r="N4"/>
  <c r="G23"/>
  <c r="O23"/>
  <c r="L4"/>
  <c r="I31"/>
  <c r="E20"/>
  <c r="M5"/>
  <c r="N34"/>
  <c r="K32"/>
  <c r="G11"/>
  <c r="H14"/>
  <c r="L38"/>
  <c r="H32"/>
  <c r="D26"/>
  <c r="L19"/>
  <c r="L10"/>
  <c r="I44"/>
  <c r="E38"/>
  <c r="M31"/>
  <c r="I25"/>
  <c r="E19"/>
  <c r="M11"/>
  <c r="M4"/>
  <c r="F40"/>
  <c r="N32"/>
  <c r="J26"/>
  <c r="K28"/>
  <c r="J13"/>
  <c r="O24"/>
  <c r="O11"/>
  <c r="G17"/>
  <c r="G38"/>
  <c r="J19"/>
  <c r="J5"/>
  <c r="G10"/>
  <c r="H13"/>
  <c r="H41"/>
  <c r="D35"/>
  <c r="L28"/>
  <c r="H22"/>
  <c r="D16"/>
  <c r="H5"/>
  <c r="M40"/>
  <c r="I34"/>
  <c r="E28"/>
  <c r="M20"/>
  <c r="I14"/>
  <c r="I6"/>
  <c r="N41"/>
  <c r="J35"/>
  <c r="F29"/>
  <c r="G36"/>
  <c r="J18"/>
  <c r="G40"/>
  <c r="K6"/>
  <c r="K25"/>
  <c r="K5"/>
  <c r="N23"/>
  <c r="N8"/>
  <c r="K29"/>
  <c r="G4"/>
  <c r="H12"/>
  <c r="D43"/>
  <c r="L36"/>
  <c r="H30"/>
  <c r="D24"/>
  <c r="L17"/>
  <c r="D7"/>
  <c r="I42"/>
  <c r="E36"/>
  <c r="M29"/>
  <c r="I23"/>
  <c r="E17"/>
  <c r="E8"/>
  <c r="J43"/>
  <c r="F37"/>
  <c r="N30"/>
  <c r="O43"/>
  <c r="N22"/>
  <c r="F7"/>
  <c r="H36"/>
  <c r="L6"/>
  <c r="E23"/>
  <c r="N36"/>
  <c r="J6"/>
  <c r="O26"/>
  <c r="D12"/>
  <c r="H25"/>
  <c r="I37"/>
  <c r="M10"/>
  <c r="M44"/>
  <c r="K16"/>
  <c r="K4"/>
  <c r="J14"/>
  <c r="O18"/>
  <c r="L44"/>
  <c r="D32"/>
  <c r="H19"/>
  <c r="E40"/>
  <c r="I11"/>
  <c r="F26"/>
  <c r="K31"/>
  <c r="G22"/>
  <c r="J22"/>
  <c r="O25"/>
  <c r="L13"/>
  <c r="M23"/>
  <c r="J37"/>
  <c r="H10"/>
  <c r="D41"/>
  <c r="H28"/>
  <c r="L14"/>
  <c r="I40"/>
  <c r="M26"/>
  <c r="M13"/>
  <c r="J41"/>
  <c r="N28"/>
  <c r="K44"/>
  <c r="L42"/>
  <c r="H17"/>
  <c r="I29"/>
  <c r="F43"/>
  <c r="F22"/>
  <c r="O16"/>
  <c r="K17"/>
  <c r="L31"/>
  <c r="M43"/>
  <c r="I18"/>
  <c r="F32"/>
  <c r="O22"/>
  <c r="K11"/>
  <c r="F18"/>
  <c r="K22"/>
  <c r="E14"/>
  <c r="H34"/>
  <c r="L20"/>
  <c r="I41"/>
  <c r="E16"/>
  <c r="N29"/>
  <c r="F5"/>
  <c r="O32"/>
  <c r="F25"/>
  <c r="G32"/>
  <c r="K14"/>
  <c r="I26"/>
  <c r="F41"/>
  <c r="D10"/>
  <c r="H42"/>
  <c r="L29"/>
  <c r="D17"/>
  <c r="M41"/>
  <c r="E29"/>
  <c r="I16"/>
  <c r="N42"/>
  <c r="F30"/>
  <c r="J20"/>
  <c r="K13"/>
  <c r="K12"/>
  <c r="J12"/>
  <c r="D13"/>
  <c r="L23"/>
  <c r="M35"/>
  <c r="M7"/>
  <c r="K42"/>
  <c r="O37"/>
  <c r="O35"/>
  <c r="D38"/>
  <c r="H8"/>
  <c r="M24"/>
  <c r="J38"/>
  <c r="J11"/>
  <c r="K41"/>
  <c r="G29"/>
  <c r="G37"/>
  <c r="H11"/>
  <c r="H38"/>
  <c r="L25"/>
  <c r="H7"/>
  <c r="E25"/>
  <c r="N38"/>
  <c r="F17"/>
  <c r="G18"/>
  <c r="G43"/>
  <c r="J7"/>
  <c r="G28"/>
  <c r="E35"/>
  <c r="I8"/>
  <c r="K43"/>
  <c r="D14"/>
  <c r="L34"/>
  <c r="D22"/>
  <c r="D5"/>
  <c r="E34"/>
  <c r="I20"/>
  <c r="E6"/>
  <c r="F35"/>
  <c r="O34"/>
  <c r="G35"/>
  <c r="G24"/>
  <c r="F23"/>
  <c r="G5"/>
  <c r="D30"/>
  <c r="E42"/>
  <c r="M16"/>
  <c r="J30"/>
  <c r="O14"/>
  <c r="N13"/>
  <c r="H44"/>
  <c r="D19"/>
  <c r="E31"/>
  <c r="E4"/>
  <c r="J25"/>
  <c r="O6"/>
  <c r="K35"/>
  <c r="F4"/>
  <c r="D11"/>
  <c r="L40"/>
  <c r="D28"/>
  <c r="L8"/>
  <c r="M28"/>
  <c r="J42"/>
  <c r="N19"/>
  <c r="O10"/>
  <c r="K10"/>
  <c r="N11"/>
  <c r="G8"/>
  <c r="M37"/>
  <c r="I13"/>
  <c r="J28"/>
  <c r="E13"/>
  <c r="D36"/>
  <c r="H23"/>
  <c r="H6"/>
  <c r="I35"/>
  <c r="M22"/>
  <c r="I7"/>
  <c r="J36"/>
  <c r="G41"/>
  <c r="N5"/>
  <c r="K36"/>
  <c r="N25"/>
  <c r="K34"/>
  <c r="N17"/>
  <c r="F8"/>
  <c r="K33" l="1"/>
  <c r="O39"/>
  <c r="J47"/>
  <c r="F50"/>
  <c r="N15"/>
  <c r="G49"/>
  <c r="G47"/>
  <c r="N47"/>
  <c r="J50"/>
  <c r="K27"/>
  <c r="O33"/>
  <c r="N27"/>
  <c r="F39"/>
  <c r="M3"/>
  <c r="M46"/>
  <c r="E48"/>
  <c r="I49"/>
  <c r="M50"/>
  <c r="I15"/>
  <c r="M21"/>
  <c r="E33"/>
  <c r="I39"/>
  <c r="P5"/>
  <c r="D47"/>
  <c r="H48"/>
  <c r="L49"/>
  <c r="L9"/>
  <c r="P17"/>
  <c r="D21"/>
  <c r="P22"/>
  <c r="P26"/>
  <c r="H27"/>
  <c r="P31"/>
  <c r="L33"/>
  <c r="P36"/>
  <c r="P41"/>
  <c r="P14"/>
  <c r="H9"/>
  <c r="P10"/>
  <c r="D9"/>
  <c r="J27"/>
  <c r="N33"/>
  <c r="M47"/>
  <c r="I50"/>
  <c r="L46"/>
  <c r="L3"/>
  <c r="G27"/>
  <c r="G50"/>
  <c r="N46"/>
  <c r="N3"/>
  <c r="J49"/>
  <c r="F15"/>
  <c r="J21"/>
  <c r="K9"/>
  <c r="O47"/>
  <c r="G21"/>
  <c r="O50"/>
  <c r="O9"/>
  <c r="F47"/>
  <c r="N49"/>
  <c r="I46"/>
  <c r="I3"/>
  <c r="E49"/>
  <c r="E15"/>
  <c r="I21"/>
  <c r="M27"/>
  <c r="E39"/>
  <c r="J32" i="12" s="1"/>
  <c r="P6" i="11"/>
  <c r="D48"/>
  <c r="H49"/>
  <c r="L50"/>
  <c r="L15"/>
  <c r="P18"/>
  <c r="P23"/>
  <c r="D27"/>
  <c r="P28"/>
  <c r="P32"/>
  <c r="H33"/>
  <c r="P37"/>
  <c r="L39"/>
  <c r="P42"/>
  <c r="P11"/>
  <c r="E9"/>
  <c r="J27" i="12" s="1"/>
  <c r="G48" i="11"/>
  <c r="K21"/>
  <c r="F46"/>
  <c r="F3"/>
  <c r="N48"/>
  <c r="J9"/>
  <c r="K49"/>
  <c r="K46"/>
  <c r="K3"/>
  <c r="O27"/>
  <c r="O48"/>
  <c r="G15"/>
  <c r="O49"/>
  <c r="K15"/>
  <c r="O21"/>
  <c r="J3"/>
  <c r="J46"/>
  <c r="F49"/>
  <c r="J15"/>
  <c r="N21"/>
  <c r="F27"/>
  <c r="J33"/>
  <c r="N39"/>
  <c r="E3"/>
  <c r="J26" i="12" s="1"/>
  <c r="E46" i="11"/>
  <c r="I47"/>
  <c r="M48"/>
  <c r="E50"/>
  <c r="M9"/>
  <c r="E21"/>
  <c r="I27"/>
  <c r="M33"/>
  <c r="H46"/>
  <c r="H3"/>
  <c r="L47"/>
  <c r="P7"/>
  <c r="D49"/>
  <c r="H50"/>
  <c r="H15"/>
  <c r="P19"/>
  <c r="L21"/>
  <c r="P24"/>
  <c r="P29"/>
  <c r="D33"/>
  <c r="P34"/>
  <c r="P38"/>
  <c r="H39"/>
  <c r="P43"/>
  <c r="P12"/>
  <c r="F9"/>
  <c r="G3"/>
  <c r="G46"/>
  <c r="F48"/>
  <c r="N50"/>
  <c r="G33"/>
  <c r="K39"/>
  <c r="K47"/>
  <c r="O15"/>
  <c r="K50"/>
  <c r="O46"/>
  <c r="O3"/>
  <c r="K48"/>
  <c r="G39"/>
  <c r="J48"/>
  <c r="N9"/>
  <c r="F21"/>
  <c r="F33"/>
  <c r="J39"/>
  <c r="E47"/>
  <c r="I48"/>
  <c r="M49"/>
  <c r="I9"/>
  <c r="M15"/>
  <c r="E27"/>
  <c r="J30" i="12" s="1"/>
  <c r="I33" i="11"/>
  <c r="M39"/>
  <c r="D3"/>
  <c r="D46"/>
  <c r="P4"/>
  <c r="H47"/>
  <c r="L48"/>
  <c r="P8"/>
  <c r="C30" i="12" s="1"/>
  <c r="D50" i="11"/>
  <c r="D15"/>
  <c r="P16"/>
  <c r="P20"/>
  <c r="H21"/>
  <c r="P25"/>
  <c r="L27"/>
  <c r="P30"/>
  <c r="P35"/>
  <c r="D39"/>
  <c r="P40"/>
  <c r="P44"/>
  <c r="P13"/>
  <c r="G9"/>
  <c r="E8" i="12" s="1"/>
  <c r="J29" l="1"/>
  <c r="J31"/>
  <c r="J28"/>
  <c r="C28"/>
  <c r="C29"/>
  <c r="C26"/>
  <c r="C27"/>
  <c r="G45" i="11"/>
  <c r="P39"/>
  <c r="L8" i="12"/>
  <c r="M8"/>
  <c r="I8"/>
  <c r="J8"/>
  <c r="P50" i="11"/>
  <c r="O45"/>
  <c r="P3"/>
  <c r="P49"/>
  <c r="P15"/>
  <c r="P46"/>
  <c r="D45"/>
  <c r="B8" i="12" s="1"/>
  <c r="P48" i="11"/>
  <c r="I45"/>
  <c r="G8" i="12" s="1"/>
  <c r="N45" i="11"/>
  <c r="L45"/>
  <c r="P21"/>
  <c r="F45"/>
  <c r="D8" i="12" s="1"/>
  <c r="P33" i="11"/>
  <c r="K45"/>
  <c r="P27"/>
  <c r="M45"/>
  <c r="K8" i="12" s="1"/>
  <c r="H45" i="11"/>
  <c r="F8" i="12" s="1"/>
  <c r="E45" i="11"/>
  <c r="C8" i="12" s="1"/>
  <c r="J45" i="11"/>
  <c r="H8" i="12" s="1"/>
  <c r="P9" i="11"/>
  <c r="P47"/>
  <c r="F9" i="12"/>
  <c r="E9"/>
  <c r="D9"/>
  <c r="C9"/>
  <c r="B9"/>
  <c r="P45" i="11" l="1"/>
</calcChain>
</file>

<file path=xl/sharedStrings.xml><?xml version="1.0" encoding="utf-8"?>
<sst xmlns="http://schemas.openxmlformats.org/spreadsheetml/2006/main" count="441" uniqueCount="61">
  <si>
    <t>6602</t>
  </si>
  <si>
    <t>科目名称</t>
  </si>
  <si>
    <t>科目代码</t>
  </si>
  <si>
    <t>差旅费</t>
  </si>
  <si>
    <t>采购部</t>
  </si>
  <si>
    <t>工资</t>
  </si>
  <si>
    <t>[003]人力资源部/[0]非质量成本</t>
  </si>
  <si>
    <t>[001]公司总部/[0]非质量成本</t>
  </si>
  <si>
    <t>办公费</t>
  </si>
  <si>
    <t>6602.05</t>
  </si>
  <si>
    <t>[005.02]仓储部/[0]非质量成本</t>
  </si>
  <si>
    <t>水电费</t>
  </si>
  <si>
    <t>6602.04</t>
  </si>
  <si>
    <t>[004.02]计划部/[0]非质量成本</t>
  </si>
  <si>
    <t>[004.01]采购部/[0]非质量成本</t>
  </si>
  <si>
    <t>6602.03</t>
  </si>
  <si>
    <t>福利费</t>
  </si>
  <si>
    <t>6602.02</t>
  </si>
  <si>
    <t>[012]内控部/[0]非质量成本</t>
  </si>
  <si>
    <t>内控部</t>
  </si>
  <si>
    <t>[005.01]会计部/[0]非质量成本</t>
  </si>
  <si>
    <t>仓储部</t>
  </si>
  <si>
    <t>会计部</t>
  </si>
  <si>
    <t>计划部</t>
  </si>
  <si>
    <t>人力资源部</t>
  </si>
  <si>
    <t>6602.01</t>
  </si>
  <si>
    <t>公司总部</t>
  </si>
  <si>
    <t>管理费用</t>
  </si>
  <si>
    <t>发生额</t>
    <phoneticPr fontId="3" type="noConversion"/>
  </si>
  <si>
    <r>
      <t>2月</t>
    </r>
    <r>
      <rPr>
        <sz val="11"/>
        <color theme="1"/>
        <rFont val="宋体"/>
        <family val="3"/>
        <charset val="134"/>
      </rPr>
      <t/>
    </r>
  </si>
  <si>
    <r>
      <t>3月</t>
    </r>
    <r>
      <rPr>
        <sz val="11"/>
        <color theme="1"/>
        <rFont val="宋体"/>
        <family val="3"/>
        <charset val="134"/>
      </rPr>
      <t/>
    </r>
  </si>
  <si>
    <r>
      <t>4月</t>
    </r>
    <r>
      <rPr>
        <sz val="11"/>
        <color theme="1"/>
        <rFont val="宋体"/>
        <family val="3"/>
        <charset val="134"/>
      </rPr>
      <t/>
    </r>
  </si>
  <si>
    <r>
      <t>5月</t>
    </r>
    <r>
      <rPr>
        <sz val="11"/>
        <color theme="1"/>
        <rFont val="宋体"/>
        <family val="3"/>
        <charset val="134"/>
      </rPr>
      <t/>
    </r>
  </si>
  <si>
    <r>
      <t>6月</t>
    </r>
    <r>
      <rPr>
        <sz val="11"/>
        <color theme="1"/>
        <rFont val="宋体"/>
        <family val="3"/>
        <charset val="134"/>
      </rPr>
      <t/>
    </r>
  </si>
  <si>
    <r>
      <t>7月</t>
    </r>
    <r>
      <rPr>
        <sz val="11"/>
        <color theme="1"/>
        <rFont val="宋体"/>
        <family val="3"/>
        <charset val="134"/>
      </rPr>
      <t/>
    </r>
  </si>
  <si>
    <r>
      <t>8月</t>
    </r>
    <r>
      <rPr>
        <sz val="11"/>
        <color theme="1"/>
        <rFont val="宋体"/>
        <family val="3"/>
        <charset val="134"/>
      </rPr>
      <t/>
    </r>
  </si>
  <si>
    <r>
      <t>9月</t>
    </r>
    <r>
      <rPr>
        <sz val="11"/>
        <color theme="1"/>
        <rFont val="宋体"/>
        <family val="3"/>
        <charset val="134"/>
      </rPr>
      <t/>
    </r>
  </si>
  <si>
    <r>
      <t>10月</t>
    </r>
    <r>
      <rPr>
        <sz val="11"/>
        <color theme="1"/>
        <rFont val="宋体"/>
        <family val="3"/>
        <charset val="134"/>
      </rPr>
      <t/>
    </r>
  </si>
  <si>
    <r>
      <t>11月</t>
    </r>
    <r>
      <rPr>
        <sz val="11"/>
        <color theme="1"/>
        <rFont val="宋体"/>
        <family val="3"/>
        <charset val="134"/>
      </rPr>
      <t/>
    </r>
  </si>
  <si>
    <r>
      <t>12月</t>
    </r>
    <r>
      <rPr>
        <sz val="11"/>
        <color theme="1"/>
        <rFont val="宋体"/>
        <family val="3"/>
        <charset val="134"/>
      </rPr>
      <t/>
    </r>
  </si>
  <si>
    <t>部门</t>
    <phoneticPr fontId="3" type="noConversion"/>
  </si>
  <si>
    <t>费用</t>
    <phoneticPr fontId="3" type="noConversion"/>
  </si>
  <si>
    <t>全年</t>
    <phoneticPr fontId="3" type="noConversion"/>
  </si>
  <si>
    <r>
      <t>1</t>
    </r>
    <r>
      <rPr>
        <sz val="10"/>
        <color theme="1"/>
        <rFont val="宋体"/>
        <family val="3"/>
        <charset val="134"/>
      </rPr>
      <t>月</t>
    </r>
    <phoneticPr fontId="3" type="noConversion"/>
  </si>
  <si>
    <t>合计</t>
    <phoneticPr fontId="3" type="noConversion"/>
  </si>
  <si>
    <t>趋势分析数据区域</t>
    <phoneticPr fontId="3" type="noConversion"/>
  </si>
  <si>
    <t>绘图数据</t>
    <phoneticPr fontId="3" type="noConversion"/>
  </si>
  <si>
    <t>选择部门列表框</t>
    <phoneticPr fontId="3" type="noConversion"/>
  </si>
  <si>
    <t>返回值</t>
    <phoneticPr fontId="3" type="noConversion"/>
  </si>
  <si>
    <t>选择费用列表框</t>
    <phoneticPr fontId="3" type="noConversion"/>
  </si>
  <si>
    <t>对应名称</t>
    <phoneticPr fontId="3" type="noConversion"/>
  </si>
  <si>
    <t>合计</t>
    <phoneticPr fontId="3" type="noConversion"/>
  </si>
  <si>
    <t>合计</t>
    <phoneticPr fontId="3" type="noConversion"/>
  </si>
  <si>
    <t>选择月份组合框</t>
    <phoneticPr fontId="3" type="noConversion"/>
  </si>
  <si>
    <r>
      <t>1</t>
    </r>
    <r>
      <rPr>
        <sz val="11"/>
        <color theme="1"/>
        <rFont val="宋体"/>
        <family val="3"/>
        <charset val="134"/>
      </rPr>
      <t>月</t>
    </r>
    <phoneticPr fontId="3" type="noConversion"/>
  </si>
  <si>
    <t>指定月份指定部门下费用占比分析数据区域</t>
    <phoneticPr fontId="3" type="noConversion"/>
  </si>
  <si>
    <t>查询的数据</t>
    <phoneticPr fontId="3" type="noConversion"/>
  </si>
  <si>
    <t>指定月份指定费用下各部门占比分析数据区域</t>
    <phoneticPr fontId="3" type="noConversion"/>
  </si>
  <si>
    <t>查询数据</t>
    <phoneticPr fontId="3" type="noConversion"/>
  </si>
  <si>
    <t>当月数</t>
    <phoneticPr fontId="3" type="noConversion"/>
  </si>
  <si>
    <t>累计数</t>
    <phoneticPr fontId="3" type="noConversion"/>
  </si>
</sst>
</file>

<file path=xl/styles.xml><?xml version="1.0" encoding="utf-8"?>
<styleSheet xmlns="http://schemas.openxmlformats.org/spreadsheetml/2006/main">
  <numFmts count="31">
    <numFmt numFmtId="41" formatCode="_ * #,##0_ ;_ * \-#,##0_ ;_ * &quot;-&quot;_ ;_ @_ "/>
    <numFmt numFmtId="43" formatCode="_ * #,##0.00_ ;_ * \-#,##0.00_ ;_ * &quot;-&quot;??_ ;_ @_ "/>
    <numFmt numFmtId="176" formatCode="_-* #,##0.0000000000_-;\-* #,##0.0000000000_-;_-* &quot;-&quot;??_-;_-@_-"/>
    <numFmt numFmtId="177" formatCode="0.0%"/>
    <numFmt numFmtId="178" formatCode="&quot;¥&quot;#,##0;\-&quot;¥&quot;#,##0"/>
    <numFmt numFmtId="179" formatCode="#,##0;\-#,##0;&quot;-&quot;"/>
    <numFmt numFmtId="180" formatCode="#,##0;\(#,##0\)"/>
    <numFmt numFmtId="181" formatCode="#,##0.0_);\(#,##0.0\)"/>
    <numFmt numFmtId="182" formatCode="&quot;\&quot;#,##0;&quot;\&quot;&quot;\&quot;&quot;\&quot;&quot;\&quot;&quot;\&quot;&quot;\&quot;&quot;\&quot;&quot;\&quot;\-#,##0"/>
    <numFmt numFmtId="183" formatCode="&quot;$&quot;#,##0_);\(&quot;$&quot;#,##0\)"/>
    <numFmt numFmtId="184" formatCode="&quot;$&quot;#,##0.00_);\(&quot;$&quot;#,##0.00\)"/>
    <numFmt numFmtId="185" formatCode="&quot;\&quot;#,##0.00;&quot;\&quot;&quot;\&quot;&quot;\&quot;&quot;\&quot;&quot;\&quot;&quot;\&quot;&quot;\&quot;&quot;\&quot;\-#,##0.00"/>
    <numFmt numFmtId="186" formatCode="\$#,##0.00;\(\$#,##0.00\)"/>
    <numFmt numFmtId="187" formatCode="\$#,##0;\(\$#,##0\)"/>
    <numFmt numFmtId="188" formatCode="_ [$€-2]* #,##0.00_ ;_ [$€-2]* \-#,##0.00_ ;_ [$€-2]* &quot;-&quot;??_ "/>
    <numFmt numFmtId="189" formatCode="_-* #,##0\ _k_r_-;\-* #,##0\ _k_r_-;_-* &quot;-&quot;\ _k_r_-;_-@_-"/>
    <numFmt numFmtId="190" formatCode="_-* #,##0.00\ _k_r_-;\-* #,##0.00\ _k_r_-;_-* &quot;-&quot;??\ _k_r_-;_-@_-"/>
    <numFmt numFmtId="191" formatCode="#,##0.00_);#,##0.00\)"/>
    <numFmt numFmtId="192" formatCode="0.00000&quot;  &quot;"/>
    <numFmt numFmtId="193" formatCode="_-* #,##0_-;\-* #,##0_-;_-* &quot;-&quot;_-;_-@_-"/>
    <numFmt numFmtId="194" formatCode="_-* #,##0.00_-;\-* #,##0.00_-;_-* &quot;-&quot;??_-;_-@_-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&quot;\&quot;#,##0;[Red]&quot;\&quot;&quot;\&quot;\-#,##0"/>
    <numFmt numFmtId="198" formatCode="&quot;\&quot;#,##0.00;[Red]&quot;\&quot;&quot;\&quot;&quot;\&quot;&quot;\&quot;&quot;\&quot;&quot;\&quot;\-#,##0.00"/>
    <numFmt numFmtId="199" formatCode="&quot;\&quot;#,##0.00;[Red]&quot;\&quot;\-#,##0.00"/>
    <numFmt numFmtId="200" formatCode="&quot;\&quot;#,##0;[Red]&quot;\&quot;\-#,##0"/>
    <numFmt numFmtId="201" formatCode="_(&quot;$&quot;* #,##0.00_);_(&quot;$&quot;* \(#,##0.00\);_(&quot;$&quot;* &quot;-&quot;??_);_(@_)"/>
    <numFmt numFmtId="202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203" formatCode="0_ "/>
    <numFmt numFmtId="204" formatCode="0;_⠀"/>
  </numFmts>
  <fonts count="68">
    <font>
      <sz val="11"/>
      <color theme="1"/>
      <name val="Arial"/>
      <family val="2"/>
      <charset val="134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  <charset val="134"/>
    </font>
    <font>
      <sz val="12"/>
      <name val="Times New Roman"/>
      <family val="1"/>
    </font>
    <font>
      <sz val="10"/>
      <name val="Helv"/>
      <family val="2"/>
    </font>
    <font>
      <sz val="11"/>
      <color indexed="8"/>
      <name val="MS PGothic"/>
      <family val="2"/>
    </font>
    <font>
      <sz val="11"/>
      <color indexed="9"/>
      <name val="MS PGothic"/>
      <family val="2"/>
    </font>
    <font>
      <b/>
      <sz val="18"/>
      <color indexed="56"/>
      <name val="Cambria"/>
      <family val="1"/>
    </font>
    <font>
      <b/>
      <sz val="11"/>
      <color indexed="9"/>
      <name val="MS PGothic"/>
      <family val="2"/>
    </font>
    <font>
      <sz val="11"/>
      <color indexed="60"/>
      <name val="MS PGothic"/>
      <family val="2"/>
    </font>
    <font>
      <sz val="11"/>
      <name val="ＭＳ Ｐゴシック"/>
      <family val="2"/>
      <charset val="128"/>
    </font>
    <font>
      <sz val="11"/>
      <color indexed="52"/>
      <name val="MS PGothic"/>
      <family val="2"/>
    </font>
    <font>
      <sz val="11"/>
      <color indexed="20"/>
      <name val="宋体"/>
      <family val="3"/>
      <charset val="134"/>
    </font>
    <font>
      <sz val="11"/>
      <color indexed="20"/>
      <name val="Arial"/>
      <family val="2"/>
    </font>
    <font>
      <sz val="11"/>
      <color indexed="20"/>
      <name val="Arial Unicode MS"/>
      <family val="2"/>
      <charset val="134"/>
    </font>
    <font>
      <sz val="12"/>
      <name val="宋体"/>
      <family val="3"/>
      <charset val="134"/>
    </font>
    <font>
      <b/>
      <sz val="11"/>
      <color indexed="63"/>
      <name val="MS PGothic"/>
      <family val="2"/>
    </font>
    <font>
      <sz val="11"/>
      <color indexed="20"/>
      <name val="MS PGothic"/>
      <family val="2"/>
    </font>
    <font>
      <sz val="11"/>
      <color indexed="17"/>
      <name val="宋体"/>
      <family val="3"/>
      <charset val="134"/>
    </font>
    <font>
      <sz val="11"/>
      <color indexed="17"/>
      <name val="Arial"/>
      <family val="2"/>
    </font>
    <font>
      <sz val="11"/>
      <color indexed="17"/>
      <name val="Arial Unicode MS"/>
      <family val="2"/>
      <charset val="134"/>
    </font>
    <font>
      <b/>
      <sz val="11"/>
      <color indexed="8"/>
      <name val="MS PGothic"/>
      <family val="2"/>
    </font>
    <font>
      <b/>
      <sz val="11"/>
      <color indexed="52"/>
      <name val="MS PGothic"/>
      <family val="2"/>
    </font>
    <font>
      <b/>
      <sz val="15"/>
      <color indexed="56"/>
      <name val="MS PGothic"/>
      <family val="2"/>
    </font>
    <font>
      <b/>
      <sz val="13"/>
      <color indexed="56"/>
      <name val="MS PGothic"/>
      <family val="2"/>
    </font>
    <font>
      <b/>
      <sz val="11"/>
      <color indexed="56"/>
      <name val="MS PGothic"/>
      <family val="2"/>
    </font>
    <font>
      <sz val="11"/>
      <color indexed="10"/>
      <name val="MS PGothic"/>
      <family val="2"/>
    </font>
    <font>
      <sz val="11"/>
      <color indexed="17"/>
      <name val="MS PGothic"/>
      <family val="2"/>
    </font>
    <font>
      <sz val="11"/>
      <color indexed="62"/>
      <name val="MS PGothic"/>
      <family val="2"/>
    </font>
    <font>
      <i/>
      <sz val="11"/>
      <color indexed="23"/>
      <name val="MS PGothic"/>
      <family val="2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3"/>
      <name val="Tms Rmn"/>
      <family val="1"/>
    </font>
    <font>
      <sz val="10"/>
      <color indexed="8"/>
      <name val="Arial"/>
      <family val="2"/>
    </font>
    <font>
      <b/>
      <sz val="10"/>
      <name val="Helv"/>
      <family val="2"/>
    </font>
    <font>
      <b/>
      <sz val="13"/>
      <name val="Tms Rm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charset val="134"/>
    </font>
    <font>
      <sz val="10"/>
      <name val="Arial Narrow"/>
      <family val="2"/>
    </font>
    <font>
      <sz val="14"/>
      <name val="柧挬"/>
      <charset val="134"/>
    </font>
    <font>
      <sz val="11"/>
      <color indexed="26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38"/>
      <name val="宋体"/>
      <family val="3"/>
      <charset val="134"/>
    </font>
    <font>
      <sz val="10"/>
      <name val="Geneva"/>
      <family val="2"/>
    </font>
    <font>
      <sz val="12"/>
      <name val="新細明體"/>
      <family val="1"/>
    </font>
    <font>
      <sz val="12"/>
      <name val="官帕眉"/>
      <charset val="134"/>
    </font>
    <font>
      <sz val="10"/>
      <name val="奔覆眉"/>
      <charset val="134"/>
    </font>
    <font>
      <sz val="12"/>
      <name val="柧挬"/>
      <charset val="134"/>
    </font>
    <font>
      <sz val="11"/>
      <name val="ＭＳ Ｐゴシック"/>
      <family val="2"/>
      <charset val="134"/>
    </font>
    <font>
      <sz val="12"/>
      <name val="바탕체"/>
      <family val="3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  <charset val="134"/>
    </font>
    <font>
      <b/>
      <sz val="10"/>
      <color theme="1"/>
      <name val="Arial"/>
      <family val="2"/>
      <charset val="134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8"/>
      <color theme="1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8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8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20" borderId="1" applyNumberFormat="0" applyAlignment="0" applyProtection="0"/>
    <xf numFmtId="0" fontId="10" fillId="21" borderId="0" applyNumberFormat="0" applyBorder="0" applyAlignment="0" applyProtection="0"/>
    <xf numFmtId="0" fontId="11" fillId="22" borderId="2" applyNumberFormat="0" applyFont="0" applyAlignment="0" applyProtection="0"/>
    <xf numFmtId="0" fontId="12" fillId="0" borderId="3" applyNumberFormat="0" applyFill="0" applyAlignment="0" applyProtection="0"/>
    <xf numFmtId="0" fontId="11" fillId="0" borderId="0"/>
    <xf numFmtId="0" fontId="13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24" borderId="4" applyNumberFormat="0" applyAlignment="0" applyProtection="0"/>
    <xf numFmtId="0" fontId="18" fillId="3" borderId="0" applyNumberFormat="0" applyBorder="0" applyAlignment="0" applyProtection="0"/>
    <xf numFmtId="0" fontId="19" fillId="2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0" borderId="5" applyNumberFormat="0" applyFill="0" applyAlignment="0" applyProtection="0"/>
    <xf numFmtId="0" fontId="23" fillId="24" borderId="6" applyNumberFormat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7" borderId="6" applyNumberFormat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16" fillId="0" borderId="0"/>
    <xf numFmtId="0" fontId="33" fillId="0" borderId="0">
      <alignment vertical="center"/>
    </xf>
    <xf numFmtId="43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0" fontId="16" fillId="0" borderId="0"/>
    <xf numFmtId="177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36" fillId="0" borderId="0" applyFill="0" applyBorder="0" applyAlignment="0"/>
    <xf numFmtId="0" fontId="37" fillId="0" borderId="0"/>
    <xf numFmtId="0" fontId="38" fillId="0" borderId="12" applyNumberFormat="0" applyFill="0" applyProtection="0">
      <alignment horizontal="center"/>
    </xf>
    <xf numFmtId="0" fontId="2" fillId="0" borderId="0" applyFont="0" applyFill="0" applyBorder="0" applyAlignment="0" applyProtection="0"/>
    <xf numFmtId="180" fontId="39" fillId="0" borderId="0"/>
    <xf numFmtId="37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39" fontId="35" fillId="0" borderId="0" applyFont="0" applyFill="0" applyBorder="0" applyAlignment="0" applyProtection="0"/>
    <xf numFmtId="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39" fillId="0" borderId="0"/>
    <xf numFmtId="187" fontId="39" fillId="0" borderId="0"/>
    <xf numFmtId="0" fontId="40" fillId="0" borderId="0">
      <alignment horizontal="left"/>
    </xf>
    <xf numFmtId="188" fontId="31" fillId="0" borderId="0" applyFont="0" applyFill="0" applyBorder="0" applyAlignment="0" applyProtection="0"/>
    <xf numFmtId="38" fontId="41" fillId="27" borderId="0" applyNumberFormat="0" applyBorder="0" applyAlignment="0" applyProtection="0"/>
    <xf numFmtId="0" fontId="42" fillId="0" borderId="0">
      <alignment horizontal="left"/>
    </xf>
    <xf numFmtId="0" fontId="43" fillId="0" borderId="13" applyNumberFormat="0" applyAlignment="0" applyProtection="0">
      <alignment horizontal="left" vertical="center"/>
    </xf>
    <xf numFmtId="0" fontId="43" fillId="0" borderId="11">
      <alignment horizontal="left" vertical="center"/>
    </xf>
    <xf numFmtId="10" fontId="41" fillId="28" borderId="10" applyNumberFormat="0" applyBorder="0" applyAlignment="0" applyProtection="0"/>
    <xf numFmtId="0" fontId="44" fillId="0" borderId="14"/>
    <xf numFmtId="177" fontId="16" fillId="0" borderId="0"/>
    <xf numFmtId="0" fontId="2" fillId="0" borderId="0"/>
    <xf numFmtId="10" fontId="2" fillId="0" borderId="0" applyFont="0" applyFill="0" applyBorder="0" applyAlignment="0" applyProtection="0"/>
    <xf numFmtId="4" fontId="40" fillId="0" borderId="0">
      <alignment horizontal="right"/>
    </xf>
    <xf numFmtId="4" fontId="45" fillId="0" borderId="0">
      <alignment horizontal="right"/>
    </xf>
    <xf numFmtId="41" fontId="39" fillId="0" borderId="0" applyFont="0" applyFill="0" applyBorder="0" applyAlignment="0" applyProtection="0"/>
    <xf numFmtId="0" fontId="46" fillId="0" borderId="0">
      <alignment horizontal="left"/>
    </xf>
    <xf numFmtId="43" fontId="41" fillId="0" borderId="15"/>
    <xf numFmtId="0" fontId="44" fillId="0" borderId="0"/>
    <xf numFmtId="0" fontId="47" fillId="0" borderId="0">
      <alignment horizontal="center"/>
    </xf>
    <xf numFmtId="18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" fillId="0" borderId="0"/>
    <xf numFmtId="0" fontId="49" fillId="0" borderId="0"/>
    <xf numFmtId="193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31" fillId="0" borderId="0"/>
    <xf numFmtId="0" fontId="16" fillId="0" borderId="0"/>
    <xf numFmtId="0" fontId="3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2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4" fontId="54" fillId="0" borderId="0" applyFont="0" applyFill="0" applyBorder="0" applyAlignment="0" applyProtection="0"/>
    <xf numFmtId="41" fontId="2" fillId="0" borderId="0" applyFont="0" applyFill="0" applyBorder="0" applyAlignment="0" applyProtection="0"/>
    <xf numFmtId="195" fontId="55" fillId="0" borderId="0" applyFont="0" applyFill="0" applyBorder="0" applyAlignment="0" applyProtection="0"/>
    <xf numFmtId="196" fontId="55" fillId="0" borderId="0" applyFont="0" applyFill="0" applyBorder="0" applyAlignment="0" applyProtection="0"/>
    <xf numFmtId="197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9" fontId="56" fillId="0" borderId="0" applyFont="0" applyFill="0" applyBorder="0" applyAlignment="0" applyProtection="0"/>
    <xf numFmtId="200" fontId="56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0" fontId="39" fillId="0" borderId="0"/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0" fontId="57" fillId="0" borderId="0"/>
    <xf numFmtId="201" fontId="2" fillId="0" borderId="0" applyFont="0" applyFill="0" applyBorder="0" applyAlignment="0" applyProtection="0"/>
    <xf numFmtId="202" fontId="54" fillId="0" borderId="0" applyFont="0" applyFill="0" applyBorder="0" applyAlignment="0" applyProtection="0"/>
    <xf numFmtId="0" fontId="55" fillId="0" borderId="0"/>
    <xf numFmtId="0" fontId="58" fillId="0" borderId="0"/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194" fontId="2" fillId="0" borderId="10" applyNumberFormat="0"/>
    <xf numFmtId="38" fontId="59" fillId="0" borderId="0" applyFont="0" applyFill="0" applyBorder="0" applyAlignment="0" applyProtection="0"/>
    <xf numFmtId="4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/>
  </cellStyleXfs>
  <cellXfs count="45">
    <xf numFmtId="0" fontId="0" fillId="0" borderId="0" xfId="0">
      <alignment vertical="center"/>
    </xf>
    <xf numFmtId="0" fontId="32" fillId="0" borderId="0" xfId="57" applyFont="1"/>
    <xf numFmtId="0" fontId="32" fillId="0" borderId="0" xfId="57" applyFont="1" applyFill="1" applyBorder="1"/>
    <xf numFmtId="0" fontId="34" fillId="0" borderId="0" xfId="58" applyFont="1" applyFill="1" applyBorder="1" applyAlignment="1"/>
    <xf numFmtId="43" fontId="34" fillId="0" borderId="10" xfId="59" quotePrefix="1" applyFont="1" applyBorder="1" applyAlignment="1"/>
    <xf numFmtId="0" fontId="34" fillId="0" borderId="10" xfId="58" quotePrefix="1" applyNumberFormat="1" applyFont="1" applyBorder="1" applyAlignment="1"/>
    <xf numFmtId="0" fontId="32" fillId="0" borderId="0" xfId="57" applyFont="1" applyAlignment="1">
      <alignment horizontal="center"/>
    </xf>
    <xf numFmtId="0" fontId="34" fillId="0" borderId="0" xfId="58" applyFont="1" applyFill="1" applyBorder="1" applyAlignment="1">
      <alignment horizontal="center"/>
    </xf>
    <xf numFmtId="0" fontId="34" fillId="26" borderId="10" xfId="58" quotePrefix="1" applyNumberFormat="1" applyFont="1" applyFill="1" applyBorder="1" applyAlignment="1">
      <alignment horizontal="center"/>
    </xf>
    <xf numFmtId="43" fontId="34" fillId="26" borderId="10" xfId="59" applyFont="1" applyFill="1" applyBorder="1" applyAlignment="1">
      <alignment horizontal="center"/>
    </xf>
    <xf numFmtId="0" fontId="62" fillId="0" borderId="11" xfId="0" applyFont="1" applyBorder="1" applyAlignment="1">
      <alignment horizontal="center" vertical="center"/>
    </xf>
    <xf numFmtId="203" fontId="63" fillId="0" borderId="16" xfId="0" applyNumberFormat="1" applyFont="1" applyBorder="1" applyAlignment="1">
      <alignment horizontal="center" vertical="center"/>
    </xf>
    <xf numFmtId="203" fontId="63" fillId="0" borderId="11" xfId="0" applyNumberFormat="1" applyFont="1" applyBorder="1" applyAlignment="1">
      <alignment horizontal="center" vertical="center"/>
    </xf>
    <xf numFmtId="203" fontId="62" fillId="0" borderId="11" xfId="0" applyNumberFormat="1" applyFont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>
      <alignment vertical="center"/>
    </xf>
    <xf numFmtId="203" fontId="64" fillId="0" borderId="17" xfId="0" applyNumberFormat="1" applyFont="1" applyBorder="1">
      <alignment vertical="center"/>
    </xf>
    <xf numFmtId="203" fontId="64" fillId="0" borderId="0" xfId="0" applyNumberFormat="1" applyFont="1">
      <alignment vertical="center"/>
    </xf>
    <xf numFmtId="0" fontId="63" fillId="0" borderId="0" xfId="0" applyFont="1">
      <alignment vertical="center"/>
    </xf>
    <xf numFmtId="203" fontId="63" fillId="0" borderId="17" xfId="0" applyNumberFormat="1" applyFont="1" applyBorder="1">
      <alignment vertical="center"/>
    </xf>
    <xf numFmtId="203" fontId="63" fillId="0" borderId="0" xfId="0" applyNumberFormat="1" applyFont="1">
      <alignment vertical="center"/>
    </xf>
    <xf numFmtId="0" fontId="63" fillId="0" borderId="12" xfId="0" applyFont="1" applyBorder="1">
      <alignment vertical="center"/>
    </xf>
    <xf numFmtId="203" fontId="63" fillId="0" borderId="18" xfId="0" applyNumberFormat="1" applyFont="1" applyBorder="1">
      <alignment vertical="center"/>
    </xf>
    <xf numFmtId="203" fontId="63" fillId="0" borderId="12" xfId="0" applyNumberFormat="1" applyFont="1" applyBorder="1">
      <alignment vertical="center"/>
    </xf>
    <xf numFmtId="0" fontId="65" fillId="0" borderId="0" xfId="0" applyFont="1">
      <alignment vertical="center"/>
    </xf>
    <xf numFmtId="0" fontId="61" fillId="0" borderId="0" xfId="0" applyFont="1">
      <alignment vertical="center"/>
    </xf>
    <xf numFmtId="0" fontId="0" fillId="0" borderId="0" xfId="0" applyFont="1">
      <alignment vertical="center"/>
    </xf>
    <xf numFmtId="203" fontId="63" fillId="0" borderId="0" xfId="0" applyNumberFormat="1" applyFont="1" applyBorder="1" applyAlignment="1">
      <alignment horizontal="center" vertical="center"/>
    </xf>
    <xf numFmtId="203" fontId="63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61" fillId="0" borderId="1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1" fillId="0" borderId="10" xfId="0" applyFont="1" applyBorder="1" applyAlignment="1">
      <alignment horizontal="center" vertical="center"/>
    </xf>
    <xf numFmtId="0" fontId="63" fillId="0" borderId="0" xfId="0" applyFont="1" applyBorder="1">
      <alignment vertical="center"/>
    </xf>
    <xf numFmtId="0" fontId="61" fillId="0" borderId="0" xfId="0" applyFont="1" applyBorder="1">
      <alignment vertical="center"/>
    </xf>
    <xf numFmtId="0" fontId="0" fillId="0" borderId="0" xfId="0" applyBorder="1">
      <alignment vertical="center"/>
    </xf>
    <xf numFmtId="0" fontId="62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63" fillId="0" borderId="10" xfId="0" applyFont="1" applyBorder="1">
      <alignment vertical="center"/>
    </xf>
    <xf numFmtId="203" fontId="0" fillId="0" borderId="10" xfId="0" applyNumberFormat="1" applyBorder="1">
      <alignment vertical="center"/>
    </xf>
    <xf numFmtId="0" fontId="61" fillId="0" borderId="10" xfId="0" applyFont="1" applyBorder="1" applyAlignment="1">
      <alignment horizontal="left" vertical="center"/>
    </xf>
    <xf numFmtId="204" fontId="0" fillId="0" borderId="10" xfId="0" applyNumberFormat="1" applyBorder="1">
      <alignment vertical="center"/>
    </xf>
    <xf numFmtId="0" fontId="67" fillId="0" borderId="0" xfId="0" applyFont="1" applyAlignment="1">
      <alignment horizontal="center" vertical="center"/>
    </xf>
  </cellXfs>
  <cellStyles count="198">
    <cellStyle name="_2010年每月销售额（hdrm@sohu.com）" xfId="2"/>
    <cellStyle name="_每月客户回款情况" xfId="3"/>
    <cellStyle name="0%" xfId="60"/>
    <cellStyle name="0,0_x000d__x000a_NA_x000d__x000a_" xfId="61"/>
    <cellStyle name="0.0%" xfId="62"/>
    <cellStyle name="0.00%" xfId="63"/>
    <cellStyle name="00" xfId="64"/>
    <cellStyle name="20% - アクセント 1" xfId="4"/>
    <cellStyle name="20% - アクセント 2" xfId="5"/>
    <cellStyle name="20% - アクセント 3" xfId="6"/>
    <cellStyle name="20% - アクセント 4" xfId="7"/>
    <cellStyle name="20% - アクセント 5" xfId="8"/>
    <cellStyle name="20% - アクセント 6" xfId="9"/>
    <cellStyle name="40% - アクセント 1" xfId="10"/>
    <cellStyle name="40% - アクセント 2" xfId="11"/>
    <cellStyle name="40% - アクセント 3" xfId="12"/>
    <cellStyle name="40% - アクセント 4" xfId="13"/>
    <cellStyle name="40% - アクセント 5" xfId="14"/>
    <cellStyle name="40% - アクセント 6" xfId="15"/>
    <cellStyle name="60% - アクセント 1" xfId="16"/>
    <cellStyle name="60% - アクセント 2" xfId="17"/>
    <cellStyle name="60% - アクセント 3" xfId="18"/>
    <cellStyle name="60% - アクセント 4" xfId="19"/>
    <cellStyle name="60% - アクセント 5" xfId="20"/>
    <cellStyle name="60% - アクセント 6" xfId="21"/>
    <cellStyle name="Calc Currency (0)" xfId="65"/>
    <cellStyle name="category" xfId="66"/>
    <cellStyle name="Col Heads" xfId="67"/>
    <cellStyle name="Comma [0]_ SG&amp;A Bridge " xfId="68"/>
    <cellStyle name="comma zerodec" xfId="69"/>
    <cellStyle name="Comma,0" xfId="70"/>
    <cellStyle name="Comma,1" xfId="71"/>
    <cellStyle name="Comma,2" xfId="72"/>
    <cellStyle name="Comma_ SG&amp;A Bridge " xfId="73"/>
    <cellStyle name="Currency [0]_ SG&amp;A Bridge " xfId="74"/>
    <cellStyle name="Currency,0" xfId="75"/>
    <cellStyle name="Currency,2" xfId="76"/>
    <cellStyle name="Currency_ SG&amp;A Bridge " xfId="77"/>
    <cellStyle name="Currency1" xfId="78"/>
    <cellStyle name="Dollar (zero dec)" xfId="79"/>
    <cellStyle name="entry" xfId="80"/>
    <cellStyle name="Euro" xfId="81"/>
    <cellStyle name="Grey" xfId="82"/>
    <cellStyle name="HEADER" xfId="83"/>
    <cellStyle name="Header1" xfId="84"/>
    <cellStyle name="Header2" xfId="85"/>
    <cellStyle name="Input [yellow]" xfId="86"/>
    <cellStyle name="Model" xfId="87"/>
    <cellStyle name="Normal - Style1" xfId="88"/>
    <cellStyle name="Normal_ SG&amp;A Bridge " xfId="89"/>
    <cellStyle name="Percent [2]" xfId="90"/>
    <cellStyle name="price" xfId="91"/>
    <cellStyle name="revised" xfId="92"/>
    <cellStyle name="row_def_array" xfId="93"/>
    <cellStyle name="section" xfId="94"/>
    <cellStyle name="SOR" xfId="95"/>
    <cellStyle name="subhead" xfId="96"/>
    <cellStyle name="title" xfId="97"/>
    <cellStyle name="Tusental (0)_pldt" xfId="98"/>
    <cellStyle name="Tusental_pldt" xfId="99"/>
    <cellStyle name="Valuta (0)_pldt" xfId="100"/>
    <cellStyle name="Valuta_pldt" xfId="101"/>
    <cellStyle name="アクセント 1" xfId="22"/>
    <cellStyle name="アクセント 2" xfId="23"/>
    <cellStyle name="アクセント 3" xfId="24"/>
    <cellStyle name="アクセント 4" xfId="25"/>
    <cellStyle name="アクセント 5" xfId="26"/>
    <cellStyle name="アクセント 6" xfId="27"/>
    <cellStyle name="タイトル" xfId="28"/>
    <cellStyle name="チェック セル" xfId="29"/>
    <cellStyle name="どちらでもない" xfId="30"/>
    <cellStyle name="パーセント_laroux" xfId="102"/>
    <cellStyle name="メモ" xfId="31"/>
    <cellStyle name="リンク セル" xfId="32"/>
    <cellStyle name="_PLDT" xfId="103"/>
    <cellStyle name="_laroux" xfId="104"/>
    <cellStyle name="だ[0]_PLDT" xfId="105"/>
    <cellStyle name="だ_PLDT" xfId="106"/>
    <cellStyle name="だ[0]_Total (2)" xfId="107"/>
    <cellStyle name="だ_laroux" xfId="108"/>
    <cellStyle name="百分比 2" xfId="109"/>
    <cellStyle name="捠壿 [0.00]_PRODUCT DETAIL Q1" xfId="110"/>
    <cellStyle name="捠壿_PRODUCT DETAIL Q1" xfId="111"/>
    <cellStyle name="標準_04下予算費用管理" xfId="33"/>
    <cellStyle name="差_15-固定资产（空白模板）" xfId="112"/>
    <cellStyle name="差_FA 短期借款" xfId="113"/>
    <cellStyle name="差_indirect" xfId="34"/>
    <cellStyle name="差_Sheet1" xfId="35"/>
    <cellStyle name="差_Z17固定资产" xfId="114"/>
    <cellStyle name="差_ZA0货币资金审定表 " xfId="115"/>
    <cellStyle name="差_ZA货币资金" xfId="116"/>
    <cellStyle name="差_ZG应收保费" xfId="117"/>
    <cellStyle name="差_ZL长期应收款" xfId="118"/>
    <cellStyle name="差_ZP在建工程" xfId="119"/>
    <cellStyle name="差_ZU固定资产" xfId="120"/>
    <cellStyle name="差_案例02   财务分析模版演示之二(管理费用动态汇总)" xfId="121"/>
    <cellStyle name="差_案例03  系统软件导入数据的整理与规范" xfId="122"/>
    <cellStyle name="差_案例04  数据分列" xfId="123"/>
    <cellStyle name="差_底稿设置宏" xfId="124"/>
    <cellStyle name="差_对应数据查询问题模型" xfId="36"/>
    <cellStyle name="差_复件 固定资产" xfId="125"/>
    <cellStyle name="差_管理费用预算执行情况分析" xfId="126"/>
    <cellStyle name="差_练习2" xfId="37"/>
    <cellStyle name="差_模板" xfId="127"/>
    <cellStyle name="差_请教韩老师 计算订货数量和退货数量（阿基琉斯  30403537）" xfId="38"/>
    <cellStyle name="差_资产负债标准底稿" xfId="128"/>
    <cellStyle name="差_资产负债类底稿模版" xfId="129"/>
    <cellStyle name="常规" xfId="0" builtinId="0"/>
    <cellStyle name="常规 2" xfId="1"/>
    <cellStyle name="常规 2 2" xfId="130"/>
    <cellStyle name="常规 2 3" xfId="131"/>
    <cellStyle name="常规 2_1应收利息" xfId="132"/>
    <cellStyle name="常规 3" xfId="57"/>
    <cellStyle name="常规 3 2" xfId="133"/>
    <cellStyle name="常规 3 3" xfId="134"/>
    <cellStyle name="常规 4" xfId="135"/>
    <cellStyle name="常规_Sheet1" xfId="58"/>
    <cellStyle name="超链接 2" xfId="136"/>
    <cellStyle name="超链接 3" xfId="137"/>
    <cellStyle name="出力" xfId="39"/>
    <cellStyle name="悪い" xfId="40"/>
    <cellStyle name="好_10-ZH 其他应收款" xfId="138"/>
    <cellStyle name="好_15-固定资产（空白模板）" xfId="139"/>
    <cellStyle name="好_1应收利息" xfId="140"/>
    <cellStyle name="好_FA 短期借款" xfId="141"/>
    <cellStyle name="好_indirect" xfId="41"/>
    <cellStyle name="好_Sheet1" xfId="42"/>
    <cellStyle name="好_Z10一年内到期的非流动资产" xfId="142"/>
    <cellStyle name="好_Z11其它流动资产" xfId="143"/>
    <cellStyle name="好_Z17固定资产" xfId="144"/>
    <cellStyle name="好_ZA0货币资金审定表 " xfId="145"/>
    <cellStyle name="好_ZA货币资金" xfId="146"/>
    <cellStyle name="好_ZE买入返售金融证券" xfId="147"/>
    <cellStyle name="好_ZG应收保费" xfId="148"/>
    <cellStyle name="好_ZL长期应收款" xfId="149"/>
    <cellStyle name="好_ZP在建工程" xfId="150"/>
    <cellStyle name="好_ZQ工程物资" xfId="151"/>
    <cellStyle name="好_ZU固定资产" xfId="152"/>
    <cellStyle name="好_案例02   财务分析模版演示之二(管理费用动态汇总)" xfId="153"/>
    <cellStyle name="好_案例03  系统软件导入数据的整理与规范" xfId="154"/>
    <cellStyle name="好_案例04  数据分列" xfId="155"/>
    <cellStyle name="好_底稿设置宏" xfId="156"/>
    <cellStyle name="好_对应数据查询问题模型" xfId="43"/>
    <cellStyle name="好_复件 固定资产" xfId="157"/>
    <cellStyle name="好_管理费用预算执行情况分析" xfId="158"/>
    <cellStyle name="好_货币资金" xfId="159"/>
    <cellStyle name="好_练习2" xfId="44"/>
    <cellStyle name="好_模板" xfId="160"/>
    <cellStyle name="好_其他应收款" xfId="161"/>
    <cellStyle name="好_请教韩老师 计算订货数量和退货数量（阿基琉斯  30403537）" xfId="45"/>
    <cellStyle name="好_无形资产" xfId="162"/>
    <cellStyle name="好_应收账款" xfId="163"/>
    <cellStyle name="好_在建工程 - 复制" xfId="164"/>
    <cellStyle name="好_资产负债标准底稿" xfId="165"/>
    <cellStyle name="好_资产负债类底稿模版" xfId="166"/>
    <cellStyle name="桁区切り [0.00]_１１月価格表" xfId="167"/>
    <cellStyle name="桁区切り_１１月価格表" xfId="168"/>
    <cellStyle name="貨幣 [0]_SGV" xfId="169"/>
    <cellStyle name="貨幣_SGV" xfId="170"/>
    <cellStyle name="集計" xfId="46"/>
    <cellStyle name="計算" xfId="47"/>
    <cellStyle name="見出し 1" xfId="48"/>
    <cellStyle name="見出し 2" xfId="49"/>
    <cellStyle name="見出し 3" xfId="50"/>
    <cellStyle name="見出し 4" xfId="51"/>
    <cellStyle name="警告文" xfId="52"/>
    <cellStyle name="良い" xfId="53"/>
    <cellStyle name="霓付 [0]_1202" xfId="171"/>
    <cellStyle name="霓付_1202" xfId="172"/>
    <cellStyle name="烹拳 [0]_1202" xfId="173"/>
    <cellStyle name="烹拳_1202" xfId="174"/>
    <cellStyle name="砯刽 [0]_PLDT" xfId="175"/>
    <cellStyle name="砯刽_PLDT" xfId="176"/>
    <cellStyle name="普通_ 白土" xfId="177"/>
    <cellStyle name="千分位[0]_ 白土" xfId="178"/>
    <cellStyle name="千分位_ 白土" xfId="179"/>
    <cellStyle name="千位[0]_1995" xfId="180"/>
    <cellStyle name="千位_1995" xfId="181"/>
    <cellStyle name="千位分隔 2" xfId="59"/>
    <cellStyle name="千位分隔 2 2" xfId="182"/>
    <cellStyle name="千位分隔 3" xfId="183"/>
    <cellStyle name="千位分隔[0] 2" xfId="184"/>
    <cellStyle name="钎霖_(沥焊何巩)岿喊牢盔拌裙" xfId="185"/>
    <cellStyle name="入力" xfId="54"/>
    <cellStyle name="説明文" xfId="55"/>
    <cellStyle name="通貨 [0.00]_１１月価格表" xfId="186"/>
    <cellStyle name="通貨_１１月価格表" xfId="187"/>
    <cellStyle name="样式 1" xfId="56"/>
    <cellStyle name="一般_SGV" xfId="188"/>
    <cellStyle name="昗弨_BOOKSHIP" xfId="189"/>
    <cellStyle name="寘嬫愗傝 [0.00]_PRODUCT DETAIL Q1" xfId="190"/>
    <cellStyle name="寘嬫愗傝_PRODUCT DETAIL Q1" xfId="191"/>
    <cellStyle name="资产" xfId="192"/>
    <cellStyle name="콤마 [0]_BOILER-CO1" xfId="193"/>
    <cellStyle name="콤마_BOILER-CO1" xfId="194"/>
    <cellStyle name="통화 [0]_BOILER-CO1" xfId="195"/>
    <cellStyle name="통화_BOILER-CO1" xfId="196"/>
    <cellStyle name="표준_0N-HANDLING " xfId="19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2013</a:t>
            </a:r>
            <a:r>
              <a:rPr lang="zh-CN" altLang="en-US" sz="1600"/>
              <a:t>年管理费用跟踪分析图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9992033281762122E-2"/>
          <c:y val="0.1517442114073376"/>
          <c:w val="0.70329238121782822"/>
          <c:h val="0.72859556596392028"/>
        </c:manualLayout>
      </c:layout>
      <c:barChart>
        <c:barDir val="col"/>
        <c:grouping val="clustered"/>
        <c:ser>
          <c:idx val="0"/>
          <c:order val="0"/>
          <c:dLbls>
            <c:numFmt formatCode="0;;;" sourceLinked="0"/>
            <c:dLblPos val="outEnd"/>
            <c:showVal val="1"/>
          </c:dLbls>
          <c:cat>
            <c:strRef>
              <c:f>分析图!$B$7:$M$7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分析图!$B$8:$M$8</c:f>
              <c:numCache>
                <c:formatCode>General</c:formatCode>
                <c:ptCount val="12"/>
                <c:pt idx="0">
                  <c:v>8000</c:v>
                </c:pt>
                <c:pt idx="1">
                  <c:v>9175.89</c:v>
                </c:pt>
                <c:pt idx="2">
                  <c:v>3571.5</c:v>
                </c:pt>
                <c:pt idx="3">
                  <c:v>4118.34</c:v>
                </c:pt>
                <c:pt idx="4">
                  <c:v>7005.17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32"/>
        <c:axId val="61750272"/>
        <c:axId val="80226560"/>
      </c:barChart>
      <c:lineChart>
        <c:grouping val="standard"/>
        <c:ser>
          <c:idx val="1"/>
          <c:order val="1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4"/>
          </c:marker>
          <c:dLbls>
            <c:numFmt formatCode="0_);\(0\)" sourceLinked="0"/>
            <c:dLblPos val="r"/>
            <c:showVal val="1"/>
          </c:dLbls>
          <c:cat>
            <c:strRef>
              <c:f>分析图!$B$7:$M$7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分析图!$B$9:$M$9</c:f>
              <c:numCache>
                <c:formatCode>General</c:formatCode>
                <c:ptCount val="12"/>
                <c:pt idx="0">
                  <c:v>8000</c:v>
                </c:pt>
                <c:pt idx="1">
                  <c:v>17175.89</c:v>
                </c:pt>
                <c:pt idx="2">
                  <c:v>20747.39</c:v>
                </c:pt>
                <c:pt idx="3">
                  <c:v>24865.73</c:v>
                </c:pt>
                <c:pt idx="4">
                  <c:v>31870.9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marker val="1"/>
        <c:axId val="263207168"/>
        <c:axId val="263204864"/>
      </c:lineChart>
      <c:catAx>
        <c:axId val="61750272"/>
        <c:scaling>
          <c:orientation val="minMax"/>
        </c:scaling>
        <c:axPos val="b"/>
        <c:tickLblPos val="nextTo"/>
        <c:crossAx val="80226560"/>
        <c:crosses val="autoZero"/>
        <c:auto val="1"/>
        <c:lblAlgn val="ctr"/>
        <c:lblOffset val="100"/>
      </c:catAx>
      <c:valAx>
        <c:axId val="80226560"/>
        <c:scaling>
          <c:orientation val="minMax"/>
        </c:scaling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当月数（元）</a:t>
                </a:r>
              </a:p>
            </c:rich>
          </c:tx>
          <c:layout/>
        </c:title>
        <c:numFmt formatCode="General" sourceLinked="1"/>
        <c:tickLblPos val="nextTo"/>
        <c:crossAx val="61750272"/>
        <c:crosses val="autoZero"/>
        <c:crossBetween val="between"/>
      </c:valAx>
      <c:valAx>
        <c:axId val="263204864"/>
        <c:scaling>
          <c:orientation val="minMax"/>
        </c:scaling>
        <c:axPos val="r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累计数（元）</a:t>
                </a:r>
              </a:p>
            </c:rich>
          </c:tx>
          <c:layout/>
        </c:title>
        <c:numFmt formatCode="General" sourceLinked="1"/>
        <c:tickLblPos val="nextTo"/>
        <c:crossAx val="263207168"/>
        <c:crosses val="max"/>
        <c:crossBetween val="between"/>
      </c:valAx>
      <c:catAx>
        <c:axId val="263207168"/>
        <c:scaling>
          <c:orientation val="minMax"/>
        </c:scaling>
        <c:delete val="1"/>
        <c:axPos val="b"/>
        <c:tickLblPos val="none"/>
        <c:crossAx val="263204864"/>
        <c:auto val="1"/>
        <c:lblAlgn val="ctr"/>
        <c:lblOffset val="100"/>
      </c:catAx>
      <c:spPr>
        <a:ln>
          <a:solidFill>
            <a:schemeClr val="accent1"/>
          </a:solidFill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400" u="sng"/>
            </a:pPr>
            <a:r>
              <a:rPr lang="zh-CN" altLang="en-US" sz="1400" u="sng"/>
              <a:t>部门费用结构分析</a:t>
            </a:r>
          </a:p>
        </c:rich>
      </c:tx>
      <c:layout>
        <c:manualLayout>
          <c:xMode val="edge"/>
          <c:yMode val="edge"/>
          <c:x val="3.525715699077147E-2"/>
          <c:y val="2.4774783562028644E-2"/>
        </c:manualLayout>
      </c:layout>
    </c:title>
    <c:plotArea>
      <c:layout>
        <c:manualLayout>
          <c:layoutTarget val="inner"/>
          <c:xMode val="edge"/>
          <c:yMode val="edge"/>
          <c:x val="0.12942286160421096"/>
          <c:y val="0.1741039786611733"/>
          <c:w val="0.46388888888888902"/>
          <c:h val="0.77314814814814825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3152495606315419E-2"/>
                  <c:y val="4.129130593671441E-3"/>
                </c:manualLayout>
              </c:layout>
              <c:dLblPos val="bestFit"/>
              <c:showVal val="1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-3.0389787639122472E-2"/>
                  <c:y val="8.6711742467100242E-2"/>
                </c:manualLayout>
              </c:layout>
              <c:dLblPos val="bestFit"/>
              <c:showVal val="1"/>
              <c:showCatName val="1"/>
              <c:showPercent val="1"/>
              <c:separator>
</c:separator>
            </c:dLbl>
            <c:numFmt formatCode="0.00%" sourceLinked="0"/>
            <c:dLblPos val="outEnd"/>
            <c:showVal val="1"/>
            <c:showCatName val="1"/>
            <c:showPercent val="1"/>
            <c:separator>
</c:separator>
            <c:showLeaderLines val="1"/>
          </c:dLbls>
          <c:cat>
            <c:strRef>
              <c:f>分析图!$B$26:$B$30</c:f>
              <c:strCache>
                <c:ptCount val="5"/>
                <c:pt idx="0">
                  <c:v>工资</c:v>
                </c:pt>
                <c:pt idx="1">
                  <c:v>福利费</c:v>
                </c:pt>
                <c:pt idx="2">
                  <c:v>差旅费</c:v>
                </c:pt>
                <c:pt idx="3">
                  <c:v>水电费</c:v>
                </c:pt>
                <c:pt idx="4">
                  <c:v>办公费</c:v>
                </c:pt>
              </c:strCache>
            </c:strRef>
          </c:cat>
          <c:val>
            <c:numRef>
              <c:f>分析图!$C$26:$C$30</c:f>
              <c:numCache>
                <c:formatCode>0_ </c:formatCode>
                <c:ptCount val="5"/>
                <c:pt idx="0">
                  <c:v>7563.23</c:v>
                </c:pt>
                <c:pt idx="1">
                  <c:v>5822.46</c:v>
                </c:pt>
                <c:pt idx="2">
                  <c:v>9175.89</c:v>
                </c:pt>
                <c:pt idx="3">
                  <c:v>0</c:v>
                </c:pt>
                <c:pt idx="4">
                  <c:v>605.01</c:v>
                </c:pt>
              </c:numCache>
            </c:numRef>
          </c:val>
        </c:ser>
        <c:dLbls>
          <c:showVal val="1"/>
        </c:dLbls>
        <c:firstSliceAng val="126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400" u="sng"/>
            </a:pPr>
            <a:r>
              <a:rPr lang="zh-CN" altLang="en-US" sz="1400" u="sng"/>
              <a:t>部门费用结构分析</a:t>
            </a:r>
          </a:p>
        </c:rich>
      </c:tx>
      <c:layout>
        <c:manualLayout>
          <c:xMode val="edge"/>
          <c:yMode val="edge"/>
          <c:x val="1.8680909187613764E-2"/>
          <c:y val="2.0645652968357207E-2"/>
        </c:manualLayout>
      </c:layout>
    </c:title>
    <c:plotArea>
      <c:layout>
        <c:manualLayout>
          <c:layoutTarget val="inner"/>
          <c:xMode val="edge"/>
          <c:yMode val="edge"/>
          <c:x val="0.19849056078403479"/>
          <c:y val="0.24291902872444332"/>
          <c:w val="0.43073640959777809"/>
          <c:h val="0.6437766524000331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-2.762707967192953E-3"/>
                  <c:y val="-2.4774783562028644E-2"/>
                </c:manualLayout>
              </c:layout>
              <c:dLblPos val="bestFit"/>
              <c:showVal val="1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2.762707967192953E-3"/>
                  <c:y val="3.7162175343042968E-2"/>
                </c:manualLayout>
              </c:layout>
              <c:dLblPos val="bestFit"/>
              <c:showVal val="1"/>
              <c:showCatName val="1"/>
              <c:showPercent val="1"/>
              <c:separator>
</c:separator>
            </c:dLbl>
            <c:numFmt formatCode="0.00%" sourceLinked="0"/>
            <c:dLblPos val="outEnd"/>
            <c:showVal val="1"/>
            <c:showCatName val="1"/>
            <c:showPercent val="1"/>
            <c:separator>
</c:separator>
            <c:showLeaderLines val="1"/>
          </c:dLbls>
          <c:cat>
            <c:strRef>
              <c:f>分析图!$I$26:$I$32</c:f>
              <c:strCache>
                <c:ptCount val="7"/>
                <c:pt idx="0">
                  <c:v>公司总部</c:v>
                </c:pt>
                <c:pt idx="1">
                  <c:v>人力资源部</c:v>
                </c:pt>
                <c:pt idx="2">
                  <c:v>采购部</c:v>
                </c:pt>
                <c:pt idx="3">
                  <c:v>计划部</c:v>
                </c:pt>
                <c:pt idx="4">
                  <c:v>会计部</c:v>
                </c:pt>
                <c:pt idx="5">
                  <c:v>仓储部</c:v>
                </c:pt>
                <c:pt idx="6">
                  <c:v>内控部</c:v>
                </c:pt>
              </c:strCache>
            </c:strRef>
          </c:cat>
          <c:val>
            <c:numRef>
              <c:f>分析图!$J$26:$J$32</c:f>
              <c:numCache>
                <c:formatCode>0;_⠀</c:formatCode>
                <c:ptCount val="7"/>
                <c:pt idx="0">
                  <c:v>41317.919999999998</c:v>
                </c:pt>
                <c:pt idx="1">
                  <c:v>7563.23</c:v>
                </c:pt>
                <c:pt idx="2">
                  <c:v>25984.48</c:v>
                </c:pt>
                <c:pt idx="3">
                  <c:v>6828.69</c:v>
                </c:pt>
                <c:pt idx="4">
                  <c:v>15573.57</c:v>
                </c:pt>
                <c:pt idx="5">
                  <c:v>31539.93</c:v>
                </c:pt>
                <c:pt idx="6">
                  <c:v>2704.88</c:v>
                </c:pt>
              </c:numCache>
            </c:numRef>
          </c:val>
        </c:ser>
        <c:dLbls>
          <c:showVal val="1"/>
        </c:dLbls>
        <c:firstSliceAng val="203"/>
      </c:pie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33251</xdr:colOff>
      <xdr:row>0</xdr:row>
      <xdr:rowOff>41563</xdr:rowOff>
    </xdr:from>
    <xdr:to>
      <xdr:col>13</xdr:col>
      <xdr:colOff>99752</xdr:colOff>
      <xdr:row>15</xdr:row>
      <xdr:rowOff>124690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33251</xdr:colOff>
      <xdr:row>15</xdr:row>
      <xdr:rowOff>174568</xdr:rowOff>
    </xdr:from>
    <xdr:to>
      <xdr:col>6</xdr:col>
      <xdr:colOff>41565</xdr:colOff>
      <xdr:row>32</xdr:row>
      <xdr:rowOff>141316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116380</xdr:colOff>
      <xdr:row>15</xdr:row>
      <xdr:rowOff>157943</xdr:rowOff>
    </xdr:from>
    <xdr:to>
      <xdr:col>13</xdr:col>
      <xdr:colOff>83129</xdr:colOff>
      <xdr:row>32</xdr:row>
      <xdr:rowOff>124691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T32"/>
  <sheetViews>
    <sheetView showGridLines="0" tabSelected="1" topLeftCell="A16" workbookViewId="0">
      <selection activeCell="B9" sqref="B9"/>
    </sheetView>
  </sheetViews>
  <sheetFormatPr defaultRowHeight="14.4"/>
  <cols>
    <col min="1" max="1" width="14.44140625" customWidth="1"/>
    <col min="2" max="2" width="10" customWidth="1"/>
    <col min="3" max="3" width="10.21875" customWidth="1"/>
    <col min="8" max="8" width="14.44140625" customWidth="1"/>
    <col min="10" max="10" width="8" customWidth="1"/>
    <col min="11" max="13" width="7.21875" customWidth="1"/>
    <col min="18" max="18" width="8.88671875" style="26"/>
  </cols>
  <sheetData>
    <row r="1" spans="1:20">
      <c r="R1" s="35" t="s">
        <v>26</v>
      </c>
      <c r="S1" s="36" t="s">
        <v>52</v>
      </c>
      <c r="T1" s="37" t="s">
        <v>54</v>
      </c>
    </row>
    <row r="2" spans="1:20" ht="22.95">
      <c r="A2" s="44" t="s">
        <v>45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R2" s="35" t="s">
        <v>24</v>
      </c>
      <c r="S2" s="35" t="s">
        <v>5</v>
      </c>
      <c r="T2" s="37" t="s">
        <v>29</v>
      </c>
    </row>
    <row r="3" spans="1:20">
      <c r="A3" s="29"/>
      <c r="B3" s="34" t="s">
        <v>48</v>
      </c>
      <c r="C3" s="34" t="s">
        <v>50</v>
      </c>
      <c r="R3" s="35" t="s">
        <v>4</v>
      </c>
      <c r="S3" s="35" t="s">
        <v>16</v>
      </c>
      <c r="T3" s="37" t="s">
        <v>30</v>
      </c>
    </row>
    <row r="4" spans="1:20">
      <c r="A4" s="30" t="s">
        <v>47</v>
      </c>
      <c r="B4" s="31">
        <v>2</v>
      </c>
      <c r="C4" s="31" t="str">
        <f>INDEX(R1:R8,B4)</f>
        <v>人力资源部</v>
      </c>
      <c r="R4" s="35" t="s">
        <v>23</v>
      </c>
      <c r="S4" s="35" t="s">
        <v>3</v>
      </c>
      <c r="T4" s="37" t="s">
        <v>31</v>
      </c>
    </row>
    <row r="5" spans="1:20">
      <c r="A5" s="30" t="s">
        <v>49</v>
      </c>
      <c r="B5" s="31">
        <v>4</v>
      </c>
      <c r="C5" s="31" t="str">
        <f>INDEX(S1:S6,B5)</f>
        <v>差旅费</v>
      </c>
      <c r="R5" s="35" t="s">
        <v>22</v>
      </c>
      <c r="S5" s="35" t="s">
        <v>11</v>
      </c>
      <c r="T5" s="37" t="s">
        <v>32</v>
      </c>
    </row>
    <row r="6" spans="1:20">
      <c r="R6" s="35" t="s">
        <v>21</v>
      </c>
      <c r="S6" s="35" t="s">
        <v>8</v>
      </c>
      <c r="T6" s="37" t="s">
        <v>33</v>
      </c>
    </row>
    <row r="7" spans="1:20">
      <c r="A7" s="25" t="s">
        <v>46</v>
      </c>
      <c r="B7" s="28" t="s">
        <v>43</v>
      </c>
      <c r="C7" s="28" t="s">
        <v>29</v>
      </c>
      <c r="D7" s="28" t="s">
        <v>30</v>
      </c>
      <c r="E7" s="28" t="s">
        <v>31</v>
      </c>
      <c r="F7" s="28" t="s">
        <v>32</v>
      </c>
      <c r="G7" s="28" t="s">
        <v>33</v>
      </c>
      <c r="H7" s="28" t="s">
        <v>34</v>
      </c>
      <c r="I7" s="28" t="s">
        <v>35</v>
      </c>
      <c r="J7" s="28" t="s">
        <v>36</v>
      </c>
      <c r="K7" s="28" t="s">
        <v>37</v>
      </c>
      <c r="L7" s="28" t="s">
        <v>38</v>
      </c>
      <c r="M7" s="28" t="s">
        <v>39</v>
      </c>
      <c r="N7" s="27"/>
      <c r="O7" s="27"/>
      <c r="P7" s="27"/>
      <c r="R7" s="35" t="s">
        <v>19</v>
      </c>
      <c r="S7" s="37"/>
      <c r="T7" s="37" t="s">
        <v>34</v>
      </c>
    </row>
    <row r="8" spans="1:20">
      <c r="A8" s="25" t="s">
        <v>59</v>
      </c>
      <c r="B8" s="29">
        <f ca="1">INDEX(汇总表!D:D,MATCH($C$4,汇总表!$B:$B,0)+$B$5-1)</f>
        <v>8000</v>
      </c>
      <c r="C8" s="29">
        <f ca="1">INDEX(汇总表!E:E,MATCH($C$4,汇总表!$B:$B,0)+$B$5-1)</f>
        <v>9175.89</v>
      </c>
      <c r="D8" s="29">
        <f ca="1">INDEX(汇总表!F:F,MATCH($C$4,汇总表!$B:$B,0)+$B$5-1)</f>
        <v>3571.5</v>
      </c>
      <c r="E8" s="29">
        <f ca="1">INDEX(汇总表!G:G,MATCH($C$4,汇总表!$B:$B,0)+$B$5-1)</f>
        <v>4118.34</v>
      </c>
      <c r="F8" s="29">
        <f ca="1">INDEX(汇总表!H:H,MATCH($C$4,汇总表!$B:$B,0)+$B$5-1)</f>
        <v>7005.17</v>
      </c>
      <c r="G8" s="29" t="str">
        <f ca="1">INDEX(汇总表!I:I,MATCH($C$4,汇总表!$B:$B,0)+$B$5-1)</f>
        <v/>
      </c>
      <c r="H8" s="29" t="str">
        <f ca="1">INDEX(汇总表!J:J,MATCH($C$4,汇总表!$B:$B,0)+$B$5-1)</f>
        <v/>
      </c>
      <c r="I8" s="29" t="str">
        <f ca="1">INDEX(汇总表!K:K,MATCH($C$4,汇总表!$B:$B,0)+$B$5-1)</f>
        <v/>
      </c>
      <c r="J8" s="29" t="str">
        <f ca="1">INDEX(汇总表!L:L,MATCH($C$4,汇总表!$B:$B,0)+$B$5-1)</f>
        <v/>
      </c>
      <c r="K8" s="29" t="str">
        <f ca="1">INDEX(汇总表!M:M,MATCH($C$4,汇总表!$B:$B,0)+$B$5-1)</f>
        <v/>
      </c>
      <c r="L8" s="29" t="str">
        <f ca="1">INDEX(汇总表!N:N,MATCH($C$4,汇总表!$B:$B,0)+$B$5-1)</f>
        <v/>
      </c>
      <c r="M8" s="29" t="str">
        <f ca="1">INDEX(汇总表!O:O,MATCH($C$4,汇总表!$B:$B,0)+$B$5-1)</f>
        <v/>
      </c>
      <c r="R8" s="38" t="s">
        <v>51</v>
      </c>
      <c r="S8" s="37"/>
      <c r="T8" s="37" t="s">
        <v>35</v>
      </c>
    </row>
    <row r="9" spans="1:20">
      <c r="A9" s="25" t="s">
        <v>60</v>
      </c>
      <c r="B9">
        <f ca="1">IF(ISERROR(INDIRECT(B7&amp;"!A1")),NA(),SUM($B$8:B8))</f>
        <v>8000</v>
      </c>
      <c r="C9">
        <f ca="1">IF(ISERROR(INDIRECT(C7&amp;"!A1")),NA(),SUM($B$8:C8))</f>
        <v>17175.89</v>
      </c>
      <c r="D9">
        <f ca="1">IF(ISERROR(INDIRECT(D7&amp;"!A1")),NA(),SUM($B$8:D8))</f>
        <v>20747.39</v>
      </c>
      <c r="E9">
        <f ca="1">IF(ISERROR(INDIRECT(E7&amp;"!A1")),NA(),SUM($B$8:E8))</f>
        <v>24865.73</v>
      </c>
      <c r="F9">
        <f ca="1">IF(ISERROR(INDIRECT(F7&amp;"!A1")),NA(),SUM($B$8:F8))</f>
        <v>31870.9</v>
      </c>
      <c r="G9" t="e">
        <f ca="1">IF(ISERROR(INDIRECT(G7&amp;"!A1")),NA(),SUM($B$8:G8))</f>
        <v>#N/A</v>
      </c>
      <c r="H9" t="e">
        <f ca="1">IF(ISERROR(INDIRECT(H7&amp;"!A1")),NA(),SUM($B$8:H8))</f>
        <v>#N/A</v>
      </c>
      <c r="I9" t="e">
        <f ca="1">IF(ISERROR(INDIRECT(I7&amp;"!A1")),NA(),SUM($B$8:I8))</f>
        <v>#N/A</v>
      </c>
      <c r="J9" t="e">
        <f ca="1">IF(ISERROR(INDIRECT(J7&amp;"!A1")),NA(),SUM($B$8:J8))</f>
        <v>#N/A</v>
      </c>
      <c r="K9" t="e">
        <f ca="1">IF(ISERROR(INDIRECT(K7&amp;"!A1")),NA(),SUM($B$8:K8))</f>
        <v>#N/A</v>
      </c>
      <c r="L9" t="e">
        <f ca="1">IF(ISERROR(INDIRECT(L7&amp;"!A1")),NA(),SUM($B$8:L8))</f>
        <v>#N/A</v>
      </c>
      <c r="M9" t="e">
        <f ca="1">IF(ISERROR(INDIRECT(M7&amp;"!A1")),NA(),SUM($B$8:M8))</f>
        <v>#N/A</v>
      </c>
      <c r="R9" s="39"/>
      <c r="S9" s="37"/>
      <c r="T9" s="37" t="s">
        <v>36</v>
      </c>
    </row>
    <row r="10" spans="1:20">
      <c r="R10" s="39"/>
      <c r="S10" s="37"/>
      <c r="T10" s="37" t="s">
        <v>37</v>
      </c>
    </row>
    <row r="11" spans="1:20">
      <c r="R11" s="39"/>
      <c r="S11" s="37"/>
      <c r="T11" s="37" t="s">
        <v>38</v>
      </c>
    </row>
    <row r="12" spans="1:20">
      <c r="R12" s="39"/>
      <c r="S12" s="37"/>
      <c r="T12" s="37" t="s">
        <v>39</v>
      </c>
    </row>
    <row r="13" spans="1:20">
      <c r="R13" s="39"/>
      <c r="S13" s="37"/>
      <c r="T13" s="36" t="s">
        <v>52</v>
      </c>
    </row>
    <row r="19" spans="1:10">
      <c r="A19" s="25" t="s">
        <v>55</v>
      </c>
      <c r="H19" s="25" t="s">
        <v>57</v>
      </c>
    </row>
    <row r="21" spans="1:10">
      <c r="A21" s="31"/>
      <c r="B21" s="34" t="s">
        <v>48</v>
      </c>
      <c r="C21" s="34" t="s">
        <v>50</v>
      </c>
      <c r="H21" s="31"/>
      <c r="I21" s="34" t="s">
        <v>48</v>
      </c>
      <c r="J21" s="34" t="s">
        <v>50</v>
      </c>
    </row>
    <row r="22" spans="1:10">
      <c r="A22" s="34" t="s">
        <v>53</v>
      </c>
      <c r="B22" s="31">
        <v>2</v>
      </c>
      <c r="C22" s="31" t="str">
        <f>INDEX(T1:T13,B22)</f>
        <v>2月</v>
      </c>
      <c r="H22" s="42" t="s">
        <v>53</v>
      </c>
      <c r="I22" s="31">
        <v>2</v>
      </c>
      <c r="J22" s="31" t="str">
        <f>INDEX(T1:T13,I22)</f>
        <v>2月</v>
      </c>
    </row>
    <row r="23" spans="1:10">
      <c r="A23" s="34" t="s">
        <v>47</v>
      </c>
      <c r="B23" s="31">
        <v>2</v>
      </c>
      <c r="C23" s="31" t="str">
        <f>INDEX(R1:R8,B23)</f>
        <v>人力资源部</v>
      </c>
      <c r="H23" s="42" t="s">
        <v>49</v>
      </c>
      <c r="I23" s="31">
        <v>2</v>
      </c>
      <c r="J23" s="31" t="str">
        <f>INDEX(S1:S6,I23)</f>
        <v>工资</v>
      </c>
    </row>
    <row r="24" spans="1:10">
      <c r="A24" s="32"/>
      <c r="B24" s="33"/>
      <c r="C24" s="33"/>
      <c r="H24" s="32"/>
      <c r="I24" s="33"/>
      <c r="J24" s="33"/>
    </row>
    <row r="25" spans="1:10">
      <c r="B25" s="25" t="s">
        <v>56</v>
      </c>
      <c r="D25" s="25"/>
      <c r="I25" s="25" t="s">
        <v>58</v>
      </c>
    </row>
    <row r="26" spans="1:10">
      <c r="B26" s="40" t="s">
        <v>5</v>
      </c>
      <c r="C26" s="41">
        <f ca="1">INDEX(汇总表!$D$3:$P$50,MATCH($C$23,汇总表!$B$3:$B$50,0)+ROW(A1),$B$22)</f>
        <v>7563.23</v>
      </c>
      <c r="I26" s="40" t="s">
        <v>26</v>
      </c>
      <c r="J26" s="43">
        <f ca="1">INDEX(汇总表!$D$3:$P$44,MATCH(I26,汇总表!$B$3:$B$44,0)+$I$23-1,$I$22)</f>
        <v>41317.919999999998</v>
      </c>
    </row>
    <row r="27" spans="1:10">
      <c r="B27" s="40" t="s">
        <v>16</v>
      </c>
      <c r="C27" s="41">
        <f ca="1">INDEX(汇总表!$D$3:$P$50,MATCH($C$23,汇总表!$B$3:$B$50,0)+ROW(A2),$B$22)</f>
        <v>5822.46</v>
      </c>
      <c r="I27" s="40" t="s">
        <v>24</v>
      </c>
      <c r="J27" s="43">
        <f ca="1">INDEX(汇总表!$D$3:$P$44,MATCH(I27,汇总表!$B$3:$B$44,0)+$I$23-1,$I$22)</f>
        <v>7563.23</v>
      </c>
    </row>
    <row r="28" spans="1:10">
      <c r="B28" s="40" t="s">
        <v>3</v>
      </c>
      <c r="C28" s="41">
        <f ca="1">INDEX(汇总表!$D$3:$P$50,MATCH($C$23,汇总表!$B$3:$B$50,0)+ROW(A3),$B$22)</f>
        <v>9175.89</v>
      </c>
      <c r="I28" s="40" t="s">
        <v>4</v>
      </c>
      <c r="J28" s="43">
        <f ca="1">INDEX(汇总表!$D$3:$P$44,MATCH(I28,汇总表!$B$3:$B$44,0)+$I$23-1,$I$22)</f>
        <v>25984.48</v>
      </c>
    </row>
    <row r="29" spans="1:10">
      <c r="B29" s="40" t="s">
        <v>11</v>
      </c>
      <c r="C29" s="41">
        <f ca="1">INDEX(汇总表!$D$3:$P$50,MATCH($C$23,汇总表!$B$3:$B$50,0)+ROW(A4),$B$22)</f>
        <v>0</v>
      </c>
      <c r="I29" s="40" t="s">
        <v>23</v>
      </c>
      <c r="J29" s="43">
        <f ca="1">INDEX(汇总表!$D$3:$P$44,MATCH(I29,汇总表!$B$3:$B$44,0)+$I$23-1,$I$22)</f>
        <v>6828.69</v>
      </c>
    </row>
    <row r="30" spans="1:10">
      <c r="B30" s="40" t="s">
        <v>8</v>
      </c>
      <c r="C30" s="41">
        <f ca="1">INDEX(汇总表!$D$3:$P$50,MATCH($C$23,汇总表!$B$3:$B$50,0)+ROW(A5),$B$22)</f>
        <v>605.01</v>
      </c>
      <c r="I30" s="40" t="s">
        <v>22</v>
      </c>
      <c r="J30" s="43">
        <f ca="1">INDEX(汇总表!$D$3:$P$44,MATCH(I30,汇总表!$B$3:$B$44,0)+$I$23-1,$I$22)</f>
        <v>15573.57</v>
      </c>
    </row>
    <row r="31" spans="1:10">
      <c r="I31" s="40" t="s">
        <v>21</v>
      </c>
      <c r="J31" s="43">
        <f ca="1">INDEX(汇总表!$D$3:$P$44,MATCH(I31,汇总表!$B$3:$B$44,0)+$I$23-1,$I$22)</f>
        <v>31539.93</v>
      </c>
    </row>
    <row r="32" spans="1:10">
      <c r="I32" s="40" t="s">
        <v>19</v>
      </c>
      <c r="J32" s="43">
        <f ca="1">INDEX(汇总表!$D$3:$P$44,MATCH(I32,汇总表!$B$3:$B$44,0)+$I$23-1,$I$22)</f>
        <v>2704.88</v>
      </c>
    </row>
  </sheetData>
  <mergeCells count="1">
    <mergeCell ref="A2:M2"/>
  </mergeCells>
  <phoneticPr fontId="3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1:P50"/>
  <sheetViews>
    <sheetView showGridLines="0" showZeros="0" workbookViewId="0">
      <selection activeCell="G6" sqref="G6"/>
    </sheetView>
  </sheetViews>
  <sheetFormatPr defaultRowHeight="12.45"/>
  <cols>
    <col min="1" max="1" width="3.5546875" style="18" customWidth="1"/>
    <col min="2" max="2" width="10.21875" style="18" customWidth="1"/>
    <col min="3" max="3" width="7.109375" style="18" customWidth="1"/>
    <col min="4" max="16" width="8.5546875" style="20" customWidth="1"/>
    <col min="17" max="16384" width="8.88671875" style="18"/>
  </cols>
  <sheetData>
    <row r="1" spans="2:16" ht="17.7" customHeight="1"/>
    <row r="2" spans="2:16" s="14" customFormat="1" ht="13.1">
      <c r="B2" s="10" t="s">
        <v>40</v>
      </c>
      <c r="C2" s="10" t="s">
        <v>41</v>
      </c>
      <c r="D2" s="11" t="s">
        <v>43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2" t="s">
        <v>34</v>
      </c>
      <c r="K2" s="12" t="s">
        <v>35</v>
      </c>
      <c r="L2" s="12" t="s">
        <v>36</v>
      </c>
      <c r="M2" s="12" t="s">
        <v>37</v>
      </c>
      <c r="N2" s="12" t="s">
        <v>38</v>
      </c>
      <c r="O2" s="12" t="s">
        <v>39</v>
      </c>
      <c r="P2" s="13" t="s">
        <v>42</v>
      </c>
    </row>
    <row r="3" spans="2:16" s="15" customFormat="1" ht="13.1">
      <c r="B3" s="15" t="s">
        <v>26</v>
      </c>
      <c r="D3" s="16">
        <f ca="1">SUM(D4:D8)</f>
        <v>263800</v>
      </c>
      <c r="E3" s="17">
        <f t="shared" ref="E3:O3" ca="1" si="0">SUM(E4:E8)</f>
        <v>255575.04000000001</v>
      </c>
      <c r="F3" s="17">
        <f t="shared" ca="1" si="0"/>
        <v>217879.32</v>
      </c>
      <c r="G3" s="17">
        <f t="shared" ca="1" si="0"/>
        <v>262678.82</v>
      </c>
      <c r="H3" s="17">
        <f t="shared" ca="1" si="0"/>
        <v>79548.78</v>
      </c>
      <c r="I3" s="17">
        <f t="shared" ca="1" si="0"/>
        <v>0</v>
      </c>
      <c r="J3" s="17">
        <f t="shared" ca="1" si="0"/>
        <v>0</v>
      </c>
      <c r="K3" s="17">
        <f t="shared" ca="1" si="0"/>
        <v>0</v>
      </c>
      <c r="L3" s="17">
        <f t="shared" ca="1" si="0"/>
        <v>0</v>
      </c>
      <c r="M3" s="17">
        <f t="shared" ca="1" si="0"/>
        <v>0</v>
      </c>
      <c r="N3" s="17">
        <f t="shared" ca="1" si="0"/>
        <v>0</v>
      </c>
      <c r="O3" s="17">
        <f t="shared" ca="1" si="0"/>
        <v>0</v>
      </c>
      <c r="P3" s="17">
        <f ca="1">SUM(D3:O3)</f>
        <v>1079481.9600000002</v>
      </c>
    </row>
    <row r="4" spans="2:16">
      <c r="C4" s="18" t="s">
        <v>5</v>
      </c>
      <c r="D4" s="19">
        <f t="shared" ref="D4:O4" ca="1" si="1">IFERROR(SUMPRODUCT((INDEX(INDIRECT(D$2&amp;"!A2:A200"),MATCH($C4,INDIRECT(D$2&amp;"!B2:B200"),0))=INDIRECT(D$2&amp;"!A2:A200"))*1,ISNUMBER(FIND($B3,INDIRECT(D$2&amp;"!B2:B200")))*1,INDIRECT(D$2&amp;"!C2:C200")),"")</f>
        <v>30000</v>
      </c>
      <c r="E4" s="20">
        <f t="shared" ca="1" si="1"/>
        <v>41317.919999999998</v>
      </c>
      <c r="F4" s="20">
        <f t="shared" ca="1" si="1"/>
        <v>17206.419999999998</v>
      </c>
      <c r="G4" s="20">
        <f t="shared" ca="1" si="1"/>
        <v>10501.43</v>
      </c>
      <c r="H4" s="20">
        <f t="shared" ca="1" si="1"/>
        <v>29359.8</v>
      </c>
      <c r="I4" s="20" t="str">
        <f t="shared" ca="1" si="1"/>
        <v/>
      </c>
      <c r="J4" s="20" t="str">
        <f t="shared" ca="1" si="1"/>
        <v/>
      </c>
      <c r="K4" s="20" t="str">
        <f t="shared" ca="1" si="1"/>
        <v/>
      </c>
      <c r="L4" s="20" t="str">
        <f t="shared" ca="1" si="1"/>
        <v/>
      </c>
      <c r="M4" s="20" t="str">
        <f t="shared" ca="1" si="1"/>
        <v/>
      </c>
      <c r="N4" s="20" t="str">
        <f t="shared" ca="1" si="1"/>
        <v/>
      </c>
      <c r="O4" s="20" t="str">
        <f t="shared" ca="1" si="1"/>
        <v/>
      </c>
      <c r="P4" s="20">
        <f t="shared" ref="P4:P50" ca="1" si="2">SUM(D4:O4)</f>
        <v>128385.56999999999</v>
      </c>
    </row>
    <row r="5" spans="2:16">
      <c r="C5" s="18" t="s">
        <v>16</v>
      </c>
      <c r="D5" s="19">
        <f t="shared" ref="D5:O5" ca="1" si="3">IFERROR(SUMPRODUCT((INDEX(INDIRECT(D$2&amp;"!A2:A200"),MATCH($C5,INDIRECT(D$2&amp;"!B2:B200"),0))=INDIRECT(D$2&amp;"!A2:A200"))*1,ISNUMBER(FIND($B3,INDIRECT(D$2&amp;"!B2:B200")))*1,INDIRECT(D$2&amp;"!C2:C200")),"")</f>
        <v>150000</v>
      </c>
      <c r="E5" s="20">
        <f t="shared" ca="1" si="3"/>
        <v>153284.95000000001</v>
      </c>
      <c r="F5" s="20">
        <f t="shared" ca="1" si="3"/>
        <v>125601.24</v>
      </c>
      <c r="G5" s="20">
        <f t="shared" ca="1" si="3"/>
        <v>146117.42000000001</v>
      </c>
      <c r="H5" s="20">
        <f t="shared" ca="1" si="3"/>
        <v>29878.880000000001</v>
      </c>
      <c r="I5" s="20" t="str">
        <f t="shared" ca="1" si="3"/>
        <v/>
      </c>
      <c r="J5" s="20" t="str">
        <f t="shared" ca="1" si="3"/>
        <v/>
      </c>
      <c r="K5" s="20" t="str">
        <f t="shared" ca="1" si="3"/>
        <v/>
      </c>
      <c r="L5" s="20" t="str">
        <f t="shared" ca="1" si="3"/>
        <v/>
      </c>
      <c r="M5" s="20" t="str">
        <f t="shared" ca="1" si="3"/>
        <v/>
      </c>
      <c r="N5" s="20" t="str">
        <f t="shared" ca="1" si="3"/>
        <v/>
      </c>
      <c r="O5" s="20" t="str">
        <f t="shared" ca="1" si="3"/>
        <v/>
      </c>
      <c r="P5" s="20">
        <f t="shared" ca="1" si="2"/>
        <v>604882.49</v>
      </c>
    </row>
    <row r="6" spans="2:16">
      <c r="C6" s="18" t="s">
        <v>3</v>
      </c>
      <c r="D6" s="19">
        <f t="shared" ref="D6:O6" ca="1" si="4">IFERROR(SUMPRODUCT((INDEX(INDIRECT(D$2&amp;"!A2:A200"),MATCH($C6,INDIRECT(D$2&amp;"!B2:B200"),0))=INDIRECT(D$2&amp;"!A2:A200"))*1,ISNUMBER(FIND($B3,INDIRECT(D$2&amp;"!B2:B200")))*1,INDIRECT(D$2&amp;"!C2:C200")),"")</f>
        <v>60000</v>
      </c>
      <c r="E6" s="20">
        <f t="shared" ca="1" si="4"/>
        <v>46825.38</v>
      </c>
      <c r="F6" s="20">
        <f t="shared" ca="1" si="4"/>
        <v>62426.57</v>
      </c>
      <c r="G6" s="20">
        <f t="shared" ca="1" si="4"/>
        <v>74125.47</v>
      </c>
      <c r="H6" s="20">
        <f t="shared" ca="1" si="4"/>
        <v>6877.1</v>
      </c>
      <c r="I6" s="20" t="str">
        <f t="shared" ca="1" si="4"/>
        <v/>
      </c>
      <c r="J6" s="20" t="str">
        <f t="shared" ca="1" si="4"/>
        <v/>
      </c>
      <c r="K6" s="20" t="str">
        <f t="shared" ca="1" si="4"/>
        <v/>
      </c>
      <c r="L6" s="20" t="str">
        <f t="shared" ca="1" si="4"/>
        <v/>
      </c>
      <c r="M6" s="20" t="str">
        <f t="shared" ca="1" si="4"/>
        <v/>
      </c>
      <c r="N6" s="20" t="str">
        <f t="shared" ca="1" si="4"/>
        <v/>
      </c>
      <c r="O6" s="20" t="str">
        <f t="shared" ca="1" si="4"/>
        <v/>
      </c>
      <c r="P6" s="20">
        <f t="shared" ca="1" si="2"/>
        <v>250254.52000000002</v>
      </c>
    </row>
    <row r="7" spans="2:16">
      <c r="C7" s="18" t="s">
        <v>11</v>
      </c>
      <c r="D7" s="19">
        <f t="shared" ref="D7:O7" ca="1" si="5">IFERROR(SUMPRODUCT((INDEX(INDIRECT(D$2&amp;"!A2:A200"),MATCH($C7,INDIRECT(D$2&amp;"!B2:B200"),0))=INDIRECT(D$2&amp;"!A2:A200"))*1,ISNUMBER(FIND($B3,INDIRECT(D$2&amp;"!B2:B200")))*1,INDIRECT(D$2&amp;"!C2:C200")),"")</f>
        <v>16800</v>
      </c>
      <c r="E7" s="20">
        <f t="shared" ca="1" si="5"/>
        <v>10307.780000000001</v>
      </c>
      <c r="F7" s="20">
        <f t="shared" ca="1" si="5"/>
        <v>6102.09</v>
      </c>
      <c r="G7" s="20">
        <f t="shared" ca="1" si="5"/>
        <v>25612.5</v>
      </c>
      <c r="H7" s="20">
        <f t="shared" ca="1" si="5"/>
        <v>4310</v>
      </c>
      <c r="I7" s="20" t="str">
        <f t="shared" ca="1" si="5"/>
        <v/>
      </c>
      <c r="J7" s="20" t="str">
        <f t="shared" ca="1" si="5"/>
        <v/>
      </c>
      <c r="K7" s="20" t="str">
        <f t="shared" ca="1" si="5"/>
        <v/>
      </c>
      <c r="L7" s="20" t="str">
        <f t="shared" ca="1" si="5"/>
        <v/>
      </c>
      <c r="M7" s="20" t="str">
        <f t="shared" ca="1" si="5"/>
        <v/>
      </c>
      <c r="N7" s="20" t="str">
        <f t="shared" ca="1" si="5"/>
        <v/>
      </c>
      <c r="O7" s="20" t="str">
        <f t="shared" ca="1" si="5"/>
        <v/>
      </c>
      <c r="P7" s="20">
        <f t="shared" ca="1" si="2"/>
        <v>63132.369999999995</v>
      </c>
    </row>
    <row r="8" spans="2:16">
      <c r="B8" s="21"/>
      <c r="C8" s="21" t="s">
        <v>8</v>
      </c>
      <c r="D8" s="22">
        <f t="shared" ref="D8:O8" ca="1" si="6">IFERROR(SUMPRODUCT((INDEX(INDIRECT(D$2&amp;"!A2:A200"),MATCH($C8,INDIRECT(D$2&amp;"!B2:B200"),0))=INDIRECT(D$2&amp;"!A2:A200"))*1,ISNUMBER(FIND($B3,INDIRECT(D$2&amp;"!B2:B200")))*1,INDIRECT(D$2&amp;"!C2:C200")),"")</f>
        <v>7000</v>
      </c>
      <c r="E8" s="23">
        <f t="shared" ca="1" si="6"/>
        <v>3839.01</v>
      </c>
      <c r="F8" s="23">
        <f t="shared" ca="1" si="6"/>
        <v>6543</v>
      </c>
      <c r="G8" s="23">
        <f t="shared" ca="1" si="6"/>
        <v>6322</v>
      </c>
      <c r="H8" s="23">
        <f t="shared" ca="1" si="6"/>
        <v>9123</v>
      </c>
      <c r="I8" s="23" t="str">
        <f t="shared" ca="1" si="6"/>
        <v/>
      </c>
      <c r="J8" s="23" t="str">
        <f t="shared" ca="1" si="6"/>
        <v/>
      </c>
      <c r="K8" s="23" t="str">
        <f t="shared" ca="1" si="6"/>
        <v/>
      </c>
      <c r="L8" s="23" t="str">
        <f t="shared" ca="1" si="6"/>
        <v/>
      </c>
      <c r="M8" s="23" t="str">
        <f t="shared" ca="1" si="6"/>
        <v/>
      </c>
      <c r="N8" s="23" t="str">
        <f t="shared" ca="1" si="6"/>
        <v/>
      </c>
      <c r="O8" s="23" t="str">
        <f t="shared" ca="1" si="6"/>
        <v/>
      </c>
      <c r="P8" s="23">
        <f t="shared" ca="1" si="2"/>
        <v>32827.01</v>
      </c>
    </row>
    <row r="9" spans="2:16" s="15" customFormat="1" ht="13.1">
      <c r="B9" s="15" t="s">
        <v>24</v>
      </c>
      <c r="D9" s="16">
        <f ca="1">SUM(D10:D14)</f>
        <v>95000</v>
      </c>
      <c r="E9" s="17">
        <f t="shared" ref="E9" ca="1" si="7">SUM(E10:E14)</f>
        <v>23166.589999999997</v>
      </c>
      <c r="F9" s="17">
        <f t="shared" ref="F9" ca="1" si="8">SUM(F10:F14)</f>
        <v>77035.37</v>
      </c>
      <c r="G9" s="17">
        <f t="shared" ref="G9" ca="1" si="9">SUM(G10:G14)</f>
        <v>30990.46</v>
      </c>
      <c r="H9" s="17">
        <f t="shared" ref="H9" ca="1" si="10">SUM(H10:H14)</f>
        <v>78316.47</v>
      </c>
      <c r="I9" s="17">
        <f t="shared" ref="I9" ca="1" si="11">SUM(I10:I14)</f>
        <v>0</v>
      </c>
      <c r="J9" s="17">
        <f t="shared" ref="J9" ca="1" si="12">SUM(J10:J14)</f>
        <v>0</v>
      </c>
      <c r="K9" s="17">
        <f t="shared" ref="K9" ca="1" si="13">SUM(K10:K14)</f>
        <v>0</v>
      </c>
      <c r="L9" s="17">
        <f t="shared" ref="L9" ca="1" si="14">SUM(L10:L14)</f>
        <v>0</v>
      </c>
      <c r="M9" s="17">
        <f t="shared" ref="M9" ca="1" si="15">SUM(M10:M14)</f>
        <v>0</v>
      </c>
      <c r="N9" s="17">
        <f t="shared" ref="N9" ca="1" si="16">SUM(N10:N14)</f>
        <v>0</v>
      </c>
      <c r="O9" s="17">
        <f t="shared" ref="O9" ca="1" si="17">SUM(O10:O14)</f>
        <v>0</v>
      </c>
      <c r="P9" s="17">
        <f t="shared" ca="1" si="2"/>
        <v>304508.89</v>
      </c>
    </row>
    <row r="10" spans="2:16">
      <c r="C10" s="18" t="s">
        <v>5</v>
      </c>
      <c r="D10" s="19">
        <f t="shared" ref="D10:O10" ca="1" si="18">IFERROR(SUMPRODUCT((INDEX(INDIRECT(D$2&amp;"!A2:A200"),MATCH($C10,INDIRECT(D$2&amp;"!B2:B200"),0))=INDIRECT(D$2&amp;"!A2:A200"))*1,ISNUMBER(FIND($B9,INDIRECT(D$2&amp;"!B2:B200")))*1,INDIRECT(D$2&amp;"!C2:C200")),"")</f>
        <v>80000</v>
      </c>
      <c r="E10" s="20">
        <f t="shared" ca="1" si="18"/>
        <v>7563.23</v>
      </c>
      <c r="F10" s="20">
        <f t="shared" ca="1" si="18"/>
        <v>72120.69</v>
      </c>
      <c r="G10" s="20">
        <f t="shared" ca="1" si="18"/>
        <v>23034.67</v>
      </c>
      <c r="H10" s="20">
        <f t="shared" ca="1" si="18"/>
        <v>64043.24</v>
      </c>
      <c r="I10" s="20" t="str">
        <f t="shared" ca="1" si="18"/>
        <v/>
      </c>
      <c r="J10" s="20" t="str">
        <f t="shared" ca="1" si="18"/>
        <v/>
      </c>
      <c r="K10" s="20" t="str">
        <f t="shared" ca="1" si="18"/>
        <v/>
      </c>
      <c r="L10" s="20" t="str">
        <f t="shared" ca="1" si="18"/>
        <v/>
      </c>
      <c r="M10" s="20" t="str">
        <f t="shared" ca="1" si="18"/>
        <v/>
      </c>
      <c r="N10" s="20" t="str">
        <f t="shared" ca="1" si="18"/>
        <v/>
      </c>
      <c r="O10" s="20" t="str">
        <f t="shared" ca="1" si="18"/>
        <v/>
      </c>
      <c r="P10" s="20">
        <f t="shared" ca="1" si="2"/>
        <v>246761.82999999996</v>
      </c>
    </row>
    <row r="11" spans="2:16">
      <c r="C11" s="18" t="s">
        <v>16</v>
      </c>
      <c r="D11" s="19">
        <f t="shared" ref="D11:O11" ca="1" si="19">IFERROR(SUMPRODUCT((INDEX(INDIRECT(D$2&amp;"!A2:A200"),MATCH($C11,INDIRECT(D$2&amp;"!B2:B200"),0))=INDIRECT(D$2&amp;"!A2:A200"))*1,ISNUMBER(FIND($B9,INDIRECT(D$2&amp;"!B2:B200")))*1,INDIRECT(D$2&amp;"!C2:C200")),"")</f>
        <v>5000</v>
      </c>
      <c r="E11" s="20">
        <f t="shared" ca="1" si="19"/>
        <v>5822.46</v>
      </c>
      <c r="F11" s="20">
        <f t="shared" ca="1" si="19"/>
        <v>738.17</v>
      </c>
      <c r="G11" s="20">
        <f t="shared" ca="1" si="19"/>
        <v>2583.4499999999998</v>
      </c>
      <c r="H11" s="20">
        <f t="shared" ca="1" si="19"/>
        <v>5992.06</v>
      </c>
      <c r="I11" s="20" t="str">
        <f t="shared" ca="1" si="19"/>
        <v/>
      </c>
      <c r="J11" s="20" t="str">
        <f t="shared" ca="1" si="19"/>
        <v/>
      </c>
      <c r="K11" s="20" t="str">
        <f t="shared" ca="1" si="19"/>
        <v/>
      </c>
      <c r="L11" s="20" t="str">
        <f t="shared" ca="1" si="19"/>
        <v/>
      </c>
      <c r="M11" s="20" t="str">
        <f t="shared" ca="1" si="19"/>
        <v/>
      </c>
      <c r="N11" s="20" t="str">
        <f t="shared" ca="1" si="19"/>
        <v/>
      </c>
      <c r="O11" s="20" t="str">
        <f t="shared" ca="1" si="19"/>
        <v/>
      </c>
      <c r="P11" s="20">
        <f t="shared" ca="1" si="2"/>
        <v>20136.14</v>
      </c>
    </row>
    <row r="12" spans="2:16">
      <c r="C12" s="18" t="s">
        <v>3</v>
      </c>
      <c r="D12" s="19">
        <f t="shared" ref="D12:O12" ca="1" si="20">IFERROR(SUMPRODUCT((INDEX(INDIRECT(D$2&amp;"!A2:A200"),MATCH($C12,INDIRECT(D$2&amp;"!B2:B200"),0))=INDIRECT(D$2&amp;"!A2:A200"))*1,ISNUMBER(FIND($B9,INDIRECT(D$2&amp;"!B2:B200")))*1,INDIRECT(D$2&amp;"!C2:C200")),"")</f>
        <v>8000</v>
      </c>
      <c r="E12" s="20">
        <f t="shared" ca="1" si="20"/>
        <v>9175.89</v>
      </c>
      <c r="F12" s="20">
        <f t="shared" ca="1" si="20"/>
        <v>3571.5</v>
      </c>
      <c r="G12" s="20">
        <f t="shared" ca="1" si="20"/>
        <v>4118.34</v>
      </c>
      <c r="H12" s="20">
        <f t="shared" ca="1" si="20"/>
        <v>7005.17</v>
      </c>
      <c r="I12" s="20" t="str">
        <f t="shared" ca="1" si="20"/>
        <v/>
      </c>
      <c r="J12" s="20" t="str">
        <f t="shared" ca="1" si="20"/>
        <v/>
      </c>
      <c r="K12" s="20" t="str">
        <f t="shared" ca="1" si="20"/>
        <v/>
      </c>
      <c r="L12" s="20" t="str">
        <f t="shared" ca="1" si="20"/>
        <v/>
      </c>
      <c r="M12" s="20" t="str">
        <f t="shared" ca="1" si="20"/>
        <v/>
      </c>
      <c r="N12" s="20" t="str">
        <f t="shared" ca="1" si="20"/>
        <v/>
      </c>
      <c r="O12" s="20" t="str">
        <f t="shared" ca="1" si="20"/>
        <v/>
      </c>
      <c r="P12" s="20">
        <f t="shared" ca="1" si="2"/>
        <v>31870.9</v>
      </c>
    </row>
    <row r="13" spans="2:16">
      <c r="C13" s="18" t="s">
        <v>11</v>
      </c>
      <c r="D13" s="19">
        <f t="shared" ref="D13:O13" ca="1" si="21">IFERROR(SUMPRODUCT((INDEX(INDIRECT(D$2&amp;"!A2:A200"),MATCH($C13,INDIRECT(D$2&amp;"!B2:B200"),0))=INDIRECT(D$2&amp;"!A2:A200"))*1,ISNUMBER(FIND($B9,INDIRECT(D$2&amp;"!B2:B200")))*1,INDIRECT(D$2&amp;"!C2:C200")),"")</f>
        <v>0</v>
      </c>
      <c r="E13" s="20">
        <f t="shared" ca="1" si="21"/>
        <v>0</v>
      </c>
      <c r="F13" s="20">
        <f t="shared" ca="1" si="21"/>
        <v>0</v>
      </c>
      <c r="G13" s="20">
        <f t="shared" ca="1" si="21"/>
        <v>0</v>
      </c>
      <c r="H13" s="20">
        <f t="shared" ca="1" si="21"/>
        <v>0</v>
      </c>
      <c r="I13" s="20" t="str">
        <f t="shared" ca="1" si="21"/>
        <v/>
      </c>
      <c r="J13" s="20" t="str">
        <f t="shared" ca="1" si="21"/>
        <v/>
      </c>
      <c r="K13" s="20" t="str">
        <f t="shared" ca="1" si="21"/>
        <v/>
      </c>
      <c r="L13" s="20" t="str">
        <f t="shared" ca="1" si="21"/>
        <v/>
      </c>
      <c r="M13" s="20" t="str">
        <f t="shared" ca="1" si="21"/>
        <v/>
      </c>
      <c r="N13" s="20" t="str">
        <f t="shared" ca="1" si="21"/>
        <v/>
      </c>
      <c r="O13" s="20" t="str">
        <f t="shared" ca="1" si="21"/>
        <v/>
      </c>
      <c r="P13" s="20">
        <f t="shared" ca="1" si="2"/>
        <v>0</v>
      </c>
    </row>
    <row r="14" spans="2:16">
      <c r="B14" s="21"/>
      <c r="C14" s="21" t="s">
        <v>8</v>
      </c>
      <c r="D14" s="22">
        <f t="shared" ref="D14:O14" ca="1" si="22">IFERROR(SUMPRODUCT((INDEX(INDIRECT(D$2&amp;"!A2:A200"),MATCH($C14,INDIRECT(D$2&amp;"!B2:B200"),0))=INDIRECT(D$2&amp;"!A2:A200"))*1,ISNUMBER(FIND($B9,INDIRECT(D$2&amp;"!B2:B200")))*1,INDIRECT(D$2&amp;"!C2:C200")),"")</f>
        <v>2000</v>
      </c>
      <c r="E14" s="23">
        <f t="shared" ca="1" si="22"/>
        <v>605.01</v>
      </c>
      <c r="F14" s="23">
        <f t="shared" ca="1" si="22"/>
        <v>605.01</v>
      </c>
      <c r="G14" s="23">
        <f t="shared" ca="1" si="22"/>
        <v>1254</v>
      </c>
      <c r="H14" s="23">
        <f t="shared" ca="1" si="22"/>
        <v>1276</v>
      </c>
      <c r="I14" s="23" t="str">
        <f t="shared" ca="1" si="22"/>
        <v/>
      </c>
      <c r="J14" s="23" t="str">
        <f t="shared" ca="1" si="22"/>
        <v/>
      </c>
      <c r="K14" s="23" t="str">
        <f t="shared" ca="1" si="22"/>
        <v/>
      </c>
      <c r="L14" s="23" t="str">
        <f t="shared" ca="1" si="22"/>
        <v/>
      </c>
      <c r="M14" s="23" t="str">
        <f t="shared" ca="1" si="22"/>
        <v/>
      </c>
      <c r="N14" s="23" t="str">
        <f t="shared" ca="1" si="22"/>
        <v/>
      </c>
      <c r="O14" s="23" t="str">
        <f t="shared" ca="1" si="22"/>
        <v/>
      </c>
      <c r="P14" s="23">
        <f t="shared" ca="1" si="2"/>
        <v>5740.02</v>
      </c>
    </row>
    <row r="15" spans="2:16" s="15" customFormat="1" ht="13.1">
      <c r="B15" s="15" t="s">
        <v>4</v>
      </c>
      <c r="D15" s="16">
        <f ca="1">SUM(D16:D20)</f>
        <v>30600</v>
      </c>
      <c r="E15" s="17">
        <f t="shared" ref="E15" ca="1" si="23">SUM(E16:E20)</f>
        <v>26839.13</v>
      </c>
      <c r="F15" s="17">
        <f t="shared" ref="F15" ca="1" si="24">SUM(F16:F20)</f>
        <v>6929.3600000000006</v>
      </c>
      <c r="G15" s="17">
        <f t="shared" ref="G15" ca="1" si="25">SUM(G16:G20)</f>
        <v>45633.51</v>
      </c>
      <c r="H15" s="17">
        <f t="shared" ref="H15" ca="1" si="26">SUM(H16:H20)</f>
        <v>30112.73</v>
      </c>
      <c r="I15" s="17">
        <f t="shared" ref="I15" ca="1" si="27">SUM(I16:I20)</f>
        <v>0</v>
      </c>
      <c r="J15" s="17">
        <f t="shared" ref="J15" ca="1" si="28">SUM(J16:J20)</f>
        <v>0</v>
      </c>
      <c r="K15" s="17">
        <f t="shared" ref="K15" ca="1" si="29">SUM(K16:K20)</f>
        <v>0</v>
      </c>
      <c r="L15" s="17">
        <f t="shared" ref="L15" ca="1" si="30">SUM(L16:L20)</f>
        <v>0</v>
      </c>
      <c r="M15" s="17">
        <f t="shared" ref="M15" ca="1" si="31">SUM(M16:M20)</f>
        <v>0</v>
      </c>
      <c r="N15" s="17">
        <f t="shared" ref="N15" ca="1" si="32">SUM(N16:N20)</f>
        <v>0</v>
      </c>
      <c r="O15" s="17">
        <f t="shared" ref="O15" ca="1" si="33">SUM(O16:O20)</f>
        <v>0</v>
      </c>
      <c r="P15" s="17">
        <f t="shared" ca="1" si="2"/>
        <v>140114.73000000001</v>
      </c>
    </row>
    <row r="16" spans="2:16">
      <c r="C16" s="18" t="s">
        <v>5</v>
      </c>
      <c r="D16" s="19">
        <f t="shared" ref="D16:O16" ca="1" si="34">IFERROR(SUMPRODUCT((INDEX(INDIRECT(D$2&amp;"!A2:A200"),MATCH($C16,INDIRECT(D$2&amp;"!B2:B200"),0))=INDIRECT(D$2&amp;"!A2:A200"))*1,ISNUMBER(FIND($B15,INDIRECT(D$2&amp;"!B2:B200")))*1,INDIRECT(D$2&amp;"!C2:C200")),"")</f>
        <v>30000</v>
      </c>
      <c r="E16" s="20">
        <f t="shared" ca="1" si="34"/>
        <v>25984.48</v>
      </c>
      <c r="F16" s="20">
        <f t="shared" ca="1" si="34"/>
        <v>2705.55</v>
      </c>
      <c r="G16" s="20">
        <f t="shared" ca="1" si="34"/>
        <v>42602.12</v>
      </c>
      <c r="H16" s="20">
        <f t="shared" ca="1" si="34"/>
        <v>26864.639999999999</v>
      </c>
      <c r="I16" s="20" t="str">
        <f t="shared" ca="1" si="34"/>
        <v/>
      </c>
      <c r="J16" s="20" t="str">
        <f t="shared" ca="1" si="34"/>
        <v/>
      </c>
      <c r="K16" s="20" t="str">
        <f t="shared" ca="1" si="34"/>
        <v/>
      </c>
      <c r="L16" s="20" t="str">
        <f t="shared" ca="1" si="34"/>
        <v/>
      </c>
      <c r="M16" s="20" t="str">
        <f t="shared" ca="1" si="34"/>
        <v/>
      </c>
      <c r="N16" s="20" t="str">
        <f t="shared" ca="1" si="34"/>
        <v/>
      </c>
      <c r="O16" s="20" t="str">
        <f t="shared" ca="1" si="34"/>
        <v/>
      </c>
      <c r="P16" s="20">
        <f t="shared" ca="1" si="2"/>
        <v>128156.79</v>
      </c>
    </row>
    <row r="17" spans="2:16">
      <c r="C17" s="18" t="s">
        <v>16</v>
      </c>
      <c r="D17" s="19">
        <f t="shared" ref="D17:O17" ca="1" si="35">IFERROR(SUMPRODUCT((INDEX(INDIRECT(D$2&amp;"!A2:A200"),MATCH($C17,INDIRECT(D$2&amp;"!B2:B200"),0))=INDIRECT(D$2&amp;"!A2:A200"))*1,ISNUMBER(FIND($B15,INDIRECT(D$2&amp;"!B2:B200")))*1,INDIRECT(D$2&amp;"!C2:C200")),"")</f>
        <v>0</v>
      </c>
      <c r="E17" s="20">
        <f t="shared" ca="1" si="35"/>
        <v>0</v>
      </c>
      <c r="F17" s="20">
        <f t="shared" ca="1" si="35"/>
        <v>0</v>
      </c>
      <c r="G17" s="20">
        <f t="shared" ca="1" si="35"/>
        <v>0</v>
      </c>
      <c r="H17" s="20">
        <f t="shared" ca="1" si="35"/>
        <v>0</v>
      </c>
      <c r="I17" s="20" t="str">
        <f t="shared" ca="1" si="35"/>
        <v/>
      </c>
      <c r="J17" s="20" t="str">
        <f t="shared" ca="1" si="35"/>
        <v/>
      </c>
      <c r="K17" s="20" t="str">
        <f t="shared" ca="1" si="35"/>
        <v/>
      </c>
      <c r="L17" s="20" t="str">
        <f t="shared" ca="1" si="35"/>
        <v/>
      </c>
      <c r="M17" s="20" t="str">
        <f t="shared" ca="1" si="35"/>
        <v/>
      </c>
      <c r="N17" s="20" t="str">
        <f t="shared" ca="1" si="35"/>
        <v/>
      </c>
      <c r="O17" s="20" t="str">
        <f t="shared" ca="1" si="35"/>
        <v/>
      </c>
      <c r="P17" s="20">
        <f t="shared" ca="1" si="2"/>
        <v>0</v>
      </c>
    </row>
    <row r="18" spans="2:16">
      <c r="C18" s="18" t="s">
        <v>3</v>
      </c>
      <c r="D18" s="19">
        <f t="shared" ref="D18:O18" ca="1" si="36">IFERROR(SUMPRODUCT((INDEX(INDIRECT(D$2&amp;"!A2:A200"),MATCH($C18,INDIRECT(D$2&amp;"!B2:B200"),0))=INDIRECT(D$2&amp;"!A2:A200"))*1,ISNUMBER(FIND($B15,INDIRECT(D$2&amp;"!B2:B200")))*1,INDIRECT(D$2&amp;"!C2:C200")),"")</f>
        <v>600</v>
      </c>
      <c r="E18" s="20">
        <f t="shared" ca="1" si="36"/>
        <v>511.65</v>
      </c>
      <c r="F18" s="20">
        <f t="shared" ca="1" si="36"/>
        <v>789.81</v>
      </c>
      <c r="G18" s="20">
        <f t="shared" ca="1" si="36"/>
        <v>933.39</v>
      </c>
      <c r="H18" s="20">
        <f t="shared" ca="1" si="36"/>
        <v>816.09</v>
      </c>
      <c r="I18" s="20" t="str">
        <f t="shared" ca="1" si="36"/>
        <v/>
      </c>
      <c r="J18" s="20" t="str">
        <f t="shared" ca="1" si="36"/>
        <v/>
      </c>
      <c r="K18" s="20" t="str">
        <f t="shared" ca="1" si="36"/>
        <v/>
      </c>
      <c r="L18" s="20" t="str">
        <f t="shared" ca="1" si="36"/>
        <v/>
      </c>
      <c r="M18" s="20" t="str">
        <f t="shared" ca="1" si="36"/>
        <v/>
      </c>
      <c r="N18" s="20" t="str">
        <f t="shared" ca="1" si="36"/>
        <v/>
      </c>
      <c r="O18" s="20" t="str">
        <f t="shared" ca="1" si="36"/>
        <v/>
      </c>
      <c r="P18" s="20">
        <f t="shared" ca="1" si="2"/>
        <v>3650.94</v>
      </c>
    </row>
    <row r="19" spans="2:16">
      <c r="C19" s="18" t="s">
        <v>11</v>
      </c>
      <c r="D19" s="19">
        <f t="shared" ref="D19:O19" ca="1" si="37">IFERROR(SUMPRODUCT((INDEX(INDIRECT(D$2&amp;"!A2:A200"),MATCH($C19,INDIRECT(D$2&amp;"!B2:B200"),0))=INDIRECT(D$2&amp;"!A2:A200"))*1,ISNUMBER(FIND($B15,INDIRECT(D$2&amp;"!B2:B200")))*1,INDIRECT(D$2&amp;"!C2:C200")),"")</f>
        <v>0</v>
      </c>
      <c r="E19" s="20">
        <f t="shared" ca="1" si="37"/>
        <v>0</v>
      </c>
      <c r="F19" s="20">
        <f t="shared" ca="1" si="37"/>
        <v>0</v>
      </c>
      <c r="G19" s="20">
        <f t="shared" ca="1" si="37"/>
        <v>0</v>
      </c>
      <c r="H19" s="20">
        <f t="shared" ca="1" si="37"/>
        <v>0</v>
      </c>
      <c r="I19" s="20" t="str">
        <f t="shared" ca="1" si="37"/>
        <v/>
      </c>
      <c r="J19" s="20" t="str">
        <f t="shared" ca="1" si="37"/>
        <v/>
      </c>
      <c r="K19" s="20" t="str">
        <f t="shared" ca="1" si="37"/>
        <v/>
      </c>
      <c r="L19" s="20" t="str">
        <f t="shared" ca="1" si="37"/>
        <v/>
      </c>
      <c r="M19" s="20" t="str">
        <f t="shared" ca="1" si="37"/>
        <v/>
      </c>
      <c r="N19" s="20" t="str">
        <f t="shared" ca="1" si="37"/>
        <v/>
      </c>
      <c r="O19" s="20" t="str">
        <f t="shared" ca="1" si="37"/>
        <v/>
      </c>
      <c r="P19" s="20">
        <f t="shared" ca="1" si="2"/>
        <v>0</v>
      </c>
    </row>
    <row r="20" spans="2:16">
      <c r="B20" s="21"/>
      <c r="C20" s="21" t="s">
        <v>8</v>
      </c>
      <c r="D20" s="22">
        <f t="shared" ref="D20:O20" ca="1" si="38">IFERROR(SUMPRODUCT((INDEX(INDIRECT(D$2&amp;"!A2:A200"),MATCH($C20,INDIRECT(D$2&amp;"!B2:B200"),0))=INDIRECT(D$2&amp;"!A2:A200"))*1,ISNUMBER(FIND($B15,INDIRECT(D$2&amp;"!B2:B200")))*1,INDIRECT(D$2&amp;"!C2:C200")),"")</f>
        <v>0</v>
      </c>
      <c r="E20" s="23">
        <f t="shared" ca="1" si="38"/>
        <v>343</v>
      </c>
      <c r="F20" s="23">
        <f t="shared" ca="1" si="38"/>
        <v>3434</v>
      </c>
      <c r="G20" s="23">
        <f t="shared" ca="1" si="38"/>
        <v>2098</v>
      </c>
      <c r="H20" s="23">
        <f t="shared" ca="1" si="38"/>
        <v>2432</v>
      </c>
      <c r="I20" s="23" t="str">
        <f t="shared" ca="1" si="38"/>
        <v/>
      </c>
      <c r="J20" s="23" t="str">
        <f t="shared" ca="1" si="38"/>
        <v/>
      </c>
      <c r="K20" s="23" t="str">
        <f t="shared" ca="1" si="38"/>
        <v/>
      </c>
      <c r="L20" s="23" t="str">
        <f t="shared" ca="1" si="38"/>
        <v/>
      </c>
      <c r="M20" s="23" t="str">
        <f t="shared" ca="1" si="38"/>
        <v/>
      </c>
      <c r="N20" s="23" t="str">
        <f t="shared" ca="1" si="38"/>
        <v/>
      </c>
      <c r="O20" s="23" t="str">
        <f t="shared" ca="1" si="38"/>
        <v/>
      </c>
      <c r="P20" s="23">
        <f t="shared" ca="1" si="2"/>
        <v>8307</v>
      </c>
    </row>
    <row r="21" spans="2:16" s="15" customFormat="1" ht="13.1">
      <c r="B21" s="15" t="s">
        <v>23</v>
      </c>
      <c r="D21" s="16">
        <f ca="1">SUM(D22:D26)</f>
        <v>20700</v>
      </c>
      <c r="E21" s="17">
        <f t="shared" ref="E21" ca="1" si="39">SUM(E22:E26)</f>
        <v>8756.9399999999987</v>
      </c>
      <c r="F21" s="17">
        <f t="shared" ref="F21" ca="1" si="40">SUM(F22:F26)</f>
        <v>2827.02</v>
      </c>
      <c r="G21" s="17">
        <f t="shared" ref="G21" ca="1" si="41">SUM(G22:G26)</f>
        <v>16539.16</v>
      </c>
      <c r="H21" s="17">
        <f t="shared" ref="H21" ca="1" si="42">SUM(H22:H26)</f>
        <v>9160.9499999999989</v>
      </c>
      <c r="I21" s="17">
        <f t="shared" ref="I21" ca="1" si="43">SUM(I22:I26)</f>
        <v>0</v>
      </c>
      <c r="J21" s="17">
        <f t="shared" ref="J21" ca="1" si="44">SUM(J22:J26)</f>
        <v>0</v>
      </c>
      <c r="K21" s="17">
        <f t="shared" ref="K21" ca="1" si="45">SUM(K22:K26)</f>
        <v>0</v>
      </c>
      <c r="L21" s="17">
        <f t="shared" ref="L21" ca="1" si="46">SUM(L22:L26)</f>
        <v>0</v>
      </c>
      <c r="M21" s="17">
        <f t="shared" ref="M21" ca="1" si="47">SUM(M22:M26)</f>
        <v>0</v>
      </c>
      <c r="N21" s="17">
        <f t="shared" ref="N21" ca="1" si="48">SUM(N22:N26)</f>
        <v>0</v>
      </c>
      <c r="O21" s="17">
        <f t="shared" ref="O21" ca="1" si="49">SUM(O22:O26)</f>
        <v>0</v>
      </c>
      <c r="P21" s="17">
        <f t="shared" ca="1" si="2"/>
        <v>57984.069999999992</v>
      </c>
    </row>
    <row r="22" spans="2:16">
      <c r="C22" s="18" t="s">
        <v>5</v>
      </c>
      <c r="D22" s="19">
        <f t="shared" ref="D22:O22" ca="1" si="50">IFERROR(SUMPRODUCT((INDEX(INDIRECT(D$2&amp;"!A2:A200"),MATCH($C22,INDIRECT(D$2&amp;"!B2:B200"),0))=INDIRECT(D$2&amp;"!A2:A200"))*1,ISNUMBER(FIND($B21,INDIRECT(D$2&amp;"!B2:B200")))*1,INDIRECT(D$2&amp;"!C2:C200")),"")</f>
        <v>20000</v>
      </c>
      <c r="E22" s="20">
        <f t="shared" ca="1" si="50"/>
        <v>6828.69</v>
      </c>
      <c r="F22" s="20">
        <f t="shared" ca="1" si="50"/>
        <v>1607.02</v>
      </c>
      <c r="G22" s="20">
        <f t="shared" ca="1" si="50"/>
        <v>15926.58</v>
      </c>
      <c r="H22" s="20">
        <f t="shared" ca="1" si="50"/>
        <v>8816.73</v>
      </c>
      <c r="I22" s="20" t="str">
        <f t="shared" ca="1" si="50"/>
        <v/>
      </c>
      <c r="J22" s="20" t="str">
        <f t="shared" ca="1" si="50"/>
        <v/>
      </c>
      <c r="K22" s="20" t="str">
        <f t="shared" ca="1" si="50"/>
        <v/>
      </c>
      <c r="L22" s="20" t="str">
        <f t="shared" ca="1" si="50"/>
        <v/>
      </c>
      <c r="M22" s="20" t="str">
        <f t="shared" ca="1" si="50"/>
        <v/>
      </c>
      <c r="N22" s="20" t="str">
        <f t="shared" ca="1" si="50"/>
        <v/>
      </c>
      <c r="O22" s="20" t="str">
        <f t="shared" ca="1" si="50"/>
        <v/>
      </c>
      <c r="P22" s="20">
        <f t="shared" ca="1" si="2"/>
        <v>53179.020000000004</v>
      </c>
    </row>
    <row r="23" spans="2:16">
      <c r="C23" s="18" t="s">
        <v>16</v>
      </c>
      <c r="D23" s="19">
        <f t="shared" ref="D23:O23" ca="1" si="51">IFERROR(SUMPRODUCT((INDEX(INDIRECT(D$2&amp;"!A2:A200"),MATCH($C23,INDIRECT(D$2&amp;"!B2:B200"),0))=INDIRECT(D$2&amp;"!A2:A200"))*1,ISNUMBER(FIND($B21,INDIRECT(D$2&amp;"!B2:B200")))*1,INDIRECT(D$2&amp;"!C2:C200")),"")</f>
        <v>0</v>
      </c>
      <c r="E23" s="20">
        <f t="shared" ca="1" si="51"/>
        <v>0</v>
      </c>
      <c r="F23" s="20">
        <f t="shared" ca="1" si="51"/>
        <v>0</v>
      </c>
      <c r="G23" s="20">
        <f t="shared" ca="1" si="51"/>
        <v>0</v>
      </c>
      <c r="H23" s="20">
        <f t="shared" ca="1" si="51"/>
        <v>0</v>
      </c>
      <c r="I23" s="20" t="str">
        <f t="shared" ca="1" si="51"/>
        <v/>
      </c>
      <c r="J23" s="20" t="str">
        <f t="shared" ca="1" si="51"/>
        <v/>
      </c>
      <c r="K23" s="20" t="str">
        <f t="shared" ca="1" si="51"/>
        <v/>
      </c>
      <c r="L23" s="20" t="str">
        <f t="shared" ca="1" si="51"/>
        <v/>
      </c>
      <c r="M23" s="20" t="str">
        <f t="shared" ca="1" si="51"/>
        <v/>
      </c>
      <c r="N23" s="20" t="str">
        <f t="shared" ca="1" si="51"/>
        <v/>
      </c>
      <c r="O23" s="20" t="str">
        <f t="shared" ca="1" si="51"/>
        <v/>
      </c>
      <c r="P23" s="20">
        <f t="shared" ca="1" si="2"/>
        <v>0</v>
      </c>
    </row>
    <row r="24" spans="2:16">
      <c r="C24" s="18" t="s">
        <v>3</v>
      </c>
      <c r="D24" s="19">
        <f t="shared" ref="D24:O24" ca="1" si="52">IFERROR(SUMPRODUCT((INDEX(INDIRECT(D$2&amp;"!A2:A200"),MATCH($C24,INDIRECT(D$2&amp;"!B2:B200"),0))=INDIRECT(D$2&amp;"!A2:A200"))*1,ISNUMBER(FIND($B21,INDIRECT(D$2&amp;"!B2:B200")))*1,INDIRECT(D$2&amp;"!C2:C200")),"")</f>
        <v>700</v>
      </c>
      <c r="E24" s="20">
        <f t="shared" ca="1" si="52"/>
        <v>1052.25</v>
      </c>
      <c r="F24" s="20">
        <f t="shared" ca="1" si="52"/>
        <v>344</v>
      </c>
      <c r="G24" s="20">
        <f t="shared" ca="1" si="52"/>
        <v>379.58</v>
      </c>
      <c r="H24" s="20">
        <f t="shared" ca="1" si="52"/>
        <v>344.22</v>
      </c>
      <c r="I24" s="20" t="str">
        <f t="shared" ca="1" si="52"/>
        <v/>
      </c>
      <c r="J24" s="20" t="str">
        <f t="shared" ca="1" si="52"/>
        <v/>
      </c>
      <c r="K24" s="20" t="str">
        <f t="shared" ca="1" si="52"/>
        <v/>
      </c>
      <c r="L24" s="20" t="str">
        <f t="shared" ca="1" si="52"/>
        <v/>
      </c>
      <c r="M24" s="20" t="str">
        <f t="shared" ca="1" si="52"/>
        <v/>
      </c>
      <c r="N24" s="20" t="str">
        <f t="shared" ca="1" si="52"/>
        <v/>
      </c>
      <c r="O24" s="20" t="str">
        <f t="shared" ca="1" si="52"/>
        <v/>
      </c>
      <c r="P24" s="20">
        <f t="shared" ca="1" si="2"/>
        <v>2820.05</v>
      </c>
    </row>
    <row r="25" spans="2:16">
      <c r="C25" s="18" t="s">
        <v>11</v>
      </c>
      <c r="D25" s="19">
        <f t="shared" ref="D25:O25" ca="1" si="53">IFERROR(SUMPRODUCT((INDEX(INDIRECT(D$2&amp;"!A2:A200"),MATCH($C25,INDIRECT(D$2&amp;"!B2:B200"),0))=INDIRECT(D$2&amp;"!A2:A200"))*1,ISNUMBER(FIND($B21,INDIRECT(D$2&amp;"!B2:B200")))*1,INDIRECT(D$2&amp;"!C2:C200")),"")</f>
        <v>0</v>
      </c>
      <c r="E25" s="20">
        <f t="shared" ca="1" si="53"/>
        <v>0</v>
      </c>
      <c r="F25" s="20">
        <f t="shared" ca="1" si="53"/>
        <v>0</v>
      </c>
      <c r="G25" s="20">
        <f t="shared" ca="1" si="53"/>
        <v>0</v>
      </c>
      <c r="H25" s="20">
        <f t="shared" ca="1" si="53"/>
        <v>0</v>
      </c>
      <c r="I25" s="20" t="str">
        <f t="shared" ca="1" si="53"/>
        <v/>
      </c>
      <c r="J25" s="20" t="str">
        <f t="shared" ca="1" si="53"/>
        <v/>
      </c>
      <c r="K25" s="20" t="str">
        <f t="shared" ca="1" si="53"/>
        <v/>
      </c>
      <c r="L25" s="20" t="str">
        <f t="shared" ca="1" si="53"/>
        <v/>
      </c>
      <c r="M25" s="20" t="str">
        <f t="shared" ca="1" si="53"/>
        <v/>
      </c>
      <c r="N25" s="20" t="str">
        <f t="shared" ca="1" si="53"/>
        <v/>
      </c>
      <c r="O25" s="20" t="str">
        <f t="shared" ca="1" si="53"/>
        <v/>
      </c>
      <c r="P25" s="20">
        <f t="shared" ca="1" si="2"/>
        <v>0</v>
      </c>
    </row>
    <row r="26" spans="2:16">
      <c r="B26" s="21"/>
      <c r="C26" s="21" t="s">
        <v>8</v>
      </c>
      <c r="D26" s="22">
        <f t="shared" ref="D26:O26" ca="1" si="54">IFERROR(SUMPRODUCT((INDEX(INDIRECT(D$2&amp;"!A2:A200"),MATCH($C26,INDIRECT(D$2&amp;"!B2:B200"),0))=INDIRECT(D$2&amp;"!A2:A200"))*1,ISNUMBER(FIND($B21,INDIRECT(D$2&amp;"!B2:B200")))*1,INDIRECT(D$2&amp;"!C2:C200")),"")</f>
        <v>0</v>
      </c>
      <c r="E26" s="23">
        <f t="shared" ca="1" si="54"/>
        <v>876</v>
      </c>
      <c r="F26" s="23">
        <f t="shared" ca="1" si="54"/>
        <v>876</v>
      </c>
      <c r="G26" s="23">
        <f t="shared" ca="1" si="54"/>
        <v>233</v>
      </c>
      <c r="H26" s="23">
        <f t="shared" ca="1" si="54"/>
        <v>0</v>
      </c>
      <c r="I26" s="23" t="str">
        <f t="shared" ca="1" si="54"/>
        <v/>
      </c>
      <c r="J26" s="23" t="str">
        <f t="shared" ca="1" si="54"/>
        <v/>
      </c>
      <c r="K26" s="23" t="str">
        <f t="shared" ca="1" si="54"/>
        <v/>
      </c>
      <c r="L26" s="23" t="str">
        <f t="shared" ca="1" si="54"/>
        <v/>
      </c>
      <c r="M26" s="23" t="str">
        <f t="shared" ca="1" si="54"/>
        <v/>
      </c>
      <c r="N26" s="23" t="str">
        <f t="shared" ca="1" si="54"/>
        <v/>
      </c>
      <c r="O26" s="23" t="str">
        <f t="shared" ca="1" si="54"/>
        <v/>
      </c>
      <c r="P26" s="23">
        <f t="shared" ca="1" si="2"/>
        <v>1985</v>
      </c>
    </row>
    <row r="27" spans="2:16" s="15" customFormat="1" ht="13.1">
      <c r="B27" s="15" t="s">
        <v>22</v>
      </c>
      <c r="D27" s="16">
        <f ca="1">SUM(D28:D32)</f>
        <v>30000</v>
      </c>
      <c r="E27" s="17">
        <f t="shared" ref="E27" ca="1" si="55">SUM(E28:E32)</f>
        <v>25203.57</v>
      </c>
      <c r="F27" s="17">
        <f t="shared" ref="F27" ca="1" si="56">SUM(F28:F32)</f>
        <v>28003.64</v>
      </c>
      <c r="G27" s="17">
        <f t="shared" ref="G27" ca="1" si="57">SUM(G28:G32)</f>
        <v>8246.619999999999</v>
      </c>
      <c r="H27" s="17">
        <f t="shared" ref="H27" ca="1" si="58">SUM(H28:H32)</f>
        <v>19605.57</v>
      </c>
      <c r="I27" s="17">
        <f t="shared" ref="I27" ca="1" si="59">SUM(I28:I32)</f>
        <v>0</v>
      </c>
      <c r="J27" s="17">
        <f t="shared" ref="J27" ca="1" si="60">SUM(J28:J32)</f>
        <v>0</v>
      </c>
      <c r="K27" s="17">
        <f t="shared" ref="K27" ca="1" si="61">SUM(K28:K32)</f>
        <v>0</v>
      </c>
      <c r="L27" s="17">
        <f t="shared" ref="L27" ca="1" si="62">SUM(L28:L32)</f>
        <v>0</v>
      </c>
      <c r="M27" s="17">
        <f t="shared" ref="M27" ca="1" si="63">SUM(M28:M32)</f>
        <v>0</v>
      </c>
      <c r="N27" s="17">
        <f t="shared" ref="N27" ca="1" si="64">SUM(N28:N32)</f>
        <v>0</v>
      </c>
      <c r="O27" s="17">
        <f t="shared" ref="O27" ca="1" si="65">SUM(O28:O32)</f>
        <v>0</v>
      </c>
      <c r="P27" s="17">
        <f t="shared" ca="1" si="2"/>
        <v>111059.4</v>
      </c>
    </row>
    <row r="28" spans="2:16">
      <c r="C28" s="18" t="s">
        <v>5</v>
      </c>
      <c r="D28" s="19">
        <f t="shared" ref="D28:O28" ca="1" si="66">IFERROR(SUMPRODUCT((INDEX(INDIRECT(D$2&amp;"!A2:A200"),MATCH($C28,INDIRECT(D$2&amp;"!B2:B200"),0))=INDIRECT(D$2&amp;"!A2:A200"))*1,ISNUMBER(FIND($B27,INDIRECT(D$2&amp;"!B2:B200")))*1,INDIRECT(D$2&amp;"!C2:C200")),"")</f>
        <v>30000</v>
      </c>
      <c r="E28" s="20">
        <f t="shared" ca="1" si="66"/>
        <v>15573.57</v>
      </c>
      <c r="F28" s="20">
        <f t="shared" ca="1" si="66"/>
        <v>22918.639999999999</v>
      </c>
      <c r="G28" s="20">
        <f t="shared" ca="1" si="66"/>
        <v>7514.62</v>
      </c>
      <c r="H28" s="20">
        <f t="shared" ca="1" si="66"/>
        <v>14452.57</v>
      </c>
      <c r="I28" s="20" t="str">
        <f t="shared" ca="1" si="66"/>
        <v/>
      </c>
      <c r="J28" s="20" t="str">
        <f t="shared" ca="1" si="66"/>
        <v/>
      </c>
      <c r="K28" s="20" t="str">
        <f t="shared" ca="1" si="66"/>
        <v/>
      </c>
      <c r="L28" s="20" t="str">
        <f t="shared" ca="1" si="66"/>
        <v/>
      </c>
      <c r="M28" s="20" t="str">
        <f t="shared" ca="1" si="66"/>
        <v/>
      </c>
      <c r="N28" s="20" t="str">
        <f t="shared" ca="1" si="66"/>
        <v/>
      </c>
      <c r="O28" s="20" t="str">
        <f t="shared" ca="1" si="66"/>
        <v/>
      </c>
      <c r="P28" s="20">
        <f t="shared" ca="1" si="2"/>
        <v>90459.4</v>
      </c>
    </row>
    <row r="29" spans="2:16">
      <c r="C29" s="18" t="s">
        <v>16</v>
      </c>
      <c r="D29" s="19">
        <f t="shared" ref="D29:O29" ca="1" si="67">IFERROR(SUMPRODUCT((INDEX(INDIRECT(D$2&amp;"!A2:A200"),MATCH($C29,INDIRECT(D$2&amp;"!B2:B200"),0))=INDIRECT(D$2&amp;"!A2:A200"))*1,ISNUMBER(FIND($B27,INDIRECT(D$2&amp;"!B2:B200")))*1,INDIRECT(D$2&amp;"!C2:C200")),"")</f>
        <v>0</v>
      </c>
      <c r="E29" s="20">
        <f t="shared" ca="1" si="67"/>
        <v>6522</v>
      </c>
      <c r="F29" s="20">
        <f t="shared" ca="1" si="67"/>
        <v>0</v>
      </c>
      <c r="G29" s="20">
        <f t="shared" ca="1" si="67"/>
        <v>0</v>
      </c>
      <c r="H29" s="20">
        <f t="shared" ca="1" si="67"/>
        <v>0</v>
      </c>
      <c r="I29" s="20" t="str">
        <f t="shared" ca="1" si="67"/>
        <v/>
      </c>
      <c r="J29" s="20" t="str">
        <f t="shared" ca="1" si="67"/>
        <v/>
      </c>
      <c r="K29" s="20" t="str">
        <f t="shared" ca="1" si="67"/>
        <v/>
      </c>
      <c r="L29" s="20" t="str">
        <f t="shared" ca="1" si="67"/>
        <v/>
      </c>
      <c r="M29" s="20" t="str">
        <f t="shared" ca="1" si="67"/>
        <v/>
      </c>
      <c r="N29" s="20" t="str">
        <f t="shared" ca="1" si="67"/>
        <v/>
      </c>
      <c r="O29" s="20" t="str">
        <f t="shared" ca="1" si="67"/>
        <v/>
      </c>
      <c r="P29" s="20">
        <f t="shared" ca="1" si="2"/>
        <v>6522</v>
      </c>
    </row>
    <row r="30" spans="2:16">
      <c r="C30" s="18" t="s">
        <v>3</v>
      </c>
      <c r="D30" s="19">
        <f t="shared" ref="D30:O30" ca="1" si="68">IFERROR(SUMPRODUCT((INDEX(INDIRECT(D$2&amp;"!A2:A200"),MATCH($C30,INDIRECT(D$2&amp;"!B2:B200"),0))=INDIRECT(D$2&amp;"!A2:A200"))*1,ISNUMBER(FIND($B27,INDIRECT(D$2&amp;"!B2:B200")))*1,INDIRECT(D$2&amp;"!C2:C200")),"")</f>
        <v>0</v>
      </c>
      <c r="E30" s="20">
        <f t="shared" ca="1" si="68"/>
        <v>2432</v>
      </c>
      <c r="F30" s="20">
        <f t="shared" ca="1" si="68"/>
        <v>3542</v>
      </c>
      <c r="G30" s="20">
        <f t="shared" ca="1" si="68"/>
        <v>0</v>
      </c>
      <c r="H30" s="20">
        <f t="shared" ca="1" si="68"/>
        <v>4219</v>
      </c>
      <c r="I30" s="20" t="str">
        <f t="shared" ca="1" si="68"/>
        <v/>
      </c>
      <c r="J30" s="20" t="str">
        <f t="shared" ca="1" si="68"/>
        <v/>
      </c>
      <c r="K30" s="20" t="str">
        <f t="shared" ca="1" si="68"/>
        <v/>
      </c>
      <c r="L30" s="20" t="str">
        <f t="shared" ca="1" si="68"/>
        <v/>
      </c>
      <c r="M30" s="20" t="str">
        <f t="shared" ca="1" si="68"/>
        <v/>
      </c>
      <c r="N30" s="20" t="str">
        <f t="shared" ca="1" si="68"/>
        <v/>
      </c>
      <c r="O30" s="20" t="str">
        <f t="shared" ca="1" si="68"/>
        <v/>
      </c>
      <c r="P30" s="20">
        <f t="shared" ca="1" si="2"/>
        <v>10193</v>
      </c>
    </row>
    <row r="31" spans="2:16">
      <c r="C31" s="18" t="s">
        <v>11</v>
      </c>
      <c r="D31" s="19">
        <f t="shared" ref="D31:O31" ca="1" si="69">IFERROR(SUMPRODUCT((INDEX(INDIRECT(D$2&amp;"!A2:A200"),MATCH($C31,INDIRECT(D$2&amp;"!B2:B200"),0))=INDIRECT(D$2&amp;"!A2:A200"))*1,ISNUMBER(FIND($B27,INDIRECT(D$2&amp;"!B2:B200")))*1,INDIRECT(D$2&amp;"!C2:C200")),"")</f>
        <v>0</v>
      </c>
      <c r="E31" s="20">
        <f t="shared" ca="1" si="69"/>
        <v>0</v>
      </c>
      <c r="F31" s="20">
        <f t="shared" ca="1" si="69"/>
        <v>0</v>
      </c>
      <c r="G31" s="20">
        <f t="shared" ca="1" si="69"/>
        <v>0</v>
      </c>
      <c r="H31" s="20">
        <f t="shared" ca="1" si="69"/>
        <v>0</v>
      </c>
      <c r="I31" s="20" t="str">
        <f t="shared" ca="1" si="69"/>
        <v/>
      </c>
      <c r="J31" s="20" t="str">
        <f t="shared" ca="1" si="69"/>
        <v/>
      </c>
      <c r="K31" s="20" t="str">
        <f t="shared" ca="1" si="69"/>
        <v/>
      </c>
      <c r="L31" s="20" t="str">
        <f t="shared" ca="1" si="69"/>
        <v/>
      </c>
      <c r="M31" s="20" t="str">
        <f t="shared" ca="1" si="69"/>
        <v/>
      </c>
      <c r="N31" s="20" t="str">
        <f t="shared" ca="1" si="69"/>
        <v/>
      </c>
      <c r="O31" s="20" t="str">
        <f t="shared" ca="1" si="69"/>
        <v/>
      </c>
      <c r="P31" s="20">
        <f t="shared" ca="1" si="2"/>
        <v>0</v>
      </c>
    </row>
    <row r="32" spans="2:16">
      <c r="B32" s="21"/>
      <c r="C32" s="21" t="s">
        <v>8</v>
      </c>
      <c r="D32" s="22">
        <f t="shared" ref="D32:O32" ca="1" si="70">IFERROR(SUMPRODUCT((INDEX(INDIRECT(D$2&amp;"!A2:A200"),MATCH($C32,INDIRECT(D$2&amp;"!B2:B200"),0))=INDIRECT(D$2&amp;"!A2:A200"))*1,ISNUMBER(FIND($B27,INDIRECT(D$2&amp;"!B2:B200")))*1,INDIRECT(D$2&amp;"!C2:C200")),"")</f>
        <v>0</v>
      </c>
      <c r="E32" s="23">
        <f t="shared" ca="1" si="70"/>
        <v>676</v>
      </c>
      <c r="F32" s="23">
        <f t="shared" ca="1" si="70"/>
        <v>1543</v>
      </c>
      <c r="G32" s="23">
        <f t="shared" ca="1" si="70"/>
        <v>732</v>
      </c>
      <c r="H32" s="23">
        <f t="shared" ca="1" si="70"/>
        <v>934</v>
      </c>
      <c r="I32" s="23" t="str">
        <f t="shared" ca="1" si="70"/>
        <v/>
      </c>
      <c r="J32" s="23" t="str">
        <f t="shared" ca="1" si="70"/>
        <v/>
      </c>
      <c r="K32" s="23" t="str">
        <f t="shared" ca="1" si="70"/>
        <v/>
      </c>
      <c r="L32" s="23" t="str">
        <f t="shared" ca="1" si="70"/>
        <v/>
      </c>
      <c r="M32" s="23" t="str">
        <f t="shared" ca="1" si="70"/>
        <v/>
      </c>
      <c r="N32" s="23" t="str">
        <f t="shared" ca="1" si="70"/>
        <v/>
      </c>
      <c r="O32" s="23" t="str">
        <f t="shared" ca="1" si="70"/>
        <v/>
      </c>
      <c r="P32" s="23">
        <f t="shared" ca="1" si="2"/>
        <v>3885</v>
      </c>
    </row>
    <row r="33" spans="2:16" s="15" customFormat="1" ht="13.1">
      <c r="B33" s="15" t="s">
        <v>21</v>
      </c>
      <c r="D33" s="16">
        <f ca="1">SUM(D34:D38)</f>
        <v>32600</v>
      </c>
      <c r="E33" s="17">
        <f t="shared" ref="E33" ca="1" si="71">SUM(E34:E38)</f>
        <v>40365.590000000004</v>
      </c>
      <c r="F33" s="17">
        <f t="shared" ref="F33" ca="1" si="72">SUM(F34:F38)</f>
        <v>26266.410000000003</v>
      </c>
      <c r="G33" s="17">
        <f t="shared" ref="G33" ca="1" si="73">SUM(G34:G38)</f>
        <v>17014.669999999998</v>
      </c>
      <c r="H33" s="17">
        <f t="shared" ref="H33" ca="1" si="74">SUM(H34:H38)</f>
        <v>20875.690000000002</v>
      </c>
      <c r="I33" s="17">
        <f t="shared" ref="I33" ca="1" si="75">SUM(I34:I38)</f>
        <v>0</v>
      </c>
      <c r="J33" s="17">
        <f t="shared" ref="J33" ca="1" si="76">SUM(J34:J38)</f>
        <v>0</v>
      </c>
      <c r="K33" s="17">
        <f t="shared" ref="K33" ca="1" si="77">SUM(K34:K38)</f>
        <v>0</v>
      </c>
      <c r="L33" s="17">
        <f t="shared" ref="L33" ca="1" si="78">SUM(L34:L38)</f>
        <v>0</v>
      </c>
      <c r="M33" s="17">
        <f t="shared" ref="M33" ca="1" si="79">SUM(M34:M38)</f>
        <v>0</v>
      </c>
      <c r="N33" s="17">
        <f t="shared" ref="N33" ca="1" si="80">SUM(N34:N38)</f>
        <v>0</v>
      </c>
      <c r="O33" s="17">
        <f t="shared" ref="O33" ca="1" si="81">SUM(O34:O38)</f>
        <v>0</v>
      </c>
      <c r="P33" s="17">
        <f t="shared" ca="1" si="2"/>
        <v>137122.35999999999</v>
      </c>
    </row>
    <row r="34" spans="2:16">
      <c r="C34" s="18" t="s">
        <v>5</v>
      </c>
      <c r="D34" s="19">
        <f t="shared" ref="D34:O34" ca="1" si="82">IFERROR(SUMPRODUCT((INDEX(INDIRECT(D$2&amp;"!A2:A200"),MATCH($C34,INDIRECT(D$2&amp;"!B2:B200"),0))=INDIRECT(D$2&amp;"!A2:A200"))*1,ISNUMBER(FIND($B33,INDIRECT(D$2&amp;"!B2:B200")))*1,INDIRECT(D$2&amp;"!C2:C200")),"")</f>
        <v>25000</v>
      </c>
      <c r="E34" s="20">
        <f t="shared" ca="1" si="82"/>
        <v>31539.93</v>
      </c>
      <c r="F34" s="20">
        <f t="shared" ca="1" si="82"/>
        <v>22692.43</v>
      </c>
      <c r="G34" s="20">
        <f t="shared" ca="1" si="82"/>
        <v>5367.45</v>
      </c>
      <c r="H34" s="20">
        <f t="shared" ca="1" si="82"/>
        <v>10612.94</v>
      </c>
      <c r="I34" s="20" t="str">
        <f t="shared" ca="1" si="82"/>
        <v/>
      </c>
      <c r="J34" s="20" t="str">
        <f t="shared" ca="1" si="82"/>
        <v/>
      </c>
      <c r="K34" s="20" t="str">
        <f t="shared" ca="1" si="82"/>
        <v/>
      </c>
      <c r="L34" s="20" t="str">
        <f t="shared" ca="1" si="82"/>
        <v/>
      </c>
      <c r="M34" s="20" t="str">
        <f t="shared" ca="1" si="82"/>
        <v/>
      </c>
      <c r="N34" s="20" t="str">
        <f t="shared" ca="1" si="82"/>
        <v/>
      </c>
      <c r="O34" s="20" t="str">
        <f t="shared" ca="1" si="82"/>
        <v/>
      </c>
      <c r="P34" s="20">
        <f t="shared" ca="1" si="2"/>
        <v>95212.75</v>
      </c>
    </row>
    <row r="35" spans="2:16">
      <c r="C35" s="18" t="s">
        <v>16</v>
      </c>
      <c r="D35" s="19">
        <f t="shared" ref="D35:O35" ca="1" si="83">IFERROR(SUMPRODUCT((INDEX(INDIRECT(D$2&amp;"!A2:A200"),MATCH($C35,INDIRECT(D$2&amp;"!B2:B200"),0))=INDIRECT(D$2&amp;"!A2:A200"))*1,ISNUMBER(FIND($B33,INDIRECT(D$2&amp;"!B2:B200")))*1,INDIRECT(D$2&amp;"!C2:C200")),"")</f>
        <v>600</v>
      </c>
      <c r="E35" s="20">
        <f t="shared" ca="1" si="83"/>
        <v>116.9</v>
      </c>
      <c r="F35" s="20">
        <f t="shared" ca="1" si="83"/>
        <v>143.99</v>
      </c>
      <c r="G35" s="20">
        <f t="shared" ca="1" si="83"/>
        <v>966.29</v>
      </c>
      <c r="H35" s="20">
        <f t="shared" ca="1" si="83"/>
        <v>1054.0899999999999</v>
      </c>
      <c r="I35" s="20" t="str">
        <f t="shared" ca="1" si="83"/>
        <v/>
      </c>
      <c r="J35" s="20" t="str">
        <f t="shared" ca="1" si="83"/>
        <v/>
      </c>
      <c r="K35" s="20" t="str">
        <f t="shared" ca="1" si="83"/>
        <v/>
      </c>
      <c r="L35" s="20" t="str">
        <f t="shared" ca="1" si="83"/>
        <v/>
      </c>
      <c r="M35" s="20" t="str">
        <f t="shared" ca="1" si="83"/>
        <v/>
      </c>
      <c r="N35" s="20" t="str">
        <f t="shared" ca="1" si="83"/>
        <v/>
      </c>
      <c r="O35" s="20" t="str">
        <f t="shared" ca="1" si="83"/>
        <v/>
      </c>
      <c r="P35" s="20">
        <f t="shared" ca="1" si="2"/>
        <v>2881.2699999999995</v>
      </c>
    </row>
    <row r="36" spans="2:16">
      <c r="C36" s="18" t="s">
        <v>3</v>
      </c>
      <c r="D36" s="19">
        <f t="shared" ref="D36:O36" ca="1" si="84">IFERROR(SUMPRODUCT((INDEX(INDIRECT(D$2&amp;"!A2:A200"),MATCH($C36,INDIRECT(D$2&amp;"!B2:B200"),0))=INDIRECT(D$2&amp;"!A2:A200"))*1,ISNUMBER(FIND($B33,INDIRECT(D$2&amp;"!B2:B200")))*1,INDIRECT(D$2&amp;"!C2:C200")),"")</f>
        <v>0</v>
      </c>
      <c r="E36" s="20">
        <f t="shared" ca="1" si="84"/>
        <v>0</v>
      </c>
      <c r="F36" s="20">
        <f t="shared" ca="1" si="84"/>
        <v>673</v>
      </c>
      <c r="G36" s="20">
        <f t="shared" ca="1" si="84"/>
        <v>0</v>
      </c>
      <c r="H36" s="20">
        <f t="shared" ca="1" si="84"/>
        <v>0</v>
      </c>
      <c r="I36" s="20" t="str">
        <f t="shared" ca="1" si="84"/>
        <v/>
      </c>
      <c r="J36" s="20" t="str">
        <f t="shared" ca="1" si="84"/>
        <v/>
      </c>
      <c r="K36" s="20" t="str">
        <f t="shared" ca="1" si="84"/>
        <v/>
      </c>
      <c r="L36" s="20" t="str">
        <f t="shared" ca="1" si="84"/>
        <v/>
      </c>
      <c r="M36" s="20" t="str">
        <f t="shared" ca="1" si="84"/>
        <v/>
      </c>
      <c r="N36" s="20" t="str">
        <f t="shared" ca="1" si="84"/>
        <v/>
      </c>
      <c r="O36" s="20" t="str">
        <f t="shared" ca="1" si="84"/>
        <v/>
      </c>
      <c r="P36" s="20">
        <f t="shared" ca="1" si="2"/>
        <v>673</v>
      </c>
    </row>
    <row r="37" spans="2:16">
      <c r="C37" s="18" t="s">
        <v>11</v>
      </c>
      <c r="D37" s="19">
        <f t="shared" ref="D37:O37" ca="1" si="85">IFERROR(SUMPRODUCT((INDEX(INDIRECT(D$2&amp;"!A2:A200"),MATCH($C37,INDIRECT(D$2&amp;"!B2:B200"),0))=INDIRECT(D$2&amp;"!A2:A200"))*1,ISNUMBER(FIND($B33,INDIRECT(D$2&amp;"!B2:B200")))*1,INDIRECT(D$2&amp;"!C2:C200")),"")</f>
        <v>7000</v>
      </c>
      <c r="E37" s="20">
        <f t="shared" ca="1" si="85"/>
        <v>8353.76</v>
      </c>
      <c r="F37" s="20">
        <f t="shared" ca="1" si="85"/>
        <v>622.99</v>
      </c>
      <c r="G37" s="20">
        <f t="shared" ca="1" si="85"/>
        <v>10437.93</v>
      </c>
      <c r="H37" s="20">
        <f t="shared" ca="1" si="85"/>
        <v>7355.66</v>
      </c>
      <c r="I37" s="20" t="str">
        <f t="shared" ca="1" si="85"/>
        <v/>
      </c>
      <c r="J37" s="20" t="str">
        <f t="shared" ca="1" si="85"/>
        <v/>
      </c>
      <c r="K37" s="20" t="str">
        <f t="shared" ca="1" si="85"/>
        <v/>
      </c>
      <c r="L37" s="20" t="str">
        <f t="shared" ca="1" si="85"/>
        <v/>
      </c>
      <c r="M37" s="20" t="str">
        <f t="shared" ca="1" si="85"/>
        <v/>
      </c>
      <c r="N37" s="20" t="str">
        <f t="shared" ca="1" si="85"/>
        <v/>
      </c>
      <c r="O37" s="20" t="str">
        <f t="shared" ca="1" si="85"/>
        <v/>
      </c>
      <c r="P37" s="20">
        <f t="shared" ca="1" si="2"/>
        <v>33770.339999999997</v>
      </c>
    </row>
    <row r="38" spans="2:16">
      <c r="B38" s="21"/>
      <c r="C38" s="21" t="s">
        <v>8</v>
      </c>
      <c r="D38" s="22">
        <f t="shared" ref="D38:O38" ca="1" si="86">IFERROR(SUMPRODUCT((INDEX(INDIRECT(D$2&amp;"!A2:A200"),MATCH($C38,INDIRECT(D$2&amp;"!B2:B200"),0))=INDIRECT(D$2&amp;"!A2:A200"))*1,ISNUMBER(FIND($B33,INDIRECT(D$2&amp;"!B2:B200")))*1,INDIRECT(D$2&amp;"!C2:C200")),"")</f>
        <v>0</v>
      </c>
      <c r="E38" s="23">
        <f t="shared" ca="1" si="86"/>
        <v>355</v>
      </c>
      <c r="F38" s="23">
        <f t="shared" ca="1" si="86"/>
        <v>2134</v>
      </c>
      <c r="G38" s="23">
        <f t="shared" ca="1" si="86"/>
        <v>243</v>
      </c>
      <c r="H38" s="23">
        <f t="shared" ca="1" si="86"/>
        <v>1853</v>
      </c>
      <c r="I38" s="23" t="str">
        <f t="shared" ca="1" si="86"/>
        <v/>
      </c>
      <c r="J38" s="23" t="str">
        <f t="shared" ca="1" si="86"/>
        <v/>
      </c>
      <c r="K38" s="23" t="str">
        <f t="shared" ca="1" si="86"/>
        <v/>
      </c>
      <c r="L38" s="23" t="str">
        <f t="shared" ca="1" si="86"/>
        <v/>
      </c>
      <c r="M38" s="23" t="str">
        <f t="shared" ca="1" si="86"/>
        <v/>
      </c>
      <c r="N38" s="23" t="str">
        <f t="shared" ca="1" si="86"/>
        <v/>
      </c>
      <c r="O38" s="23" t="str">
        <f t="shared" ca="1" si="86"/>
        <v/>
      </c>
      <c r="P38" s="23">
        <f t="shared" ca="1" si="2"/>
        <v>4585</v>
      </c>
    </row>
    <row r="39" spans="2:16" s="15" customFormat="1" ht="13.1">
      <c r="B39" s="15" t="s">
        <v>19</v>
      </c>
      <c r="D39" s="16">
        <f ca="1">SUM(D40:D44)</f>
        <v>27000</v>
      </c>
      <c r="E39" s="17">
        <f t="shared" ref="E39" ca="1" si="87">SUM(E40:E44)</f>
        <v>7642.88</v>
      </c>
      <c r="F39" s="17">
        <f t="shared" ref="F39" ca="1" si="88">SUM(F40:F44)</f>
        <v>16718.8</v>
      </c>
      <c r="G39" s="17">
        <f t="shared" ref="G39" ca="1" si="89">SUM(G40:G44)</f>
        <v>44926.34</v>
      </c>
      <c r="H39" s="17">
        <f t="shared" ref="H39" ca="1" si="90">SUM(H40:H44)</f>
        <v>33853.81</v>
      </c>
      <c r="I39" s="17">
        <f t="shared" ref="I39" ca="1" si="91">SUM(I40:I44)</f>
        <v>0</v>
      </c>
      <c r="J39" s="17">
        <f t="shared" ref="J39" ca="1" si="92">SUM(J40:J44)</f>
        <v>0</v>
      </c>
      <c r="K39" s="17">
        <f t="shared" ref="K39" ca="1" si="93">SUM(K40:K44)</f>
        <v>0</v>
      </c>
      <c r="L39" s="17">
        <f t="shared" ref="L39" ca="1" si="94">SUM(L40:L44)</f>
        <v>0</v>
      </c>
      <c r="M39" s="17">
        <f t="shared" ref="M39" ca="1" si="95">SUM(M40:M44)</f>
        <v>0</v>
      </c>
      <c r="N39" s="17">
        <f t="shared" ref="N39" ca="1" si="96">SUM(N40:N44)</f>
        <v>0</v>
      </c>
      <c r="O39" s="17">
        <f t="shared" ref="O39" ca="1" si="97">SUM(O40:O44)</f>
        <v>0</v>
      </c>
      <c r="P39" s="17">
        <f t="shared" ca="1" si="2"/>
        <v>130141.82999999999</v>
      </c>
    </row>
    <row r="40" spans="2:16">
      <c r="C40" s="18" t="s">
        <v>5</v>
      </c>
      <c r="D40" s="19">
        <f t="shared" ref="D40:O40" ca="1" si="98">IFERROR(SUMPRODUCT((INDEX(INDIRECT(D$2&amp;"!A2:A200"),MATCH($C40,INDIRECT(D$2&amp;"!B2:B200"),0))=INDIRECT(D$2&amp;"!A2:A200"))*1,ISNUMBER(FIND($B39,INDIRECT(D$2&amp;"!B2:B200")))*1,INDIRECT(D$2&amp;"!C2:C200")),"")</f>
        <v>27000</v>
      </c>
      <c r="E40" s="20">
        <f t="shared" ca="1" si="98"/>
        <v>2704.88</v>
      </c>
      <c r="F40" s="20">
        <f t="shared" ca="1" si="98"/>
        <v>10819.8</v>
      </c>
      <c r="G40" s="20">
        <f t="shared" ca="1" si="98"/>
        <v>32938.339999999997</v>
      </c>
      <c r="H40" s="20">
        <f t="shared" ca="1" si="98"/>
        <v>33853.81</v>
      </c>
      <c r="I40" s="20" t="str">
        <f t="shared" ca="1" si="98"/>
        <v/>
      </c>
      <c r="J40" s="20" t="str">
        <f t="shared" ca="1" si="98"/>
        <v/>
      </c>
      <c r="K40" s="20" t="str">
        <f t="shared" ca="1" si="98"/>
        <v/>
      </c>
      <c r="L40" s="20" t="str">
        <f t="shared" ca="1" si="98"/>
        <v/>
      </c>
      <c r="M40" s="20" t="str">
        <f t="shared" ca="1" si="98"/>
        <v/>
      </c>
      <c r="N40" s="20" t="str">
        <f t="shared" ca="1" si="98"/>
        <v/>
      </c>
      <c r="O40" s="20" t="str">
        <f t="shared" ca="1" si="98"/>
        <v/>
      </c>
      <c r="P40" s="20">
        <f t="shared" ca="1" si="2"/>
        <v>107316.82999999999</v>
      </c>
    </row>
    <row r="41" spans="2:16">
      <c r="C41" s="18" t="s">
        <v>16</v>
      </c>
      <c r="D41" s="19">
        <f t="shared" ref="D41:O41" ca="1" si="99">IFERROR(SUMPRODUCT((INDEX(INDIRECT(D$2&amp;"!A2:A200"),MATCH($C41,INDIRECT(D$2&amp;"!B2:B200"),0))=INDIRECT(D$2&amp;"!A2:A200"))*1,ISNUMBER(FIND($B39,INDIRECT(D$2&amp;"!B2:B200")))*1,INDIRECT(D$2&amp;"!C2:C200")),"")</f>
        <v>0</v>
      </c>
      <c r="E41" s="20">
        <f t="shared" ca="1" si="99"/>
        <v>3954</v>
      </c>
      <c r="F41" s="20">
        <f t="shared" ca="1" si="99"/>
        <v>0</v>
      </c>
      <c r="G41" s="20">
        <f t="shared" ca="1" si="99"/>
        <v>0</v>
      </c>
      <c r="H41" s="20">
        <f t="shared" ca="1" si="99"/>
        <v>0</v>
      </c>
      <c r="I41" s="20" t="str">
        <f t="shared" ca="1" si="99"/>
        <v/>
      </c>
      <c r="J41" s="20" t="str">
        <f t="shared" ca="1" si="99"/>
        <v/>
      </c>
      <c r="K41" s="20" t="str">
        <f t="shared" ca="1" si="99"/>
        <v/>
      </c>
      <c r="L41" s="20" t="str">
        <f t="shared" ca="1" si="99"/>
        <v/>
      </c>
      <c r="M41" s="20" t="str">
        <f t="shared" ca="1" si="99"/>
        <v/>
      </c>
      <c r="N41" s="20" t="str">
        <f t="shared" ca="1" si="99"/>
        <v/>
      </c>
      <c r="O41" s="20" t="str">
        <f t="shared" ca="1" si="99"/>
        <v/>
      </c>
      <c r="P41" s="20">
        <f t="shared" ca="1" si="2"/>
        <v>3954</v>
      </c>
    </row>
    <row r="42" spans="2:16">
      <c r="C42" s="18" t="s">
        <v>3</v>
      </c>
      <c r="D42" s="19">
        <f t="shared" ref="D42:O42" ca="1" si="100">IFERROR(SUMPRODUCT((INDEX(INDIRECT(D$2&amp;"!A2:A200"),MATCH($C42,INDIRECT(D$2&amp;"!B2:B200"),0))=INDIRECT(D$2&amp;"!A2:A200"))*1,ISNUMBER(FIND($B39,INDIRECT(D$2&amp;"!B2:B200")))*1,INDIRECT(D$2&amp;"!C2:C200")),"")</f>
        <v>0</v>
      </c>
      <c r="E42" s="20">
        <f t="shared" ca="1" si="100"/>
        <v>0</v>
      </c>
      <c r="F42" s="20">
        <f t="shared" ca="1" si="100"/>
        <v>2355</v>
      </c>
      <c r="G42" s="20">
        <f t="shared" ca="1" si="100"/>
        <v>3445</v>
      </c>
      <c r="H42" s="20">
        <f t="shared" ca="1" si="100"/>
        <v>0</v>
      </c>
      <c r="I42" s="20" t="str">
        <f t="shared" ca="1" si="100"/>
        <v/>
      </c>
      <c r="J42" s="20" t="str">
        <f t="shared" ca="1" si="100"/>
        <v/>
      </c>
      <c r="K42" s="20" t="str">
        <f t="shared" ca="1" si="100"/>
        <v/>
      </c>
      <c r="L42" s="20" t="str">
        <f t="shared" ca="1" si="100"/>
        <v/>
      </c>
      <c r="M42" s="20" t="str">
        <f t="shared" ca="1" si="100"/>
        <v/>
      </c>
      <c r="N42" s="20" t="str">
        <f t="shared" ca="1" si="100"/>
        <v/>
      </c>
      <c r="O42" s="20" t="str">
        <f t="shared" ca="1" si="100"/>
        <v/>
      </c>
      <c r="P42" s="20">
        <f t="shared" ca="1" si="2"/>
        <v>5800</v>
      </c>
    </row>
    <row r="43" spans="2:16">
      <c r="C43" s="18" t="s">
        <v>11</v>
      </c>
      <c r="D43" s="19">
        <f t="shared" ref="D43:O43" ca="1" si="101">IFERROR(SUMPRODUCT((INDEX(INDIRECT(D$2&amp;"!A2:A200"),MATCH($C43,INDIRECT(D$2&amp;"!B2:B200"),0))=INDIRECT(D$2&amp;"!A2:A200"))*1,ISNUMBER(FIND($B39,INDIRECT(D$2&amp;"!B2:B200")))*1,INDIRECT(D$2&amp;"!C2:C200")),"")</f>
        <v>0</v>
      </c>
      <c r="E43" s="20">
        <f t="shared" ca="1" si="101"/>
        <v>0</v>
      </c>
      <c r="F43" s="20">
        <f t="shared" ca="1" si="101"/>
        <v>0</v>
      </c>
      <c r="G43" s="20">
        <f t="shared" ca="1" si="101"/>
        <v>0</v>
      </c>
      <c r="H43" s="20">
        <f t="shared" ca="1" si="101"/>
        <v>0</v>
      </c>
      <c r="I43" s="20" t="str">
        <f t="shared" ca="1" si="101"/>
        <v/>
      </c>
      <c r="J43" s="20" t="str">
        <f t="shared" ca="1" si="101"/>
        <v/>
      </c>
      <c r="K43" s="20" t="str">
        <f t="shared" ca="1" si="101"/>
        <v/>
      </c>
      <c r="L43" s="20" t="str">
        <f t="shared" ca="1" si="101"/>
        <v/>
      </c>
      <c r="M43" s="20" t="str">
        <f t="shared" ca="1" si="101"/>
        <v/>
      </c>
      <c r="N43" s="20" t="str">
        <f t="shared" ca="1" si="101"/>
        <v/>
      </c>
      <c r="O43" s="20" t="str">
        <f t="shared" ca="1" si="101"/>
        <v/>
      </c>
      <c r="P43" s="20">
        <f t="shared" ca="1" si="2"/>
        <v>0</v>
      </c>
    </row>
    <row r="44" spans="2:16">
      <c r="B44" s="21"/>
      <c r="C44" s="21" t="s">
        <v>8</v>
      </c>
      <c r="D44" s="22">
        <f t="shared" ref="D44:O44" ca="1" si="102">IFERROR(SUMPRODUCT((INDEX(INDIRECT(D$2&amp;"!A2:A200"),MATCH($C44,INDIRECT(D$2&amp;"!B2:B200"),0))=INDIRECT(D$2&amp;"!A2:A200"))*1,ISNUMBER(FIND($B39,INDIRECT(D$2&amp;"!B2:B200")))*1,INDIRECT(D$2&amp;"!C2:C200")),"")</f>
        <v>0</v>
      </c>
      <c r="E44" s="23">
        <f t="shared" ca="1" si="102"/>
        <v>984</v>
      </c>
      <c r="F44" s="23">
        <f t="shared" ca="1" si="102"/>
        <v>3544</v>
      </c>
      <c r="G44" s="23">
        <f t="shared" ca="1" si="102"/>
        <v>8543</v>
      </c>
      <c r="H44" s="23">
        <f t="shared" ca="1" si="102"/>
        <v>0</v>
      </c>
      <c r="I44" s="23" t="str">
        <f t="shared" ca="1" si="102"/>
        <v/>
      </c>
      <c r="J44" s="23" t="str">
        <f t="shared" ca="1" si="102"/>
        <v/>
      </c>
      <c r="K44" s="23" t="str">
        <f t="shared" ca="1" si="102"/>
        <v/>
      </c>
      <c r="L44" s="23" t="str">
        <f t="shared" ca="1" si="102"/>
        <v/>
      </c>
      <c r="M44" s="23" t="str">
        <f t="shared" ca="1" si="102"/>
        <v/>
      </c>
      <c r="N44" s="23" t="str">
        <f t="shared" ca="1" si="102"/>
        <v/>
      </c>
      <c r="O44" s="23" t="str">
        <f t="shared" ca="1" si="102"/>
        <v/>
      </c>
      <c r="P44" s="23">
        <f t="shared" ca="1" si="2"/>
        <v>13071</v>
      </c>
    </row>
    <row r="45" spans="2:16" s="15" customFormat="1" ht="13.1">
      <c r="B45" s="24" t="s">
        <v>44</v>
      </c>
      <c r="D45" s="16">
        <f ca="1">SUM(D46:D50)</f>
        <v>499700</v>
      </c>
      <c r="E45" s="17">
        <f t="shared" ref="E45" ca="1" si="103">SUM(E46:E50)</f>
        <v>387549.74</v>
      </c>
      <c r="F45" s="17">
        <f t="shared" ref="F45" ca="1" si="104">SUM(F46:F50)</f>
        <v>375659.92000000004</v>
      </c>
      <c r="G45" s="17">
        <f t="shared" ref="G45" ca="1" si="105">SUM(G46:G50)</f>
        <v>426029.58</v>
      </c>
      <c r="H45" s="17">
        <f t="shared" ref="H45" ca="1" si="106">SUM(H46:H50)</f>
        <v>271474</v>
      </c>
      <c r="I45" s="17">
        <f t="shared" ref="I45" ca="1" si="107">SUM(I46:I50)</f>
        <v>0</v>
      </c>
      <c r="J45" s="17">
        <f t="shared" ref="J45" ca="1" si="108">SUM(J46:J50)</f>
        <v>0</v>
      </c>
      <c r="K45" s="17">
        <f t="shared" ref="K45" ca="1" si="109">SUM(K46:K50)</f>
        <v>0</v>
      </c>
      <c r="L45" s="17">
        <f t="shared" ref="L45" ca="1" si="110">SUM(L46:L50)</f>
        <v>0</v>
      </c>
      <c r="M45" s="17">
        <f t="shared" ref="M45" ca="1" si="111">SUM(M46:M50)</f>
        <v>0</v>
      </c>
      <c r="N45" s="17">
        <f t="shared" ref="N45" ca="1" si="112">SUM(N46:N50)</f>
        <v>0</v>
      </c>
      <c r="O45" s="17">
        <f t="shared" ref="O45" ca="1" si="113">SUM(O46:O50)</f>
        <v>0</v>
      </c>
      <c r="P45" s="17">
        <f t="shared" ca="1" si="2"/>
        <v>1960413.2400000002</v>
      </c>
    </row>
    <row r="46" spans="2:16">
      <c r="C46" s="18" t="s">
        <v>5</v>
      </c>
      <c r="D46" s="19">
        <f ca="1">SUMIF($C$3:$C$44,$C46,D$3:D$44)</f>
        <v>242000</v>
      </c>
      <c r="E46" s="20">
        <f t="shared" ref="E46:O46" ca="1" si="114">SUMIF($C$3:$C$44,$C46,E$3:E$44)</f>
        <v>131512.69999999998</v>
      </c>
      <c r="F46" s="20">
        <f t="shared" ca="1" si="114"/>
        <v>150070.54999999999</v>
      </c>
      <c r="G46" s="20">
        <f t="shared" ca="1" si="114"/>
        <v>137885.21</v>
      </c>
      <c r="H46" s="20">
        <f t="shared" ca="1" si="114"/>
        <v>188003.72999999998</v>
      </c>
      <c r="I46" s="20">
        <f t="shared" ca="1" si="114"/>
        <v>0</v>
      </c>
      <c r="J46" s="20">
        <f t="shared" ca="1" si="114"/>
        <v>0</v>
      </c>
      <c r="K46" s="20">
        <f t="shared" ca="1" si="114"/>
        <v>0</v>
      </c>
      <c r="L46" s="20">
        <f t="shared" ca="1" si="114"/>
        <v>0</v>
      </c>
      <c r="M46" s="20">
        <f t="shared" ca="1" si="114"/>
        <v>0</v>
      </c>
      <c r="N46" s="20">
        <f t="shared" ca="1" si="114"/>
        <v>0</v>
      </c>
      <c r="O46" s="20">
        <f t="shared" ca="1" si="114"/>
        <v>0</v>
      </c>
      <c r="P46" s="20">
        <f t="shared" ca="1" si="2"/>
        <v>849472.19</v>
      </c>
    </row>
    <row r="47" spans="2:16">
      <c r="C47" s="18" t="s">
        <v>16</v>
      </c>
      <c r="D47" s="19">
        <f t="shared" ref="D47:O50" ca="1" si="115">SUMIF($C$3:$C$44,$C47,D$3:D$44)</f>
        <v>155600</v>
      </c>
      <c r="E47" s="20">
        <f t="shared" ca="1" si="115"/>
        <v>169700.31</v>
      </c>
      <c r="F47" s="20">
        <f t="shared" ca="1" si="115"/>
        <v>126483.40000000001</v>
      </c>
      <c r="G47" s="20">
        <f t="shared" ca="1" si="115"/>
        <v>149667.16000000003</v>
      </c>
      <c r="H47" s="20">
        <f t="shared" ca="1" si="115"/>
        <v>36925.03</v>
      </c>
      <c r="I47" s="20">
        <f t="shared" ca="1" si="115"/>
        <v>0</v>
      </c>
      <c r="J47" s="20">
        <f t="shared" ca="1" si="115"/>
        <v>0</v>
      </c>
      <c r="K47" s="20">
        <f t="shared" ca="1" si="115"/>
        <v>0</v>
      </c>
      <c r="L47" s="20">
        <f t="shared" ca="1" si="115"/>
        <v>0</v>
      </c>
      <c r="M47" s="20">
        <f t="shared" ca="1" si="115"/>
        <v>0</v>
      </c>
      <c r="N47" s="20">
        <f t="shared" ca="1" si="115"/>
        <v>0</v>
      </c>
      <c r="O47" s="20">
        <f t="shared" ca="1" si="115"/>
        <v>0</v>
      </c>
      <c r="P47" s="20">
        <f t="shared" ca="1" si="2"/>
        <v>638375.90000000014</v>
      </c>
    </row>
    <row r="48" spans="2:16">
      <c r="C48" s="18" t="s">
        <v>3</v>
      </c>
      <c r="D48" s="19">
        <f t="shared" ca="1" si="115"/>
        <v>69300</v>
      </c>
      <c r="E48" s="20">
        <f t="shared" ca="1" si="115"/>
        <v>59997.17</v>
      </c>
      <c r="F48" s="20">
        <f t="shared" ca="1" si="115"/>
        <v>73701.88</v>
      </c>
      <c r="G48" s="20">
        <f t="shared" ca="1" si="115"/>
        <v>83001.78</v>
      </c>
      <c r="H48" s="20">
        <f t="shared" ca="1" si="115"/>
        <v>19261.580000000002</v>
      </c>
      <c r="I48" s="20">
        <f t="shared" ca="1" si="115"/>
        <v>0</v>
      </c>
      <c r="J48" s="20">
        <f t="shared" ca="1" si="115"/>
        <v>0</v>
      </c>
      <c r="K48" s="20">
        <f t="shared" ca="1" si="115"/>
        <v>0</v>
      </c>
      <c r="L48" s="20">
        <f t="shared" ca="1" si="115"/>
        <v>0</v>
      </c>
      <c r="M48" s="20">
        <f t="shared" ca="1" si="115"/>
        <v>0</v>
      </c>
      <c r="N48" s="20">
        <f t="shared" ca="1" si="115"/>
        <v>0</v>
      </c>
      <c r="O48" s="20">
        <f t="shared" ca="1" si="115"/>
        <v>0</v>
      </c>
      <c r="P48" s="20">
        <f t="shared" ca="1" si="2"/>
        <v>305262.40999999997</v>
      </c>
    </row>
    <row r="49" spans="2:16">
      <c r="C49" s="18" t="s">
        <v>11</v>
      </c>
      <c r="D49" s="19">
        <f t="shared" ca="1" si="115"/>
        <v>23800</v>
      </c>
      <c r="E49" s="20">
        <f t="shared" ca="1" si="115"/>
        <v>18661.54</v>
      </c>
      <c r="F49" s="20">
        <f t="shared" ca="1" si="115"/>
        <v>6725.08</v>
      </c>
      <c r="G49" s="20">
        <f t="shared" ca="1" si="115"/>
        <v>36050.43</v>
      </c>
      <c r="H49" s="20">
        <f t="shared" ca="1" si="115"/>
        <v>11665.66</v>
      </c>
      <c r="I49" s="20">
        <f t="shared" ca="1" si="115"/>
        <v>0</v>
      </c>
      <c r="J49" s="20">
        <f t="shared" ca="1" si="115"/>
        <v>0</v>
      </c>
      <c r="K49" s="20">
        <f t="shared" ca="1" si="115"/>
        <v>0</v>
      </c>
      <c r="L49" s="20">
        <f t="shared" ca="1" si="115"/>
        <v>0</v>
      </c>
      <c r="M49" s="20">
        <f t="shared" ca="1" si="115"/>
        <v>0</v>
      </c>
      <c r="N49" s="20">
        <f t="shared" ca="1" si="115"/>
        <v>0</v>
      </c>
      <c r="O49" s="20">
        <f t="shared" ca="1" si="115"/>
        <v>0</v>
      </c>
      <c r="P49" s="20">
        <f t="shared" ca="1" si="2"/>
        <v>96902.71</v>
      </c>
    </row>
    <row r="50" spans="2:16">
      <c r="B50" s="21"/>
      <c r="C50" s="21" t="s">
        <v>8</v>
      </c>
      <c r="D50" s="22">
        <f t="shared" ca="1" si="115"/>
        <v>9000</v>
      </c>
      <c r="E50" s="23">
        <f t="shared" ca="1" si="115"/>
        <v>7678.02</v>
      </c>
      <c r="F50" s="23">
        <f t="shared" ca="1" si="115"/>
        <v>18679.010000000002</v>
      </c>
      <c r="G50" s="23">
        <f t="shared" ca="1" si="115"/>
        <v>19425</v>
      </c>
      <c r="H50" s="23">
        <f t="shared" ca="1" si="115"/>
        <v>15618</v>
      </c>
      <c r="I50" s="23">
        <f t="shared" ca="1" si="115"/>
        <v>0</v>
      </c>
      <c r="J50" s="23">
        <f t="shared" ca="1" si="115"/>
        <v>0</v>
      </c>
      <c r="K50" s="23">
        <f t="shared" ca="1" si="115"/>
        <v>0</v>
      </c>
      <c r="L50" s="23">
        <f t="shared" ca="1" si="115"/>
        <v>0</v>
      </c>
      <c r="M50" s="23">
        <f t="shared" ca="1" si="115"/>
        <v>0</v>
      </c>
      <c r="N50" s="23">
        <f t="shared" ca="1" si="115"/>
        <v>0</v>
      </c>
      <c r="O50" s="23">
        <f t="shared" ca="1" si="115"/>
        <v>0</v>
      </c>
      <c r="P50" s="23">
        <f t="shared" ca="1" si="2"/>
        <v>70400.03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D25"/>
  <sheetViews>
    <sheetView workbookViewId="0">
      <selection activeCell="B13" sqref="B13"/>
    </sheetView>
  </sheetViews>
  <sheetFormatPr defaultRowHeight="15.75"/>
  <cols>
    <col min="1" max="1" width="9.44140625" style="1" customWidth="1"/>
    <col min="2" max="2" width="27.77734375" style="1" customWidth="1"/>
    <col min="3" max="3" width="14" style="1" customWidth="1"/>
    <col min="4" max="4" width="11.6640625" style="2" customWidth="1"/>
    <col min="5" max="16384" width="8.88671875" style="1"/>
  </cols>
  <sheetData>
    <row r="1" spans="1:4" s="6" customFormat="1" ht="18.850000000000001" customHeight="1">
      <c r="A1" s="8" t="s">
        <v>2</v>
      </c>
      <c r="B1" s="8" t="s">
        <v>1</v>
      </c>
      <c r="C1" s="9" t="s">
        <v>28</v>
      </c>
      <c r="D1" s="7"/>
    </row>
    <row r="2" spans="1:4">
      <c r="A2" s="5" t="s">
        <v>0</v>
      </c>
      <c r="B2" s="5" t="s">
        <v>27</v>
      </c>
      <c r="C2" s="4">
        <v>499700</v>
      </c>
      <c r="D2" s="3"/>
    </row>
    <row r="3" spans="1:4">
      <c r="A3" s="5" t="s">
        <v>25</v>
      </c>
      <c r="B3" s="5" t="s">
        <v>5</v>
      </c>
      <c r="C3" s="4">
        <v>242000</v>
      </c>
      <c r="D3" s="3"/>
    </row>
    <row r="4" spans="1:4">
      <c r="A4" s="5" t="s">
        <v>25</v>
      </c>
      <c r="B4" s="5" t="s">
        <v>7</v>
      </c>
      <c r="C4" s="4">
        <v>30000</v>
      </c>
      <c r="D4" s="3"/>
    </row>
    <row r="5" spans="1:4">
      <c r="A5" s="5" t="s">
        <v>25</v>
      </c>
      <c r="B5" s="5" t="s">
        <v>6</v>
      </c>
      <c r="C5" s="4">
        <v>80000</v>
      </c>
      <c r="D5" s="3"/>
    </row>
    <row r="6" spans="1:4">
      <c r="A6" s="5" t="s">
        <v>25</v>
      </c>
      <c r="B6" s="5" t="s">
        <v>14</v>
      </c>
      <c r="C6" s="4">
        <v>30000</v>
      </c>
      <c r="D6" s="3"/>
    </row>
    <row r="7" spans="1:4">
      <c r="A7" s="5" t="s">
        <v>25</v>
      </c>
      <c r="B7" s="5" t="s">
        <v>13</v>
      </c>
      <c r="C7" s="4">
        <v>20000</v>
      </c>
      <c r="D7" s="3"/>
    </row>
    <row r="8" spans="1:4">
      <c r="A8" s="5" t="s">
        <v>25</v>
      </c>
      <c r="B8" s="5" t="s">
        <v>20</v>
      </c>
      <c r="C8" s="4">
        <v>30000</v>
      </c>
      <c r="D8" s="3"/>
    </row>
    <row r="9" spans="1:4" ht="15.05" customHeight="1">
      <c r="A9" s="5" t="s">
        <v>25</v>
      </c>
      <c r="B9" s="5" t="s">
        <v>10</v>
      </c>
      <c r="C9" s="4">
        <v>25000</v>
      </c>
      <c r="D9" s="3"/>
    </row>
    <row r="10" spans="1:4">
      <c r="A10" s="5" t="s">
        <v>25</v>
      </c>
      <c r="B10" s="5" t="s">
        <v>18</v>
      </c>
      <c r="C10" s="4">
        <v>27000</v>
      </c>
      <c r="D10" s="3"/>
    </row>
    <row r="11" spans="1:4">
      <c r="A11" s="5" t="s">
        <v>17</v>
      </c>
      <c r="B11" s="5" t="s">
        <v>16</v>
      </c>
      <c r="C11" s="4">
        <v>155600</v>
      </c>
      <c r="D11" s="3"/>
    </row>
    <row r="12" spans="1:4">
      <c r="A12" s="5" t="s">
        <v>17</v>
      </c>
      <c r="B12" s="5" t="s">
        <v>7</v>
      </c>
      <c r="C12" s="4">
        <v>150000</v>
      </c>
      <c r="D12" s="3"/>
    </row>
    <row r="13" spans="1:4">
      <c r="A13" s="5" t="s">
        <v>17</v>
      </c>
      <c r="B13" s="5" t="s">
        <v>6</v>
      </c>
      <c r="C13" s="4">
        <v>5000</v>
      </c>
      <c r="D13" s="3"/>
    </row>
    <row r="14" spans="1:4">
      <c r="A14" s="5" t="s">
        <v>17</v>
      </c>
      <c r="B14" s="5" t="s">
        <v>10</v>
      </c>
      <c r="C14" s="4">
        <v>600</v>
      </c>
      <c r="D14" s="3"/>
    </row>
    <row r="15" spans="1:4">
      <c r="A15" s="5" t="s">
        <v>15</v>
      </c>
      <c r="B15" s="5" t="s">
        <v>3</v>
      </c>
      <c r="C15" s="4">
        <v>69300</v>
      </c>
      <c r="D15" s="3"/>
    </row>
    <row r="16" spans="1:4">
      <c r="A16" s="5" t="s">
        <v>15</v>
      </c>
      <c r="B16" s="5" t="s">
        <v>7</v>
      </c>
      <c r="C16" s="4">
        <v>60000</v>
      </c>
      <c r="D16" s="3"/>
    </row>
    <row r="17" spans="1:4">
      <c r="A17" s="5" t="s">
        <v>15</v>
      </c>
      <c r="B17" s="5" t="s">
        <v>6</v>
      </c>
      <c r="C17" s="4">
        <v>8000</v>
      </c>
      <c r="D17" s="3"/>
    </row>
    <row r="18" spans="1:4">
      <c r="A18" s="5" t="s">
        <v>15</v>
      </c>
      <c r="B18" s="5" t="s">
        <v>14</v>
      </c>
      <c r="C18" s="4">
        <v>600</v>
      </c>
      <c r="D18" s="3"/>
    </row>
    <row r="19" spans="1:4">
      <c r="A19" s="5" t="s">
        <v>15</v>
      </c>
      <c r="B19" s="5" t="s">
        <v>13</v>
      </c>
      <c r="C19" s="4">
        <v>700</v>
      </c>
      <c r="D19" s="3"/>
    </row>
    <row r="20" spans="1:4">
      <c r="A20" s="5" t="s">
        <v>12</v>
      </c>
      <c r="B20" s="5" t="s">
        <v>11</v>
      </c>
      <c r="C20" s="4">
        <v>23800</v>
      </c>
      <c r="D20" s="3"/>
    </row>
    <row r="21" spans="1:4">
      <c r="A21" s="5" t="s">
        <v>12</v>
      </c>
      <c r="B21" s="5" t="s">
        <v>7</v>
      </c>
      <c r="C21" s="4">
        <v>16800</v>
      </c>
      <c r="D21" s="3"/>
    </row>
    <row r="22" spans="1:4">
      <c r="A22" s="5" t="s">
        <v>12</v>
      </c>
      <c r="B22" s="5" t="s">
        <v>10</v>
      </c>
      <c r="C22" s="4">
        <v>7000</v>
      </c>
      <c r="D22" s="3"/>
    </row>
    <row r="23" spans="1:4">
      <c r="A23" s="5" t="s">
        <v>9</v>
      </c>
      <c r="B23" s="5" t="s">
        <v>8</v>
      </c>
      <c r="C23" s="4">
        <v>9000</v>
      </c>
      <c r="D23" s="3"/>
    </row>
    <row r="24" spans="1:4">
      <c r="A24" s="5" t="s">
        <v>9</v>
      </c>
      <c r="B24" s="5" t="s">
        <v>7</v>
      </c>
      <c r="C24" s="4">
        <v>7000</v>
      </c>
      <c r="D24" s="3"/>
    </row>
    <row r="25" spans="1:4">
      <c r="A25" s="5" t="s">
        <v>9</v>
      </c>
      <c r="B25" s="5" t="s">
        <v>6</v>
      </c>
      <c r="C25" s="4">
        <v>2000</v>
      </c>
      <c r="D25" s="3"/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C33"/>
  <sheetViews>
    <sheetView workbookViewId="0">
      <selection activeCell="B5" sqref="B5"/>
    </sheetView>
  </sheetViews>
  <sheetFormatPr defaultRowHeight="15.75"/>
  <cols>
    <col min="1" max="1" width="9.44140625" style="1" customWidth="1"/>
    <col min="2" max="2" width="27.77734375" style="1" customWidth="1"/>
    <col min="3" max="3" width="14" style="1" customWidth="1"/>
    <col min="4" max="16384" width="8.88671875" style="1"/>
  </cols>
  <sheetData>
    <row r="1" spans="1:3" s="6" customFormat="1" ht="18.850000000000001" customHeight="1">
      <c r="A1" s="8" t="s">
        <v>2</v>
      </c>
      <c r="B1" s="8" t="s">
        <v>1</v>
      </c>
      <c r="C1" s="9" t="s">
        <v>28</v>
      </c>
    </row>
    <row r="2" spans="1:3">
      <c r="A2" s="5" t="s">
        <v>0</v>
      </c>
      <c r="B2" s="5" t="s">
        <v>27</v>
      </c>
      <c r="C2" s="4">
        <v>387549.74000000011</v>
      </c>
    </row>
    <row r="3" spans="1:3">
      <c r="A3" s="5" t="s">
        <v>25</v>
      </c>
      <c r="B3" s="5" t="s">
        <v>5</v>
      </c>
      <c r="C3" s="4">
        <v>131512.69999999998</v>
      </c>
    </row>
    <row r="4" spans="1:3">
      <c r="A4" s="5" t="s">
        <v>25</v>
      </c>
      <c r="B4" s="5" t="s">
        <v>7</v>
      </c>
      <c r="C4" s="4">
        <v>41317.919999999998</v>
      </c>
    </row>
    <row r="5" spans="1:3">
      <c r="A5" s="5" t="s">
        <v>25</v>
      </c>
      <c r="B5" s="5" t="s">
        <v>6</v>
      </c>
      <c r="C5" s="4">
        <v>7563.23</v>
      </c>
    </row>
    <row r="6" spans="1:3">
      <c r="A6" s="5" t="s">
        <v>25</v>
      </c>
      <c r="B6" s="5" t="s">
        <v>14</v>
      </c>
      <c r="C6" s="4">
        <v>25984.48</v>
      </c>
    </row>
    <row r="7" spans="1:3">
      <c r="A7" s="5" t="s">
        <v>25</v>
      </c>
      <c r="B7" s="5" t="s">
        <v>13</v>
      </c>
      <c r="C7" s="4">
        <v>6828.69</v>
      </c>
    </row>
    <row r="8" spans="1:3">
      <c r="A8" s="5" t="s">
        <v>25</v>
      </c>
      <c r="B8" s="5" t="s">
        <v>20</v>
      </c>
      <c r="C8" s="4">
        <v>15573.57</v>
      </c>
    </row>
    <row r="9" spans="1:3" ht="15.05" customHeight="1">
      <c r="A9" s="5" t="s">
        <v>25</v>
      </c>
      <c r="B9" s="5" t="s">
        <v>10</v>
      </c>
      <c r="C9" s="4">
        <v>31539.93</v>
      </c>
    </row>
    <row r="10" spans="1:3">
      <c r="A10" s="5" t="s">
        <v>25</v>
      </c>
      <c r="B10" s="5" t="s">
        <v>18</v>
      </c>
      <c r="C10" s="4">
        <v>2704.88</v>
      </c>
    </row>
    <row r="11" spans="1:3">
      <c r="A11" s="5" t="s">
        <v>17</v>
      </c>
      <c r="B11" s="5" t="s">
        <v>16</v>
      </c>
      <c r="C11" s="4">
        <v>169700.31</v>
      </c>
    </row>
    <row r="12" spans="1:3">
      <c r="A12" s="5" t="s">
        <v>17</v>
      </c>
      <c r="B12" s="5" t="s">
        <v>7</v>
      </c>
      <c r="C12" s="4">
        <v>153284.95000000001</v>
      </c>
    </row>
    <row r="13" spans="1:3">
      <c r="A13" s="5" t="s">
        <v>17</v>
      </c>
      <c r="B13" s="5" t="s">
        <v>6</v>
      </c>
      <c r="C13" s="4">
        <v>5822.46</v>
      </c>
    </row>
    <row r="14" spans="1:3">
      <c r="A14" s="5" t="s">
        <v>17</v>
      </c>
      <c r="B14" s="5" t="s">
        <v>20</v>
      </c>
      <c r="C14" s="4">
        <v>6522</v>
      </c>
    </row>
    <row r="15" spans="1:3">
      <c r="A15" s="5" t="s">
        <v>17</v>
      </c>
      <c r="B15" s="5" t="s">
        <v>10</v>
      </c>
      <c r="C15" s="4">
        <v>116.9</v>
      </c>
    </row>
    <row r="16" spans="1:3">
      <c r="A16" s="5" t="s">
        <v>17</v>
      </c>
      <c r="B16" s="5" t="s">
        <v>18</v>
      </c>
      <c r="C16" s="4">
        <v>3954</v>
      </c>
    </row>
    <row r="17" spans="1:3">
      <c r="A17" s="5" t="s">
        <v>15</v>
      </c>
      <c r="B17" s="5" t="s">
        <v>3</v>
      </c>
      <c r="C17" s="4">
        <v>59997.17</v>
      </c>
    </row>
    <row r="18" spans="1:3">
      <c r="A18" s="5" t="s">
        <v>15</v>
      </c>
      <c r="B18" s="5" t="s">
        <v>7</v>
      </c>
      <c r="C18" s="4">
        <v>46825.38</v>
      </c>
    </row>
    <row r="19" spans="1:3">
      <c r="A19" s="5" t="s">
        <v>15</v>
      </c>
      <c r="B19" s="5" t="s">
        <v>6</v>
      </c>
      <c r="C19" s="4">
        <v>9175.89</v>
      </c>
    </row>
    <row r="20" spans="1:3">
      <c r="A20" s="5" t="s">
        <v>15</v>
      </c>
      <c r="B20" s="5" t="s">
        <v>14</v>
      </c>
      <c r="C20" s="4">
        <v>511.65</v>
      </c>
    </row>
    <row r="21" spans="1:3">
      <c r="A21" s="5" t="s">
        <v>15</v>
      </c>
      <c r="B21" s="5" t="s">
        <v>20</v>
      </c>
      <c r="C21" s="4">
        <v>2432</v>
      </c>
    </row>
    <row r="22" spans="1:3">
      <c r="A22" s="5" t="s">
        <v>15</v>
      </c>
      <c r="B22" s="5" t="s">
        <v>13</v>
      </c>
      <c r="C22" s="4">
        <v>1052.25</v>
      </c>
    </row>
    <row r="23" spans="1:3">
      <c r="A23" s="5" t="s">
        <v>12</v>
      </c>
      <c r="B23" s="5" t="s">
        <v>11</v>
      </c>
      <c r="C23" s="4">
        <v>18661.54</v>
      </c>
    </row>
    <row r="24" spans="1:3">
      <c r="A24" s="5" t="s">
        <v>12</v>
      </c>
      <c r="B24" s="5" t="s">
        <v>7</v>
      </c>
      <c r="C24" s="4">
        <v>10307.780000000001</v>
      </c>
    </row>
    <row r="25" spans="1:3">
      <c r="A25" s="5" t="s">
        <v>12</v>
      </c>
      <c r="B25" s="5" t="s">
        <v>10</v>
      </c>
      <c r="C25" s="4">
        <v>8353.76</v>
      </c>
    </row>
    <row r="26" spans="1:3">
      <c r="A26" s="5" t="s">
        <v>9</v>
      </c>
      <c r="B26" s="5" t="s">
        <v>8</v>
      </c>
      <c r="C26" s="4">
        <v>7678.02</v>
      </c>
    </row>
    <row r="27" spans="1:3">
      <c r="A27" s="5" t="s">
        <v>9</v>
      </c>
      <c r="B27" s="5" t="s">
        <v>7</v>
      </c>
      <c r="C27" s="4">
        <v>3839.01</v>
      </c>
    </row>
    <row r="28" spans="1:3">
      <c r="A28" s="5" t="s">
        <v>9</v>
      </c>
      <c r="B28" s="5" t="s">
        <v>6</v>
      </c>
      <c r="C28" s="4">
        <v>605.01</v>
      </c>
    </row>
    <row r="29" spans="1:3">
      <c r="A29" s="5" t="s">
        <v>9</v>
      </c>
      <c r="B29" s="5" t="s">
        <v>20</v>
      </c>
      <c r="C29" s="4">
        <v>676</v>
      </c>
    </row>
    <row r="30" spans="1:3">
      <c r="A30" s="5" t="s">
        <v>9</v>
      </c>
      <c r="B30" s="5" t="s">
        <v>10</v>
      </c>
      <c r="C30" s="4">
        <v>355</v>
      </c>
    </row>
    <row r="31" spans="1:3">
      <c r="A31" s="5" t="s">
        <v>9</v>
      </c>
      <c r="B31" s="5" t="s">
        <v>18</v>
      </c>
      <c r="C31" s="4">
        <v>984</v>
      </c>
    </row>
    <row r="32" spans="1:3">
      <c r="A32" s="5" t="s">
        <v>9</v>
      </c>
      <c r="B32" s="5" t="s">
        <v>14</v>
      </c>
      <c r="C32" s="4">
        <v>343</v>
      </c>
    </row>
    <row r="33" spans="1:3">
      <c r="A33" s="5" t="s">
        <v>9</v>
      </c>
      <c r="B33" s="5" t="s">
        <v>13</v>
      </c>
      <c r="C33" s="4">
        <v>876</v>
      </c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C33"/>
  <sheetViews>
    <sheetView workbookViewId="0">
      <selection activeCell="B5" sqref="B5"/>
    </sheetView>
  </sheetViews>
  <sheetFormatPr defaultRowHeight="15.75"/>
  <cols>
    <col min="1" max="1" width="9.44140625" style="1" customWidth="1"/>
    <col min="2" max="2" width="27.77734375" style="1" customWidth="1"/>
    <col min="3" max="3" width="14" style="1" customWidth="1"/>
    <col min="4" max="16384" width="8.88671875" style="1"/>
  </cols>
  <sheetData>
    <row r="1" spans="1:3" s="6" customFormat="1" ht="18.850000000000001" customHeight="1">
      <c r="A1" s="8" t="s">
        <v>2</v>
      </c>
      <c r="B1" s="8" t="s">
        <v>1</v>
      </c>
      <c r="C1" s="9" t="s">
        <v>28</v>
      </c>
    </row>
    <row r="2" spans="1:3">
      <c r="A2" s="5" t="s">
        <v>0</v>
      </c>
      <c r="B2" s="5" t="s">
        <v>27</v>
      </c>
      <c r="C2" s="4">
        <v>375659.92</v>
      </c>
    </row>
    <row r="3" spans="1:3">
      <c r="A3" s="5" t="s">
        <v>25</v>
      </c>
      <c r="B3" s="5" t="s">
        <v>5</v>
      </c>
      <c r="C3" s="4">
        <v>150070.54999999999</v>
      </c>
    </row>
    <row r="4" spans="1:3">
      <c r="A4" s="5" t="s">
        <v>25</v>
      </c>
      <c r="B4" s="5" t="s">
        <v>7</v>
      </c>
      <c r="C4" s="4">
        <v>17206.419999999998</v>
      </c>
    </row>
    <row r="5" spans="1:3">
      <c r="A5" s="5" t="s">
        <v>25</v>
      </c>
      <c r="B5" s="5" t="s">
        <v>6</v>
      </c>
      <c r="C5" s="4">
        <v>72120.69</v>
      </c>
    </row>
    <row r="6" spans="1:3">
      <c r="A6" s="5" t="s">
        <v>25</v>
      </c>
      <c r="B6" s="5" t="s">
        <v>14</v>
      </c>
      <c r="C6" s="4">
        <v>2705.55</v>
      </c>
    </row>
    <row r="7" spans="1:3">
      <c r="A7" s="5" t="s">
        <v>25</v>
      </c>
      <c r="B7" s="5" t="s">
        <v>13</v>
      </c>
      <c r="C7" s="4">
        <v>1607.02</v>
      </c>
    </row>
    <row r="8" spans="1:3">
      <c r="A8" s="5" t="s">
        <v>25</v>
      </c>
      <c r="B8" s="5" t="s">
        <v>20</v>
      </c>
      <c r="C8" s="4">
        <v>22918.639999999999</v>
      </c>
    </row>
    <row r="9" spans="1:3" ht="15.05" customHeight="1">
      <c r="A9" s="5" t="s">
        <v>25</v>
      </c>
      <c r="B9" s="5" t="s">
        <v>10</v>
      </c>
      <c r="C9" s="4">
        <v>22692.43</v>
      </c>
    </row>
    <row r="10" spans="1:3">
      <c r="A10" s="5" t="s">
        <v>25</v>
      </c>
      <c r="B10" s="5" t="s">
        <v>18</v>
      </c>
      <c r="C10" s="4">
        <v>10819.8</v>
      </c>
    </row>
    <row r="11" spans="1:3">
      <c r="A11" s="5" t="s">
        <v>17</v>
      </c>
      <c r="B11" s="5" t="s">
        <v>16</v>
      </c>
      <c r="C11" s="4">
        <v>126483.40000000001</v>
      </c>
    </row>
    <row r="12" spans="1:3">
      <c r="A12" s="5" t="s">
        <v>17</v>
      </c>
      <c r="B12" s="5" t="s">
        <v>7</v>
      </c>
      <c r="C12" s="4">
        <v>125601.24</v>
      </c>
    </row>
    <row r="13" spans="1:3">
      <c r="A13" s="5" t="s">
        <v>17</v>
      </c>
      <c r="B13" s="5" t="s">
        <v>6</v>
      </c>
      <c r="C13" s="4">
        <v>738.17</v>
      </c>
    </row>
    <row r="14" spans="1:3">
      <c r="A14" s="5" t="s">
        <v>17</v>
      </c>
      <c r="B14" s="5" t="s">
        <v>10</v>
      </c>
      <c r="C14" s="4">
        <v>143.99</v>
      </c>
    </row>
    <row r="15" spans="1:3">
      <c r="A15" s="5" t="s">
        <v>15</v>
      </c>
      <c r="B15" s="5" t="s">
        <v>3</v>
      </c>
      <c r="C15" s="4">
        <v>73701.88</v>
      </c>
    </row>
    <row r="16" spans="1:3">
      <c r="A16" s="5" t="s">
        <v>15</v>
      </c>
      <c r="B16" s="5" t="s">
        <v>7</v>
      </c>
      <c r="C16" s="4">
        <v>62426.57</v>
      </c>
    </row>
    <row r="17" spans="1:3">
      <c r="A17" s="5" t="s">
        <v>15</v>
      </c>
      <c r="B17" s="5" t="s">
        <v>6</v>
      </c>
      <c r="C17" s="4">
        <v>3571.5</v>
      </c>
    </row>
    <row r="18" spans="1:3">
      <c r="A18" s="5" t="s">
        <v>15</v>
      </c>
      <c r="B18" s="5" t="s">
        <v>14</v>
      </c>
      <c r="C18" s="4">
        <v>789.81</v>
      </c>
    </row>
    <row r="19" spans="1:3">
      <c r="A19" s="5" t="s">
        <v>15</v>
      </c>
      <c r="B19" s="5" t="s">
        <v>13</v>
      </c>
      <c r="C19" s="4">
        <v>344</v>
      </c>
    </row>
    <row r="20" spans="1:3">
      <c r="A20" s="5" t="s">
        <v>15</v>
      </c>
      <c r="B20" s="5" t="s">
        <v>20</v>
      </c>
      <c r="C20" s="4">
        <v>3542</v>
      </c>
    </row>
    <row r="21" spans="1:3" ht="15.05" customHeight="1">
      <c r="A21" s="5" t="s">
        <v>15</v>
      </c>
      <c r="B21" s="5" t="s">
        <v>10</v>
      </c>
      <c r="C21" s="4">
        <v>673</v>
      </c>
    </row>
    <row r="22" spans="1:3">
      <c r="A22" s="5" t="s">
        <v>15</v>
      </c>
      <c r="B22" s="5" t="s">
        <v>18</v>
      </c>
      <c r="C22" s="4">
        <v>2355</v>
      </c>
    </row>
    <row r="23" spans="1:3">
      <c r="A23" s="5" t="s">
        <v>12</v>
      </c>
      <c r="B23" s="5" t="s">
        <v>11</v>
      </c>
      <c r="C23" s="4">
        <v>6725.08</v>
      </c>
    </row>
    <row r="24" spans="1:3">
      <c r="A24" s="5" t="s">
        <v>12</v>
      </c>
      <c r="B24" s="5" t="s">
        <v>7</v>
      </c>
      <c r="C24" s="4">
        <v>6102.09</v>
      </c>
    </row>
    <row r="25" spans="1:3">
      <c r="A25" s="5" t="s">
        <v>12</v>
      </c>
      <c r="B25" s="5" t="s">
        <v>10</v>
      </c>
      <c r="C25" s="4">
        <v>622.99</v>
      </c>
    </row>
    <row r="26" spans="1:3">
      <c r="A26" s="5" t="s">
        <v>9</v>
      </c>
      <c r="B26" s="5" t="s">
        <v>8</v>
      </c>
      <c r="C26" s="4">
        <v>18679.010000000002</v>
      </c>
    </row>
    <row r="27" spans="1:3">
      <c r="A27" s="5" t="s">
        <v>9</v>
      </c>
      <c r="B27" s="5" t="s">
        <v>7</v>
      </c>
      <c r="C27" s="4">
        <v>6543</v>
      </c>
    </row>
    <row r="28" spans="1:3">
      <c r="A28" s="5" t="s">
        <v>9</v>
      </c>
      <c r="B28" s="5" t="s">
        <v>6</v>
      </c>
      <c r="C28" s="4">
        <v>605.01</v>
      </c>
    </row>
    <row r="29" spans="1:3">
      <c r="A29" s="5" t="s">
        <v>9</v>
      </c>
      <c r="B29" s="5" t="s">
        <v>20</v>
      </c>
      <c r="C29" s="4">
        <v>1543</v>
      </c>
    </row>
    <row r="30" spans="1:3">
      <c r="A30" s="5" t="s">
        <v>9</v>
      </c>
      <c r="B30" s="5" t="s">
        <v>10</v>
      </c>
      <c r="C30" s="4">
        <v>2134</v>
      </c>
    </row>
    <row r="31" spans="1:3">
      <c r="A31" s="5" t="s">
        <v>9</v>
      </c>
      <c r="B31" s="5" t="s">
        <v>18</v>
      </c>
      <c r="C31" s="4">
        <v>3544</v>
      </c>
    </row>
    <row r="32" spans="1:3">
      <c r="A32" s="5" t="s">
        <v>9</v>
      </c>
      <c r="B32" s="5" t="s">
        <v>14</v>
      </c>
      <c r="C32" s="4">
        <v>3434</v>
      </c>
    </row>
    <row r="33" spans="1:3">
      <c r="A33" s="5" t="s">
        <v>9</v>
      </c>
      <c r="B33" s="5" t="s">
        <v>13</v>
      </c>
      <c r="C33" s="4">
        <v>876</v>
      </c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C31"/>
  <sheetViews>
    <sheetView workbookViewId="0">
      <selection activeCell="B5" sqref="B5"/>
    </sheetView>
  </sheetViews>
  <sheetFormatPr defaultRowHeight="15.75"/>
  <cols>
    <col min="1" max="1" width="9.44140625" style="1" customWidth="1"/>
    <col min="2" max="2" width="27.77734375" style="1" customWidth="1"/>
    <col min="3" max="3" width="14" style="1" customWidth="1"/>
    <col min="4" max="16384" width="8.88671875" style="1"/>
  </cols>
  <sheetData>
    <row r="1" spans="1:3" s="6" customFormat="1" ht="18.850000000000001" customHeight="1">
      <c r="A1" s="8" t="s">
        <v>2</v>
      </c>
      <c r="B1" s="8" t="s">
        <v>1</v>
      </c>
      <c r="C1" s="9" t="s">
        <v>28</v>
      </c>
    </row>
    <row r="2" spans="1:3">
      <c r="A2" s="5" t="s">
        <v>0</v>
      </c>
      <c r="B2" s="5" t="s">
        <v>27</v>
      </c>
      <c r="C2" s="4">
        <v>426029.58</v>
      </c>
    </row>
    <row r="3" spans="1:3">
      <c r="A3" s="5" t="s">
        <v>25</v>
      </c>
      <c r="B3" s="5" t="s">
        <v>5</v>
      </c>
      <c r="C3" s="4">
        <v>137885.21</v>
      </c>
    </row>
    <row r="4" spans="1:3">
      <c r="A4" s="5" t="s">
        <v>25</v>
      </c>
      <c r="B4" s="5" t="s">
        <v>7</v>
      </c>
      <c r="C4" s="4">
        <v>10501.43</v>
      </c>
    </row>
    <row r="5" spans="1:3">
      <c r="A5" s="5" t="s">
        <v>25</v>
      </c>
      <c r="B5" s="5" t="s">
        <v>6</v>
      </c>
      <c r="C5" s="4">
        <v>23034.67</v>
      </c>
    </row>
    <row r="6" spans="1:3">
      <c r="A6" s="5" t="s">
        <v>25</v>
      </c>
      <c r="B6" s="5" t="s">
        <v>14</v>
      </c>
      <c r="C6" s="4">
        <v>42602.12</v>
      </c>
    </row>
    <row r="7" spans="1:3">
      <c r="A7" s="5" t="s">
        <v>25</v>
      </c>
      <c r="B7" s="5" t="s">
        <v>13</v>
      </c>
      <c r="C7" s="4">
        <v>15926.58</v>
      </c>
    </row>
    <row r="8" spans="1:3">
      <c r="A8" s="5" t="s">
        <v>25</v>
      </c>
      <c r="B8" s="5" t="s">
        <v>20</v>
      </c>
      <c r="C8" s="4">
        <v>7514.62</v>
      </c>
    </row>
    <row r="9" spans="1:3" ht="15.05" customHeight="1">
      <c r="A9" s="5" t="s">
        <v>25</v>
      </c>
      <c r="B9" s="5" t="s">
        <v>10</v>
      </c>
      <c r="C9" s="4">
        <v>5367.45</v>
      </c>
    </row>
    <row r="10" spans="1:3">
      <c r="A10" s="5" t="s">
        <v>25</v>
      </c>
      <c r="B10" s="5" t="s">
        <v>18</v>
      </c>
      <c r="C10" s="4">
        <v>32938.339999999997</v>
      </c>
    </row>
    <row r="11" spans="1:3">
      <c r="A11" s="5" t="s">
        <v>17</v>
      </c>
      <c r="B11" s="5" t="s">
        <v>16</v>
      </c>
      <c r="C11" s="4">
        <v>149667.16000000003</v>
      </c>
    </row>
    <row r="12" spans="1:3">
      <c r="A12" s="5" t="s">
        <v>17</v>
      </c>
      <c r="B12" s="5" t="s">
        <v>7</v>
      </c>
      <c r="C12" s="4">
        <v>146117.42000000001</v>
      </c>
    </row>
    <row r="13" spans="1:3">
      <c r="A13" s="5" t="s">
        <v>17</v>
      </c>
      <c r="B13" s="5" t="s">
        <v>6</v>
      </c>
      <c r="C13" s="4">
        <v>2583.4499999999998</v>
      </c>
    </row>
    <row r="14" spans="1:3">
      <c r="A14" s="5" t="s">
        <v>17</v>
      </c>
      <c r="B14" s="5" t="s">
        <v>10</v>
      </c>
      <c r="C14" s="4">
        <v>966.29</v>
      </c>
    </row>
    <row r="15" spans="1:3">
      <c r="A15" s="5" t="s">
        <v>15</v>
      </c>
      <c r="B15" s="5" t="s">
        <v>3</v>
      </c>
      <c r="C15" s="4">
        <v>83001.78</v>
      </c>
    </row>
    <row r="16" spans="1:3">
      <c r="A16" s="5" t="s">
        <v>15</v>
      </c>
      <c r="B16" s="5" t="s">
        <v>7</v>
      </c>
      <c r="C16" s="4">
        <v>74125.47</v>
      </c>
    </row>
    <row r="17" spans="1:3">
      <c r="A17" s="5" t="s">
        <v>15</v>
      </c>
      <c r="B17" s="5" t="s">
        <v>6</v>
      </c>
      <c r="C17" s="4">
        <v>4118.34</v>
      </c>
    </row>
    <row r="18" spans="1:3">
      <c r="A18" s="5" t="s">
        <v>15</v>
      </c>
      <c r="B18" s="5" t="s">
        <v>14</v>
      </c>
      <c r="C18" s="4">
        <v>933.39</v>
      </c>
    </row>
    <row r="19" spans="1:3">
      <c r="A19" s="5" t="s">
        <v>15</v>
      </c>
      <c r="B19" s="5" t="s">
        <v>13</v>
      </c>
      <c r="C19" s="4">
        <v>379.58</v>
      </c>
    </row>
    <row r="20" spans="1:3">
      <c r="A20" s="5" t="s">
        <v>15</v>
      </c>
      <c r="B20" s="5" t="s">
        <v>18</v>
      </c>
      <c r="C20" s="4">
        <v>3445</v>
      </c>
    </row>
    <row r="21" spans="1:3">
      <c r="A21" s="5" t="s">
        <v>12</v>
      </c>
      <c r="B21" s="5" t="s">
        <v>11</v>
      </c>
      <c r="C21" s="4">
        <v>36050.43</v>
      </c>
    </row>
    <row r="22" spans="1:3">
      <c r="A22" s="5" t="s">
        <v>12</v>
      </c>
      <c r="B22" s="5" t="s">
        <v>7</v>
      </c>
      <c r="C22" s="4">
        <v>25612.5</v>
      </c>
    </row>
    <row r="23" spans="1:3">
      <c r="A23" s="5" t="s">
        <v>12</v>
      </c>
      <c r="B23" s="5" t="s">
        <v>10</v>
      </c>
      <c r="C23" s="4">
        <v>10437.93</v>
      </c>
    </row>
    <row r="24" spans="1:3">
      <c r="A24" s="5" t="s">
        <v>9</v>
      </c>
      <c r="B24" s="5" t="s">
        <v>8</v>
      </c>
      <c r="C24" s="4">
        <v>19425</v>
      </c>
    </row>
    <row r="25" spans="1:3">
      <c r="A25" s="5" t="s">
        <v>9</v>
      </c>
      <c r="B25" s="5" t="s">
        <v>7</v>
      </c>
      <c r="C25" s="4">
        <v>6322</v>
      </c>
    </row>
    <row r="26" spans="1:3">
      <c r="A26" s="5" t="s">
        <v>9</v>
      </c>
      <c r="B26" s="5" t="s">
        <v>6</v>
      </c>
      <c r="C26" s="4">
        <v>1254</v>
      </c>
    </row>
    <row r="27" spans="1:3">
      <c r="A27" s="5" t="s">
        <v>9</v>
      </c>
      <c r="B27" s="5" t="s">
        <v>20</v>
      </c>
      <c r="C27" s="4">
        <v>732</v>
      </c>
    </row>
    <row r="28" spans="1:3">
      <c r="A28" s="5" t="s">
        <v>9</v>
      </c>
      <c r="B28" s="5" t="s">
        <v>10</v>
      </c>
      <c r="C28" s="4">
        <v>243</v>
      </c>
    </row>
    <row r="29" spans="1:3">
      <c r="A29" s="5" t="s">
        <v>9</v>
      </c>
      <c r="B29" s="5" t="s">
        <v>18</v>
      </c>
      <c r="C29" s="4">
        <v>8543</v>
      </c>
    </row>
    <row r="30" spans="1:3">
      <c r="A30" s="5" t="s">
        <v>9</v>
      </c>
      <c r="B30" s="5" t="s">
        <v>14</v>
      </c>
      <c r="C30" s="4">
        <v>2098</v>
      </c>
    </row>
    <row r="31" spans="1:3">
      <c r="A31" s="5" t="s">
        <v>9</v>
      </c>
      <c r="B31" s="5" t="s">
        <v>13</v>
      </c>
      <c r="C31" s="4">
        <v>233</v>
      </c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C29"/>
  <sheetViews>
    <sheetView workbookViewId="0">
      <selection activeCell="B5" sqref="B5"/>
    </sheetView>
  </sheetViews>
  <sheetFormatPr defaultRowHeight="15.75"/>
  <cols>
    <col min="1" max="1" width="9.44140625" style="1" customWidth="1"/>
    <col min="2" max="2" width="27.77734375" style="1" customWidth="1"/>
    <col min="3" max="3" width="14" style="1" customWidth="1"/>
    <col min="4" max="16384" width="8.88671875" style="1"/>
  </cols>
  <sheetData>
    <row r="1" spans="1:3" s="6" customFormat="1" ht="18.850000000000001" customHeight="1">
      <c r="A1" s="8" t="s">
        <v>2</v>
      </c>
      <c r="B1" s="8" t="s">
        <v>1</v>
      </c>
      <c r="C1" s="9" t="s">
        <v>28</v>
      </c>
    </row>
    <row r="2" spans="1:3">
      <c r="A2" s="5" t="s">
        <v>0</v>
      </c>
      <c r="B2" s="5" t="s">
        <v>27</v>
      </c>
      <c r="C2" s="4">
        <v>270974</v>
      </c>
    </row>
    <row r="3" spans="1:3">
      <c r="A3" s="5" t="s">
        <v>25</v>
      </c>
      <c r="B3" s="5" t="s">
        <v>5</v>
      </c>
      <c r="C3" s="4">
        <v>188003.72999999998</v>
      </c>
    </row>
    <row r="4" spans="1:3">
      <c r="A4" s="5" t="s">
        <v>25</v>
      </c>
      <c r="B4" s="5" t="s">
        <v>7</v>
      </c>
      <c r="C4" s="4">
        <v>29359.8</v>
      </c>
    </row>
    <row r="5" spans="1:3">
      <c r="A5" s="5" t="s">
        <v>25</v>
      </c>
      <c r="B5" s="5" t="s">
        <v>6</v>
      </c>
      <c r="C5" s="4">
        <v>64043.24</v>
      </c>
    </row>
    <row r="6" spans="1:3">
      <c r="A6" s="5" t="s">
        <v>25</v>
      </c>
      <c r="B6" s="5" t="s">
        <v>14</v>
      </c>
      <c r="C6" s="4">
        <v>26864.639999999999</v>
      </c>
    </row>
    <row r="7" spans="1:3">
      <c r="A7" s="5" t="s">
        <v>25</v>
      </c>
      <c r="B7" s="5" t="s">
        <v>13</v>
      </c>
      <c r="C7" s="4">
        <v>8816.73</v>
      </c>
    </row>
    <row r="8" spans="1:3">
      <c r="A8" s="5" t="s">
        <v>25</v>
      </c>
      <c r="B8" s="5" t="s">
        <v>20</v>
      </c>
      <c r="C8" s="4">
        <v>14452.57</v>
      </c>
    </row>
    <row r="9" spans="1:3" ht="15.05" customHeight="1">
      <c r="A9" s="5" t="s">
        <v>25</v>
      </c>
      <c r="B9" s="5" t="s">
        <v>10</v>
      </c>
      <c r="C9" s="4">
        <v>10612.94</v>
      </c>
    </row>
    <row r="10" spans="1:3">
      <c r="A10" s="5" t="s">
        <v>25</v>
      </c>
      <c r="B10" s="5" t="s">
        <v>18</v>
      </c>
      <c r="C10" s="4">
        <v>33853.81</v>
      </c>
    </row>
    <row r="11" spans="1:3">
      <c r="A11" s="5" t="s">
        <v>17</v>
      </c>
      <c r="B11" s="5" t="s">
        <v>16</v>
      </c>
      <c r="C11" s="4">
        <v>35925.03</v>
      </c>
    </row>
    <row r="12" spans="1:3">
      <c r="A12" s="5" t="s">
        <v>17</v>
      </c>
      <c r="B12" s="5" t="s">
        <v>7</v>
      </c>
      <c r="C12" s="4">
        <v>29878.880000000001</v>
      </c>
    </row>
    <row r="13" spans="1:3">
      <c r="A13" s="5" t="s">
        <v>17</v>
      </c>
      <c r="B13" s="5" t="s">
        <v>6</v>
      </c>
      <c r="C13" s="4">
        <v>5992.06</v>
      </c>
    </row>
    <row r="14" spans="1:3">
      <c r="A14" s="5" t="s">
        <v>17</v>
      </c>
      <c r="B14" s="5" t="s">
        <v>10</v>
      </c>
      <c r="C14" s="4">
        <v>1054.0899999999999</v>
      </c>
    </row>
    <row r="15" spans="1:3">
      <c r="A15" s="5" t="s">
        <v>15</v>
      </c>
      <c r="B15" s="5" t="s">
        <v>3</v>
      </c>
      <c r="C15" s="4">
        <v>19261.580000000002</v>
      </c>
    </row>
    <row r="16" spans="1:3">
      <c r="A16" s="5" t="s">
        <v>15</v>
      </c>
      <c r="B16" s="5" t="s">
        <v>7</v>
      </c>
      <c r="C16" s="4">
        <v>6877.1</v>
      </c>
    </row>
    <row r="17" spans="1:3">
      <c r="A17" s="5" t="s">
        <v>15</v>
      </c>
      <c r="B17" s="5" t="s">
        <v>6</v>
      </c>
      <c r="C17" s="4">
        <v>7005.17</v>
      </c>
    </row>
    <row r="18" spans="1:3">
      <c r="A18" s="5" t="s">
        <v>15</v>
      </c>
      <c r="B18" s="5" t="s">
        <v>14</v>
      </c>
      <c r="C18" s="4">
        <v>816.09</v>
      </c>
    </row>
    <row r="19" spans="1:3">
      <c r="A19" s="5" t="s">
        <v>15</v>
      </c>
      <c r="B19" s="5" t="s">
        <v>20</v>
      </c>
      <c r="C19" s="4">
        <v>4219</v>
      </c>
    </row>
    <row r="20" spans="1:3">
      <c r="A20" s="5" t="s">
        <v>15</v>
      </c>
      <c r="B20" s="5" t="s">
        <v>13</v>
      </c>
      <c r="C20" s="4">
        <v>344.22</v>
      </c>
    </row>
    <row r="21" spans="1:3">
      <c r="A21" s="5" t="s">
        <v>12</v>
      </c>
      <c r="B21" s="5" t="s">
        <v>11</v>
      </c>
      <c r="C21" s="4">
        <v>11665.66</v>
      </c>
    </row>
    <row r="22" spans="1:3">
      <c r="A22" s="5" t="s">
        <v>12</v>
      </c>
      <c r="B22" s="5" t="s">
        <v>7</v>
      </c>
      <c r="C22" s="4">
        <v>4310</v>
      </c>
    </row>
    <row r="23" spans="1:3">
      <c r="A23" s="5" t="s">
        <v>12</v>
      </c>
      <c r="B23" s="5" t="s">
        <v>10</v>
      </c>
      <c r="C23" s="4">
        <v>7355.66</v>
      </c>
    </row>
    <row r="24" spans="1:3">
      <c r="A24" s="5" t="s">
        <v>9</v>
      </c>
      <c r="B24" s="5" t="s">
        <v>8</v>
      </c>
      <c r="C24" s="4">
        <v>15618</v>
      </c>
    </row>
    <row r="25" spans="1:3">
      <c r="A25" s="5" t="s">
        <v>9</v>
      </c>
      <c r="B25" s="5" t="s">
        <v>7</v>
      </c>
      <c r="C25" s="4">
        <v>9123</v>
      </c>
    </row>
    <row r="26" spans="1:3">
      <c r="A26" s="5" t="s">
        <v>9</v>
      </c>
      <c r="B26" s="5" t="s">
        <v>6</v>
      </c>
      <c r="C26" s="4">
        <v>1276</v>
      </c>
    </row>
    <row r="27" spans="1:3">
      <c r="A27" s="5" t="s">
        <v>9</v>
      </c>
      <c r="B27" s="5" t="s">
        <v>20</v>
      </c>
      <c r="C27" s="4">
        <v>934</v>
      </c>
    </row>
    <row r="28" spans="1:3">
      <c r="A28" s="5" t="s">
        <v>9</v>
      </c>
      <c r="B28" s="5" t="s">
        <v>10</v>
      </c>
      <c r="C28" s="4">
        <v>1853</v>
      </c>
    </row>
    <row r="29" spans="1:3">
      <c r="A29" s="5" t="s">
        <v>9</v>
      </c>
      <c r="B29" s="5" t="s">
        <v>14</v>
      </c>
      <c r="C29" s="4">
        <v>2432</v>
      </c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分析图</vt:lpstr>
      <vt:lpstr>汇总表</vt:lpstr>
      <vt:lpstr>1月</vt:lpstr>
      <vt:lpstr>2月</vt:lpstr>
      <vt:lpstr>3月</vt:lpstr>
      <vt:lpstr>4月</vt:lpstr>
      <vt:lpstr>5月</vt:lpstr>
    </vt:vector>
  </TitlesOfParts>
  <Company>上海倍讯企业管理咨询有限公司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hxl</cp:lastModifiedBy>
  <dcterms:created xsi:type="dcterms:W3CDTF">2013-12-03T03:19:04Z</dcterms:created>
  <dcterms:modified xsi:type="dcterms:W3CDTF">2013-12-16T07:02:01Z</dcterms:modified>
</cp:coreProperties>
</file>