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全部数据" sheetId="3" r:id="rId1"/>
    <sheet name="分类得分" sheetId="1" r:id="rId2"/>
    <sheet name="瑞典数据" sheetId="2" r:id="rId3"/>
    <sheet name="Sheet1" sheetId="4" r:id="rId4"/>
  </sheets>
  <calcPr calcId="144525"/>
</workbook>
</file>

<file path=xl/comments1.xml><?xml version="1.0" encoding="utf-8"?>
<comments xmlns="http://schemas.openxmlformats.org/spreadsheetml/2006/main">
  <authors>
    <author>UIS.Stat</author>
  </authors>
  <commentList>
    <comment ref="H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J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K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L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</commentList>
</comments>
</file>

<file path=xl/sharedStrings.xml><?xml version="1.0" encoding="utf-8"?>
<sst xmlns="http://schemas.openxmlformats.org/spreadsheetml/2006/main" count="387" uniqueCount="80">
  <si>
    <t>二级指标</t>
  </si>
  <si>
    <t>三级指标</t>
  </si>
  <si>
    <t>国家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</si>
  <si>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</si>
  <si>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</si>
  <si>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</si>
  <si>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</si>
  <si>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</si>
  <si>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</si>
  <si>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</si>
  <si>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</si>
  <si>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</si>
  <si>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归一化（2013）</t>
  </si>
  <si>
    <t>最大</t>
  </si>
  <si>
    <t>①成本、资金</t>
  </si>
  <si>
    <r>
      <rPr>
        <sz val="10"/>
        <rFont val="宋体"/>
        <charset val="134"/>
      </rPr>
      <t>政府高等教育支出占国内生产总值的比重（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）（中间型 = 1）</t>
    </r>
  </si>
  <si>
    <t>印度</t>
  </si>
  <si>
    <t>尼泊尔</t>
  </si>
  <si>
    <t>莫桑比克</t>
  </si>
  <si>
    <t>保加利亚</t>
  </si>
  <si>
    <t>法国</t>
  </si>
  <si>
    <t>希腊</t>
  </si>
  <si>
    <t>意大利</t>
  </si>
  <si>
    <t>荷兰</t>
  </si>
  <si>
    <t>波兰</t>
  </si>
  <si>
    <t>瑞典</t>
  </si>
  <si>
    <t>哥伦比亚</t>
  </si>
  <si>
    <t>成本得分</t>
  </si>
  <si>
    <r>
      <rPr>
        <sz val="10"/>
        <rFont val="宋体"/>
        <charset val="134"/>
      </rPr>
      <t>生均教育支出（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</si>
  <si>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希腊</t>
    </r>
  </si>
  <si>
    <t>②受高等教育机会、参与和深造
（机会）</t>
  </si>
  <si>
    <t>总入学率</t>
  </si>
  <si>
    <t>机会得分</t>
  </si>
  <si>
    <t>院校数量</t>
  </si>
  <si>
    <t xml:space="preserve">
③（教育质量，学位价值）</t>
  </si>
  <si>
    <t>预期高等教育年限，总计（年）</t>
  </si>
  <si>
    <t>高等教育师生比（基于人数）</t>
  </si>
  <si>
    <t>高等教育第一阶段（学士和硕士）的毕业率，总计（%）</t>
  </si>
  <si>
    <t xml:space="preserve">
④（公平）</t>
  </si>
  <si>
    <t>25岁及以上人口中至少接受过学本科教育的比例，总计（%）</t>
  </si>
  <si>
    <t>私立院校高等教育入学率</t>
  </si>
  <si>
    <t>公平得分</t>
  </si>
  <si>
    <t>..</t>
  </si>
  <si>
    <t xml:space="preserve">
⑤（研究水平）</t>
  </si>
  <si>
    <t>QS排名</t>
  </si>
  <si>
    <t>质量得分</t>
  </si>
  <si>
    <t>⑥（多元化）</t>
  </si>
  <si>
    <t>入境留学生的比率，总计（%）</t>
  </si>
  <si>
    <t>各地区出境留学生的比率，总计（%）</t>
  </si>
  <si>
    <t>多元得分</t>
  </si>
  <si>
    <t>教育得分</t>
  </si>
  <si>
    <t>社会得分</t>
  </si>
  <si>
    <t>总分</t>
  </si>
  <si>
    <t>验算</t>
  </si>
  <si>
    <t>总分排名情况</t>
  </si>
  <si>
    <t>教育阈值</t>
  </si>
  <si>
    <t>社会阈值</t>
  </si>
  <si>
    <t>归一化</t>
  </si>
  <si>
    <t>国家支出</t>
  </si>
  <si>
    <t>学生支出</t>
  </si>
  <si>
    <t>入学率</t>
  </si>
  <si>
    <t>受教育年限</t>
  </si>
  <si>
    <t>师生比例</t>
  </si>
  <si>
    <t>毕业率</t>
  </si>
  <si>
    <t>25岁</t>
  </si>
  <si>
    <t>私立</t>
  </si>
  <si>
    <t>入境</t>
  </si>
  <si>
    <t>出境</t>
  </si>
  <si>
    <t>归一化后</t>
  </si>
  <si>
    <t>成本</t>
  </si>
  <si>
    <t>质量</t>
  </si>
  <si>
    <t>机会</t>
  </si>
  <si>
    <t>公平</t>
  </si>
  <si>
    <t>多元</t>
  </si>
  <si>
    <t>多元化</t>
  </si>
  <si>
    <t>权重</t>
  </si>
  <si>
    <t>最终得分</t>
  </si>
  <si>
    <t>权重：</t>
  </si>
  <si>
    <t>总得分</t>
  </si>
  <si>
    <t>教育得分排名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</si>
</sst>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</numFmts>
  <fonts count="31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134"/>
      <scheme val="minor"/>
    </font>
    <font>
      <sz val="10"/>
      <color rgb="FFFF0000"/>
      <name val="Arial"/>
      <charset val="134"/>
    </font>
    <font>
      <sz val="10"/>
      <name val="宋体"/>
      <charset val="134"/>
    </font>
    <font>
      <sz val="11"/>
      <color theme="4"/>
      <name val="宋体"/>
      <charset val="134"/>
      <scheme val="minor"/>
    </font>
    <font>
      <sz val="10"/>
      <color rgb="FF000000"/>
      <name val="楷体"/>
      <charset val="134"/>
    </font>
    <font>
      <sz val="11"/>
      <name val="宋体"/>
      <charset val="134"/>
      <scheme val="minor"/>
    </font>
    <font>
      <u/>
      <sz val="10"/>
      <color rgb="FFFF0000"/>
      <name val="Arial"/>
      <charset val="134"/>
    </font>
    <font>
      <sz val="10"/>
      <name val="Arial"/>
      <charset val="0"/>
    </font>
    <font>
      <sz val="10"/>
      <color theme="4"/>
      <name val="Arial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8"/>
      <color rgb="FF000000"/>
      <name val="Verdan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8" borderId="5" applyNumberFormat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26" fillId="26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>
      <alignment vertical="center"/>
    </xf>
    <xf numFmtId="0" fontId="1" fillId="3" borderId="0" xfId="0" applyFont="1" applyFill="1" applyBorder="1" applyAlignment="1">
      <alignment horizontal="center" wrapText="1"/>
    </xf>
    <xf numFmtId="0" fontId="0" fillId="4" borderId="0" xfId="0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NumberFormat="1" applyFill="1" applyBorder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/>
    </xf>
    <xf numFmtId="0" fontId="0" fillId="3" borderId="0" xfId="0" applyNumberFormat="1" applyFill="1" applyBorder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NumberFormat="1" applyFill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5" borderId="0" xfId="0" applyNumberFormat="1" applyFill="1">
      <alignment vertical="center"/>
    </xf>
    <xf numFmtId="0" fontId="0" fillId="5" borderId="0" xfId="0" applyNumberFormat="1" applyFill="1" applyBorder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176" fontId="1" fillId="6" borderId="0" xfId="0" applyNumberFormat="1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8" fillId="4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9" fillId="4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4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10" fillId="0" borderId="0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theme="4" tint="0.8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6"/>
  <sheetViews>
    <sheetView topLeftCell="A163" workbookViewId="0">
      <selection activeCell="M182" sqref="M182"/>
    </sheetView>
  </sheetViews>
  <sheetFormatPr defaultColWidth="9" defaultRowHeight="13.5"/>
  <cols>
    <col min="7" max="7" width="10.1083333333333" style="31"/>
    <col min="8" max="8" width="10.1083333333333"/>
    <col min="9" max="9" width="9.21666666666667"/>
    <col min="10" max="10" width="10.1083333333333"/>
    <col min="11" max="11" width="9.21666666666667"/>
    <col min="12" max="12" width="10.1083333333333"/>
    <col min="13" max="13" width="9" style="32"/>
    <col min="14" max="14" width="11.5"/>
  </cols>
  <sheetData>
    <row r="1" spans="1:15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2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2" t="s">
        <v>12</v>
      </c>
      <c r="O1" t="s">
        <v>13</v>
      </c>
    </row>
    <row r="2" spans="1:15">
      <c r="A2" s="33" t="s">
        <v>14</v>
      </c>
      <c r="B2" s="34" t="s">
        <v>15</v>
      </c>
      <c r="C2" s="3" t="s">
        <v>16</v>
      </c>
      <c r="D2" s="3">
        <v>1.2353</v>
      </c>
      <c r="E2" s="3">
        <v>1.3313</v>
      </c>
      <c r="F2" s="3">
        <v>1.2435</v>
      </c>
      <c r="G2" s="21">
        <v>1.0961</v>
      </c>
      <c r="H2" s="3"/>
      <c r="I2" s="3"/>
      <c r="J2" s="3"/>
      <c r="K2" s="3"/>
      <c r="L2" s="3"/>
      <c r="M2" s="32">
        <v>0.9001</v>
      </c>
      <c r="O2" s="39">
        <v>0.4411</v>
      </c>
    </row>
    <row r="3" spans="1:15">
      <c r="A3" s="33"/>
      <c r="B3" s="35"/>
      <c r="C3" s="3" t="s">
        <v>17</v>
      </c>
      <c r="D3" s="3">
        <v>0.463</v>
      </c>
      <c r="E3" s="3">
        <v>0.4533</v>
      </c>
      <c r="F3" s="3">
        <v>0.4481</v>
      </c>
      <c r="G3" s="21">
        <v>0.3934</v>
      </c>
      <c r="H3" s="3">
        <v>0.4544</v>
      </c>
      <c r="I3" s="3">
        <v>0.3999</v>
      </c>
      <c r="J3" s="3"/>
      <c r="K3" s="3"/>
      <c r="L3" s="3"/>
      <c r="M3" s="32">
        <v>0.3694</v>
      </c>
      <c r="O3" s="39">
        <v>0.02</v>
      </c>
    </row>
    <row r="4" spans="1:15">
      <c r="A4" s="33"/>
      <c r="B4" s="35"/>
      <c r="C4" s="3" t="s">
        <v>18</v>
      </c>
      <c r="D4" s="3"/>
      <c r="E4" s="3"/>
      <c r="F4" s="3">
        <v>0.7403</v>
      </c>
      <c r="G4" s="21">
        <v>0.8876</v>
      </c>
      <c r="M4" s="32">
        <v>0.8832</v>
      </c>
      <c r="O4" s="39">
        <v>0.3162</v>
      </c>
    </row>
    <row r="5" spans="1:15">
      <c r="A5" s="33"/>
      <c r="B5" s="35"/>
      <c r="C5" s="3" t="s">
        <v>19</v>
      </c>
      <c r="D5" s="3">
        <v>0.5721</v>
      </c>
      <c r="E5" s="3">
        <v>0.6049</v>
      </c>
      <c r="F5" s="3">
        <v>0.6236</v>
      </c>
      <c r="G5" s="21">
        <v>0.6465</v>
      </c>
      <c r="H5" s="3"/>
      <c r="I5" s="3"/>
      <c r="J5" s="3"/>
      <c r="M5" s="32">
        <v>0.6325</v>
      </c>
      <c r="O5" s="39">
        <v>0.1717</v>
      </c>
    </row>
    <row r="6" spans="1:15">
      <c r="A6" s="33"/>
      <c r="B6" s="35"/>
      <c r="C6" s="3" t="s">
        <v>20</v>
      </c>
      <c r="D6" s="3">
        <v>1.2851</v>
      </c>
      <c r="E6" s="3">
        <v>1.2566</v>
      </c>
      <c r="F6" s="3">
        <v>1.2346</v>
      </c>
      <c r="G6" s="21">
        <v>1.2401</v>
      </c>
      <c r="H6" s="3">
        <v>1.2459</v>
      </c>
      <c r="I6" s="3">
        <v>1.2453</v>
      </c>
      <c r="J6" s="3">
        <v>1.226</v>
      </c>
      <c r="M6" s="32">
        <v>0.7504</v>
      </c>
      <c r="O6" s="39">
        <v>0.5274</v>
      </c>
    </row>
    <row r="7" spans="1:15">
      <c r="A7" s="33"/>
      <c r="B7" s="35"/>
      <c r="C7" s="3" t="s">
        <v>21</v>
      </c>
      <c r="D7" s="3"/>
      <c r="E7" s="3"/>
      <c r="F7" s="3"/>
      <c r="G7" s="21">
        <v>0.918</v>
      </c>
      <c r="H7" s="3"/>
      <c r="I7" s="3">
        <v>0.7273</v>
      </c>
      <c r="J7" s="3"/>
      <c r="K7" s="3"/>
      <c r="L7" s="3"/>
      <c r="M7" s="32">
        <v>0.9148</v>
      </c>
      <c r="O7" s="39">
        <v>0.3344</v>
      </c>
    </row>
    <row r="8" spans="1:15">
      <c r="A8" s="33"/>
      <c r="B8" s="35"/>
      <c r="C8" s="3" t="s">
        <v>22</v>
      </c>
      <c r="D8" s="3">
        <v>0.819</v>
      </c>
      <c r="E8" s="3">
        <v>0.8008</v>
      </c>
      <c r="F8" s="3"/>
      <c r="G8" s="21">
        <v>0.8172</v>
      </c>
      <c r="H8" s="3">
        <v>0.7991</v>
      </c>
      <c r="I8" s="3">
        <v>0.7589</v>
      </c>
      <c r="J8" s="3">
        <v>0.7321</v>
      </c>
      <c r="M8" s="32">
        <v>0.81</v>
      </c>
      <c r="O8" s="39">
        <v>0.274</v>
      </c>
    </row>
    <row r="9" spans="1:15">
      <c r="A9" s="33"/>
      <c r="B9" s="35"/>
      <c r="C9" s="3" t="s">
        <v>23</v>
      </c>
      <c r="D9" s="3">
        <v>1.5571</v>
      </c>
      <c r="E9" s="3">
        <v>1.6055</v>
      </c>
      <c r="F9" s="3">
        <v>1.5767</v>
      </c>
      <c r="G9" s="21">
        <v>1.6177</v>
      </c>
      <c r="H9" s="3">
        <v>1.6904</v>
      </c>
      <c r="I9" s="3">
        <v>1.6266</v>
      </c>
      <c r="J9" s="3">
        <v>1.7494</v>
      </c>
      <c r="K9" s="3"/>
      <c r="L9" s="3"/>
      <c r="M9" s="32">
        <v>0.3579</v>
      </c>
      <c r="O9" s="39">
        <v>0.7537</v>
      </c>
    </row>
    <row r="10" spans="1:15">
      <c r="A10" s="33"/>
      <c r="B10" s="35"/>
      <c r="C10" s="3" t="s">
        <v>24</v>
      </c>
      <c r="D10" s="3">
        <v>1.1506</v>
      </c>
      <c r="E10" s="3">
        <v>1.0979</v>
      </c>
      <c r="F10" s="3">
        <v>1.125</v>
      </c>
      <c r="G10" s="21">
        <v>1.2059</v>
      </c>
      <c r="H10" s="3">
        <v>1.1847</v>
      </c>
      <c r="I10" s="3">
        <v>1.2173</v>
      </c>
      <c r="J10" s="3">
        <v>1.0597</v>
      </c>
      <c r="K10" s="3"/>
      <c r="L10" s="3"/>
      <c r="M10" s="32">
        <v>0.786</v>
      </c>
      <c r="O10" s="39">
        <v>0.5069</v>
      </c>
    </row>
    <row r="11" spans="1:15">
      <c r="A11" s="33"/>
      <c r="B11" s="35"/>
      <c r="C11" s="3" t="s">
        <v>25</v>
      </c>
      <c r="D11" s="3">
        <v>1.9218</v>
      </c>
      <c r="E11" s="3">
        <v>1.8856</v>
      </c>
      <c r="F11" s="3">
        <v>1.9381</v>
      </c>
      <c r="G11" s="21">
        <v>1.962</v>
      </c>
      <c r="H11" s="3">
        <v>1.9396</v>
      </c>
      <c r="I11" s="3">
        <v>1.8813</v>
      </c>
      <c r="J11" s="3">
        <v>1.8474</v>
      </c>
      <c r="K11" s="3"/>
      <c r="L11" s="3"/>
      <c r="M11" s="32">
        <v>0.02</v>
      </c>
      <c r="O11" s="39">
        <v>0.96</v>
      </c>
    </row>
    <row r="12" spans="1:15">
      <c r="A12" s="33"/>
      <c r="B12" s="35"/>
      <c r="C12" s="3" t="s">
        <v>26</v>
      </c>
      <c r="D12" s="3">
        <v>1.0667</v>
      </c>
      <c r="E12" s="3">
        <v>0.9188</v>
      </c>
      <c r="F12" s="3">
        <v>0.9639</v>
      </c>
      <c r="G12" s="21">
        <v>0.8698</v>
      </c>
      <c r="H12" s="3">
        <v>0.9671</v>
      </c>
      <c r="I12" s="3">
        <v>0.9623</v>
      </c>
      <c r="J12" s="3">
        <v>1.0388</v>
      </c>
      <c r="K12" s="3">
        <v>0.8127</v>
      </c>
      <c r="L12" s="3"/>
      <c r="M12" s="32">
        <v>0.8647</v>
      </c>
      <c r="O12" s="39">
        <v>0.3055</v>
      </c>
    </row>
    <row r="13" spans="1:12">
      <c r="A13" s="33"/>
      <c r="B13" s="35"/>
      <c r="K13" s="3"/>
      <c r="L13" s="3"/>
    </row>
    <row r="14" spans="1:12">
      <c r="A14" s="33"/>
      <c r="B14" s="35"/>
      <c r="K14" s="3"/>
      <c r="L14" s="3"/>
    </row>
    <row r="15" spans="1:12">
      <c r="A15" s="33"/>
      <c r="B15" s="35"/>
      <c r="K15" s="3"/>
      <c r="L15" s="3"/>
    </row>
    <row r="16" spans="1:2">
      <c r="A16" s="33"/>
      <c r="B16" s="35"/>
    </row>
    <row r="17" spans="1:12">
      <c r="A17" s="33"/>
      <c r="B17" s="35"/>
      <c r="L17" s="3"/>
    </row>
    <row r="18" spans="1:14">
      <c r="A18" s="33"/>
      <c r="B18" s="35"/>
      <c r="C18" s="3"/>
      <c r="D18" s="3"/>
      <c r="E18" s="3"/>
      <c r="F18" s="3"/>
      <c r="G18" s="21"/>
      <c r="N18" t="s">
        <v>27</v>
      </c>
    </row>
    <row r="19" spans="1:14">
      <c r="A19" s="33"/>
      <c r="B19" s="34" t="s">
        <v>28</v>
      </c>
      <c r="C19" s="3" t="s">
        <v>16</v>
      </c>
      <c r="D19" s="3">
        <v>36.0765</v>
      </c>
      <c r="E19" s="3">
        <v>34.6807</v>
      </c>
      <c r="F19" s="3">
        <v>32.1669</v>
      </c>
      <c r="G19" s="21">
        <v>28.5269</v>
      </c>
      <c r="H19" s="3"/>
      <c r="I19" s="3"/>
      <c r="J19" s="3"/>
      <c r="K19" s="3"/>
      <c r="L19" s="3"/>
      <c r="M19" s="32">
        <v>0.9379</v>
      </c>
      <c r="N19">
        <f>0.7889*M2+0.2111*M19</f>
        <v>0.90807958</v>
      </c>
    </row>
    <row r="20" spans="1:14">
      <c r="A20" s="33"/>
      <c r="B20" s="35"/>
      <c r="C20" s="3" t="s">
        <v>17</v>
      </c>
      <c r="D20" s="3">
        <v>12.746</v>
      </c>
      <c r="E20" s="3">
        <v>11.7693</v>
      </c>
      <c r="F20" s="3">
        <v>11.9412</v>
      </c>
      <c r="G20" s="21">
        <v>11.3415</v>
      </c>
      <c r="H20" s="3">
        <v>11.4137</v>
      </c>
      <c r="I20" s="3">
        <v>10.7978</v>
      </c>
      <c r="J20" s="3"/>
      <c r="K20" s="3"/>
      <c r="L20" s="3"/>
      <c r="M20" s="32">
        <v>0.02</v>
      </c>
      <c r="N20">
        <f t="shared" ref="N20:N29" si="0">0.7889*M3+0.2111*M20</f>
        <v>0.29564166</v>
      </c>
    </row>
    <row r="21" spans="1:14">
      <c r="A21" s="33"/>
      <c r="B21" s="35"/>
      <c r="C21" s="3" t="s">
        <v>18</v>
      </c>
      <c r="D21" s="3"/>
      <c r="E21" s="3"/>
      <c r="F21" s="3">
        <v>12.1816</v>
      </c>
      <c r="G21" s="21">
        <v>13.6909</v>
      </c>
      <c r="M21" s="32">
        <v>0.1455</v>
      </c>
      <c r="N21">
        <f t="shared" si="0"/>
        <v>0.72747153</v>
      </c>
    </row>
    <row r="22" spans="1:14">
      <c r="A22" s="33"/>
      <c r="B22" s="35"/>
      <c r="C22" s="3" t="s">
        <v>19</v>
      </c>
      <c r="D22" s="3">
        <v>14.8077</v>
      </c>
      <c r="E22" s="3">
        <v>16.9762</v>
      </c>
      <c r="F22" s="3">
        <v>17.8056</v>
      </c>
      <c r="G22" s="21">
        <v>15.9161</v>
      </c>
      <c r="H22" s="3"/>
      <c r="I22" s="3"/>
      <c r="J22" s="3"/>
      <c r="M22" s="32">
        <v>0.2643</v>
      </c>
      <c r="N22">
        <f t="shared" si="0"/>
        <v>0.55477298</v>
      </c>
    </row>
    <row r="23" spans="1:14">
      <c r="A23" s="33"/>
      <c r="B23" s="35"/>
      <c r="C23" s="3" t="s">
        <v>20</v>
      </c>
      <c r="D23" s="3">
        <v>22.6283</v>
      </c>
      <c r="E23" s="3">
        <v>22.7892</v>
      </c>
      <c r="F23" s="3">
        <v>22.3445</v>
      </c>
      <c r="G23" s="21">
        <v>22.5763</v>
      </c>
      <c r="H23" s="3">
        <v>22.6042</v>
      </c>
      <c r="I23" s="3">
        <v>22.7907</v>
      </c>
      <c r="J23" s="3">
        <v>22.5669</v>
      </c>
      <c r="M23" s="32">
        <v>0.6201</v>
      </c>
      <c r="N23">
        <f t="shared" si="0"/>
        <v>0.72289367</v>
      </c>
    </row>
    <row r="24" spans="1:14">
      <c r="A24" s="33"/>
      <c r="B24" s="35"/>
      <c r="C24" s="3" t="s">
        <v>22</v>
      </c>
      <c r="D24" s="3">
        <v>18.764</v>
      </c>
      <c r="E24" s="3">
        <v>19.3551</v>
      </c>
      <c r="F24" s="3"/>
      <c r="G24" s="21">
        <v>19.5655</v>
      </c>
      <c r="H24" s="3">
        <v>19.5857</v>
      </c>
      <c r="I24" s="3">
        <v>18.5992</v>
      </c>
      <c r="J24" s="3">
        <v>19.1167</v>
      </c>
      <c r="K24" s="3"/>
      <c r="L24" s="3"/>
      <c r="M24" s="32">
        <v>0.4593</v>
      </c>
      <c r="N24">
        <f t="shared" si="0"/>
        <v>0.81864395</v>
      </c>
    </row>
    <row r="25" spans="1:14">
      <c r="A25" s="33"/>
      <c r="B25" s="35"/>
      <c r="C25" s="3" t="s">
        <v>23</v>
      </c>
      <c r="D25" s="3">
        <v>28.0487</v>
      </c>
      <c r="E25" s="3">
        <v>29.0557</v>
      </c>
      <c r="F25" s="3">
        <v>28.7874</v>
      </c>
      <c r="G25" s="21">
        <v>28.9399</v>
      </c>
      <c r="H25" s="3">
        <v>30.5711</v>
      </c>
      <c r="I25" s="3">
        <v>30.1259</v>
      </c>
      <c r="J25" s="3">
        <v>31.9255</v>
      </c>
      <c r="M25" s="32">
        <v>0.96</v>
      </c>
      <c r="N25">
        <f t="shared" si="0"/>
        <v>0.841665</v>
      </c>
    </row>
    <row r="26" spans="1:14">
      <c r="A26" s="33"/>
      <c r="B26" s="35"/>
      <c r="C26" s="3" t="s">
        <v>24</v>
      </c>
      <c r="D26" s="3">
        <v>22.7744</v>
      </c>
      <c r="E26" s="3">
        <v>22.8233</v>
      </c>
      <c r="F26" s="3">
        <v>23.3874</v>
      </c>
      <c r="G26" s="21">
        <v>24.4554</v>
      </c>
      <c r="H26" s="3">
        <v>24.1206</v>
      </c>
      <c r="I26" s="3">
        <v>25.2831</v>
      </c>
      <c r="J26" s="3">
        <v>22.8428</v>
      </c>
      <c r="K26" s="3"/>
      <c r="L26" s="3"/>
      <c r="M26" s="32">
        <v>0.7205</v>
      </c>
      <c r="N26">
        <f t="shared" si="0"/>
        <v>0.43444486</v>
      </c>
    </row>
    <row r="27" spans="1:14">
      <c r="A27" s="33"/>
      <c r="B27" s="35"/>
      <c r="C27" s="3" t="s">
        <v>25</v>
      </c>
      <c r="D27" s="3">
        <v>29.022</v>
      </c>
      <c r="E27" s="3">
        <v>29.0762</v>
      </c>
      <c r="F27" s="3">
        <v>25.2811</v>
      </c>
      <c r="G27" s="21">
        <v>25.4227</v>
      </c>
      <c r="H27" s="3">
        <v>25.2711</v>
      </c>
      <c r="I27" s="3">
        <v>24.9134</v>
      </c>
      <c r="J27" s="3">
        <v>24.0866</v>
      </c>
      <c r="K27" s="3"/>
      <c r="L27" s="3"/>
      <c r="M27" s="32">
        <v>0.7721</v>
      </c>
      <c r="N27">
        <f t="shared" si="0"/>
        <v>0.78306571</v>
      </c>
    </row>
    <row r="28" spans="1:14">
      <c r="A28" s="33"/>
      <c r="B28" s="35"/>
      <c r="C28" s="3" t="s">
        <v>26</v>
      </c>
      <c r="D28" s="3">
        <v>22.1054</v>
      </c>
      <c r="E28" s="3">
        <v>20.6053</v>
      </c>
      <c r="F28" s="3">
        <v>21.9727</v>
      </c>
      <c r="G28" s="21">
        <v>17.7264</v>
      </c>
      <c r="H28" s="3">
        <v>20.7552</v>
      </c>
      <c r="I28" s="3">
        <v>21.3816</v>
      </c>
      <c r="J28" s="3">
        <v>22.9766</v>
      </c>
      <c r="K28" s="3">
        <v>18.4706</v>
      </c>
      <c r="L28" s="3">
        <v>23.3146</v>
      </c>
      <c r="M28" s="32">
        <v>0.361</v>
      </c>
      <c r="N28">
        <f t="shared" si="0"/>
        <v>0.0919851</v>
      </c>
    </row>
    <row r="29" spans="1:14">
      <c r="A29" s="33"/>
      <c r="B29" s="35"/>
      <c r="C29" s="3" t="s">
        <v>29</v>
      </c>
      <c r="G29" s="21">
        <v>14.8171</v>
      </c>
      <c r="K29" s="3"/>
      <c r="L29" s="3"/>
      <c r="M29" s="32">
        <v>0.2056</v>
      </c>
      <c r="N29">
        <f t="shared" si="0"/>
        <v>0.72556399</v>
      </c>
    </row>
    <row r="30" spans="1:12">
      <c r="A30" s="33"/>
      <c r="B30" s="35"/>
      <c r="K30" s="3"/>
      <c r="L30" s="3"/>
    </row>
    <row r="31" spans="1:12">
      <c r="A31" s="33"/>
      <c r="B31" s="35"/>
      <c r="K31" s="3"/>
      <c r="L31" s="3"/>
    </row>
    <row r="32" spans="1:2">
      <c r="A32" s="33"/>
      <c r="B32" s="35"/>
    </row>
    <row r="33" spans="1:2">
      <c r="A33" s="33"/>
      <c r="B33" s="35"/>
    </row>
    <row r="34" spans="1:7">
      <c r="A34" s="33"/>
      <c r="B34" s="35"/>
      <c r="C34" s="3"/>
      <c r="D34" s="3"/>
      <c r="E34" s="3"/>
      <c r="F34" s="3"/>
      <c r="G34" s="21"/>
    </row>
    <row r="35" spans="1:2">
      <c r="A35" s="33" t="s">
        <v>30</v>
      </c>
      <c r="B35" s="1" t="s">
        <v>31</v>
      </c>
    </row>
    <row r="36" spans="1:2">
      <c r="A36" s="33"/>
      <c r="B36" s="1"/>
    </row>
    <row r="37" spans="1:13">
      <c r="A37" s="33"/>
      <c r="B37" s="1"/>
      <c r="C37" s="3" t="s">
        <v>16</v>
      </c>
      <c r="D37" s="3">
        <v>0.179114901011113</v>
      </c>
      <c r="E37" s="3">
        <v>0.228613729483456</v>
      </c>
      <c r="F37" s="3">
        <v>0.243653323912798</v>
      </c>
      <c r="G37" s="21">
        <v>0.238901073892278</v>
      </c>
      <c r="H37" s="3">
        <v>0.25535450030972</v>
      </c>
      <c r="I37" s="3">
        <v>0.268755945740685</v>
      </c>
      <c r="J37" s="3">
        <v>0.269285865304493</v>
      </c>
      <c r="K37" s="3" t="e">
        <v>#DIV/0!</v>
      </c>
      <c r="L37" s="3" t="e">
        <v>#DIV/0!</v>
      </c>
      <c r="M37" s="32">
        <v>0.186</v>
      </c>
    </row>
    <row r="38" spans="1:13">
      <c r="A38" s="33"/>
      <c r="B38" s="1"/>
      <c r="C38" s="3" t="s">
        <v>17</v>
      </c>
      <c r="D38" s="3">
        <v>0.144043085764475</v>
      </c>
      <c r="E38" s="3">
        <v>0.144355440639989</v>
      </c>
      <c r="F38" s="3" t="e">
        <v>#DIV/0!</v>
      </c>
      <c r="G38" s="21">
        <v>0.169281531846404</v>
      </c>
      <c r="H38" s="3">
        <v>0.158324843814135</v>
      </c>
      <c r="I38" s="3">
        <v>0.14945257930242</v>
      </c>
      <c r="J38" s="3">
        <v>0.11799944378885</v>
      </c>
      <c r="K38" s="3">
        <v>0.117929298465169</v>
      </c>
      <c r="L38" s="3" t="e">
        <v>#DIV/0!</v>
      </c>
      <c r="M38" s="32">
        <v>0.1235</v>
      </c>
    </row>
    <row r="39" spans="1:13">
      <c r="A39" s="33"/>
      <c r="B39" s="1"/>
      <c r="C39" s="3" t="s">
        <v>18</v>
      </c>
      <c r="D39" s="3">
        <v>0.0453859906972923</v>
      </c>
      <c r="E39" s="3">
        <v>0.047971635751434</v>
      </c>
      <c r="F39" s="3">
        <v>0.0505310745349577</v>
      </c>
      <c r="G39" s="21">
        <v>0.0539231919971679</v>
      </c>
      <c r="H39" s="3">
        <v>0.0597471530812303</v>
      </c>
      <c r="I39" s="3">
        <v>0.0647419130942354</v>
      </c>
      <c r="J39" s="3">
        <v>0.0704390499509828</v>
      </c>
      <c r="K39" s="3">
        <v>0.0693624054234654</v>
      </c>
      <c r="L39" s="3" t="e">
        <v>#DIV/0!</v>
      </c>
      <c r="M39" s="32">
        <v>0.02</v>
      </c>
    </row>
    <row r="40" spans="1:13">
      <c r="A40" s="33"/>
      <c r="B40" s="1"/>
      <c r="C40" s="3" t="s">
        <v>19</v>
      </c>
      <c r="D40" s="3">
        <v>0.580110006021638</v>
      </c>
      <c r="E40" s="3">
        <v>0.596253571585335</v>
      </c>
      <c r="F40" s="3">
        <v>0.627413382411863</v>
      </c>
      <c r="G40" s="21">
        <v>0.665383353641391</v>
      </c>
      <c r="H40" s="3">
        <v>0.707856296881169</v>
      </c>
      <c r="I40" s="3">
        <v>0.703045531758313</v>
      </c>
      <c r="J40" s="3">
        <v>0.71228804845675</v>
      </c>
      <c r="K40" s="3" t="e">
        <v>#DIV/0!</v>
      </c>
      <c r="L40" s="3" t="e">
        <v>#DIV/0!</v>
      </c>
      <c r="M40" s="32">
        <v>0.5686</v>
      </c>
    </row>
    <row r="41" spans="1:13">
      <c r="A41" s="33"/>
      <c r="B41" s="1"/>
      <c r="C41" s="3" t="s">
        <v>20</v>
      </c>
      <c r="D41" s="3">
        <v>0.571270774464664</v>
      </c>
      <c r="E41" s="3">
        <v>0.580249789222848</v>
      </c>
      <c r="F41" s="3">
        <v>0.599876278942916</v>
      </c>
      <c r="G41" s="21">
        <v>0.621468723827325</v>
      </c>
      <c r="H41" s="3">
        <v>0.643904700551754</v>
      </c>
      <c r="I41" s="3">
        <v>0.627736262302078</v>
      </c>
      <c r="J41" s="3">
        <v>0.644413380967847</v>
      </c>
      <c r="K41" s="3" t="e">
        <v>#DIV/0!</v>
      </c>
      <c r="L41" s="3" t="e">
        <v>#DIV/0!</v>
      </c>
      <c r="M41" s="32">
        <v>0.5292</v>
      </c>
    </row>
    <row r="42" spans="1:13">
      <c r="A42" s="33"/>
      <c r="B42" s="1"/>
      <c r="C42" s="3" t="s">
        <v>21</v>
      </c>
      <c r="D42" s="3">
        <v>1.02730872528338</v>
      </c>
      <c r="E42" s="3">
        <v>1.07828549047767</v>
      </c>
      <c r="F42" s="3">
        <v>1.10263123793448</v>
      </c>
      <c r="G42" s="21">
        <v>1.10162683135494</v>
      </c>
      <c r="H42" s="3">
        <v>1.1387179465629</v>
      </c>
      <c r="I42" s="3">
        <v>0</v>
      </c>
      <c r="J42" s="3">
        <v>1.26382617153056</v>
      </c>
      <c r="K42" s="3" t="e">
        <v>#DIV/0!</v>
      </c>
      <c r="L42" s="3" t="e">
        <v>#DIV/0!</v>
      </c>
      <c r="M42" s="32">
        <v>0.96</v>
      </c>
    </row>
    <row r="43" spans="1:13">
      <c r="A43" s="33"/>
      <c r="B43" s="1"/>
      <c r="C43" s="3" t="s">
        <v>22</v>
      </c>
      <c r="D43" s="3">
        <v>0.662042772718368</v>
      </c>
      <c r="E43" s="3">
        <v>0.661769686663462</v>
      </c>
      <c r="F43" s="3">
        <v>0.650344431687715</v>
      </c>
      <c r="G43" s="21">
        <v>0.6345506980016</v>
      </c>
      <c r="H43" s="3">
        <v>0.630958533928873</v>
      </c>
      <c r="I43" s="3">
        <v>0.628729135327346</v>
      </c>
      <c r="J43" s="3">
        <v>0.630170594930735</v>
      </c>
      <c r="K43" s="3" t="e">
        <v>#DIV/0!</v>
      </c>
      <c r="L43" s="3" t="e">
        <v>#DIV/0!</v>
      </c>
      <c r="M43" s="32">
        <v>0.5409</v>
      </c>
    </row>
    <row r="44" spans="1:13">
      <c r="A44" s="33"/>
      <c r="B44" s="1"/>
      <c r="C44" s="3" t="s">
        <v>23</v>
      </c>
      <c r="D44" s="3">
        <v>0.651587211810766</v>
      </c>
      <c r="E44" s="3">
        <v>0.776457050252792</v>
      </c>
      <c r="F44" s="3">
        <v>0.785010696895576</v>
      </c>
      <c r="G44" s="36">
        <v>0.787</v>
      </c>
      <c r="H44" s="37">
        <v>0.797</v>
      </c>
      <c r="I44" s="3">
        <v>0.805679141961338</v>
      </c>
      <c r="J44" s="3">
        <v>0.803648434416808</v>
      </c>
      <c r="K44" s="3" t="e">
        <v>#DIV/0!</v>
      </c>
      <c r="L44" s="3" t="e">
        <v>#DIV/0!</v>
      </c>
      <c r="M44" s="32">
        <v>0.6777</v>
      </c>
    </row>
    <row r="45" spans="1:13">
      <c r="A45" s="33"/>
      <c r="B45" s="1"/>
      <c r="C45" s="3" t="s">
        <v>24</v>
      </c>
      <c r="D45" s="3">
        <v>0.731728464306597</v>
      </c>
      <c r="E45" s="3">
        <v>0.731847639712965</v>
      </c>
      <c r="F45" s="3">
        <v>0.728483868345257</v>
      </c>
      <c r="G45" s="21">
        <v>0.711586935676171</v>
      </c>
      <c r="H45" s="3">
        <v>0.681136178855505</v>
      </c>
      <c r="I45" s="3">
        <v>0.666710305173285</v>
      </c>
      <c r="J45" s="3">
        <v>0.665560039645585</v>
      </c>
      <c r="K45" s="3" t="e">
        <v>#DIV/0!</v>
      </c>
      <c r="L45" s="3" t="e">
        <v>#DIV/0!</v>
      </c>
      <c r="M45" s="32">
        <v>0.6101</v>
      </c>
    </row>
    <row r="46" spans="1:13">
      <c r="A46" s="33"/>
      <c r="B46" s="1"/>
      <c r="C46" s="3" t="s">
        <v>25</v>
      </c>
      <c r="D46" s="3">
        <v>0.746841281148136</v>
      </c>
      <c r="E46" s="3">
        <v>0.739450943357097</v>
      </c>
      <c r="F46" s="3">
        <v>0.696160679870328</v>
      </c>
      <c r="G46" s="21">
        <v>0.633929362227304</v>
      </c>
      <c r="H46" s="3">
        <v>0.623534792551454</v>
      </c>
      <c r="I46" s="3">
        <v>0.622841056407216</v>
      </c>
      <c r="J46" s="3">
        <v>0.635486872398039</v>
      </c>
      <c r="K46" s="3" t="e">
        <v>#DIV/0!</v>
      </c>
      <c r="L46" s="3" t="e">
        <v>#DIV/0!</v>
      </c>
      <c r="M46" s="32">
        <v>0.5404</v>
      </c>
    </row>
    <row r="47" spans="1:13">
      <c r="A47" s="33"/>
      <c r="B47" s="1"/>
      <c r="C47" s="3" t="s">
        <v>26</v>
      </c>
      <c r="D47" s="3">
        <v>0.394090965577234</v>
      </c>
      <c r="E47" s="3">
        <v>0.435029568206105</v>
      </c>
      <c r="F47" s="3">
        <v>0.462157519659221</v>
      </c>
      <c r="G47" s="21">
        <v>0.501038195769919</v>
      </c>
      <c r="H47" s="3">
        <v>0.532789439854817</v>
      </c>
      <c r="I47" s="3">
        <v>0.556572606692898</v>
      </c>
      <c r="J47" s="3">
        <v>0.587218372042093</v>
      </c>
      <c r="K47" s="3">
        <v>0.604301501321091</v>
      </c>
      <c r="L47" s="3" t="e">
        <v>#DIV/0!</v>
      </c>
      <c r="M47" s="32">
        <v>0.4212</v>
      </c>
    </row>
    <row r="48" spans="1:2">
      <c r="A48" s="33"/>
      <c r="B48" s="1"/>
    </row>
    <row r="49" spans="1:2">
      <c r="A49" s="33"/>
      <c r="B49" s="1"/>
    </row>
    <row r="50" spans="1:2">
      <c r="A50" s="33"/>
      <c r="B50" s="1"/>
    </row>
    <row r="51" spans="1:2">
      <c r="A51" s="33"/>
      <c r="B51" s="1"/>
    </row>
    <row r="52" spans="1:2">
      <c r="A52" s="33"/>
      <c r="B52" s="1"/>
    </row>
    <row r="53" spans="1:2">
      <c r="A53" s="33"/>
      <c r="B53" s="1"/>
    </row>
    <row r="54" spans="1:2">
      <c r="A54" s="33"/>
      <c r="B54" s="1"/>
    </row>
    <row r="55" spans="1:14">
      <c r="A55" s="33"/>
      <c r="B55" s="1"/>
      <c r="N55" t="s">
        <v>32</v>
      </c>
    </row>
    <row r="56" spans="1:14">
      <c r="A56" s="33"/>
      <c r="B56" s="38" t="s">
        <v>33</v>
      </c>
      <c r="C56" s="3" t="s">
        <v>16</v>
      </c>
      <c r="D56" s="3">
        <v>527</v>
      </c>
      <c r="M56" s="32">
        <v>0.96</v>
      </c>
      <c r="N56">
        <f>0.2096*M37+0.7904*M56</f>
        <v>0.7977696</v>
      </c>
    </row>
    <row r="57" spans="1:14">
      <c r="A57" s="33"/>
      <c r="B57" s="38"/>
      <c r="C57" s="3" t="s">
        <v>17</v>
      </c>
      <c r="D57" s="3">
        <v>3</v>
      </c>
      <c r="M57" s="32">
        <v>0.02</v>
      </c>
      <c r="N57">
        <f t="shared" ref="N57:N66" si="1">0.2096*M38+0.7904*M57</f>
        <v>0.0416936</v>
      </c>
    </row>
    <row r="58" spans="1:14">
      <c r="A58" s="33"/>
      <c r="B58" s="38"/>
      <c r="C58" s="3" t="s">
        <v>18</v>
      </c>
      <c r="D58" s="3">
        <v>4</v>
      </c>
      <c r="E58" s="3"/>
      <c r="F58" s="3"/>
      <c r="G58" s="21"/>
      <c r="H58" s="3"/>
      <c r="I58" s="3"/>
      <c r="J58" s="3"/>
      <c r="K58" s="3"/>
      <c r="L58" s="3"/>
      <c r="M58" s="32">
        <v>0.0218</v>
      </c>
      <c r="N58">
        <f t="shared" si="1"/>
        <v>0.02142272</v>
      </c>
    </row>
    <row r="59" spans="1:14">
      <c r="A59" s="33"/>
      <c r="B59" s="38"/>
      <c r="C59" s="3" t="s">
        <v>19</v>
      </c>
      <c r="D59" s="3">
        <v>46</v>
      </c>
      <c r="E59" s="3"/>
      <c r="F59" s="3"/>
      <c r="G59" s="21"/>
      <c r="H59" s="3"/>
      <c r="I59" s="3"/>
      <c r="J59" s="3"/>
      <c r="K59" s="3"/>
      <c r="L59" s="3"/>
      <c r="M59" s="32">
        <v>0.0971</v>
      </c>
      <c r="N59">
        <f t="shared" si="1"/>
        <v>0.1959264</v>
      </c>
    </row>
    <row r="60" spans="1:14">
      <c r="A60" s="33"/>
      <c r="B60" s="38"/>
      <c r="C60" s="3" t="s">
        <v>20</v>
      </c>
      <c r="D60" s="3">
        <v>257</v>
      </c>
      <c r="E60" s="3"/>
      <c r="F60" s="3"/>
      <c r="G60" s="21"/>
      <c r="H60" s="3"/>
      <c r="I60" s="3"/>
      <c r="J60" s="3"/>
      <c r="K60" s="3"/>
      <c r="L60" s="3"/>
      <c r="M60" s="32">
        <v>0.4756</v>
      </c>
      <c r="N60">
        <f t="shared" si="1"/>
        <v>0.48683456</v>
      </c>
    </row>
    <row r="61" spans="1:14">
      <c r="A61" s="33"/>
      <c r="B61" s="38"/>
      <c r="C61" s="3" t="s">
        <v>21</v>
      </c>
      <c r="D61" s="3">
        <v>43</v>
      </c>
      <c r="E61" s="3"/>
      <c r="F61" s="3"/>
      <c r="G61" s="21"/>
      <c r="H61" s="3"/>
      <c r="I61" s="3"/>
      <c r="J61" s="3"/>
      <c r="K61" s="3"/>
      <c r="L61" s="3"/>
      <c r="M61" s="32">
        <v>0.0918</v>
      </c>
      <c r="N61">
        <f t="shared" si="1"/>
        <v>0.27377472</v>
      </c>
    </row>
    <row r="62" spans="1:14">
      <c r="A62" s="33"/>
      <c r="B62" s="38"/>
      <c r="C62" s="3" t="s">
        <v>22</v>
      </c>
      <c r="D62" s="3">
        <v>85</v>
      </c>
      <c r="E62" s="3"/>
      <c r="F62" s="3"/>
      <c r="G62" s="21"/>
      <c r="H62" s="3"/>
      <c r="I62" s="3"/>
      <c r="J62" s="3"/>
      <c r="K62" s="3"/>
      <c r="L62" s="3"/>
      <c r="M62" s="32">
        <v>0.1671</v>
      </c>
      <c r="N62">
        <f t="shared" si="1"/>
        <v>0.24544848</v>
      </c>
    </row>
    <row r="63" spans="1:14">
      <c r="A63" s="33"/>
      <c r="B63" s="38"/>
      <c r="C63" s="3" t="s">
        <v>23</v>
      </c>
      <c r="D63" s="3">
        <v>48</v>
      </c>
      <c r="E63" s="3"/>
      <c r="F63" s="3"/>
      <c r="G63" s="21"/>
      <c r="H63" s="3"/>
      <c r="I63" s="3"/>
      <c r="J63" s="3"/>
      <c r="K63" s="3"/>
      <c r="L63" s="3"/>
      <c r="M63" s="32">
        <v>0.1007</v>
      </c>
      <c r="N63">
        <f t="shared" si="1"/>
        <v>0.2216392</v>
      </c>
    </row>
    <row r="64" spans="1:14">
      <c r="A64" s="33"/>
      <c r="B64" s="38"/>
      <c r="C64" s="3" t="s">
        <v>24</v>
      </c>
      <c r="D64" s="3">
        <v>121</v>
      </c>
      <c r="E64" s="3"/>
      <c r="F64" s="3"/>
      <c r="G64" s="21"/>
      <c r="H64" s="3"/>
      <c r="I64" s="3"/>
      <c r="J64" s="3"/>
      <c r="K64" s="3"/>
      <c r="L64" s="3"/>
      <c r="M64" s="32">
        <v>0.2317</v>
      </c>
      <c r="N64">
        <f t="shared" si="1"/>
        <v>0.31101264</v>
      </c>
    </row>
    <row r="65" spans="1:14">
      <c r="A65" s="33"/>
      <c r="B65" s="38"/>
      <c r="C65" s="3" t="s">
        <v>25</v>
      </c>
      <c r="D65" s="3">
        <v>40</v>
      </c>
      <c r="E65" s="3"/>
      <c r="F65" s="3"/>
      <c r="G65" s="21"/>
      <c r="H65" s="3"/>
      <c r="I65" s="3"/>
      <c r="J65" s="3"/>
      <c r="K65" s="3"/>
      <c r="L65" s="3"/>
      <c r="M65" s="32">
        <v>0.0864</v>
      </c>
      <c r="N65">
        <f t="shared" si="1"/>
        <v>0.1815584</v>
      </c>
    </row>
    <row r="66" spans="1:14">
      <c r="A66" s="33"/>
      <c r="B66" s="38"/>
      <c r="C66" s="3" t="s">
        <v>26</v>
      </c>
      <c r="D66" s="3">
        <v>112</v>
      </c>
      <c r="E66" s="3"/>
      <c r="F66" s="3"/>
      <c r="G66" s="21"/>
      <c r="H66" s="3"/>
      <c r="I66" s="3"/>
      <c r="J66" s="3"/>
      <c r="K66" s="3"/>
      <c r="L66" s="3"/>
      <c r="M66" s="32">
        <v>0.2155</v>
      </c>
      <c r="N66">
        <f t="shared" si="1"/>
        <v>0.25861472</v>
      </c>
    </row>
    <row r="67" spans="1:2">
      <c r="A67" s="33"/>
      <c r="B67" s="38"/>
    </row>
    <row r="68" spans="1:2">
      <c r="A68" s="33"/>
      <c r="B68" s="38"/>
    </row>
    <row r="69" spans="1:2">
      <c r="A69" s="33"/>
      <c r="B69" s="38"/>
    </row>
    <row r="70" spans="1:12">
      <c r="A70" s="33"/>
      <c r="B70" s="38"/>
      <c r="C70" s="3"/>
      <c r="D70" s="3"/>
      <c r="E70" s="3"/>
      <c r="F70" s="3"/>
      <c r="G70" s="21"/>
      <c r="H70" s="3"/>
      <c r="I70" s="3"/>
      <c r="J70" s="3"/>
      <c r="K70" s="3"/>
      <c r="L70" s="3"/>
    </row>
    <row r="71" spans="1:2">
      <c r="A71" s="33"/>
      <c r="B71" s="38"/>
    </row>
    <row r="72" spans="1:12">
      <c r="A72" s="33"/>
      <c r="B72" s="38"/>
      <c r="C72" s="3"/>
      <c r="D72" s="3"/>
      <c r="E72" s="3"/>
      <c r="F72" s="3"/>
      <c r="G72" s="21"/>
      <c r="H72" s="3"/>
      <c r="I72" s="3"/>
      <c r="J72" s="3"/>
      <c r="K72" s="3"/>
      <c r="L72" s="3"/>
    </row>
    <row r="73" spans="1:12">
      <c r="A73" s="33"/>
      <c r="B73" s="38"/>
      <c r="C73" s="3"/>
      <c r="D73" s="3"/>
      <c r="E73" s="3"/>
      <c r="F73" s="3"/>
      <c r="G73" s="21"/>
      <c r="H73" s="3"/>
      <c r="I73" s="3"/>
      <c r="J73" s="3"/>
      <c r="K73" s="3"/>
      <c r="L73" s="3"/>
    </row>
    <row r="74" spans="1:12">
      <c r="A74" s="33"/>
      <c r="B74" s="38"/>
      <c r="C74" s="3"/>
      <c r="D74" s="3"/>
      <c r="E74" s="3"/>
      <c r="F74" s="3"/>
      <c r="G74" s="21"/>
      <c r="H74" s="3"/>
      <c r="I74" s="3"/>
      <c r="J74" s="3"/>
      <c r="K74" s="3"/>
      <c r="L74" s="3"/>
    </row>
    <row r="75" spans="1:12">
      <c r="A75" s="33"/>
      <c r="B75" s="38"/>
      <c r="C75" s="3"/>
      <c r="D75" s="3"/>
      <c r="E75" s="3"/>
      <c r="F75" s="3"/>
      <c r="G75" s="21"/>
      <c r="H75" s="3"/>
      <c r="I75" s="3"/>
      <c r="J75" s="3"/>
      <c r="K75" s="3"/>
      <c r="L75" s="3"/>
    </row>
    <row r="76" spans="1:12">
      <c r="A76" s="33"/>
      <c r="B76" s="38"/>
      <c r="C76" s="3"/>
      <c r="D76" s="3"/>
      <c r="E76" s="3"/>
      <c r="F76" s="3"/>
      <c r="G76" s="21"/>
      <c r="H76" s="3"/>
      <c r="I76" s="3"/>
      <c r="J76" s="3"/>
      <c r="K76" s="3"/>
      <c r="L76" s="3"/>
    </row>
    <row r="77" spans="1:12">
      <c r="A77" s="33"/>
      <c r="B77" s="38"/>
      <c r="C77" s="3"/>
      <c r="D77" s="3"/>
      <c r="E77" s="3"/>
      <c r="F77" s="3"/>
      <c r="G77" s="21"/>
      <c r="H77" s="3"/>
      <c r="I77" s="3"/>
      <c r="J77" s="3"/>
      <c r="K77" s="3"/>
      <c r="L77" s="3"/>
    </row>
    <row r="78" spans="1:12">
      <c r="A78" s="33"/>
      <c r="B78" s="38"/>
      <c r="C78" s="3"/>
      <c r="D78" s="3"/>
      <c r="E78" s="3"/>
      <c r="F78" s="3"/>
      <c r="G78" s="21"/>
      <c r="H78" s="3"/>
      <c r="I78" s="3"/>
      <c r="J78" s="3"/>
      <c r="K78" s="3"/>
      <c r="L78" s="3"/>
    </row>
    <row r="79" spans="1:12">
      <c r="A79" s="33"/>
      <c r="B79" s="38"/>
      <c r="C79" s="3"/>
      <c r="D79" s="3"/>
      <c r="E79" s="3"/>
      <c r="F79" s="3"/>
      <c r="G79" s="21"/>
      <c r="H79" s="3"/>
      <c r="I79" s="3"/>
      <c r="J79" s="3"/>
      <c r="K79" s="3"/>
      <c r="L79" s="3"/>
    </row>
    <row r="80" spans="1:2">
      <c r="A80" s="33" t="s">
        <v>34</v>
      </c>
      <c r="B80" s="40" t="s">
        <v>35</v>
      </c>
    </row>
    <row r="81" spans="1:2">
      <c r="A81" s="33"/>
      <c r="B81" s="41"/>
    </row>
    <row r="82" spans="1:13">
      <c r="A82" s="33"/>
      <c r="B82" s="41"/>
      <c r="C82" s="3" t="s">
        <v>16</v>
      </c>
      <c r="D82" s="3">
        <v>0.8956</v>
      </c>
      <c r="E82" s="3">
        <v>1.1431</v>
      </c>
      <c r="F82" s="3">
        <v>1.2183</v>
      </c>
      <c r="G82" s="21">
        <v>1.1945</v>
      </c>
      <c r="H82" s="3">
        <v>1.2768</v>
      </c>
      <c r="I82" s="3">
        <v>1.3438</v>
      </c>
      <c r="J82" s="3">
        <v>1.3464</v>
      </c>
      <c r="K82" s="3">
        <v>1.3721</v>
      </c>
      <c r="L82" s="3">
        <v>1.403</v>
      </c>
      <c r="M82" s="32">
        <v>0.2085</v>
      </c>
    </row>
    <row r="83" spans="1:13">
      <c r="A83" s="33"/>
      <c r="B83" s="41"/>
      <c r="C83" s="3" t="s">
        <v>17</v>
      </c>
      <c r="D83" s="3">
        <v>0.7202</v>
      </c>
      <c r="E83" s="3">
        <v>0.7218</v>
      </c>
      <c r="F83" s="3"/>
      <c r="G83" s="21">
        <v>0.8464</v>
      </c>
      <c r="H83" s="3">
        <v>0.7916</v>
      </c>
      <c r="I83" s="3">
        <v>0.7473</v>
      </c>
      <c r="J83" s="3">
        <v>0.59</v>
      </c>
      <c r="K83" s="3">
        <v>0.5897</v>
      </c>
      <c r="L83" s="3">
        <v>0.6205</v>
      </c>
      <c r="M83" s="32">
        <v>0.1376</v>
      </c>
    </row>
    <row r="84" spans="1:13">
      <c r="A84" s="33"/>
      <c r="B84" s="41"/>
      <c r="C84" s="3" t="s">
        <v>18</v>
      </c>
      <c r="D84" s="3">
        <v>0.2269</v>
      </c>
      <c r="E84" s="3">
        <v>0.2399</v>
      </c>
      <c r="F84" s="3">
        <v>0.2527</v>
      </c>
      <c r="G84" s="21">
        <v>0.2696</v>
      </c>
      <c r="H84" s="3">
        <v>0.2987</v>
      </c>
      <c r="I84" s="3">
        <v>0.3237</v>
      </c>
      <c r="J84" s="3">
        <v>0.3682</v>
      </c>
      <c r="K84" s="3">
        <v>0.3468</v>
      </c>
      <c r="L84" s="3">
        <v>0.3656</v>
      </c>
      <c r="M84" s="32">
        <v>0.02</v>
      </c>
    </row>
    <row r="85" spans="1:13">
      <c r="A85" s="33"/>
      <c r="B85" s="41"/>
      <c r="C85" s="3" t="s">
        <v>19</v>
      </c>
      <c r="D85" s="3">
        <v>2.8681</v>
      </c>
      <c r="E85" s="3">
        <v>2.9303</v>
      </c>
      <c r="F85" s="3">
        <v>3.0355</v>
      </c>
      <c r="G85" s="21">
        <v>3.1472</v>
      </c>
      <c r="H85" s="3">
        <v>3.2707</v>
      </c>
      <c r="I85" s="3">
        <v>3.2344</v>
      </c>
      <c r="J85" s="3">
        <v>3.2266</v>
      </c>
      <c r="K85" s="3"/>
      <c r="M85" s="32">
        <v>0.6065</v>
      </c>
    </row>
    <row r="86" spans="1:13">
      <c r="A86" s="33"/>
      <c r="B86" s="41"/>
      <c r="C86" s="3" t="s">
        <v>20</v>
      </c>
      <c r="D86" s="3">
        <v>2.8646</v>
      </c>
      <c r="E86" s="3">
        <v>2.8928</v>
      </c>
      <c r="F86" s="3">
        <v>2.9691</v>
      </c>
      <c r="G86" s="21">
        <v>3.0496</v>
      </c>
      <c r="H86" s="3">
        <v>3.1818</v>
      </c>
      <c r="I86" s="3">
        <v>3.014</v>
      </c>
      <c r="J86" s="3">
        <v>3.0903</v>
      </c>
      <c r="K86" s="3">
        <v>3.1744</v>
      </c>
      <c r="M86" s="32">
        <v>0.5866</v>
      </c>
    </row>
    <row r="87" spans="1:13">
      <c r="A87" s="33"/>
      <c r="B87" s="41"/>
      <c r="C87" s="3" t="s">
        <v>21</v>
      </c>
      <c r="D87" s="3">
        <v>4.4544</v>
      </c>
      <c r="E87" s="3">
        <v>4.6821</v>
      </c>
      <c r="F87" s="3">
        <v>4.8015</v>
      </c>
      <c r="G87" s="21">
        <v>4.8819</v>
      </c>
      <c r="H87" s="3">
        <v>5.5803</v>
      </c>
      <c r="I87" s="3"/>
      <c r="J87" s="3">
        <v>5.6909</v>
      </c>
      <c r="K87" s="3">
        <v>6.1853</v>
      </c>
      <c r="M87" s="32">
        <v>0.96</v>
      </c>
    </row>
    <row r="88" spans="1:13">
      <c r="A88" s="33"/>
      <c r="B88" s="41"/>
      <c r="C88" s="3" t="s">
        <v>22</v>
      </c>
      <c r="D88" s="3">
        <v>3.1167</v>
      </c>
      <c r="E88" s="3">
        <v>3.3089</v>
      </c>
      <c r="F88" s="3">
        <v>3.2517</v>
      </c>
      <c r="G88" s="21">
        <v>2.9842</v>
      </c>
      <c r="H88" s="3">
        <v>3.1548</v>
      </c>
      <c r="I88" s="3">
        <v>2.9852</v>
      </c>
      <c r="J88" s="3">
        <v>3.0143</v>
      </c>
      <c r="K88" s="3">
        <v>2.9389</v>
      </c>
      <c r="M88" s="32">
        <v>0.5732</v>
      </c>
    </row>
    <row r="89" spans="1:13">
      <c r="A89" s="33"/>
      <c r="B89" s="41"/>
      <c r="C89" s="3" t="s">
        <v>23</v>
      </c>
      <c r="D89" s="3">
        <v>3.2341</v>
      </c>
      <c r="E89" s="3">
        <v>3.8218</v>
      </c>
      <c r="F89" s="3">
        <v>3.8702</v>
      </c>
      <c r="G89" s="36">
        <v>3.8895</v>
      </c>
      <c r="H89" s="42">
        <v>3.942</v>
      </c>
      <c r="I89" s="3">
        <v>3.9779</v>
      </c>
      <c r="J89" s="3">
        <v>3.9475</v>
      </c>
      <c r="K89" s="3">
        <v>4.1465</v>
      </c>
      <c r="M89" s="32">
        <v>0.7577</v>
      </c>
    </row>
    <row r="90" spans="1:13">
      <c r="A90" s="33"/>
      <c r="B90" s="41"/>
      <c r="C90" s="3" t="s">
        <v>24</v>
      </c>
      <c r="D90" s="3">
        <v>3.6591</v>
      </c>
      <c r="E90" s="3">
        <v>3.5273</v>
      </c>
      <c r="F90" s="3">
        <v>3.4882</v>
      </c>
      <c r="G90" s="21">
        <v>3.4249</v>
      </c>
      <c r="H90" s="3">
        <v>3.2742</v>
      </c>
      <c r="I90" s="3">
        <v>3.1821</v>
      </c>
      <c r="J90" s="3">
        <v>3.1488</v>
      </c>
      <c r="K90" s="3">
        <v>3.1672</v>
      </c>
      <c r="M90" s="32">
        <v>0.6631</v>
      </c>
    </row>
    <row r="91" spans="1:13">
      <c r="A91" s="33"/>
      <c r="B91" s="41"/>
      <c r="C91" s="3" t="s">
        <v>25</v>
      </c>
      <c r="D91" s="3">
        <v>3.8026</v>
      </c>
      <c r="E91" s="3">
        <v>3.7948</v>
      </c>
      <c r="F91" s="3">
        <v>3.6277</v>
      </c>
      <c r="G91" s="21">
        <v>3.3782</v>
      </c>
      <c r="H91" s="3">
        <v>3.3252</v>
      </c>
      <c r="I91" s="3">
        <v>3.2591</v>
      </c>
      <c r="J91" s="3">
        <v>3.2243</v>
      </c>
      <c r="K91" s="3">
        <v>3.2443</v>
      </c>
      <c r="L91" s="3"/>
      <c r="M91" s="32">
        <v>0.6535</v>
      </c>
    </row>
    <row r="92" spans="1:13">
      <c r="A92" s="33"/>
      <c r="B92" s="41"/>
      <c r="C92" s="3" t="s">
        <v>26</v>
      </c>
      <c r="D92" s="3">
        <v>1.9705</v>
      </c>
      <c r="E92" s="3">
        <v>2.1751</v>
      </c>
      <c r="F92" s="3">
        <v>2.3108</v>
      </c>
      <c r="G92" s="21">
        <v>2.6304</v>
      </c>
      <c r="H92" s="3">
        <v>2.7616</v>
      </c>
      <c r="I92" s="3">
        <v>2.8553</v>
      </c>
      <c r="J92" s="3">
        <v>2.9896</v>
      </c>
      <c r="K92" s="3">
        <v>3.0612</v>
      </c>
      <c r="L92" s="3">
        <v>2.8883</v>
      </c>
      <c r="M92" s="32">
        <v>0.5011</v>
      </c>
    </row>
    <row r="93" spans="1:12">
      <c r="A93" s="33"/>
      <c r="B93" s="41"/>
      <c r="L93" s="3"/>
    </row>
    <row r="94" spans="1:12">
      <c r="A94" s="33"/>
      <c r="B94" s="41"/>
      <c r="L94" s="3"/>
    </row>
    <row r="95" spans="1:12">
      <c r="A95" s="33"/>
      <c r="B95" s="41"/>
      <c r="L95" s="3"/>
    </row>
    <row r="96" spans="1:12">
      <c r="A96" s="33"/>
      <c r="B96" s="41"/>
      <c r="L96" s="3"/>
    </row>
    <row r="97" spans="1:12">
      <c r="A97" s="33"/>
      <c r="B97" s="41"/>
      <c r="L97" s="3"/>
    </row>
    <row r="98" spans="1:3">
      <c r="A98" s="33"/>
      <c r="B98" s="41"/>
      <c r="C98" s="3"/>
    </row>
    <row r="99" spans="1:3">
      <c r="A99" s="33"/>
      <c r="B99" s="41"/>
      <c r="C99" s="3"/>
    </row>
    <row r="100" spans="1:2">
      <c r="A100" s="33"/>
      <c r="B100" s="41"/>
    </row>
    <row r="101" spans="1:5">
      <c r="A101" s="33"/>
      <c r="B101" s="40" t="s">
        <v>36</v>
      </c>
      <c r="C101" s="3"/>
      <c r="D101" s="3"/>
      <c r="E101" s="3"/>
    </row>
    <row r="102" spans="1:5">
      <c r="A102" s="33"/>
      <c r="B102" s="35"/>
      <c r="C102" s="3"/>
      <c r="D102" s="3"/>
      <c r="E102" s="3"/>
    </row>
    <row r="103" spans="1:13">
      <c r="A103" s="33"/>
      <c r="B103" s="35"/>
      <c r="C103" s="3" t="s">
        <v>16</v>
      </c>
      <c r="D103" s="3"/>
      <c r="E103" s="3"/>
      <c r="F103" s="3"/>
      <c r="G103" s="21">
        <v>21.5312</v>
      </c>
      <c r="H103" s="3">
        <v>24.4728</v>
      </c>
      <c r="I103" s="3">
        <v>24.2898</v>
      </c>
      <c r="J103" s="3">
        <v>23.7454</v>
      </c>
      <c r="K103" s="3">
        <v>24.4358</v>
      </c>
      <c r="L103" s="3">
        <v>24.7259</v>
      </c>
      <c r="M103" s="32">
        <v>0.2049</v>
      </c>
    </row>
    <row r="104" spans="1:13">
      <c r="A104" s="33"/>
      <c r="B104" s="35"/>
      <c r="C104" s="3" t="s">
        <v>17</v>
      </c>
      <c r="D104" s="3"/>
      <c r="E104" s="3"/>
      <c r="F104" s="3"/>
      <c r="G104" s="21">
        <v>60.0097</v>
      </c>
      <c r="H104" s="3"/>
      <c r="I104" s="3"/>
      <c r="J104" s="3"/>
      <c r="K104" s="3"/>
      <c r="L104" s="3"/>
      <c r="M104" s="32">
        <v>0.96</v>
      </c>
    </row>
    <row r="105" spans="1:13">
      <c r="A105" s="33"/>
      <c r="B105" s="35"/>
      <c r="C105" s="3" t="s">
        <v>18</v>
      </c>
      <c r="D105" s="3">
        <v>16.2443</v>
      </c>
      <c r="E105" s="3">
        <v>13.6852</v>
      </c>
      <c r="F105" s="3">
        <v>14.3395</v>
      </c>
      <c r="G105" s="21">
        <v>12.1571</v>
      </c>
      <c r="H105" s="3">
        <v>15.2284</v>
      </c>
      <c r="I105" s="3"/>
      <c r="J105" s="3"/>
      <c r="K105" s="3">
        <v>14.0955</v>
      </c>
      <c r="L105" s="3">
        <v>15.168</v>
      </c>
      <c r="M105" s="32">
        <v>0.021</v>
      </c>
    </row>
    <row r="106" spans="1:13">
      <c r="A106" s="33"/>
      <c r="B106" s="35"/>
      <c r="C106" s="3" t="s">
        <v>19</v>
      </c>
      <c r="D106" s="3">
        <v>13.7658</v>
      </c>
      <c r="E106" s="3">
        <v>13.8156</v>
      </c>
      <c r="F106" s="3">
        <v>12.4154</v>
      </c>
      <c r="G106" s="21">
        <v>12.106</v>
      </c>
      <c r="H106" s="3">
        <v>12.3107</v>
      </c>
      <c r="I106" s="3"/>
      <c r="J106" s="3">
        <v>11.7991</v>
      </c>
      <c r="K106" s="3"/>
      <c r="L106" s="3"/>
      <c r="M106" s="32">
        <v>0.02</v>
      </c>
    </row>
    <row r="107" spans="1:13">
      <c r="A107" s="33"/>
      <c r="B107" s="35"/>
      <c r="C107" s="3" t="s">
        <v>20</v>
      </c>
      <c r="D107" s="3"/>
      <c r="E107" s="3"/>
      <c r="F107" s="3">
        <v>19.8795</v>
      </c>
      <c r="G107" s="21">
        <v>21.2892</v>
      </c>
      <c r="H107" s="3"/>
      <c r="I107" s="3"/>
      <c r="J107" s="3"/>
      <c r="K107" s="3"/>
      <c r="L107" s="3"/>
      <c r="M107" s="32">
        <v>0.2002</v>
      </c>
    </row>
    <row r="108" spans="1:13">
      <c r="A108" s="33"/>
      <c r="B108" s="35"/>
      <c r="C108" s="3" t="s">
        <v>21</v>
      </c>
      <c r="D108" s="3"/>
      <c r="E108" s="3"/>
      <c r="F108" s="3"/>
      <c r="G108" s="21">
        <v>36.8789</v>
      </c>
      <c r="H108" s="3">
        <v>44.5062</v>
      </c>
      <c r="I108" s="3"/>
      <c r="J108" s="3">
        <v>39.6805</v>
      </c>
      <c r="K108" s="3">
        <v>38.7509</v>
      </c>
      <c r="L108" s="3"/>
      <c r="M108" s="32">
        <v>0.5061</v>
      </c>
    </row>
    <row r="109" spans="1:13">
      <c r="A109" s="33"/>
      <c r="B109" s="35"/>
      <c r="C109" s="3" t="s">
        <v>22</v>
      </c>
      <c r="D109" s="3">
        <v>18.6621</v>
      </c>
      <c r="E109" s="3">
        <v>19.0162</v>
      </c>
      <c r="F109" s="3">
        <v>19.4105</v>
      </c>
      <c r="G109" s="21">
        <v>19.0274</v>
      </c>
      <c r="H109" s="3">
        <v>18.9205</v>
      </c>
      <c r="I109" s="3">
        <v>20.3005</v>
      </c>
      <c r="J109" s="3">
        <v>20.2831</v>
      </c>
      <c r="K109" s="3">
        <v>20.123</v>
      </c>
      <c r="L109" s="3"/>
      <c r="M109" s="32">
        <v>0.1558</v>
      </c>
    </row>
    <row r="110" spans="1:13">
      <c r="A110" s="33"/>
      <c r="B110" s="35"/>
      <c r="C110" s="3" t="s">
        <v>23</v>
      </c>
      <c r="D110" s="3">
        <v>12.5961</v>
      </c>
      <c r="E110" s="3">
        <v>13.3149</v>
      </c>
      <c r="F110" s="3">
        <v>13.3546</v>
      </c>
      <c r="G110" s="36">
        <v>13.4584</v>
      </c>
      <c r="H110" s="37">
        <v>13.5772</v>
      </c>
      <c r="I110" s="3">
        <v>13.4637</v>
      </c>
      <c r="J110" s="3">
        <v>12.8706</v>
      </c>
      <c r="K110" s="3">
        <v>12.7413</v>
      </c>
      <c r="L110" s="3"/>
      <c r="M110" s="32">
        <v>0.0465</v>
      </c>
    </row>
    <row r="111" spans="1:13">
      <c r="A111" s="33"/>
      <c r="B111" s="35"/>
      <c r="C111" s="3" t="s">
        <v>24</v>
      </c>
      <c r="D111" s="3">
        <v>20.9433</v>
      </c>
      <c r="E111" s="3">
        <v>20.272</v>
      </c>
      <c r="F111" s="3">
        <v>19.7936</v>
      </c>
      <c r="G111" s="21">
        <v>18.5041</v>
      </c>
      <c r="H111" s="3">
        <v>17.6411</v>
      </c>
      <c r="I111" s="3">
        <v>17.0953</v>
      </c>
      <c r="J111" s="3"/>
      <c r="K111" s="3"/>
      <c r="L111" s="3"/>
      <c r="M111" s="32">
        <v>0.1455</v>
      </c>
    </row>
    <row r="112" spans="1:13">
      <c r="A112" s="33"/>
      <c r="B112" s="35"/>
      <c r="C112" s="3" t="s">
        <v>25</v>
      </c>
      <c r="D112" s="3">
        <v>15.5975</v>
      </c>
      <c r="E112" s="3">
        <v>15.0345</v>
      </c>
      <c r="F112" s="3">
        <v>13.9877</v>
      </c>
      <c r="G112" s="21">
        <v>13.3813</v>
      </c>
      <c r="H112" s="3">
        <v>12.8823</v>
      </c>
      <c r="I112" s="3">
        <v>12.5554</v>
      </c>
      <c r="J112" s="3">
        <v>12.394</v>
      </c>
      <c r="K112" s="3">
        <v>12.2835</v>
      </c>
      <c r="L112" s="3"/>
      <c r="M112" s="32">
        <v>0.045</v>
      </c>
    </row>
    <row r="113" spans="1:13">
      <c r="A113" s="33"/>
      <c r="B113" s="35"/>
      <c r="C113" s="3" t="s">
        <v>26</v>
      </c>
      <c r="D113" s="3"/>
      <c r="E113" s="3"/>
      <c r="F113" s="3"/>
      <c r="G113" s="21">
        <v>18.0569</v>
      </c>
      <c r="H113" s="3">
        <v>15.5231</v>
      </c>
      <c r="I113" s="3">
        <v>15.3641</v>
      </c>
      <c r="J113" s="3">
        <v>15.6626</v>
      </c>
      <c r="K113" s="3"/>
      <c r="L113" s="3">
        <v>14.8453</v>
      </c>
      <c r="M113" s="32">
        <v>0.1368</v>
      </c>
    </row>
    <row r="114" spans="1:2">
      <c r="A114" s="33"/>
      <c r="B114" s="35"/>
    </row>
    <row r="115" spans="1:2">
      <c r="A115" s="33"/>
      <c r="B115" s="35"/>
    </row>
    <row r="116" spans="1:2">
      <c r="A116" s="33"/>
      <c r="B116" s="35"/>
    </row>
    <row r="117" spans="1:2">
      <c r="A117" s="33"/>
      <c r="B117" s="35"/>
    </row>
    <row r="118" spans="1:2">
      <c r="A118" s="33"/>
      <c r="B118" s="35"/>
    </row>
    <row r="119" spans="1:2">
      <c r="A119" s="33"/>
      <c r="B119" s="35"/>
    </row>
    <row r="120" spans="1:2">
      <c r="A120" s="33"/>
      <c r="B120" s="40" t="s">
        <v>37</v>
      </c>
    </row>
    <row r="121" spans="1:2">
      <c r="A121" s="33"/>
      <c r="B121" s="35"/>
    </row>
    <row r="122" spans="1:13">
      <c r="A122" s="33"/>
      <c r="B122" s="35"/>
      <c r="C122" s="3" t="s">
        <v>16</v>
      </c>
      <c r="D122" s="3"/>
      <c r="E122" s="3"/>
      <c r="F122" s="3"/>
      <c r="G122" s="21">
        <v>31.2303</v>
      </c>
      <c r="H122" s="3">
        <v>26.4283</v>
      </c>
      <c r="I122" s="3">
        <v>28.7042</v>
      </c>
      <c r="J122" s="3">
        <v>28.5481</v>
      </c>
      <c r="K122" s="3">
        <v>27.9165</v>
      </c>
      <c r="L122" s="3">
        <v>26.2828</v>
      </c>
      <c r="M122" s="32">
        <v>0.5757</v>
      </c>
    </row>
    <row r="123" spans="1:13">
      <c r="A123" s="33"/>
      <c r="B123" s="35"/>
      <c r="C123" s="3" t="s">
        <v>17</v>
      </c>
      <c r="D123" s="3">
        <v>7.3194</v>
      </c>
      <c r="E123" s="3">
        <v>7.2948</v>
      </c>
      <c r="F123" s="3"/>
      <c r="G123" s="21">
        <v>9.7206</v>
      </c>
      <c r="H123" s="3"/>
      <c r="I123" s="3"/>
      <c r="J123" s="3"/>
      <c r="K123" s="3"/>
      <c r="L123" s="3">
        <v>9.1306</v>
      </c>
      <c r="M123" s="32">
        <v>0.1901</v>
      </c>
    </row>
    <row r="124" spans="1:13">
      <c r="A124" s="33"/>
      <c r="B124" s="35"/>
      <c r="C124" s="3" t="s">
        <v>18</v>
      </c>
      <c r="D124" s="3">
        <v>0.2329</v>
      </c>
      <c r="E124" s="3"/>
      <c r="F124" s="3"/>
      <c r="G124" s="43">
        <v>0.2329</v>
      </c>
      <c r="H124" s="3"/>
      <c r="I124" s="3"/>
      <c r="J124" s="3"/>
      <c r="K124" s="3"/>
      <c r="L124" s="3">
        <v>4.0271</v>
      </c>
      <c r="M124" s="32">
        <v>0.02</v>
      </c>
    </row>
    <row r="125" spans="1:13">
      <c r="A125" s="33"/>
      <c r="B125" s="35"/>
      <c r="C125" s="3" t="s">
        <v>19</v>
      </c>
      <c r="D125" s="3">
        <v>28.9368</v>
      </c>
      <c r="E125" s="3">
        <v>31.7032</v>
      </c>
      <c r="F125" s="3">
        <v>35.0926</v>
      </c>
      <c r="G125" s="21">
        <v>47.3965</v>
      </c>
      <c r="H125" s="3">
        <v>47.4425</v>
      </c>
      <c r="I125" s="3">
        <v>46.4339</v>
      </c>
      <c r="J125" s="3">
        <v>47.4153</v>
      </c>
      <c r="K125" s="3"/>
      <c r="L125" s="3"/>
      <c r="M125" s="32">
        <v>0.8655</v>
      </c>
    </row>
    <row r="126" spans="1:13">
      <c r="A126" s="33"/>
      <c r="B126" s="35"/>
      <c r="C126" s="3" t="s">
        <v>20</v>
      </c>
      <c r="D126" s="3"/>
      <c r="E126" s="3"/>
      <c r="F126" s="3">
        <v>40.909</v>
      </c>
      <c r="G126" s="21">
        <v>43.6554</v>
      </c>
      <c r="H126" s="3">
        <v>45.0229</v>
      </c>
      <c r="I126" s="3">
        <v>45.536</v>
      </c>
      <c r="J126" s="3">
        <v>46.4227</v>
      </c>
      <c r="K126" s="3"/>
      <c r="L126" s="3"/>
      <c r="M126" s="32">
        <v>0.7984</v>
      </c>
    </row>
    <row r="127" spans="1:13">
      <c r="A127" s="33"/>
      <c r="B127" s="35"/>
      <c r="C127" s="3" t="s">
        <v>21</v>
      </c>
      <c r="D127" s="3">
        <v>25.7382</v>
      </c>
      <c r="E127" s="3">
        <v>27.1647</v>
      </c>
      <c r="F127" s="3">
        <v>27.4169</v>
      </c>
      <c r="G127" s="21">
        <v>14.8171</v>
      </c>
      <c r="H127" s="3"/>
      <c r="I127" s="3"/>
      <c r="J127" s="3"/>
      <c r="K127" s="3">
        <v>46.136</v>
      </c>
      <c r="L127" s="3"/>
      <c r="M127" s="32">
        <v>0.2815</v>
      </c>
    </row>
    <row r="128" spans="1:13">
      <c r="A128" s="33"/>
      <c r="B128" s="35"/>
      <c r="C128" s="3" t="s">
        <v>22</v>
      </c>
      <c r="D128" s="3">
        <v>35.2767</v>
      </c>
      <c r="E128" s="3">
        <v>36.2646</v>
      </c>
      <c r="F128" s="3">
        <v>35.8478</v>
      </c>
      <c r="G128" s="21">
        <v>37.4817</v>
      </c>
      <c r="H128" s="3">
        <v>38.2045</v>
      </c>
      <c r="I128" s="3">
        <v>37.5686</v>
      </c>
      <c r="J128" s="3">
        <v>38.8354</v>
      </c>
      <c r="K128" s="3"/>
      <c r="L128" s="3"/>
      <c r="M128" s="32">
        <v>0.6878</v>
      </c>
    </row>
    <row r="129" spans="1:13">
      <c r="A129" s="33"/>
      <c r="B129" s="35"/>
      <c r="C129" s="3" t="s">
        <v>23</v>
      </c>
      <c r="D129" s="3">
        <v>45.6124</v>
      </c>
      <c r="E129" s="3">
        <v>46.3032</v>
      </c>
      <c r="F129" s="3">
        <v>50.2007</v>
      </c>
      <c r="G129" s="21">
        <v>45.1996</v>
      </c>
      <c r="H129" s="3">
        <v>45.6079</v>
      </c>
      <c r="I129" s="3">
        <v>46.5559</v>
      </c>
      <c r="J129" s="3">
        <v>47.5379</v>
      </c>
      <c r="K129" s="3">
        <v>49.8633</v>
      </c>
      <c r="L129" s="3"/>
      <c r="M129" s="32">
        <v>0.8261</v>
      </c>
    </row>
    <row r="130" spans="1:13">
      <c r="A130" s="33"/>
      <c r="B130" s="35"/>
      <c r="C130" s="3" t="s">
        <v>24</v>
      </c>
      <c r="D130" s="3">
        <v>60.9617</v>
      </c>
      <c r="E130" s="3">
        <v>63.6</v>
      </c>
      <c r="F130" s="3">
        <v>57.8505</v>
      </c>
      <c r="G130" s="21">
        <v>52.6676</v>
      </c>
      <c r="H130" s="3">
        <v>49.4655</v>
      </c>
      <c r="I130" s="3">
        <v>47.3591</v>
      </c>
      <c r="J130" s="3"/>
      <c r="K130" s="3">
        <v>48.8878</v>
      </c>
      <c r="L130" s="3"/>
      <c r="M130" s="32">
        <v>0.96</v>
      </c>
    </row>
    <row r="131" spans="1:13">
      <c r="A131" s="33"/>
      <c r="B131" s="35"/>
      <c r="C131" s="3" t="s">
        <v>25</v>
      </c>
      <c r="D131" s="3">
        <v>33.7866</v>
      </c>
      <c r="E131" s="3">
        <v>37.0933</v>
      </c>
      <c r="F131" s="3">
        <v>33.4671</v>
      </c>
      <c r="G131" s="36">
        <v>27.5573</v>
      </c>
      <c r="H131" s="37">
        <v>23.4492</v>
      </c>
      <c r="I131" s="3">
        <v>25.0872</v>
      </c>
      <c r="J131" s="3">
        <v>36.4155</v>
      </c>
      <c r="K131" s="3">
        <v>36.1116</v>
      </c>
      <c r="L131" s="3"/>
      <c r="M131" s="32">
        <v>0.5098</v>
      </c>
    </row>
    <row r="132" spans="1:13">
      <c r="A132" s="33"/>
      <c r="B132" s="35"/>
      <c r="C132" s="3" t="s">
        <v>26</v>
      </c>
      <c r="D132" s="3"/>
      <c r="E132" s="3">
        <v>13.3217</v>
      </c>
      <c r="F132" s="3">
        <v>13.9977</v>
      </c>
      <c r="G132" s="21">
        <v>18.6903</v>
      </c>
      <c r="H132" s="3">
        <v>19.8476</v>
      </c>
      <c r="I132" s="3">
        <v>21.1114</v>
      </c>
      <c r="J132" s="3">
        <v>22.9922</v>
      </c>
      <c r="K132" s="3">
        <v>25.259</v>
      </c>
      <c r="L132" s="3">
        <v>25.6742</v>
      </c>
      <c r="M132" s="32">
        <v>0.3509</v>
      </c>
    </row>
    <row r="133" spans="1:2">
      <c r="A133" s="33"/>
      <c r="B133" s="35"/>
    </row>
    <row r="134" spans="1:2">
      <c r="A134" s="33"/>
      <c r="B134" s="35"/>
    </row>
    <row r="135" spans="1:2">
      <c r="A135" s="33"/>
      <c r="B135" s="35"/>
    </row>
    <row r="136" spans="1:2">
      <c r="A136" s="33"/>
      <c r="B136" s="35"/>
    </row>
    <row r="137" spans="1:2">
      <c r="A137" s="33"/>
      <c r="B137" s="35"/>
    </row>
    <row r="138" spans="1:2">
      <c r="A138" s="33" t="s">
        <v>38</v>
      </c>
      <c r="B138" s="44" t="s">
        <v>39</v>
      </c>
    </row>
    <row r="139" spans="1:13">
      <c r="A139" s="33"/>
      <c r="B139" s="44"/>
      <c r="C139" s="3" t="s">
        <v>16</v>
      </c>
      <c r="D139" s="3"/>
      <c r="E139" s="3">
        <v>9.1363</v>
      </c>
      <c r="F139" s="3"/>
      <c r="G139" s="45">
        <v>9.1363</v>
      </c>
      <c r="H139" s="3"/>
      <c r="I139" s="3"/>
      <c r="J139" s="3"/>
      <c r="K139" s="3"/>
      <c r="L139" s="3"/>
      <c r="M139" s="32">
        <v>0.2906</v>
      </c>
    </row>
    <row r="140" spans="1:13">
      <c r="A140" s="33"/>
      <c r="B140" s="44"/>
      <c r="C140" s="3" t="s">
        <v>17</v>
      </c>
      <c r="D140" s="3"/>
      <c r="E140" s="3">
        <v>9.6854</v>
      </c>
      <c r="F140" s="3"/>
      <c r="G140" s="43">
        <v>9.6854</v>
      </c>
      <c r="H140" s="3"/>
      <c r="I140" s="3"/>
      <c r="J140" s="3"/>
      <c r="K140" s="3"/>
      <c r="L140" s="3"/>
      <c r="M140" s="32">
        <v>0.3109</v>
      </c>
    </row>
    <row r="141" spans="1:13">
      <c r="A141" s="33"/>
      <c r="B141" s="44"/>
      <c r="C141" s="3" t="s">
        <v>18</v>
      </c>
      <c r="D141" s="46"/>
      <c r="E141" s="46"/>
      <c r="F141" s="46"/>
      <c r="G141" s="47">
        <v>1.8275</v>
      </c>
      <c r="H141" s="46"/>
      <c r="I141" s="46"/>
      <c r="J141" s="46"/>
      <c r="K141" s="46">
        <v>1.8275</v>
      </c>
      <c r="M141" s="32">
        <v>0.02</v>
      </c>
    </row>
    <row r="142" spans="1:13">
      <c r="A142" s="33"/>
      <c r="B142" s="44"/>
      <c r="C142" s="3" t="s">
        <v>19</v>
      </c>
      <c r="D142" s="3"/>
      <c r="E142" s="3"/>
      <c r="F142" s="3"/>
      <c r="G142" s="21">
        <v>22.9197</v>
      </c>
      <c r="H142" s="3">
        <v>24.0631</v>
      </c>
      <c r="I142" s="3">
        <v>24.471</v>
      </c>
      <c r="J142" s="3">
        <v>24.6282</v>
      </c>
      <c r="K142" s="3">
        <v>24.7129</v>
      </c>
      <c r="L142" s="3"/>
      <c r="M142" s="32">
        <v>0.8008</v>
      </c>
    </row>
    <row r="143" spans="1:13">
      <c r="A143" s="33"/>
      <c r="B143" s="44"/>
      <c r="C143" s="3" t="s">
        <v>20</v>
      </c>
      <c r="D143" s="3"/>
      <c r="E143" s="3"/>
      <c r="F143" s="3"/>
      <c r="G143" s="36">
        <v>15.7147</v>
      </c>
      <c r="H143" s="3">
        <v>16.3929</v>
      </c>
      <c r="I143" s="3">
        <v>17.6631</v>
      </c>
      <c r="J143" s="3">
        <v>17.4037</v>
      </c>
      <c r="K143" s="3">
        <v>18.0017</v>
      </c>
      <c r="L143" s="3"/>
      <c r="M143" s="32">
        <v>0.5341</v>
      </c>
    </row>
    <row r="144" spans="1:13">
      <c r="A144" s="33"/>
      <c r="B144" s="44"/>
      <c r="C144" s="3" t="s">
        <v>21</v>
      </c>
      <c r="D144" s="3"/>
      <c r="E144" s="3"/>
      <c r="F144" s="3"/>
      <c r="G144" s="48">
        <v>21.9868</v>
      </c>
      <c r="H144" s="3">
        <v>22.1861</v>
      </c>
      <c r="I144" s="3">
        <v>22.9291</v>
      </c>
      <c r="J144" s="3">
        <v>20.1387</v>
      </c>
      <c r="K144" s="3"/>
      <c r="L144" s="3"/>
      <c r="M144" s="32">
        <v>0.7663</v>
      </c>
    </row>
    <row r="145" spans="1:13">
      <c r="A145" s="33"/>
      <c r="B145" s="44"/>
      <c r="C145" t="s">
        <v>22</v>
      </c>
      <c r="G145" s="31">
        <v>10.32</v>
      </c>
      <c r="M145" s="32">
        <v>0.3344</v>
      </c>
    </row>
    <row r="146" spans="1:13">
      <c r="A146" s="33"/>
      <c r="B146" s="44"/>
      <c r="C146" s="3" t="s">
        <v>23</v>
      </c>
      <c r="D146" s="3"/>
      <c r="E146" s="3"/>
      <c r="F146" s="3"/>
      <c r="G146" s="21">
        <v>27.219</v>
      </c>
      <c r="H146" s="3">
        <v>28.0117</v>
      </c>
      <c r="I146" s="3">
        <v>28.8691</v>
      </c>
      <c r="J146" s="3">
        <v>29.4067</v>
      </c>
      <c r="K146" s="3"/>
      <c r="L146" s="3">
        <v>31.0932</v>
      </c>
      <c r="M146" s="32">
        <v>0.96</v>
      </c>
    </row>
    <row r="147" spans="1:13">
      <c r="A147" s="33"/>
      <c r="B147" s="44"/>
      <c r="C147" s="3" t="s">
        <v>24</v>
      </c>
      <c r="D147" s="3"/>
      <c r="E147" s="3"/>
      <c r="F147" s="3"/>
      <c r="G147" s="21">
        <v>22.6315</v>
      </c>
      <c r="H147" s="3">
        <v>23.7002</v>
      </c>
      <c r="I147" s="3"/>
      <c r="J147" s="3">
        <v>24.9462</v>
      </c>
      <c r="K147" s="3"/>
      <c r="L147" s="3"/>
      <c r="M147" s="32">
        <v>0.7902</v>
      </c>
    </row>
    <row r="148" spans="1:13">
      <c r="A148" s="33"/>
      <c r="B148" s="44"/>
      <c r="C148" s="3" t="s">
        <v>25</v>
      </c>
      <c r="D148" s="3"/>
      <c r="E148" s="3"/>
      <c r="F148" s="3"/>
      <c r="G148" s="21">
        <v>22.0399</v>
      </c>
      <c r="H148" s="3">
        <v>22.5353</v>
      </c>
      <c r="I148" s="3">
        <v>22.9989</v>
      </c>
      <c r="J148" s="3">
        <v>23.4782</v>
      </c>
      <c r="K148" s="3">
        <v>23.9369</v>
      </c>
      <c r="L148" s="3"/>
      <c r="M148" s="32">
        <v>0.7683</v>
      </c>
    </row>
    <row r="149" spans="1:13">
      <c r="A149" s="33"/>
      <c r="B149" s="44"/>
      <c r="C149" s="3" t="s">
        <v>26</v>
      </c>
      <c r="D149" s="3">
        <v>9.4719</v>
      </c>
      <c r="E149" s="3">
        <v>9.5234</v>
      </c>
      <c r="F149" s="3">
        <v>9.4643</v>
      </c>
      <c r="G149" s="21">
        <v>10.0754</v>
      </c>
      <c r="H149" s="3">
        <v>10.5114</v>
      </c>
      <c r="I149" s="3">
        <v>10.3049</v>
      </c>
      <c r="J149" s="3">
        <v>10.9017</v>
      </c>
      <c r="K149" s="3"/>
      <c r="L149" s="3">
        <v>11.7553</v>
      </c>
      <c r="M149" s="32">
        <v>0.3253</v>
      </c>
    </row>
    <row r="150" spans="1:3">
      <c r="A150" s="33"/>
      <c r="B150" s="44"/>
      <c r="C150" s="3"/>
    </row>
    <row r="151" spans="1:5">
      <c r="A151" s="33"/>
      <c r="B151" s="44"/>
      <c r="C151" s="3"/>
      <c r="D151" s="3"/>
      <c r="E151" s="3"/>
    </row>
    <row r="152" spans="1:5">
      <c r="A152" s="33"/>
      <c r="B152" s="44"/>
      <c r="C152" s="3"/>
      <c r="D152" s="3"/>
      <c r="E152" s="3"/>
    </row>
    <row r="153" spans="1:2">
      <c r="A153" s="33"/>
      <c r="B153" s="44"/>
    </row>
    <row r="154" spans="1:3">
      <c r="A154" s="33"/>
      <c r="B154" s="44"/>
      <c r="C154" s="3"/>
    </row>
    <row r="155" spans="1:12">
      <c r="A155" s="33"/>
      <c r="B155" s="44"/>
      <c r="C155" s="3"/>
      <c r="D155" s="3"/>
      <c r="E155" s="49"/>
      <c r="F155" s="49"/>
      <c r="G155" s="50"/>
      <c r="H155" s="3"/>
      <c r="I155" s="3"/>
      <c r="J155" s="3"/>
      <c r="K155" s="3"/>
      <c r="L155" s="3"/>
    </row>
    <row r="156" spans="1:14">
      <c r="A156" s="33"/>
      <c r="B156" s="38" t="s">
        <v>40</v>
      </c>
      <c r="N156" t="s">
        <v>41</v>
      </c>
    </row>
    <row r="157" spans="1:14">
      <c r="A157" s="33"/>
      <c r="B157" s="38"/>
      <c r="C157" s="3" t="s">
        <v>16</v>
      </c>
      <c r="D157" s="3"/>
      <c r="G157" s="51">
        <v>55.3473</v>
      </c>
      <c r="H157" s="3">
        <v>55.33099</v>
      </c>
      <c r="I157" s="3">
        <v>57.87528</v>
      </c>
      <c r="J157" s="3">
        <v>57.34524</v>
      </c>
      <c r="K157" s="3">
        <v>57.62465</v>
      </c>
      <c r="L157" s="3">
        <v>58.22413</v>
      </c>
      <c r="M157" s="53">
        <v>0.96</v>
      </c>
      <c r="N157">
        <f>0.4644*M139+0.5356*M157</f>
        <v>0.64913064</v>
      </c>
    </row>
    <row r="158" spans="1:14">
      <c r="A158" s="33"/>
      <c r="B158" s="38"/>
      <c r="C158" s="3" t="s">
        <v>17</v>
      </c>
      <c r="G158" s="51">
        <v>36.4308</v>
      </c>
      <c r="H158" s="3" t="s">
        <v>42</v>
      </c>
      <c r="I158" s="3" t="s">
        <v>42</v>
      </c>
      <c r="J158" s="3">
        <v>35.56305</v>
      </c>
      <c r="K158" s="3">
        <v>38.87479</v>
      </c>
      <c r="L158" s="3">
        <v>38.6437</v>
      </c>
      <c r="M158" s="53">
        <v>0.5772</v>
      </c>
      <c r="N158">
        <f>0.4644*M140+0.5356*M158</f>
        <v>0.45353028</v>
      </c>
    </row>
    <row r="159" spans="1:14">
      <c r="A159" s="33"/>
      <c r="B159" s="38"/>
      <c r="C159" s="3" t="s">
        <v>18</v>
      </c>
      <c r="G159" s="51">
        <v>30.87</v>
      </c>
      <c r="H159" s="3">
        <v>33.31745</v>
      </c>
      <c r="I159" s="3">
        <v>33.61746</v>
      </c>
      <c r="J159" s="3">
        <v>39.26759</v>
      </c>
      <c r="K159" s="3">
        <v>40.22198</v>
      </c>
      <c r="L159" s="3">
        <v>39.96728</v>
      </c>
      <c r="M159" s="53">
        <v>0.4647</v>
      </c>
      <c r="N159">
        <f t="shared" ref="N158:N167" si="2">0.4644*M142+0.5356*M159</f>
        <v>0.62078484</v>
      </c>
    </row>
    <row r="160" spans="1:14">
      <c r="A160" s="33"/>
      <c r="B160" s="38"/>
      <c r="C160" s="3" t="s">
        <v>19</v>
      </c>
      <c r="G160" s="51">
        <v>17.1964</v>
      </c>
      <c r="H160" s="3">
        <v>16.36321</v>
      </c>
      <c r="I160" s="3">
        <v>15.34631</v>
      </c>
      <c r="J160" s="3">
        <v>14.31833</v>
      </c>
      <c r="K160" s="3">
        <v>13.59463</v>
      </c>
      <c r="L160" s="3">
        <v>12.85294</v>
      </c>
      <c r="M160" s="53">
        <v>0.188</v>
      </c>
      <c r="N160">
        <f t="shared" si="2"/>
        <v>0.34872884</v>
      </c>
    </row>
    <row r="161" spans="1:14">
      <c r="A161" s="33"/>
      <c r="B161" s="38"/>
      <c r="C161" s="3" t="s">
        <v>20</v>
      </c>
      <c r="G161" s="51">
        <v>19.7746</v>
      </c>
      <c r="H161" s="3">
        <v>20.7838</v>
      </c>
      <c r="I161" s="3">
        <v>20.5011</v>
      </c>
      <c r="J161" s="3">
        <v>20.59112</v>
      </c>
      <c r="K161" s="3">
        <v>21.12158</v>
      </c>
      <c r="L161" s="3">
        <v>23.69447</v>
      </c>
      <c r="M161" s="53">
        <v>0.2401</v>
      </c>
      <c r="N161">
        <f t="shared" si="2"/>
        <v>0.48446728</v>
      </c>
    </row>
    <row r="162" spans="1:14">
      <c r="A162" s="33"/>
      <c r="B162" s="38"/>
      <c r="C162" s="3" t="s">
        <v>22</v>
      </c>
      <c r="G162" s="31">
        <v>9.1</v>
      </c>
      <c r="H162" s="3"/>
      <c r="I162" s="3"/>
      <c r="J162" s="3"/>
      <c r="K162" s="3"/>
      <c r="L162" s="3"/>
      <c r="M162" s="53">
        <v>0.0241</v>
      </c>
      <c r="N162">
        <f t="shared" si="2"/>
        <v>0.16820332</v>
      </c>
    </row>
    <row r="163" spans="1:14">
      <c r="A163" s="33"/>
      <c r="B163" s="38"/>
      <c r="C163" s="3" t="s">
        <v>21</v>
      </c>
      <c r="G163" s="31">
        <v>18.1</v>
      </c>
      <c r="H163" s="3" t="s">
        <v>42</v>
      </c>
      <c r="I163" s="3" t="s">
        <v>42</v>
      </c>
      <c r="J163" s="3" t="s">
        <v>42</v>
      </c>
      <c r="K163" s="3" t="s">
        <v>42</v>
      </c>
      <c r="L163" s="3" t="s">
        <v>42</v>
      </c>
      <c r="M163" s="53">
        <v>0.2063</v>
      </c>
      <c r="N163">
        <f t="shared" si="2"/>
        <v>0.55631828</v>
      </c>
    </row>
    <row r="164" spans="1:14">
      <c r="A164" s="33"/>
      <c r="B164" s="38"/>
      <c r="C164" s="3" t="s">
        <v>23</v>
      </c>
      <c r="G164" s="51">
        <v>14.0588</v>
      </c>
      <c r="H164" s="3" t="s">
        <v>42</v>
      </c>
      <c r="I164" s="3">
        <v>15.23651</v>
      </c>
      <c r="J164" s="3">
        <v>14.41144</v>
      </c>
      <c r="K164" s="3">
        <v>16.92845</v>
      </c>
      <c r="L164" s="3">
        <v>16.15616</v>
      </c>
      <c r="M164" s="53">
        <v>0.1245</v>
      </c>
      <c r="N164">
        <f t="shared" si="2"/>
        <v>0.43365108</v>
      </c>
    </row>
    <row r="165" spans="1:14">
      <c r="A165" s="33"/>
      <c r="B165" s="38"/>
      <c r="C165" s="3" t="s">
        <v>24</v>
      </c>
      <c r="G165" s="51">
        <v>25.5627</v>
      </c>
      <c r="H165" s="3">
        <v>26.48278</v>
      </c>
      <c r="I165" s="3">
        <v>25.35578</v>
      </c>
      <c r="J165" s="3">
        <v>25.08155</v>
      </c>
      <c r="K165" s="3">
        <v>25.28579</v>
      </c>
      <c r="L165" s="3">
        <v>26.92654</v>
      </c>
      <c r="M165" s="53">
        <v>0.3573</v>
      </c>
      <c r="N165">
        <f t="shared" si="2"/>
        <v>0.5481684</v>
      </c>
    </row>
    <row r="166" spans="1:14">
      <c r="A166" s="33"/>
      <c r="B166" s="38"/>
      <c r="C166" s="3" t="s">
        <v>25</v>
      </c>
      <c r="G166" s="51">
        <v>8.8958</v>
      </c>
      <c r="H166" s="3">
        <v>8.99768</v>
      </c>
      <c r="I166" s="3">
        <v>9.18314</v>
      </c>
      <c r="J166" s="3">
        <v>9.24522</v>
      </c>
      <c r="K166" s="3">
        <v>9.5857</v>
      </c>
      <c r="L166" s="3">
        <v>9.67928</v>
      </c>
      <c r="M166" s="53">
        <v>0.02</v>
      </c>
      <c r="N166">
        <f t="shared" si="2"/>
        <v>0.16178132</v>
      </c>
    </row>
    <row r="167" spans="1:14">
      <c r="A167" s="33"/>
      <c r="B167" s="38"/>
      <c r="C167" s="3" t="s">
        <v>26</v>
      </c>
      <c r="G167" s="51">
        <v>48.463</v>
      </c>
      <c r="H167" s="3">
        <v>48.56988</v>
      </c>
      <c r="I167" s="3">
        <v>49.07946</v>
      </c>
      <c r="J167" s="3">
        <v>50.10524</v>
      </c>
      <c r="K167" s="3">
        <v>49.23832</v>
      </c>
      <c r="L167" s="3">
        <v>49.74521</v>
      </c>
      <c r="M167" s="53">
        <v>0.8207</v>
      </c>
      <c r="N167">
        <f>0.4644*M141+0.5356*M167</f>
        <v>0.44885492</v>
      </c>
    </row>
    <row r="168" spans="1:13">
      <c r="A168" s="33"/>
      <c r="B168" s="38"/>
      <c r="M168" s="53" t="s">
        <v>42</v>
      </c>
    </row>
    <row r="169" spans="1:3">
      <c r="A169" s="33"/>
      <c r="B169" s="38"/>
      <c r="C169" s="3" t="s">
        <v>42</v>
      </c>
    </row>
    <row r="170" spans="1:3">
      <c r="A170" s="33"/>
      <c r="B170" s="38"/>
      <c r="C170" s="3" t="s">
        <v>42</v>
      </c>
    </row>
    <row r="171" spans="1:13">
      <c r="A171" s="33"/>
      <c r="B171" s="38"/>
      <c r="M171" s="53" t="s">
        <v>42</v>
      </c>
    </row>
    <row r="172" spans="1:12">
      <c r="A172" s="33"/>
      <c r="B172" s="38"/>
      <c r="G172" s="21" t="s">
        <v>42</v>
      </c>
      <c r="H172" s="3" t="s">
        <v>42</v>
      </c>
      <c r="I172" s="3" t="s">
        <v>42</v>
      </c>
      <c r="J172" s="3" t="s">
        <v>42</v>
      </c>
      <c r="K172" s="3" t="s">
        <v>42</v>
      </c>
      <c r="L172" s="3" t="s">
        <v>42</v>
      </c>
    </row>
    <row r="173" spans="1:2">
      <c r="A173" s="33" t="s">
        <v>43</v>
      </c>
      <c r="B173" s="1" t="s">
        <v>44</v>
      </c>
    </row>
    <row r="174" spans="1:14">
      <c r="A174" s="33"/>
      <c r="B174" s="1"/>
      <c r="N174" t="s">
        <v>45</v>
      </c>
    </row>
    <row r="175" spans="1:14">
      <c r="A175" s="33"/>
      <c r="B175" s="1"/>
      <c r="C175" s="3" t="s">
        <v>16</v>
      </c>
      <c r="D175" s="52">
        <v>42</v>
      </c>
      <c r="F175">
        <v>26</v>
      </c>
      <c r="M175" s="32">
        <v>0.96</v>
      </c>
      <c r="N175">
        <f>0.1271*M82+0.1271*M103+M122*0.1659+0.5799*M175</f>
        <v>0.70475577</v>
      </c>
    </row>
    <row r="176" spans="1:14">
      <c r="A176" s="33"/>
      <c r="B176" s="1"/>
      <c r="C176" s="3" t="s">
        <v>17</v>
      </c>
      <c r="D176" s="52">
        <v>0</v>
      </c>
      <c r="M176" s="32">
        <v>0.02</v>
      </c>
      <c r="N176">
        <f t="shared" ref="N176:N185" si="3">0.1271*M83+0.1271*M104+M123*0.1659+0.5799*M176</f>
        <v>0.18264055</v>
      </c>
    </row>
    <row r="177" spans="1:14">
      <c r="A177" s="33"/>
      <c r="B177" s="1"/>
      <c r="C177" s="25" t="s">
        <v>18</v>
      </c>
      <c r="D177" s="52">
        <v>0</v>
      </c>
      <c r="M177" s="32">
        <v>0.02</v>
      </c>
      <c r="N177">
        <f t="shared" si="3"/>
        <v>0.0201271</v>
      </c>
    </row>
    <row r="178" spans="1:14">
      <c r="A178" s="33"/>
      <c r="B178" s="1"/>
      <c r="C178" s="25" t="s">
        <v>19</v>
      </c>
      <c r="D178" s="52">
        <v>0</v>
      </c>
      <c r="M178" s="32">
        <v>0.02</v>
      </c>
      <c r="N178">
        <f t="shared" si="3"/>
        <v>0.2348126</v>
      </c>
    </row>
    <row r="179" spans="1:14">
      <c r="A179" s="33"/>
      <c r="B179" s="1"/>
      <c r="C179" s="3" t="s">
        <v>20</v>
      </c>
      <c r="D179" s="52">
        <v>8</v>
      </c>
      <c r="F179">
        <v>6</v>
      </c>
      <c r="M179" s="32">
        <v>0.199</v>
      </c>
      <c r="N179">
        <f t="shared" si="3"/>
        <v>0.34785694</v>
      </c>
    </row>
    <row r="180" spans="1:14">
      <c r="A180" s="33"/>
      <c r="B180" s="1"/>
      <c r="C180" s="25" t="s">
        <v>23</v>
      </c>
      <c r="D180" s="52">
        <v>6</v>
      </c>
      <c r="F180">
        <v>7</v>
      </c>
      <c r="M180" s="32">
        <v>0.1543</v>
      </c>
      <c r="N180">
        <f t="shared" si="3"/>
        <v>0.32252073</v>
      </c>
    </row>
    <row r="181" spans="1:14">
      <c r="A181" s="33"/>
      <c r="B181" s="1"/>
      <c r="C181" s="3" t="s">
        <v>24</v>
      </c>
      <c r="D181" s="52">
        <v>34</v>
      </c>
      <c r="F181">
        <v>46</v>
      </c>
      <c r="M181" s="32">
        <v>0.781</v>
      </c>
      <c r="N181">
        <f t="shared" si="3"/>
        <v>0.65966382</v>
      </c>
    </row>
    <row r="182" spans="1:14">
      <c r="A182" s="33"/>
      <c r="B182" s="1"/>
      <c r="C182" s="3" t="s">
        <v>25</v>
      </c>
      <c r="D182" s="52">
        <v>13</v>
      </c>
      <c r="F182">
        <v>14</v>
      </c>
      <c r="M182" s="32">
        <v>0.311</v>
      </c>
      <c r="N182">
        <f t="shared" si="3"/>
        <v>0.41961271</v>
      </c>
    </row>
    <row r="183" spans="1:14">
      <c r="A183" s="33"/>
      <c r="B183" s="1"/>
      <c r="C183" s="3" t="s">
        <v>26</v>
      </c>
      <c r="D183" s="52">
        <v>6</v>
      </c>
      <c r="F183">
        <v>34</v>
      </c>
      <c r="M183" s="32">
        <v>0.1543</v>
      </c>
      <c r="N183">
        <f t="shared" si="3"/>
        <v>0.35151563</v>
      </c>
    </row>
    <row r="184" spans="1:14">
      <c r="A184" s="33"/>
      <c r="B184" s="1"/>
      <c r="C184" s="25" t="s">
        <v>21</v>
      </c>
      <c r="D184" s="52">
        <v>1</v>
      </c>
      <c r="F184">
        <v>48</v>
      </c>
      <c r="M184" s="32">
        <v>0.0424</v>
      </c>
      <c r="N184">
        <f t="shared" si="3"/>
        <v>0.19794293</v>
      </c>
    </row>
    <row r="185" spans="1:14">
      <c r="A185" s="33"/>
      <c r="B185" s="1"/>
      <c r="C185" s="3" t="s">
        <v>22</v>
      </c>
      <c r="D185" s="52">
        <v>31</v>
      </c>
      <c r="F185">
        <v>11</v>
      </c>
      <c r="M185" s="32">
        <v>0.7138</v>
      </c>
      <c r="N185">
        <f t="shared" si="3"/>
        <v>0.55322402</v>
      </c>
    </row>
    <row r="186" spans="1:2">
      <c r="A186" s="33"/>
      <c r="B186" s="1"/>
    </row>
    <row r="187" spans="1:2">
      <c r="A187" s="33"/>
      <c r="B187" s="1"/>
    </row>
    <row r="188" spans="1:2">
      <c r="A188" s="33"/>
      <c r="B188" s="1"/>
    </row>
    <row r="189" spans="1:2">
      <c r="A189" s="33"/>
      <c r="B189" s="1"/>
    </row>
    <row r="190" spans="1:2">
      <c r="A190" s="33"/>
      <c r="B190" s="1"/>
    </row>
    <row r="191" spans="1:2">
      <c r="A191" s="33"/>
      <c r="B191" s="1"/>
    </row>
    <row r="192" spans="1:2">
      <c r="A192" s="33"/>
      <c r="B192" s="1"/>
    </row>
    <row r="193" spans="1:2">
      <c r="A193" s="33"/>
      <c r="B193" s="1"/>
    </row>
    <row r="194" spans="1:2">
      <c r="A194" s="33" t="s">
        <v>46</v>
      </c>
      <c r="B194" s="44" t="s">
        <v>47</v>
      </c>
    </row>
    <row r="195" spans="1:13">
      <c r="A195" s="33"/>
      <c r="B195" s="44"/>
      <c r="C195" s="3" t="s">
        <v>16</v>
      </c>
      <c r="D195" s="3"/>
      <c r="E195" s="3">
        <v>0.1033</v>
      </c>
      <c r="F195" s="3">
        <v>0.0992</v>
      </c>
      <c r="G195" s="21">
        <v>0.1222</v>
      </c>
      <c r="H195" s="3">
        <v>0.1287</v>
      </c>
      <c r="I195" s="3">
        <v>0.1308</v>
      </c>
      <c r="J195" s="3">
        <v>0.1382</v>
      </c>
      <c r="K195" s="3">
        <v>0</v>
      </c>
      <c r="L195" s="3">
        <v>0</v>
      </c>
      <c r="M195" s="32">
        <v>0.0291</v>
      </c>
    </row>
    <row r="196" spans="1:13">
      <c r="A196" s="33"/>
      <c r="B196" s="44"/>
      <c r="C196" s="3" t="s">
        <v>17</v>
      </c>
      <c r="D196" s="3"/>
      <c r="E196" s="3">
        <v>0.0278</v>
      </c>
      <c r="F196" s="3"/>
      <c r="G196" s="43">
        <v>0.0278</v>
      </c>
      <c r="H196" s="3"/>
      <c r="I196" s="3"/>
      <c r="J196" s="3"/>
      <c r="K196" s="3"/>
      <c r="L196" s="3"/>
      <c r="M196" s="32">
        <v>0.02</v>
      </c>
    </row>
    <row r="197" spans="1:13">
      <c r="A197" s="33"/>
      <c r="B197" s="44"/>
      <c r="C197" s="3" t="s">
        <v>18</v>
      </c>
      <c r="D197" s="3"/>
      <c r="E197" s="3">
        <v>0.349</v>
      </c>
      <c r="F197" s="3"/>
      <c r="G197" s="21">
        <v>0.2841</v>
      </c>
      <c r="H197" s="3">
        <v>0.3697</v>
      </c>
      <c r="I197" s="3">
        <v>1.3976</v>
      </c>
      <c r="J197" s="3">
        <v>0.3806</v>
      </c>
      <c r="K197" s="3">
        <v>0.294</v>
      </c>
      <c r="L197" s="3">
        <v>0</v>
      </c>
      <c r="M197" s="32">
        <v>0.0447</v>
      </c>
    </row>
    <row r="198" spans="1:13">
      <c r="A198" s="33"/>
      <c r="B198" s="44"/>
      <c r="C198" s="3" t="s">
        <v>19</v>
      </c>
      <c r="D198" s="3">
        <v>3.5042</v>
      </c>
      <c r="E198" s="3">
        <v>3.6265</v>
      </c>
      <c r="F198" s="3">
        <v>3.9348</v>
      </c>
      <c r="G198" s="21">
        <v>4.083</v>
      </c>
      <c r="H198" s="3">
        <v>3.9824</v>
      </c>
      <c r="I198" s="3">
        <v>4.2459</v>
      </c>
      <c r="J198" s="3">
        <v>4.5747</v>
      </c>
      <c r="K198" s="3"/>
      <c r="M198" s="32">
        <v>0.4109</v>
      </c>
    </row>
    <row r="199" spans="1:13">
      <c r="A199" s="33"/>
      <c r="B199" s="44"/>
      <c r="C199" s="3" t="s">
        <v>20</v>
      </c>
      <c r="D199" s="3">
        <v>11.5779</v>
      </c>
      <c r="E199" s="3">
        <v>11.8707</v>
      </c>
      <c r="F199" s="3">
        <v>11.8189</v>
      </c>
      <c r="G199" s="21">
        <v>9.7787</v>
      </c>
      <c r="H199" s="3">
        <v>9.8424</v>
      </c>
      <c r="I199" s="3">
        <v>9.876</v>
      </c>
      <c r="J199" s="3">
        <v>9.8924</v>
      </c>
      <c r="K199" s="3">
        <v>10</v>
      </c>
      <c r="M199" s="32">
        <v>0.96</v>
      </c>
    </row>
    <row r="200" spans="1:13">
      <c r="A200" s="33"/>
      <c r="B200" s="44"/>
      <c r="C200" s="3" t="s">
        <v>21</v>
      </c>
      <c r="D200" s="3">
        <v>4.1809</v>
      </c>
      <c r="E200" s="3">
        <v>4.9684</v>
      </c>
      <c r="F200" s="3">
        <v>4.3713</v>
      </c>
      <c r="G200" s="21">
        <v>4.1864</v>
      </c>
      <c r="H200" s="3"/>
      <c r="I200" s="3"/>
      <c r="J200" s="3">
        <v>3.3452</v>
      </c>
      <c r="K200" s="3">
        <v>3</v>
      </c>
      <c r="M200" s="32">
        <v>0.4209</v>
      </c>
    </row>
    <row r="201" spans="1:13">
      <c r="A201" s="33"/>
      <c r="B201" s="44"/>
      <c r="C201" s="3" t="s">
        <v>22</v>
      </c>
      <c r="D201" s="3">
        <v>3.5298</v>
      </c>
      <c r="E201" s="3">
        <v>3.7398</v>
      </c>
      <c r="F201" s="3">
        <v>4.0361</v>
      </c>
      <c r="G201" s="21">
        <v>4.4028</v>
      </c>
      <c r="H201" s="3">
        <v>4.721</v>
      </c>
      <c r="I201" s="3">
        <v>4.9505</v>
      </c>
      <c r="J201" s="3">
        <v>5.1023</v>
      </c>
      <c r="K201" s="3">
        <v>5</v>
      </c>
      <c r="M201" s="32">
        <v>0.4418</v>
      </c>
    </row>
    <row r="202" spans="1:13">
      <c r="A202" s="33"/>
      <c r="B202" s="44"/>
      <c r="C202" s="3" t="s">
        <v>23</v>
      </c>
      <c r="D202" s="3">
        <v>4.2968</v>
      </c>
      <c r="E202" s="3">
        <v>4.9188</v>
      </c>
      <c r="F202" s="3">
        <v>7.2455</v>
      </c>
      <c r="G202" s="36">
        <v>8.9034</v>
      </c>
      <c r="H202" s="37">
        <v>9.7566</v>
      </c>
      <c r="I202" s="3">
        <v>10.2289</v>
      </c>
      <c r="J202" s="3">
        <v>10.7438</v>
      </c>
      <c r="K202" s="3">
        <v>10</v>
      </c>
      <c r="M202" s="32">
        <v>0.8756</v>
      </c>
    </row>
    <row r="203" spans="1:13">
      <c r="A203" s="33"/>
      <c r="B203" s="44"/>
      <c r="C203" s="3" t="s">
        <v>24</v>
      </c>
      <c r="D203" s="3">
        <v>0.8543</v>
      </c>
      <c r="E203" s="3">
        <v>0.9956</v>
      </c>
      <c r="F203" s="3">
        <v>1.172</v>
      </c>
      <c r="G203" s="21">
        <v>1.4595</v>
      </c>
      <c r="H203" s="3">
        <v>1.9666</v>
      </c>
      <c r="I203" s="3">
        <v>2.6414</v>
      </c>
      <c r="J203" s="3">
        <v>3.4204</v>
      </c>
      <c r="K203" s="3">
        <v>4</v>
      </c>
      <c r="M203" s="32">
        <v>0.158</v>
      </c>
    </row>
    <row r="204" spans="1:13">
      <c r="A204" s="33"/>
      <c r="B204" s="44"/>
      <c r="C204" s="3" t="s">
        <v>25</v>
      </c>
      <c r="D204" s="3">
        <v>6.9302</v>
      </c>
      <c r="E204" s="3">
        <v>7.8791</v>
      </c>
      <c r="F204" s="3">
        <v>6.3153</v>
      </c>
      <c r="G204" s="21">
        <v>5.8261</v>
      </c>
      <c r="H204" s="3">
        <v>5.9055</v>
      </c>
      <c r="I204" s="3">
        <v>6.2237</v>
      </c>
      <c r="J204" s="3">
        <v>6.5767</v>
      </c>
      <c r="K204" s="3">
        <v>6</v>
      </c>
      <c r="L204" s="3"/>
      <c r="M204" s="32">
        <v>0.579</v>
      </c>
    </row>
    <row r="205" spans="1:13">
      <c r="A205" s="33"/>
      <c r="B205" s="44"/>
      <c r="C205" s="3" t="s">
        <v>26</v>
      </c>
      <c r="D205" s="3"/>
      <c r="E205" s="3"/>
      <c r="F205" s="3"/>
      <c r="G205" s="43">
        <v>0.16672</v>
      </c>
      <c r="H205" s="3">
        <v>0.1742</v>
      </c>
      <c r="I205" s="3">
        <v>0.1885</v>
      </c>
      <c r="J205" s="3">
        <v>0.1644</v>
      </c>
      <c r="K205" s="3">
        <v>0.186</v>
      </c>
      <c r="L205" s="3">
        <v>0</v>
      </c>
      <c r="M205" s="32">
        <v>0.0334</v>
      </c>
    </row>
    <row r="206" spans="1:12">
      <c r="A206" s="33"/>
      <c r="B206" s="44"/>
      <c r="L206" s="3"/>
    </row>
    <row r="207" spans="1:12">
      <c r="A207" s="33"/>
      <c r="B207" s="44"/>
      <c r="L207" s="3"/>
    </row>
    <row r="208" spans="1:12">
      <c r="A208" s="33"/>
      <c r="B208" s="44"/>
      <c r="L208" s="3"/>
    </row>
    <row r="209" spans="1:12">
      <c r="A209" s="33"/>
      <c r="B209" s="44"/>
      <c r="L209" s="3"/>
    </row>
    <row r="210" spans="1:12">
      <c r="A210" s="33"/>
      <c r="B210" s="44"/>
      <c r="L210" s="3"/>
    </row>
    <row r="211" spans="1:2">
      <c r="A211" s="33"/>
      <c r="B211" s="44"/>
    </row>
    <row r="212" spans="1:2">
      <c r="A212" s="33"/>
      <c r="B212" s="44"/>
    </row>
    <row r="213" spans="1:2">
      <c r="A213" s="33"/>
      <c r="B213" s="44"/>
    </row>
    <row r="214" spans="1:3">
      <c r="A214" s="33"/>
      <c r="B214" s="44" t="s">
        <v>48</v>
      </c>
      <c r="C214" s="3"/>
    </row>
    <row r="215" spans="1:14">
      <c r="A215" s="33"/>
      <c r="B215" s="44"/>
      <c r="C215" s="3"/>
      <c r="N215" t="s">
        <v>49</v>
      </c>
    </row>
    <row r="216" spans="1:14">
      <c r="A216" s="33"/>
      <c r="B216" s="44"/>
      <c r="C216" s="3" t="s">
        <v>16</v>
      </c>
      <c r="D216" s="3">
        <v>1.0063</v>
      </c>
      <c r="E216" s="3">
        <v>0.7694</v>
      </c>
      <c r="F216" s="3">
        <v>0.6682</v>
      </c>
      <c r="G216" s="21">
        <v>0.6741</v>
      </c>
      <c r="H216" s="3">
        <v>0.7016</v>
      </c>
      <c r="I216" s="3">
        <v>0.7993</v>
      </c>
      <c r="J216" s="3">
        <v>0.9305</v>
      </c>
      <c r="K216" s="3">
        <v>0</v>
      </c>
      <c r="L216" s="3"/>
      <c r="M216" s="32">
        <v>0.02</v>
      </c>
      <c r="N216">
        <f>0.6667*M195+0.3333*M216</f>
        <v>0.02606697</v>
      </c>
    </row>
    <row r="217" spans="1:14">
      <c r="A217" s="33"/>
      <c r="B217" s="44"/>
      <c r="C217" s="3" t="s">
        <v>17</v>
      </c>
      <c r="D217" s="3">
        <v>7.2501</v>
      </c>
      <c r="E217" s="3">
        <v>7.6513</v>
      </c>
      <c r="F217" s="3"/>
      <c r="G217" s="21">
        <v>6.717</v>
      </c>
      <c r="H217" s="3">
        <v>7.7909</v>
      </c>
      <c r="I217" s="3">
        <v>9.1079</v>
      </c>
      <c r="J217" s="3">
        <v>13.6859</v>
      </c>
      <c r="K217" s="3">
        <v>13.3226</v>
      </c>
      <c r="L217" s="3"/>
      <c r="M217" s="32">
        <v>0.7204</v>
      </c>
      <c r="N217">
        <f t="shared" ref="N217:N226" si="4">0.6667*M196+0.3333*M217</f>
        <v>0.25344332</v>
      </c>
    </row>
    <row r="218" spans="1:14">
      <c r="A218" s="33"/>
      <c r="B218" s="44"/>
      <c r="C218" s="3" t="s">
        <v>18</v>
      </c>
      <c r="D218" s="3">
        <v>1.9918</v>
      </c>
      <c r="E218" s="3">
        <v>1.7983</v>
      </c>
      <c r="F218" s="3">
        <v>1.32</v>
      </c>
      <c r="G218" s="21">
        <v>1.3581</v>
      </c>
      <c r="H218" s="3">
        <v>1.2522</v>
      </c>
      <c r="I218" s="3">
        <v>1.4002</v>
      </c>
      <c r="J218" s="3">
        <v>1.358</v>
      </c>
      <c r="K218" s="3">
        <v>1.3234</v>
      </c>
      <c r="M218" s="32">
        <v>0.0993</v>
      </c>
      <c r="N218">
        <f t="shared" si="4"/>
        <v>0.06289818</v>
      </c>
    </row>
    <row r="219" spans="1:14">
      <c r="A219" s="33"/>
      <c r="B219" s="44"/>
      <c r="C219" s="3" t="s">
        <v>19</v>
      </c>
      <c r="D219" s="3">
        <v>8.4128</v>
      </c>
      <c r="E219" s="3">
        <v>8.6695</v>
      </c>
      <c r="F219" s="3">
        <v>8.9746</v>
      </c>
      <c r="G219" s="21">
        <v>8.7839</v>
      </c>
      <c r="H219" s="3">
        <v>8.754</v>
      </c>
      <c r="I219" s="3">
        <v>8.7404</v>
      </c>
      <c r="J219" s="3">
        <v>8.9642</v>
      </c>
      <c r="K219" s="3"/>
      <c r="M219" s="32">
        <v>0.96</v>
      </c>
      <c r="N219">
        <f t="shared" si="4"/>
        <v>0.59391503</v>
      </c>
    </row>
    <row r="220" spans="1:14">
      <c r="A220" s="33"/>
      <c r="B220" s="44"/>
      <c r="C220" s="3" t="s">
        <v>20</v>
      </c>
      <c r="D220" s="3">
        <v>2.5515</v>
      </c>
      <c r="E220" s="3">
        <v>2.6664</v>
      </c>
      <c r="F220" s="3">
        <v>2.7834</v>
      </c>
      <c r="G220" s="21">
        <v>3.2563</v>
      </c>
      <c r="H220" s="3">
        <v>3.2979</v>
      </c>
      <c r="I220" s="3">
        <v>3.5761</v>
      </c>
      <c r="J220" s="3">
        <v>3.6507</v>
      </c>
      <c r="K220" s="3">
        <v>3</v>
      </c>
      <c r="M220" s="32">
        <v>0.3193</v>
      </c>
      <c r="N220">
        <f t="shared" si="4"/>
        <v>0.74645469</v>
      </c>
    </row>
    <row r="221" spans="1:14">
      <c r="A221" s="33"/>
      <c r="B221" s="44"/>
      <c r="C221" s="3" t="s">
        <v>21</v>
      </c>
      <c r="D221" s="3">
        <v>4.5538</v>
      </c>
      <c r="E221" s="3">
        <v>4.4759</v>
      </c>
      <c r="F221" s="3">
        <v>5.1408</v>
      </c>
      <c r="G221" s="21">
        <v>5.1177</v>
      </c>
      <c r="H221" s="3">
        <v>5.2992</v>
      </c>
      <c r="I221" s="3"/>
      <c r="J221" s="3">
        <v>5.0075</v>
      </c>
      <c r="K221" s="3">
        <v>5</v>
      </c>
      <c r="M221" s="32">
        <v>0.5351</v>
      </c>
      <c r="N221">
        <f t="shared" si="4"/>
        <v>0.45896286</v>
      </c>
    </row>
    <row r="222" spans="1:14">
      <c r="A222" s="33"/>
      <c r="B222" s="44"/>
      <c r="C222" s="3" t="s">
        <v>22</v>
      </c>
      <c r="D222" s="3">
        <v>2.0399</v>
      </c>
      <c r="E222" s="3">
        <v>2.2261</v>
      </c>
      <c r="F222" s="3">
        <v>2.4461</v>
      </c>
      <c r="G222" s="21">
        <v>2.6285</v>
      </c>
      <c r="H222" s="3">
        <v>2.8861</v>
      </c>
      <c r="I222" s="3">
        <v>3.3128</v>
      </c>
      <c r="J222" s="3">
        <v>3.6026</v>
      </c>
      <c r="K222" s="3">
        <v>4</v>
      </c>
      <c r="M222" s="32">
        <v>0.2465</v>
      </c>
      <c r="N222">
        <f t="shared" si="4"/>
        <v>0.37670651</v>
      </c>
    </row>
    <row r="223" spans="1:14">
      <c r="A223" s="33"/>
      <c r="B223" s="44"/>
      <c r="C223" s="3" t="s">
        <v>23</v>
      </c>
      <c r="D223" s="3">
        <v>1.94</v>
      </c>
      <c r="E223" s="3">
        <v>1.7338</v>
      </c>
      <c r="F223" s="3">
        <v>1.8823</v>
      </c>
      <c r="G223" s="36">
        <v>1.9011</v>
      </c>
      <c r="H223" s="37">
        <v>1.822</v>
      </c>
      <c r="I223" s="3">
        <v>1.8061</v>
      </c>
      <c r="J223" s="3">
        <v>2.0142</v>
      </c>
      <c r="K223" s="3">
        <v>2</v>
      </c>
      <c r="L223" s="3"/>
      <c r="M223" s="32">
        <v>0.1622</v>
      </c>
      <c r="N223">
        <f t="shared" si="4"/>
        <v>0.63782378</v>
      </c>
    </row>
    <row r="224" spans="1:14">
      <c r="A224" s="33"/>
      <c r="B224" s="44"/>
      <c r="C224" s="3" t="s">
        <v>24</v>
      </c>
      <c r="D224" s="3">
        <v>1.4527</v>
      </c>
      <c r="E224" s="3">
        <v>1.3967</v>
      </c>
      <c r="F224" s="3">
        <v>1.3547</v>
      </c>
      <c r="G224" s="21">
        <v>1.2284</v>
      </c>
      <c r="H224" s="3">
        <v>1.3596</v>
      </c>
      <c r="I224" s="3">
        <v>1.4343</v>
      </c>
      <c r="J224" s="3">
        <v>1.526</v>
      </c>
      <c r="K224" s="3">
        <v>1</v>
      </c>
      <c r="M224" s="32">
        <v>0.0842</v>
      </c>
      <c r="N224">
        <f t="shared" si="4"/>
        <v>0.13340246</v>
      </c>
    </row>
    <row r="225" spans="1:14">
      <c r="A225" s="33"/>
      <c r="B225" s="44"/>
      <c r="C225" s="3" t="s">
        <v>25</v>
      </c>
      <c r="D225" s="3">
        <v>3.4159</v>
      </c>
      <c r="E225" s="3">
        <v>3.5875</v>
      </c>
      <c r="F225" s="3">
        <v>3.9246</v>
      </c>
      <c r="G225" s="21">
        <v>4.1364</v>
      </c>
      <c r="H225" s="3">
        <v>4.0808</v>
      </c>
      <c r="I225" s="3">
        <v>4.0617</v>
      </c>
      <c r="J225" s="3">
        <v>4.0534</v>
      </c>
      <c r="K225" s="3">
        <v>3</v>
      </c>
      <c r="L225" s="3"/>
      <c r="M225" s="32">
        <v>0.4213</v>
      </c>
      <c r="N225">
        <f t="shared" si="4"/>
        <v>0.52643859</v>
      </c>
    </row>
    <row r="226" spans="1:14">
      <c r="A226" s="33"/>
      <c r="B226" s="44"/>
      <c r="C226" s="3" t="s">
        <v>26</v>
      </c>
      <c r="D226" s="3">
        <v>1.4566</v>
      </c>
      <c r="E226" s="3">
        <v>1.3969</v>
      </c>
      <c r="F226" s="3">
        <v>1.2905</v>
      </c>
      <c r="G226" s="21">
        <v>1.2438</v>
      </c>
      <c r="H226" s="3">
        <v>1.2506</v>
      </c>
      <c r="I226" s="3">
        <v>1.5445</v>
      </c>
      <c r="J226" s="3">
        <v>1.5309</v>
      </c>
      <c r="K226" s="3">
        <v>1.4972</v>
      </c>
      <c r="L226" s="3"/>
      <c r="M226" s="32">
        <v>0.086</v>
      </c>
      <c r="N226">
        <f t="shared" si="4"/>
        <v>0.05093158</v>
      </c>
    </row>
    <row r="227" spans="1:12">
      <c r="A227" s="33"/>
      <c r="B227" s="44"/>
      <c r="L227" s="3"/>
    </row>
    <row r="228" spans="1:12">
      <c r="A228" s="33"/>
      <c r="B228" s="44"/>
      <c r="L228" s="3"/>
    </row>
    <row r="229" spans="1:12">
      <c r="A229" s="33"/>
      <c r="B229" s="44"/>
      <c r="L229" s="3"/>
    </row>
    <row r="230" spans="1:12">
      <c r="A230" s="33"/>
      <c r="B230" s="44"/>
      <c r="L230" s="3"/>
    </row>
    <row r="231" spans="1:12">
      <c r="A231" s="33"/>
      <c r="B231" s="44"/>
      <c r="L231" s="3"/>
    </row>
    <row r="232" spans="1:3">
      <c r="A232" s="33"/>
      <c r="B232" s="44"/>
      <c r="C232" s="3"/>
    </row>
    <row r="233" spans="1:3">
      <c r="A233" s="33"/>
      <c r="B233" s="44"/>
      <c r="C233" s="3"/>
    </row>
    <row r="234" spans="1:12">
      <c r="A234" s="33"/>
      <c r="B234" s="44"/>
      <c r="L234" s="3"/>
    </row>
    <row r="235" spans="4:4">
      <c r="D235" s="3"/>
    </row>
    <row r="236" spans="4:4">
      <c r="D236" s="3"/>
    </row>
  </sheetData>
  <mergeCells count="18">
    <mergeCell ref="A2:A34"/>
    <mergeCell ref="A35:A79"/>
    <mergeCell ref="A80:A137"/>
    <mergeCell ref="A138:A172"/>
    <mergeCell ref="A173:A193"/>
    <mergeCell ref="A194:A234"/>
    <mergeCell ref="B2:B18"/>
    <mergeCell ref="B19:B34"/>
    <mergeCell ref="B35:B55"/>
    <mergeCell ref="B56:B79"/>
    <mergeCell ref="B80:B100"/>
    <mergeCell ref="B101:B119"/>
    <mergeCell ref="B120:B137"/>
    <mergeCell ref="B138:B155"/>
    <mergeCell ref="B156:B172"/>
    <mergeCell ref="B173:B193"/>
    <mergeCell ref="B194:B213"/>
    <mergeCell ref="B214:B23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opLeftCell="A22" workbookViewId="0">
      <selection activeCell="D39" sqref="D39"/>
    </sheetView>
  </sheetViews>
  <sheetFormatPr defaultColWidth="9" defaultRowHeight="13.5"/>
  <cols>
    <col min="2" max="5" width="12.625"/>
    <col min="6" max="6" width="11.5"/>
    <col min="7" max="10" width="12.625"/>
  </cols>
  <sheetData>
    <row r="1" spans="1:13">
      <c r="A1" s="5"/>
      <c r="B1" s="26" t="s">
        <v>27</v>
      </c>
      <c r="C1" s="26" t="s">
        <v>45</v>
      </c>
      <c r="D1" s="26" t="s">
        <v>49</v>
      </c>
      <c r="E1" s="26" t="s">
        <v>32</v>
      </c>
      <c r="F1" s="26" t="s">
        <v>41</v>
      </c>
      <c r="G1" s="27" t="s">
        <v>50</v>
      </c>
      <c r="H1" s="27" t="s">
        <v>51</v>
      </c>
      <c r="I1" s="5" t="s">
        <v>52</v>
      </c>
      <c r="J1" s="5" t="s">
        <v>53</v>
      </c>
      <c r="K1" s="5"/>
      <c r="L1" s="5"/>
      <c r="M1" s="5"/>
    </row>
    <row r="2" spans="1:13">
      <c r="A2" s="3" t="s">
        <v>16</v>
      </c>
      <c r="B2" s="26">
        <v>0.90807958</v>
      </c>
      <c r="C2" s="26">
        <v>0.70475577</v>
      </c>
      <c r="D2" s="26">
        <v>0.02606697</v>
      </c>
      <c r="E2" s="26">
        <v>0.7977696</v>
      </c>
      <c r="F2" s="26">
        <v>0.64913064</v>
      </c>
      <c r="G2" s="27">
        <f>B2*0.216+C2*0.427</f>
        <v>0.49707590307</v>
      </c>
      <c r="H2" s="27">
        <f>D2*0.178+E2*0.117+F2*0.062</f>
        <v>0.13822506354</v>
      </c>
      <c r="I2" s="5">
        <f>0.216*B2+0.427*C2+0.178*D2+0.117*E2+0.062*F2</f>
        <v>0.63530096661</v>
      </c>
      <c r="J2" s="5">
        <f>G2+H2</f>
        <v>0.63530096661</v>
      </c>
      <c r="K2" s="5"/>
      <c r="L2" s="5"/>
      <c r="M2" s="5"/>
    </row>
    <row r="3" spans="1:13">
      <c r="A3" s="3" t="s">
        <v>17</v>
      </c>
      <c r="B3" s="26">
        <v>0.29564166</v>
      </c>
      <c r="C3" s="26">
        <v>0.18264055</v>
      </c>
      <c r="D3" s="26">
        <v>0.25344332</v>
      </c>
      <c r="E3" s="26">
        <v>0.0416936</v>
      </c>
      <c r="F3" s="26">
        <v>0.45353028</v>
      </c>
      <c r="G3" s="27">
        <f t="shared" ref="G3:G12" si="0">B3*0.216+C3*0.427</f>
        <v>0.14184611341</v>
      </c>
      <c r="H3" s="27">
        <f t="shared" ref="H3:H12" si="1">D3*0.178+E3*0.117+F3*0.062</f>
        <v>0.07810993952</v>
      </c>
      <c r="I3" s="5">
        <f t="shared" ref="I3:I12" si="2">0.216*B3+0.427*C3+0.178*D3+0.117*E3+0.062*F3</f>
        <v>0.21995605293</v>
      </c>
      <c r="J3" s="5">
        <f t="shared" ref="J3:J12" si="3">G3+H3</f>
        <v>0.21995605293</v>
      </c>
      <c r="K3" s="5"/>
      <c r="L3" s="5"/>
      <c r="M3" s="5"/>
    </row>
    <row r="4" spans="1:13">
      <c r="A4" s="3" t="s">
        <v>18</v>
      </c>
      <c r="B4" s="26">
        <v>0.72747153</v>
      </c>
      <c r="C4" s="26">
        <v>0.0201271</v>
      </c>
      <c r="D4" s="26">
        <v>0.06289818</v>
      </c>
      <c r="E4" s="26">
        <v>0.02142272</v>
      </c>
      <c r="F4" s="26">
        <v>0.62078484</v>
      </c>
      <c r="G4" s="27">
        <f t="shared" si="0"/>
        <v>0.16572812218</v>
      </c>
      <c r="H4" s="27">
        <f t="shared" si="1"/>
        <v>0.05219099436</v>
      </c>
      <c r="I4" s="5">
        <f t="shared" si="2"/>
        <v>0.21791911654</v>
      </c>
      <c r="J4" s="5">
        <f t="shared" si="3"/>
        <v>0.21791911654</v>
      </c>
      <c r="K4" s="5"/>
      <c r="L4" s="5"/>
      <c r="M4" s="5"/>
    </row>
    <row r="5" spans="1:13">
      <c r="A5" s="3" t="s">
        <v>19</v>
      </c>
      <c r="B5" s="26">
        <v>0.55477298</v>
      </c>
      <c r="C5" s="26">
        <v>0.2348126</v>
      </c>
      <c r="D5" s="26">
        <v>0.59391503</v>
      </c>
      <c r="E5" s="26">
        <v>0.1959264</v>
      </c>
      <c r="F5" s="26">
        <v>0.34872884</v>
      </c>
      <c r="G5" s="27">
        <f t="shared" si="0"/>
        <v>0.22009594388</v>
      </c>
      <c r="H5" s="27">
        <f t="shared" si="1"/>
        <v>0.15026145222</v>
      </c>
      <c r="I5" s="5">
        <f t="shared" si="2"/>
        <v>0.3703573961</v>
      </c>
      <c r="J5" s="5">
        <f t="shared" si="3"/>
        <v>0.3703573961</v>
      </c>
      <c r="K5" s="5"/>
      <c r="L5" s="5"/>
      <c r="M5" s="5"/>
    </row>
    <row r="6" spans="1:13">
      <c r="A6" s="3" t="s">
        <v>20</v>
      </c>
      <c r="B6" s="26">
        <v>0.72289367</v>
      </c>
      <c r="C6" s="26">
        <v>0.34785694</v>
      </c>
      <c r="D6" s="26">
        <v>0.74645469</v>
      </c>
      <c r="E6" s="26">
        <v>0.48683456</v>
      </c>
      <c r="F6" s="26">
        <v>0.48446728</v>
      </c>
      <c r="G6" s="27">
        <f t="shared" si="0"/>
        <v>0.3046799461</v>
      </c>
      <c r="H6" s="27">
        <f t="shared" si="1"/>
        <v>0.2198655497</v>
      </c>
      <c r="I6" s="5">
        <f t="shared" si="2"/>
        <v>0.5245454958</v>
      </c>
      <c r="J6" s="5">
        <f t="shared" si="3"/>
        <v>0.5245454958</v>
      </c>
      <c r="K6" s="5"/>
      <c r="L6" s="5"/>
      <c r="M6" s="5"/>
    </row>
    <row r="7" spans="1:13">
      <c r="A7" s="3" t="s">
        <v>21</v>
      </c>
      <c r="B7" s="26">
        <v>0.81864395</v>
      </c>
      <c r="C7" s="26">
        <v>0.32252073</v>
      </c>
      <c r="D7" s="26">
        <v>0.45896286</v>
      </c>
      <c r="E7" s="26">
        <v>0.27377472</v>
      </c>
      <c r="F7" s="26">
        <v>0.16820332</v>
      </c>
      <c r="G7" s="27">
        <f t="shared" si="0"/>
        <v>0.31454344491</v>
      </c>
      <c r="H7" s="27">
        <f t="shared" si="1"/>
        <v>0.12415563716</v>
      </c>
      <c r="I7" s="5">
        <f t="shared" si="2"/>
        <v>0.43869908207</v>
      </c>
      <c r="J7" s="5">
        <f t="shared" si="3"/>
        <v>0.43869908207</v>
      </c>
      <c r="K7" s="5"/>
      <c r="L7" s="5"/>
      <c r="M7" s="5"/>
    </row>
    <row r="8" spans="1:13">
      <c r="A8" s="3" t="s">
        <v>22</v>
      </c>
      <c r="B8" s="26">
        <v>0.841665</v>
      </c>
      <c r="C8" s="26">
        <v>0.65966382</v>
      </c>
      <c r="D8" s="26">
        <v>0.37670651</v>
      </c>
      <c r="E8" s="26">
        <v>0.24544848</v>
      </c>
      <c r="F8" s="26">
        <v>0.55631828</v>
      </c>
      <c r="G8" s="27">
        <f t="shared" si="0"/>
        <v>0.46347609114</v>
      </c>
      <c r="H8" s="27">
        <f t="shared" si="1"/>
        <v>0.1302629643</v>
      </c>
      <c r="I8" s="5">
        <f t="shared" si="2"/>
        <v>0.59373905544</v>
      </c>
      <c r="J8" s="5">
        <f t="shared" si="3"/>
        <v>0.59373905544</v>
      </c>
      <c r="K8" s="5"/>
      <c r="L8" s="5"/>
      <c r="M8" s="5"/>
    </row>
    <row r="9" spans="1:13">
      <c r="A9" s="3" t="s">
        <v>23</v>
      </c>
      <c r="B9" s="26">
        <v>0.43444486</v>
      </c>
      <c r="C9" s="26">
        <v>0.41961271</v>
      </c>
      <c r="D9" s="26">
        <v>0.63782378</v>
      </c>
      <c r="E9" s="26">
        <v>0.2216392</v>
      </c>
      <c r="F9" s="26">
        <v>0.43365108</v>
      </c>
      <c r="G9" s="27">
        <f t="shared" si="0"/>
        <v>0.27301471693</v>
      </c>
      <c r="H9" s="27">
        <f t="shared" si="1"/>
        <v>0.1663507862</v>
      </c>
      <c r="I9" s="5">
        <f t="shared" si="2"/>
        <v>0.43936550313</v>
      </c>
      <c r="J9" s="5">
        <f t="shared" si="3"/>
        <v>0.43936550313</v>
      </c>
      <c r="K9" s="5"/>
      <c r="L9" s="5"/>
      <c r="M9" s="5"/>
    </row>
    <row r="10" spans="1:13">
      <c r="A10" s="3" t="s">
        <v>24</v>
      </c>
      <c r="B10" s="26">
        <v>0.78306571</v>
      </c>
      <c r="C10" s="26">
        <v>0.35151563</v>
      </c>
      <c r="D10" s="26">
        <v>0.13340246</v>
      </c>
      <c r="E10" s="26">
        <v>0.31101264</v>
      </c>
      <c r="F10" s="26">
        <v>0.5481684</v>
      </c>
      <c r="G10" s="27">
        <f t="shared" si="0"/>
        <v>0.31923936737</v>
      </c>
      <c r="H10" s="27">
        <f t="shared" si="1"/>
        <v>0.09412055756</v>
      </c>
      <c r="I10" s="5">
        <f t="shared" si="2"/>
        <v>0.41335992493</v>
      </c>
      <c r="J10" s="5">
        <f t="shared" si="3"/>
        <v>0.41335992493</v>
      </c>
      <c r="K10" s="5"/>
      <c r="L10" s="5"/>
      <c r="M10" s="5"/>
    </row>
    <row r="11" spans="1:13">
      <c r="A11" s="3" t="s">
        <v>25</v>
      </c>
      <c r="B11" s="26">
        <v>0.0919851</v>
      </c>
      <c r="C11" s="26">
        <v>0.19794293</v>
      </c>
      <c r="D11" s="26">
        <v>0.52643859</v>
      </c>
      <c r="E11" s="26">
        <v>0.1815584</v>
      </c>
      <c r="F11" s="26">
        <v>0.16178132</v>
      </c>
      <c r="G11" s="27">
        <f t="shared" si="0"/>
        <v>0.10439041271</v>
      </c>
      <c r="H11" s="27">
        <f t="shared" si="1"/>
        <v>0.12497884366</v>
      </c>
      <c r="I11" s="5">
        <f t="shared" si="2"/>
        <v>0.22936925637</v>
      </c>
      <c r="J11" s="5">
        <f t="shared" si="3"/>
        <v>0.22936925637</v>
      </c>
      <c r="K11" s="5"/>
      <c r="L11" s="5"/>
      <c r="M11" s="5"/>
    </row>
    <row r="12" spans="1:10">
      <c r="A12" s="3" t="s">
        <v>26</v>
      </c>
      <c r="B12">
        <v>0.72556399</v>
      </c>
      <c r="C12">
        <v>0.55322402</v>
      </c>
      <c r="D12">
        <v>0.05093158</v>
      </c>
      <c r="E12">
        <v>0.25861472</v>
      </c>
      <c r="F12">
        <v>0.44885492</v>
      </c>
      <c r="G12" s="27">
        <f t="shared" si="0"/>
        <v>0.39294847838</v>
      </c>
      <c r="H12" s="27">
        <f t="shared" si="1"/>
        <v>0.06715274852</v>
      </c>
      <c r="I12" s="5">
        <f t="shared" si="2"/>
        <v>0.4601012269</v>
      </c>
      <c r="J12" s="5">
        <f t="shared" si="3"/>
        <v>0.4601012269</v>
      </c>
    </row>
    <row r="13" spans="2:7">
      <c r="B13" s="7">
        <v>0.216</v>
      </c>
      <c r="C13" s="7">
        <v>0.427</v>
      </c>
      <c r="D13" s="7">
        <v>0.178</v>
      </c>
      <c r="E13" s="7">
        <v>0.117</v>
      </c>
      <c r="F13" s="7">
        <v>0.062</v>
      </c>
      <c r="G13">
        <f>SUM(B13:F13)</f>
        <v>1</v>
      </c>
    </row>
    <row r="18" spans="1:1">
      <c r="A18" t="s">
        <v>54</v>
      </c>
    </row>
    <row r="19" spans="1:8">
      <c r="A19" s="8"/>
      <c r="B19" s="8" t="s">
        <v>52</v>
      </c>
      <c r="C19" s="8"/>
      <c r="D19" s="8"/>
      <c r="E19" s="8"/>
      <c r="F19" s="8"/>
      <c r="G19" s="8"/>
      <c r="H19" s="8"/>
    </row>
    <row r="20" spans="1:8">
      <c r="A20" s="28" t="s">
        <v>16</v>
      </c>
      <c r="B20" s="8">
        <v>0.63530096661</v>
      </c>
      <c r="C20" s="8"/>
      <c r="D20" s="8"/>
      <c r="E20" s="8"/>
      <c r="F20" s="8"/>
      <c r="G20" s="8"/>
      <c r="H20" s="8"/>
    </row>
    <row r="21" spans="1:8">
      <c r="A21" s="29" t="s">
        <v>22</v>
      </c>
      <c r="B21" s="26">
        <v>0.59373905544</v>
      </c>
      <c r="C21" s="8"/>
      <c r="D21" s="8"/>
      <c r="E21" s="8"/>
      <c r="F21" s="8"/>
      <c r="G21" s="8"/>
      <c r="H21" s="8"/>
    </row>
    <row r="22" spans="1:8">
      <c r="A22" s="29" t="s">
        <v>20</v>
      </c>
      <c r="B22" s="26">
        <v>0.5245454958</v>
      </c>
      <c r="C22" s="8"/>
      <c r="D22" s="8"/>
      <c r="E22" s="8"/>
      <c r="F22" s="8"/>
      <c r="G22" s="8"/>
      <c r="H22" s="8"/>
    </row>
    <row r="23" spans="1:8">
      <c r="A23" s="13" t="s">
        <v>26</v>
      </c>
      <c r="B23" s="26">
        <v>0.4601012269</v>
      </c>
      <c r="C23" s="8"/>
      <c r="D23" s="8"/>
      <c r="E23" s="8"/>
      <c r="F23" s="8"/>
      <c r="G23" s="8"/>
      <c r="H23" s="8"/>
    </row>
    <row r="24" spans="1:8">
      <c r="A24" s="29" t="s">
        <v>23</v>
      </c>
      <c r="B24" s="26">
        <v>0.43936550313</v>
      </c>
      <c r="C24" s="8"/>
      <c r="D24" s="8"/>
      <c r="E24" s="8"/>
      <c r="F24" s="8"/>
      <c r="G24" s="8"/>
      <c r="H24" s="8"/>
    </row>
    <row r="25" spans="1:8">
      <c r="A25" s="28" t="s">
        <v>21</v>
      </c>
      <c r="B25" s="8">
        <v>0.43869908207</v>
      </c>
      <c r="C25" s="8"/>
      <c r="D25" s="8"/>
      <c r="E25" s="8"/>
      <c r="F25" s="8"/>
      <c r="G25" s="8"/>
      <c r="H25" s="8"/>
    </row>
    <row r="26" spans="1:8">
      <c r="A26" s="13" t="s">
        <v>24</v>
      </c>
      <c r="B26" s="26">
        <v>0.41335992493</v>
      </c>
      <c r="C26" s="8"/>
      <c r="D26" s="8"/>
      <c r="E26" s="8"/>
      <c r="F26" s="8"/>
      <c r="G26" s="8"/>
      <c r="H26" s="8"/>
    </row>
    <row r="27" spans="1:8">
      <c r="A27" s="13" t="s">
        <v>19</v>
      </c>
      <c r="B27" s="26">
        <v>0.3703573961</v>
      </c>
      <c r="C27" s="8"/>
      <c r="D27" s="8"/>
      <c r="E27" s="8"/>
      <c r="F27" s="8"/>
      <c r="G27" s="8"/>
      <c r="H27" s="8"/>
    </row>
    <row r="28" spans="1:8">
      <c r="A28" s="29" t="s">
        <v>25</v>
      </c>
      <c r="B28" s="26">
        <v>0.22936925637</v>
      </c>
      <c r="C28" s="8"/>
      <c r="D28" s="8"/>
      <c r="E28" s="8"/>
      <c r="F28" s="8"/>
      <c r="G28" s="8"/>
      <c r="H28" s="8"/>
    </row>
    <row r="29" spans="1:8">
      <c r="A29" s="13" t="s">
        <v>17</v>
      </c>
      <c r="B29" s="26">
        <v>0.21995605293</v>
      </c>
      <c r="C29" s="8"/>
      <c r="D29" s="8"/>
      <c r="E29" s="8"/>
      <c r="F29" s="8"/>
      <c r="G29" s="8"/>
      <c r="H29" s="8"/>
    </row>
    <row r="30" spans="1:8">
      <c r="A30" s="13" t="s">
        <v>18</v>
      </c>
      <c r="B30" s="26">
        <v>0.21791911654</v>
      </c>
      <c r="G30" s="8"/>
      <c r="H30" s="8"/>
    </row>
    <row r="34" spans="1:5">
      <c r="A34" s="8"/>
      <c r="B34" s="8" t="s">
        <v>50</v>
      </c>
      <c r="C34" t="s">
        <v>55</v>
      </c>
      <c r="D34" s="8" t="s">
        <v>51</v>
      </c>
      <c r="E34" t="s">
        <v>56</v>
      </c>
    </row>
    <row r="35" spans="1:5">
      <c r="A35" s="29" t="s">
        <v>20</v>
      </c>
      <c r="B35" s="26">
        <v>0.3046799461</v>
      </c>
      <c r="C35" s="30">
        <v>0.29</v>
      </c>
      <c r="D35" s="26">
        <v>0.2198655497</v>
      </c>
      <c r="E35" s="30">
        <v>0.18</v>
      </c>
    </row>
    <row r="36" spans="1:4">
      <c r="A36" s="29" t="s">
        <v>21</v>
      </c>
      <c r="B36" s="26">
        <v>0.31454344491</v>
      </c>
      <c r="D36" s="26">
        <v>0.12415563716</v>
      </c>
    </row>
    <row r="37" spans="1:4">
      <c r="A37" s="29" t="s">
        <v>22</v>
      </c>
      <c r="B37" s="26">
        <v>0.46347609114</v>
      </c>
      <c r="D37" s="26">
        <v>0.1302629643</v>
      </c>
    </row>
    <row r="38" spans="1:4">
      <c r="A38" s="29" t="s">
        <v>23</v>
      </c>
      <c r="B38" s="26">
        <v>0.27301471693</v>
      </c>
      <c r="D38" s="26">
        <v>0.1663507862</v>
      </c>
    </row>
    <row r="39" spans="1:4">
      <c r="A39" s="29" t="s">
        <v>25</v>
      </c>
      <c r="B39" s="26">
        <v>0.10439041271</v>
      </c>
      <c r="D39" s="26">
        <v>0.12497884366</v>
      </c>
    </row>
    <row r="40" spans="1:4">
      <c r="A40" s="29" t="s">
        <v>16</v>
      </c>
      <c r="B40" s="26">
        <v>0.49707590307</v>
      </c>
      <c r="D40" s="26">
        <v>0.13822506354</v>
      </c>
    </row>
    <row r="41" spans="1:5">
      <c r="A41" s="13" t="s">
        <v>17</v>
      </c>
      <c r="B41" s="26">
        <v>0.14184611341</v>
      </c>
      <c r="C41" s="19">
        <v>0.25</v>
      </c>
      <c r="D41" s="26">
        <v>0.07810993952</v>
      </c>
      <c r="E41" s="19">
        <v>0.11</v>
      </c>
    </row>
    <row r="42" spans="1:4">
      <c r="A42" s="13" t="s">
        <v>18</v>
      </c>
      <c r="B42" s="26">
        <v>0.16572812218</v>
      </c>
      <c r="D42" s="26">
        <v>0.05219099436</v>
      </c>
    </row>
    <row r="43" spans="1:4">
      <c r="A43" s="13" t="s">
        <v>19</v>
      </c>
      <c r="B43" s="26">
        <v>0.22009594388</v>
      </c>
      <c r="D43" s="26">
        <v>0.15026145222</v>
      </c>
    </row>
    <row r="44" spans="1:4">
      <c r="A44" s="13" t="s">
        <v>24</v>
      </c>
      <c r="B44" s="26">
        <v>0.31923936737</v>
      </c>
      <c r="D44" s="26">
        <v>0.09412055756</v>
      </c>
    </row>
    <row r="45" spans="1:4">
      <c r="A45" s="15" t="s">
        <v>26</v>
      </c>
      <c r="B45" s="8">
        <v>0.39294847838</v>
      </c>
      <c r="D45" s="8">
        <v>0.06715274852</v>
      </c>
    </row>
  </sheetData>
  <sortState ref="A35:D45">
    <sortCondition ref="A35:A45" sortBy="cellColor" dxfId="0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I15" sqref="I15"/>
    </sheetView>
  </sheetViews>
  <sheetFormatPr defaultColWidth="9" defaultRowHeight="13.5"/>
  <cols>
    <col min="2" max="4" width="12.625"/>
    <col min="5" max="5" width="12.625" style="20"/>
    <col min="6" max="9" width="12.625"/>
    <col min="11" max="11" width="13.75"/>
    <col min="12" max="16" width="12.625"/>
    <col min="17" max="17" width="13.75"/>
    <col min="18" max="18" width="12.625"/>
  </cols>
  <sheetData>
    <row r="1" spans="1:18">
      <c r="A1" s="5"/>
      <c r="B1" s="3" t="s">
        <v>3</v>
      </c>
      <c r="C1" s="3" t="s">
        <v>4</v>
      </c>
      <c r="D1" s="3" t="s">
        <v>5</v>
      </c>
      <c r="E1" s="21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25" t="s">
        <v>57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</row>
    <row r="2" spans="1:10">
      <c r="A2" s="5" t="s">
        <v>58</v>
      </c>
      <c r="B2" s="3">
        <v>1.9218</v>
      </c>
      <c r="C2" s="3">
        <v>1.8856</v>
      </c>
      <c r="D2" s="3">
        <v>1.9381</v>
      </c>
      <c r="E2" s="21">
        <v>1.962</v>
      </c>
      <c r="F2" s="3">
        <v>1.9396</v>
      </c>
      <c r="G2" s="3">
        <v>1.8813</v>
      </c>
      <c r="H2" s="3">
        <v>1.8474</v>
      </c>
      <c r="I2" s="3">
        <v>1.8991</v>
      </c>
      <c r="J2" s="3"/>
    </row>
    <row r="3" spans="1:18">
      <c r="A3" s="5" t="s">
        <v>59</v>
      </c>
      <c r="B3" s="3">
        <v>29.022</v>
      </c>
      <c r="C3" s="3">
        <v>29.0762</v>
      </c>
      <c r="D3" s="3">
        <v>25.2811</v>
      </c>
      <c r="E3" s="21">
        <v>25.4227</v>
      </c>
      <c r="F3" s="3">
        <v>25.2711</v>
      </c>
      <c r="G3" s="3">
        <v>24.9134</v>
      </c>
      <c r="H3" s="3">
        <v>24.0866</v>
      </c>
      <c r="I3" s="3">
        <v>25.2302</v>
      </c>
      <c r="J3" s="3"/>
      <c r="K3">
        <f>(B3-11.3415)/(30-11.3415)+0.02</f>
        <v>0.967584210949433</v>
      </c>
      <c r="L3">
        <f t="shared" ref="L3:R3" si="0">(C3-11.3415)/(30-11.3415)+0.02</f>
        <v>0.97048905324651</v>
      </c>
      <c r="M3">
        <f t="shared" si="0"/>
        <v>0.767091138087199</v>
      </c>
      <c r="N3">
        <f t="shared" si="0"/>
        <v>0.774680172575502</v>
      </c>
      <c r="O3">
        <f t="shared" si="0"/>
        <v>0.766555189323901</v>
      </c>
      <c r="P3">
        <f t="shared" si="0"/>
        <v>0.747384302060723</v>
      </c>
      <c r="Q3">
        <f t="shared" si="0"/>
        <v>0.703072058311226</v>
      </c>
      <c r="R3">
        <f t="shared" si="0"/>
        <v>0.764363158882011</v>
      </c>
    </row>
    <row r="4" spans="1:18">
      <c r="A4" s="5" t="s">
        <v>60</v>
      </c>
      <c r="B4" s="3">
        <v>0.746841281148136</v>
      </c>
      <c r="C4" s="3">
        <v>0.739450943357097</v>
      </c>
      <c r="D4" s="3">
        <v>0.696160679870328</v>
      </c>
      <c r="E4" s="21">
        <v>0.633929362227304</v>
      </c>
      <c r="F4" s="3">
        <v>0.623534792551454</v>
      </c>
      <c r="G4" s="3">
        <v>0.622841056407216</v>
      </c>
      <c r="H4" s="3">
        <v>0.635486872398039</v>
      </c>
      <c r="I4" s="3">
        <v>0.64112</v>
      </c>
      <c r="J4" s="3"/>
      <c r="K4">
        <f>(B4-0.053)/(1.1-0.053)</f>
        <v>0.662694633379308</v>
      </c>
      <c r="L4">
        <f t="shared" ref="L4:R4" si="1">(C4-0.053)/(1.1-0.053)</f>
        <v>0.655636049051669</v>
      </c>
      <c r="M4">
        <f t="shared" si="1"/>
        <v>0.614289092521803</v>
      </c>
      <c r="N4">
        <f t="shared" si="1"/>
        <v>0.554851348832191</v>
      </c>
      <c r="O4">
        <f t="shared" si="1"/>
        <v>0.544923393076842</v>
      </c>
      <c r="P4">
        <f t="shared" si="1"/>
        <v>0.54426079886076</v>
      </c>
      <c r="Q4">
        <f t="shared" si="1"/>
        <v>0.556338942118471</v>
      </c>
      <c r="R4">
        <f t="shared" si="1"/>
        <v>0.561719197707736</v>
      </c>
    </row>
    <row r="5" spans="1:18">
      <c r="A5" s="5" t="s">
        <v>33</v>
      </c>
      <c r="B5" s="3">
        <v>40</v>
      </c>
      <c r="C5" s="3">
        <v>41</v>
      </c>
      <c r="D5" s="3">
        <v>42</v>
      </c>
      <c r="E5" s="21">
        <v>43</v>
      </c>
      <c r="F5" s="3">
        <v>44</v>
      </c>
      <c r="G5" s="3">
        <v>45</v>
      </c>
      <c r="H5" s="3">
        <v>46</v>
      </c>
      <c r="I5" s="3">
        <v>46</v>
      </c>
      <c r="J5" s="3"/>
      <c r="K5">
        <f>(B5-3)/(527-3)</f>
        <v>0.0706106870229008</v>
      </c>
      <c r="L5">
        <f t="shared" ref="L5:R5" si="2">(C5-3)/(527-3)</f>
        <v>0.0725190839694656</v>
      </c>
      <c r="M5">
        <f t="shared" si="2"/>
        <v>0.0744274809160305</v>
      </c>
      <c r="N5">
        <f t="shared" si="2"/>
        <v>0.0763358778625954</v>
      </c>
      <c r="O5">
        <f t="shared" si="2"/>
        <v>0.0782442748091603</v>
      </c>
      <c r="P5">
        <f t="shared" si="2"/>
        <v>0.0801526717557252</v>
      </c>
      <c r="Q5">
        <f t="shared" si="2"/>
        <v>0.0820610687022901</v>
      </c>
      <c r="R5">
        <f t="shared" si="2"/>
        <v>0.0820610687022901</v>
      </c>
    </row>
    <row r="6" spans="1:18">
      <c r="A6" s="2" t="s">
        <v>61</v>
      </c>
      <c r="B6" s="3">
        <v>3.8026</v>
      </c>
      <c r="C6" s="3">
        <v>3.7948</v>
      </c>
      <c r="D6" s="3">
        <v>3.6277</v>
      </c>
      <c r="E6" s="21">
        <v>3.3782</v>
      </c>
      <c r="F6" s="3">
        <v>3.3252</v>
      </c>
      <c r="G6" s="3">
        <v>3.2591</v>
      </c>
      <c r="H6" s="3">
        <v>3.2243</v>
      </c>
      <c r="I6" s="3">
        <v>3.2443</v>
      </c>
      <c r="J6" s="3"/>
      <c r="K6">
        <f>(B6-0.2696)/(4.8819-0.2696)-0.02</f>
        <v>0.745995273507794</v>
      </c>
      <c r="L6">
        <f t="shared" ref="L6:R6" si="3">(C6-0.2696)/(4.8819-0.2696)-0.02</f>
        <v>0.744304143269085</v>
      </c>
      <c r="M6">
        <f t="shared" si="3"/>
        <v>0.708074930078269</v>
      </c>
      <c r="N6">
        <f t="shared" si="3"/>
        <v>0.65398044359647</v>
      </c>
      <c r="O6">
        <f t="shared" si="3"/>
        <v>0.642489430436008</v>
      </c>
      <c r="P6">
        <f t="shared" si="3"/>
        <v>0.62815818572079</v>
      </c>
      <c r="Q6">
        <f t="shared" si="3"/>
        <v>0.620613143117317</v>
      </c>
      <c r="R6">
        <f t="shared" si="3"/>
        <v>0.624949374498623</v>
      </c>
    </row>
    <row r="7" spans="1:18">
      <c r="A7" s="2" t="s">
        <v>62</v>
      </c>
      <c r="B7" s="3">
        <v>15.5975</v>
      </c>
      <c r="C7" s="3">
        <v>15.0345</v>
      </c>
      <c r="D7" s="3">
        <v>13.9877</v>
      </c>
      <c r="E7" s="21">
        <v>13.3813</v>
      </c>
      <c r="F7" s="3">
        <v>12.8823</v>
      </c>
      <c r="G7" s="3">
        <v>12.5554</v>
      </c>
      <c r="H7" s="3">
        <v>12.394</v>
      </c>
      <c r="I7" s="3">
        <v>12.2835</v>
      </c>
      <c r="J7" s="3"/>
      <c r="K7">
        <f>(B7-12.106)/(60-12.106)+0.02</f>
        <v>0.0929005720967136</v>
      </c>
      <c r="L7">
        <f t="shared" ref="L7:R7" si="4">(C7-12.106)/(60-12.106)+0.02</f>
        <v>0.0811454461936777</v>
      </c>
      <c r="M7">
        <f t="shared" si="4"/>
        <v>0.0592888462020295</v>
      </c>
      <c r="N7">
        <f t="shared" si="4"/>
        <v>0.0466275525117969</v>
      </c>
      <c r="O7">
        <f t="shared" si="4"/>
        <v>0.0362087109032447</v>
      </c>
      <c r="P7">
        <f t="shared" si="4"/>
        <v>0.0293832212803274</v>
      </c>
      <c r="Q7">
        <f t="shared" si="4"/>
        <v>0.0260132793251764</v>
      </c>
      <c r="R7">
        <f t="shared" si="4"/>
        <v>0.023706100972982</v>
      </c>
    </row>
    <row r="8" spans="1:18">
      <c r="A8" s="2" t="s">
        <v>63</v>
      </c>
      <c r="B8" s="3">
        <v>33.7866</v>
      </c>
      <c r="C8" s="3">
        <v>37.0933</v>
      </c>
      <c r="D8" s="3">
        <v>33.4671</v>
      </c>
      <c r="E8" s="21">
        <v>27.5573</v>
      </c>
      <c r="F8" s="3">
        <v>23.4492</v>
      </c>
      <c r="G8" s="3">
        <v>25.0872</v>
      </c>
      <c r="H8" s="3">
        <v>36.4155</v>
      </c>
      <c r="I8" s="3">
        <v>36.1116</v>
      </c>
      <c r="J8" s="3"/>
      <c r="K8">
        <f>(B8-0.2329)/(52.6676-0.2329)-0.02</f>
        <v>0.619914026398549</v>
      </c>
      <c r="L8">
        <f t="shared" ref="L8:R8" si="5">(C8-0.2329)/(52.6676-0.2329)-0.02</f>
        <v>0.682977226912712</v>
      </c>
      <c r="M8">
        <f t="shared" si="5"/>
        <v>0.613820733216744</v>
      </c>
      <c r="N8">
        <f t="shared" si="5"/>
        <v>0.501112927126502</v>
      </c>
      <c r="O8">
        <f t="shared" si="5"/>
        <v>0.422765954606396</v>
      </c>
      <c r="P8">
        <f t="shared" si="5"/>
        <v>0.454004809791989</v>
      </c>
      <c r="Q8">
        <f t="shared" si="5"/>
        <v>0.670050672550811</v>
      </c>
      <c r="R8">
        <f t="shared" si="5"/>
        <v>0.664254892275535</v>
      </c>
    </row>
    <row r="9" spans="1:18">
      <c r="A9" s="2" t="s">
        <v>44</v>
      </c>
      <c r="B9" s="3">
        <v>13</v>
      </c>
      <c r="C9" s="3">
        <v>13</v>
      </c>
      <c r="D9" s="3">
        <v>14</v>
      </c>
      <c r="E9" s="21">
        <v>15</v>
      </c>
      <c r="F9" s="3">
        <v>16</v>
      </c>
      <c r="G9" s="3">
        <v>16</v>
      </c>
      <c r="H9" s="3">
        <v>16</v>
      </c>
      <c r="I9" s="3">
        <v>16</v>
      </c>
      <c r="J9" s="3"/>
      <c r="K9">
        <f>(B10-0)/(42-0)-0.2</f>
        <v>0.299038095238095</v>
      </c>
      <c r="L9">
        <f t="shared" ref="L9:R9" si="6">(C10-0)/(42-0)-0.2</f>
        <v>0.30322380952381</v>
      </c>
      <c r="M9">
        <f t="shared" si="6"/>
        <v>0.313997619047619</v>
      </c>
      <c r="N9">
        <f t="shared" si="6"/>
        <v>0.324759523809524</v>
      </c>
      <c r="O9">
        <f t="shared" si="6"/>
        <v>0.336554761904762</v>
      </c>
      <c r="P9">
        <f t="shared" si="6"/>
        <v>0.347592857142857</v>
      </c>
      <c r="Q9">
        <f t="shared" si="6"/>
        <v>0.359004761904762</v>
      </c>
      <c r="R9">
        <f t="shared" si="6"/>
        <v>0.369926190476191</v>
      </c>
    </row>
    <row r="10" spans="1:18">
      <c r="A10" s="2" t="s">
        <v>64</v>
      </c>
      <c r="B10" s="3">
        <v>20.9596</v>
      </c>
      <c r="C10" s="3">
        <v>21.1354</v>
      </c>
      <c r="D10" s="3">
        <v>21.5879</v>
      </c>
      <c r="E10" s="21">
        <v>22.0399</v>
      </c>
      <c r="F10" s="3">
        <v>22.5353</v>
      </c>
      <c r="G10" s="3">
        <v>22.9989</v>
      </c>
      <c r="H10" s="3">
        <v>23.4782</v>
      </c>
      <c r="I10" s="3">
        <v>23.9369</v>
      </c>
      <c r="J10" s="3"/>
      <c r="K10">
        <f>(B10-1.8275)/(27.219-1.8275)-0.03</f>
        <v>0.723484433767205</v>
      </c>
      <c r="L10">
        <f t="shared" ref="L10:R10" si="7">(C10-1.8275)/(27.219-1.8275)-0.03</f>
        <v>0.730408010554713</v>
      </c>
      <c r="M10">
        <f t="shared" si="7"/>
        <v>0.748228934879783</v>
      </c>
      <c r="N10">
        <f t="shared" si="7"/>
        <v>0.766030167575763</v>
      </c>
      <c r="O10">
        <f t="shared" si="7"/>
        <v>0.785540633676624</v>
      </c>
      <c r="P10">
        <f t="shared" si="7"/>
        <v>0.803798712167457</v>
      </c>
      <c r="Q10">
        <f t="shared" si="7"/>
        <v>0.822675107811669</v>
      </c>
      <c r="R10">
        <f t="shared" si="7"/>
        <v>0.840740208337436</v>
      </c>
    </row>
    <row r="11" spans="1:18">
      <c r="A11" s="2" t="s">
        <v>65</v>
      </c>
      <c r="B11" s="3">
        <v>8.6915</v>
      </c>
      <c r="C11" s="3">
        <v>8.7003</v>
      </c>
      <c r="D11" s="3">
        <v>8.7462</v>
      </c>
      <c r="E11" s="21">
        <v>8.8958</v>
      </c>
      <c r="F11" s="3">
        <v>8.99768</v>
      </c>
      <c r="G11" s="3">
        <v>9.18314</v>
      </c>
      <c r="H11" s="3">
        <v>9.24522</v>
      </c>
      <c r="I11" s="3">
        <v>9.5857</v>
      </c>
      <c r="J11" s="3"/>
      <c r="K11">
        <f>(B11-8.5)/(55.3473-8.5)+0.02</f>
        <v>0.0240877489204287</v>
      </c>
      <c r="L11">
        <f t="shared" ref="L11:R11" si="8">(C11-8.5)/(55.3473-8.5)+0.02</f>
        <v>0.0242755932572422</v>
      </c>
      <c r="M11">
        <f t="shared" si="8"/>
        <v>0.0252553722413031</v>
      </c>
      <c r="N11">
        <f t="shared" si="8"/>
        <v>0.0284487259671315</v>
      </c>
      <c r="O11">
        <f t="shared" si="8"/>
        <v>0.0306234510846943</v>
      </c>
      <c r="P11">
        <f t="shared" si="8"/>
        <v>0.0345822704830374</v>
      </c>
      <c r="Q11">
        <f t="shared" si="8"/>
        <v>0.0359074268954668</v>
      </c>
      <c r="R11">
        <f t="shared" si="8"/>
        <v>0.0431752950543574</v>
      </c>
    </row>
    <row r="12" spans="1:18">
      <c r="A12" s="2" t="s">
        <v>66</v>
      </c>
      <c r="B12" s="3">
        <v>6.9302</v>
      </c>
      <c r="C12" s="3">
        <v>7.8791</v>
      </c>
      <c r="D12" s="3">
        <v>6.3153</v>
      </c>
      <c r="E12" s="21">
        <v>5.8261</v>
      </c>
      <c r="F12" s="3">
        <v>5.9055</v>
      </c>
      <c r="G12" s="3">
        <v>6.2237</v>
      </c>
      <c r="H12" s="3">
        <v>6.5767</v>
      </c>
      <c r="I12" s="3">
        <v>6</v>
      </c>
      <c r="J12" s="3"/>
      <c r="K12">
        <f>(B12-0.0278)/(9.7787-0.0278)-0.02</f>
        <v>0.687873119404363</v>
      </c>
      <c r="L12">
        <f t="shared" ref="L12:R12" si="9">(C12-0.0278)/(9.7787-0.0278)-0.02</f>
        <v>0.785187213487986</v>
      </c>
      <c r="M12">
        <f t="shared" si="9"/>
        <v>0.624812273738834</v>
      </c>
      <c r="N12">
        <f t="shared" si="9"/>
        <v>0.574642545816283</v>
      </c>
      <c r="O12">
        <f t="shared" si="9"/>
        <v>0.58278538391328</v>
      </c>
      <c r="P12">
        <f t="shared" si="9"/>
        <v>0.615418269082854</v>
      </c>
      <c r="Q12">
        <f t="shared" si="9"/>
        <v>0.651620055584613</v>
      </c>
      <c r="R12">
        <f t="shared" si="9"/>
        <v>0.592476797013609</v>
      </c>
    </row>
    <row r="13" spans="1:18">
      <c r="A13" s="2" t="s">
        <v>67</v>
      </c>
      <c r="B13" s="3">
        <v>3.4159</v>
      </c>
      <c r="C13" s="3">
        <v>3.5875</v>
      </c>
      <c r="D13" s="3">
        <v>3.9246</v>
      </c>
      <c r="E13" s="21">
        <v>4.1364</v>
      </c>
      <c r="F13" s="3">
        <v>4.0808</v>
      </c>
      <c r="G13" s="3">
        <v>4.0617</v>
      </c>
      <c r="H13" s="3">
        <v>4.0534</v>
      </c>
      <c r="I13" s="3">
        <v>3</v>
      </c>
      <c r="J13" s="3"/>
      <c r="K13">
        <f>(B13-0.6741)/(8.7839-0.6741)</f>
        <v>0.338084786307924</v>
      </c>
      <c r="L13">
        <f t="shared" ref="L13:R13" si="10">(C13-0.6741)/(8.7839-0.6741)</f>
        <v>0.359244371007916</v>
      </c>
      <c r="M13">
        <f t="shared" si="10"/>
        <v>0.400811364028706</v>
      </c>
      <c r="N13">
        <f t="shared" si="10"/>
        <v>0.4269279143752</v>
      </c>
      <c r="O13">
        <f t="shared" si="10"/>
        <v>0.420072011640238</v>
      </c>
      <c r="P13">
        <f t="shared" si="10"/>
        <v>0.417716836420134</v>
      </c>
      <c r="Q13">
        <f t="shared" si="10"/>
        <v>0.416693383314015</v>
      </c>
      <c r="R13">
        <f t="shared" si="10"/>
        <v>0.286801154159165</v>
      </c>
    </row>
    <row r="14" spans="2:9">
      <c r="B14" s="3"/>
      <c r="C14" s="3"/>
      <c r="D14" s="3"/>
      <c r="E14" s="21"/>
      <c r="F14" s="3"/>
      <c r="G14" s="3"/>
      <c r="H14" s="3"/>
      <c r="I14" s="3"/>
    </row>
    <row r="15" spans="1:9">
      <c r="A15" s="7" t="s">
        <v>68</v>
      </c>
      <c r="B15" s="3"/>
      <c r="C15" s="3"/>
      <c r="D15" s="3"/>
      <c r="E15" s="21"/>
      <c r="F15" s="3"/>
      <c r="G15" s="3"/>
      <c r="H15" s="3"/>
      <c r="I15" s="3"/>
    </row>
    <row r="16" spans="1:9">
      <c r="A16" s="5" t="s">
        <v>58</v>
      </c>
      <c r="B16" s="3">
        <v>0.0617879417879418</v>
      </c>
      <c r="C16" s="3">
        <v>0.0994178794178795</v>
      </c>
      <c r="D16" s="3">
        <v>0.0448440748440749</v>
      </c>
      <c r="E16" s="22">
        <v>0.02</v>
      </c>
      <c r="F16" s="3">
        <v>0.0432848232848233</v>
      </c>
      <c r="G16" s="3">
        <v>0.103887733887733</v>
      </c>
      <c r="H16" s="3">
        <v>0.139126819126819</v>
      </c>
      <c r="I16" s="3">
        <v>0.0853846153846154</v>
      </c>
    </row>
    <row r="17" spans="1:9">
      <c r="A17" s="5" t="s">
        <v>59</v>
      </c>
      <c r="B17" s="3">
        <v>0.967584210949433</v>
      </c>
      <c r="C17" s="3">
        <v>0.97048905324651</v>
      </c>
      <c r="D17" s="3">
        <v>0.767091138087199</v>
      </c>
      <c r="E17" s="22">
        <v>0.774680172575502</v>
      </c>
      <c r="F17" s="3">
        <v>0.766555189323901</v>
      </c>
      <c r="G17" s="3">
        <v>0.747384302060723</v>
      </c>
      <c r="H17" s="3">
        <v>0.703072058311226</v>
      </c>
      <c r="I17" s="3">
        <v>0.764363158882011</v>
      </c>
    </row>
    <row r="18" spans="1:9">
      <c r="A18" s="5" t="s">
        <v>60</v>
      </c>
      <c r="B18" s="3">
        <v>0.662694633379308</v>
      </c>
      <c r="C18" s="3">
        <v>0.655636049051669</v>
      </c>
      <c r="D18" s="3">
        <v>0.614289092521803</v>
      </c>
      <c r="E18" s="22">
        <v>0.554851348832191</v>
      </c>
      <c r="F18" s="3">
        <v>0.544923393076842</v>
      </c>
      <c r="G18" s="3">
        <v>0.54426079886076</v>
      </c>
      <c r="H18" s="3">
        <v>0.556338942118471</v>
      </c>
      <c r="I18" s="3">
        <v>0.561719197707736</v>
      </c>
    </row>
    <row r="19" spans="1:9">
      <c r="A19" s="5" t="s">
        <v>33</v>
      </c>
      <c r="B19" s="3">
        <v>0.0706106870229008</v>
      </c>
      <c r="C19" s="3">
        <v>0.0725190839694656</v>
      </c>
      <c r="D19" s="3">
        <v>0.0744274809160305</v>
      </c>
      <c r="E19" s="22">
        <v>0.0763358778625954</v>
      </c>
      <c r="F19" s="3">
        <v>0.0782442748091603</v>
      </c>
      <c r="G19" s="3">
        <v>0.0801526717557252</v>
      </c>
      <c r="H19" s="3">
        <v>0.0820610687022901</v>
      </c>
      <c r="I19" s="3">
        <v>0.0820610687022901</v>
      </c>
    </row>
    <row r="20" spans="1:9">
      <c r="A20" s="2" t="s">
        <v>61</v>
      </c>
      <c r="B20" s="3">
        <v>0.745995273507794</v>
      </c>
      <c r="C20" s="3">
        <v>0.744304143269085</v>
      </c>
      <c r="D20" s="3">
        <v>0.708074930078269</v>
      </c>
      <c r="E20" s="22">
        <v>0.65398044359647</v>
      </c>
      <c r="F20" s="3">
        <v>0.642489430436008</v>
      </c>
      <c r="G20" s="3">
        <v>0.62815818572079</v>
      </c>
      <c r="H20" s="3">
        <v>0.620613143117317</v>
      </c>
      <c r="I20" s="3">
        <v>0.624949374498623</v>
      </c>
    </row>
    <row r="21" spans="1:9">
      <c r="A21" s="2" t="s">
        <v>62</v>
      </c>
      <c r="B21" s="3">
        <v>0.0929005720967136</v>
      </c>
      <c r="C21" s="3">
        <v>0.0811454461936777</v>
      </c>
      <c r="D21" s="3">
        <v>0.0592888462020295</v>
      </c>
      <c r="E21" s="22">
        <v>0.0466275525117969</v>
      </c>
      <c r="F21" s="3">
        <v>0.0362087109032447</v>
      </c>
      <c r="G21" s="3">
        <v>0.0293832212803274</v>
      </c>
      <c r="H21" s="3">
        <v>0.0260132793251764</v>
      </c>
      <c r="I21" s="3">
        <v>0.023706100972982</v>
      </c>
    </row>
    <row r="22" spans="1:9">
      <c r="A22" s="2" t="s">
        <v>63</v>
      </c>
      <c r="B22" s="3">
        <v>0.619914026398549</v>
      </c>
      <c r="C22" s="3">
        <v>0.682977226912712</v>
      </c>
      <c r="D22" s="3">
        <v>0.613820733216744</v>
      </c>
      <c r="E22" s="22">
        <v>0.501112927126502</v>
      </c>
      <c r="F22" s="3">
        <v>0.422765954606396</v>
      </c>
      <c r="G22" s="3">
        <v>0.454004809791989</v>
      </c>
      <c r="H22" s="3">
        <v>0.670050672550811</v>
      </c>
      <c r="I22" s="3">
        <v>0.664254892275535</v>
      </c>
    </row>
    <row r="23" spans="1:9">
      <c r="A23" s="2" t="s">
        <v>44</v>
      </c>
      <c r="B23" s="23">
        <v>0.299038095238095</v>
      </c>
      <c r="C23" s="23">
        <v>0.30322380952381</v>
      </c>
      <c r="D23" s="23">
        <v>0.313997619047619</v>
      </c>
      <c r="E23" s="24">
        <v>0.324759523809524</v>
      </c>
      <c r="F23" s="23">
        <v>0.336554761904762</v>
      </c>
      <c r="G23" s="23">
        <v>0.347592857142857</v>
      </c>
      <c r="H23" s="23">
        <v>0.359004761904762</v>
      </c>
      <c r="I23" s="23">
        <v>0.369926190476191</v>
      </c>
    </row>
    <row r="24" spans="1:9">
      <c r="A24" s="2" t="s">
        <v>64</v>
      </c>
      <c r="B24" s="3">
        <v>0.723484433767205</v>
      </c>
      <c r="C24" s="3">
        <v>0.730408010554713</v>
      </c>
      <c r="D24" s="3">
        <v>0.748228934879783</v>
      </c>
      <c r="E24" s="21">
        <v>0.766030167575763</v>
      </c>
      <c r="F24" s="3">
        <v>0.785540633676624</v>
      </c>
      <c r="G24" s="3">
        <v>0.803798712167457</v>
      </c>
      <c r="H24" s="3">
        <v>0.822675107811669</v>
      </c>
      <c r="I24" s="3">
        <v>0.840740208337436</v>
      </c>
    </row>
    <row r="25" spans="1:9">
      <c r="A25" s="2" t="s">
        <v>65</v>
      </c>
      <c r="B25" s="3">
        <v>0.0240877489204287</v>
      </c>
      <c r="C25" s="3">
        <v>0.0242755932572422</v>
      </c>
      <c r="D25" s="3">
        <v>0.0252553722413031</v>
      </c>
      <c r="E25" s="21">
        <v>0.0284487259671315</v>
      </c>
      <c r="F25" s="3">
        <v>0.0306234510846943</v>
      </c>
      <c r="G25" s="3">
        <v>0.0345822704830374</v>
      </c>
      <c r="H25" s="3">
        <v>0.0359074268954668</v>
      </c>
      <c r="I25" s="3">
        <v>0.0431752950543574</v>
      </c>
    </row>
    <row r="26" spans="1:9">
      <c r="A26" s="2" t="s">
        <v>66</v>
      </c>
      <c r="B26" s="3">
        <v>0.687873119404363</v>
      </c>
      <c r="C26" s="3">
        <v>0.785187213487986</v>
      </c>
      <c r="D26" s="3">
        <v>0.624812273738834</v>
      </c>
      <c r="E26" s="21">
        <v>0.574642545816283</v>
      </c>
      <c r="F26" s="3">
        <v>0.58278538391328</v>
      </c>
      <c r="G26" s="3">
        <v>0.615418269082854</v>
      </c>
      <c r="H26" s="3">
        <v>0.651620055584613</v>
      </c>
      <c r="I26" s="3">
        <v>0.592476797013609</v>
      </c>
    </row>
    <row r="27" spans="1:9">
      <c r="A27" s="2" t="s">
        <v>67</v>
      </c>
      <c r="B27" s="3">
        <v>0.338084786307924</v>
      </c>
      <c r="C27" s="3">
        <v>0.359244371007916</v>
      </c>
      <c r="D27" s="3">
        <v>0.400811364028706</v>
      </c>
      <c r="E27" s="21">
        <v>0.4269279143752</v>
      </c>
      <c r="F27" s="3">
        <v>0.420072011640238</v>
      </c>
      <c r="G27" s="3">
        <v>0.417716836420134</v>
      </c>
      <c r="H27" s="3">
        <v>0.416693383314015</v>
      </c>
      <c r="I27" s="3">
        <v>0.286801154159165</v>
      </c>
    </row>
    <row r="28" spans="2:9">
      <c r="B28" s="3"/>
      <c r="C28" s="3"/>
      <c r="D28" s="3"/>
      <c r="E28" s="21"/>
      <c r="F28" s="3"/>
      <c r="G28" s="3"/>
      <c r="H28" s="3"/>
      <c r="I28" s="3"/>
    </row>
    <row r="29" spans="1:9">
      <c r="A29" t="s">
        <v>69</v>
      </c>
      <c r="B29" s="3">
        <f>0.7889*B16+0.2111*B17</f>
        <v>0.253001534207933</v>
      </c>
      <c r="C29" s="3">
        <f t="shared" ref="C29:I29" si="11">0.7889*C16+0.2111*C17</f>
        <v>0.283301004213103</v>
      </c>
      <c r="D29" s="3">
        <f t="shared" si="11"/>
        <v>0.197310429894698</v>
      </c>
      <c r="E29" s="21">
        <f>0.7889*E16+0.2111*E17</f>
        <v>0.179312984430688</v>
      </c>
      <c r="F29" s="3">
        <f t="shared" si="11"/>
        <v>0.195967197555673</v>
      </c>
      <c r="G29" s="3">
        <f t="shared" si="11"/>
        <v>0.239729859429051</v>
      </c>
      <c r="H29" s="3">
        <f t="shared" si="11"/>
        <v>0.258175659118647</v>
      </c>
      <c r="I29" s="3">
        <f t="shared" si="11"/>
        <v>0.228716985916916</v>
      </c>
    </row>
    <row r="30" spans="1:9">
      <c r="A30" t="s">
        <v>70</v>
      </c>
      <c r="B30" s="3">
        <f>0.1217*B20+0.1271*B21+0.1659*B22+0.5799*B23</f>
        <v>0.378851215907481</v>
      </c>
      <c r="C30" s="3">
        <f t="shared" ref="C30:I30" si="12">0.1217*C20+0.1271*C21+0.1659*C22+0.5799*C23</f>
        <v>0.39004080953474</v>
      </c>
      <c r="D30" s="3">
        <f t="shared" si="12"/>
        <v>0.377628410269175</v>
      </c>
      <c r="E30" s="21">
        <f>0.1217*E20+0.1271*E21+0.1659*E22+0.5799*E23</f>
        <v>0.356978464377369</v>
      </c>
      <c r="F30" s="3">
        <f t="shared" si="12"/>
        <v>0.348098069137637</v>
      </c>
      <c r="G30" s="3">
        <f t="shared" si="12"/>
        <v>0.357069954428584</v>
      </c>
      <c r="H30" s="3">
        <f t="shared" si="12"/>
        <v>0.398183175324358</v>
      </c>
      <c r="I30" s="3">
        <f t="shared" si="12"/>
        <v>0.403789468795803</v>
      </c>
    </row>
    <row r="31" spans="1:9">
      <c r="A31" t="s">
        <v>71</v>
      </c>
      <c r="B31" s="3">
        <f>0.2096*B18+0.7904*B19</f>
        <v>0.194711482179204</v>
      </c>
      <c r="C31" s="3">
        <f t="shared" ref="C31:I31" si="13">0.2096*C18+0.7904*C19</f>
        <v>0.194740399850695</v>
      </c>
      <c r="D31" s="3">
        <f t="shared" si="13"/>
        <v>0.187582474708601</v>
      </c>
      <c r="E31" s="21">
        <f>0.2096*E18+0.7904*E19</f>
        <v>0.176632720577823</v>
      </c>
      <c r="F31" s="3">
        <f t="shared" si="13"/>
        <v>0.176060217998066</v>
      </c>
      <c r="G31" s="3">
        <f t="shared" si="13"/>
        <v>0.177429735196941</v>
      </c>
      <c r="H31" s="3">
        <f t="shared" si="13"/>
        <v>0.181469710970322</v>
      </c>
      <c r="I31" s="3">
        <f t="shared" si="13"/>
        <v>0.182597412541832</v>
      </c>
    </row>
    <row r="32" spans="1:9">
      <c r="A32" t="s">
        <v>72</v>
      </c>
      <c r="B32" s="3">
        <f>0.4644*B24+0.5356*B25</f>
        <v>0.348887569363272</v>
      </c>
      <c r="C32" s="3">
        <f t="shared" ref="C32:I32" si="14">0.4644*C24+0.5356*C25</f>
        <v>0.352203487850188</v>
      </c>
      <c r="D32" s="3">
        <f t="shared" si="14"/>
        <v>0.361004294730613</v>
      </c>
      <c r="E32" s="21">
        <f>0.4644*E24+0.5356*E25</f>
        <v>0.37098154745018</v>
      </c>
      <c r="F32" s="3">
        <f t="shared" si="14"/>
        <v>0.381206990680386</v>
      </c>
      <c r="G32" s="3">
        <f t="shared" si="14"/>
        <v>0.391806386001282</v>
      </c>
      <c r="H32" s="3">
        <f t="shared" si="14"/>
        <v>0.401282337912951</v>
      </c>
      <c r="I32" s="3">
        <f t="shared" si="14"/>
        <v>0.413564440783019</v>
      </c>
    </row>
    <row r="33" spans="1:9">
      <c r="A33" t="s">
        <v>73</v>
      </c>
      <c r="B33" s="3">
        <f>0.6667*B26+0.3333*B27</f>
        <v>0.57128866798332</v>
      </c>
      <c r="C33" s="3">
        <f t="shared" ref="C33:I33" si="15">0.6667*C26+0.3333*C27</f>
        <v>0.643220464089378</v>
      </c>
      <c r="D33" s="3">
        <f t="shared" si="15"/>
        <v>0.550152770532448</v>
      </c>
      <c r="E33" s="21">
        <f>0.6667*E26+0.3333*E27</f>
        <v>0.52540925915697</v>
      </c>
      <c r="F33" s="3">
        <f t="shared" si="15"/>
        <v>0.528553016934675</v>
      </c>
      <c r="G33" s="3">
        <f t="shared" si="15"/>
        <v>0.549524381576369</v>
      </c>
      <c r="H33" s="3">
        <f t="shared" si="15"/>
        <v>0.573318995716822</v>
      </c>
      <c r="I33" s="3">
        <f t="shared" si="15"/>
        <v>0.490595105250223</v>
      </c>
    </row>
    <row r="35" spans="1:9">
      <c r="A35" t="s">
        <v>50</v>
      </c>
      <c r="B35">
        <f>0.216*B29+0.427*B30</f>
        <v>0.216417800581408</v>
      </c>
      <c r="C35">
        <f t="shared" ref="C35:I35" si="16">0.216*C29+0.427*C30</f>
        <v>0.227740442581364</v>
      </c>
      <c r="D35">
        <f t="shared" si="16"/>
        <v>0.203866384042193</v>
      </c>
      <c r="E35" s="20">
        <f t="shared" si="16"/>
        <v>0.191161408926165</v>
      </c>
      <c r="F35">
        <f t="shared" si="16"/>
        <v>0.190966790193796</v>
      </c>
      <c r="G35">
        <f t="shared" si="16"/>
        <v>0.20425052017768</v>
      </c>
      <c r="H35">
        <f t="shared" si="16"/>
        <v>0.225790158233129</v>
      </c>
      <c r="I35">
        <f t="shared" si="16"/>
        <v>0.221820972133861</v>
      </c>
    </row>
    <row r="36" spans="1:9">
      <c r="A36" t="s">
        <v>51</v>
      </c>
      <c r="B36">
        <f>0.117*B31+0.061*B32+0.178*B33</f>
        <v>0.145752768047157</v>
      </c>
      <c r="C36">
        <f t="shared" ref="C36:I36" si="17">0.117*C31+0.061*C32+0.178*C33</f>
        <v>0.158762282149302</v>
      </c>
      <c r="D36">
        <f t="shared" si="17"/>
        <v>0.141895604674249</v>
      </c>
      <c r="E36" s="20">
        <f>0.117*E31+0.061*E32+0.178*E33</f>
        <v>0.136818750832007</v>
      </c>
      <c r="F36">
        <f t="shared" si="17"/>
        <v>0.137935108951649</v>
      </c>
      <c r="G36">
        <f t="shared" si="17"/>
        <v>0.142474808484714</v>
      </c>
      <c r="H36">
        <f t="shared" si="17"/>
        <v>0.147760960033812</v>
      </c>
      <c r="I36">
        <f t="shared" si="17"/>
        <v>0.133917256889698</v>
      </c>
    </row>
    <row r="37" spans="1:9">
      <c r="A37" s="7" t="s">
        <v>52</v>
      </c>
      <c r="B37" s="7">
        <f>0.216*B29+0.427*B30+0.117*B31+0.061*B32+0.178*B33-0.1</f>
        <v>0.262170568628565</v>
      </c>
      <c r="C37" s="7">
        <f t="shared" ref="C37:I37" si="18">0.216*C29+0.427*C30+0.117*C31+0.061*C32+0.178*C33-0.1</f>
        <v>0.286502724730667</v>
      </c>
      <c r="D37" s="7">
        <f t="shared" si="18"/>
        <v>0.245761988716442</v>
      </c>
      <c r="E37" s="7">
        <f t="shared" si="18"/>
        <v>0.227980159758172</v>
      </c>
      <c r="F37" s="7">
        <f t="shared" si="18"/>
        <v>0.228901899145446</v>
      </c>
      <c r="G37" s="7">
        <f t="shared" si="18"/>
        <v>0.246725328662394</v>
      </c>
      <c r="H37" s="7">
        <f t="shared" si="18"/>
        <v>0.273551118266941</v>
      </c>
      <c r="I37" s="7">
        <f t="shared" si="18"/>
        <v>0.25573822902356</v>
      </c>
    </row>
    <row r="40" spans="2:9">
      <c r="B40" s="3"/>
      <c r="C40" s="3"/>
      <c r="D40" s="3"/>
      <c r="E40" s="21"/>
      <c r="F40" s="3"/>
      <c r="G40" s="3"/>
      <c r="H40" s="3"/>
      <c r="I40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66"/>
  <sheetViews>
    <sheetView workbookViewId="0">
      <selection activeCell="G10" sqref="G10"/>
    </sheetView>
  </sheetViews>
  <sheetFormatPr defaultColWidth="9" defaultRowHeight="13.5"/>
  <cols>
    <col min="5" max="13" width="12.625"/>
    <col min="22" max="22" width="10.375"/>
  </cols>
  <sheetData>
    <row r="2" spans="2:21">
      <c r="B2" s="1" t="s">
        <v>69</v>
      </c>
      <c r="C2" s="1"/>
      <c r="D2" s="1"/>
      <c r="E2" s="1"/>
      <c r="F2" s="1"/>
      <c r="H2" s="1" t="s">
        <v>71</v>
      </c>
      <c r="I2" s="1"/>
      <c r="J2" s="1"/>
      <c r="K2" s="1"/>
      <c r="M2" s="1" t="s">
        <v>70</v>
      </c>
      <c r="N2" s="1"/>
      <c r="O2" s="1"/>
      <c r="P2" s="1"/>
      <c r="R2" s="1" t="s">
        <v>74</v>
      </c>
      <c r="S2" s="1"/>
      <c r="T2" s="1"/>
      <c r="U2" s="1"/>
    </row>
    <row r="3" spans="2:21">
      <c r="B3" s="1"/>
      <c r="C3" s="1"/>
      <c r="D3" s="1"/>
      <c r="E3" s="1"/>
      <c r="F3" s="1"/>
      <c r="H3" s="1"/>
      <c r="I3" s="1"/>
      <c r="J3" s="1"/>
      <c r="K3" s="1"/>
      <c r="M3" s="1"/>
      <c r="N3" s="1"/>
      <c r="O3" s="1"/>
      <c r="P3" s="1"/>
      <c r="R3" s="1"/>
      <c r="S3" s="1"/>
      <c r="T3" s="1"/>
      <c r="U3" s="1"/>
    </row>
    <row r="4" spans="2:21">
      <c r="B4" s="2"/>
      <c r="C4" s="2" t="s">
        <v>75</v>
      </c>
      <c r="D4" s="2"/>
      <c r="E4" s="2" t="s">
        <v>76</v>
      </c>
      <c r="H4" s="2"/>
      <c r="I4" s="2" t="s">
        <v>77</v>
      </c>
      <c r="J4" s="2"/>
      <c r="K4" s="2" t="s">
        <v>76</v>
      </c>
      <c r="M4" s="2"/>
      <c r="N4" s="2" t="s">
        <v>77</v>
      </c>
      <c r="O4" s="2"/>
      <c r="P4" s="2" t="s">
        <v>76</v>
      </c>
      <c r="R4" s="2"/>
      <c r="S4" s="2" t="s">
        <v>75</v>
      </c>
      <c r="T4" s="2"/>
      <c r="U4" s="2" t="s">
        <v>76</v>
      </c>
    </row>
    <row r="5" spans="1:22">
      <c r="A5" s="3" t="s">
        <v>16</v>
      </c>
      <c r="B5" s="2" t="s">
        <v>58</v>
      </c>
      <c r="C5" s="2">
        <v>0.7889</v>
      </c>
      <c r="D5" s="2"/>
      <c r="E5" s="2">
        <v>0.03</v>
      </c>
      <c r="F5">
        <v>0.982954274327144</v>
      </c>
      <c r="H5" s="2" t="s">
        <v>60</v>
      </c>
      <c r="I5" s="2">
        <v>0.2096</v>
      </c>
      <c r="J5" s="2"/>
      <c r="K5" s="2">
        <v>0.281</v>
      </c>
      <c r="L5">
        <v>0.797898518098935</v>
      </c>
      <c r="M5" s="2" t="s">
        <v>61</v>
      </c>
      <c r="N5" s="2">
        <v>0.1271</v>
      </c>
      <c r="O5" s="2"/>
      <c r="P5" s="2">
        <v>0.1702</v>
      </c>
      <c r="Q5">
        <v>0.698685378826672</v>
      </c>
      <c r="R5" s="2" t="s">
        <v>66</v>
      </c>
      <c r="S5" s="2">
        <v>0.6667</v>
      </c>
      <c r="T5" s="2"/>
      <c r="U5" s="2">
        <v>0.0021</v>
      </c>
      <c r="V5">
        <v>0.00795564731342607</v>
      </c>
    </row>
    <row r="6" spans="1:22">
      <c r="A6" s="3" t="s">
        <v>17</v>
      </c>
      <c r="B6" s="2" t="s">
        <v>59</v>
      </c>
      <c r="C6" s="2">
        <v>0.2111</v>
      </c>
      <c r="D6" s="2"/>
      <c r="E6" s="2">
        <v>0.1324</v>
      </c>
      <c r="F6">
        <v>0.366857573670936</v>
      </c>
      <c r="H6" s="2" t="s">
        <v>33</v>
      </c>
      <c r="I6" s="2">
        <v>0.7904</v>
      </c>
      <c r="J6" s="2"/>
      <c r="K6" s="2">
        <v>0.0112</v>
      </c>
      <c r="L6">
        <v>0.0316756551890402</v>
      </c>
      <c r="M6" s="2" t="s">
        <v>62</v>
      </c>
      <c r="N6" s="2">
        <v>0.1271</v>
      </c>
      <c r="O6" s="2"/>
      <c r="P6" s="2">
        <v>0.0661</v>
      </c>
      <c r="Q6">
        <v>0.271472290059677</v>
      </c>
      <c r="R6" s="2" t="s">
        <v>67</v>
      </c>
      <c r="S6" s="2">
        <v>0.3333</v>
      </c>
      <c r="T6" s="2"/>
      <c r="U6" s="2">
        <v>0.0879</v>
      </c>
      <c r="V6">
        <v>0.336273127819017</v>
      </c>
    </row>
    <row r="7" spans="1:22">
      <c r="A7" s="3" t="s">
        <v>18</v>
      </c>
      <c r="B7" s="2"/>
      <c r="C7" s="2"/>
      <c r="D7" s="2"/>
      <c r="E7" s="2">
        <v>0.1381</v>
      </c>
      <c r="F7">
        <v>0.754310348766263</v>
      </c>
      <c r="H7" s="2"/>
      <c r="I7" s="2"/>
      <c r="J7" s="2"/>
      <c r="K7" s="2">
        <v>0.0006</v>
      </c>
      <c r="L7">
        <v>0.00182367179702484</v>
      </c>
      <c r="M7" s="2" t="s">
        <v>63</v>
      </c>
      <c r="N7" s="2">
        <v>0.1659</v>
      </c>
      <c r="O7" s="2"/>
      <c r="P7" s="2">
        <v>0.0001</v>
      </c>
      <c r="Q7">
        <v>0.00035607776087389</v>
      </c>
      <c r="R7" s="2"/>
      <c r="S7" s="2"/>
      <c r="T7" s="2"/>
      <c r="U7" s="2">
        <v>0.0136</v>
      </c>
      <c r="V7">
        <v>0.0521600874084678</v>
      </c>
    </row>
    <row r="8" spans="1:22">
      <c r="A8" s="3" t="s">
        <v>19</v>
      </c>
      <c r="B8" s="2"/>
      <c r="C8" s="2"/>
      <c r="D8" s="2"/>
      <c r="E8" s="2">
        <v>0.1183</v>
      </c>
      <c r="F8">
        <v>0.630928924247639</v>
      </c>
      <c r="H8" s="2"/>
      <c r="I8" s="2"/>
      <c r="J8" s="2"/>
      <c r="K8" s="2">
        <v>0.0619</v>
      </c>
      <c r="L8">
        <v>0.175750859720128</v>
      </c>
      <c r="M8" s="2" t="s">
        <v>44</v>
      </c>
      <c r="N8" s="2">
        <v>0.5799</v>
      </c>
      <c r="O8" s="2"/>
      <c r="P8" s="2">
        <v>0.0659</v>
      </c>
      <c r="Q8">
        <v>0.270551979436471</v>
      </c>
      <c r="R8" s="2"/>
      <c r="S8" s="2"/>
      <c r="T8" s="2"/>
      <c r="U8" s="2">
        <v>0.1515</v>
      </c>
      <c r="V8">
        <v>0.579795490566741</v>
      </c>
    </row>
    <row r="9" spans="1:22">
      <c r="A9" s="3" t="s">
        <v>20</v>
      </c>
      <c r="B9" s="2"/>
      <c r="C9" s="2"/>
      <c r="D9" s="2"/>
      <c r="E9" s="2">
        <v>0.0735</v>
      </c>
      <c r="F9">
        <v>0.793238240222031</v>
      </c>
      <c r="H9" s="2"/>
      <c r="I9" s="2"/>
      <c r="J9" s="2"/>
      <c r="K9" s="2">
        <v>0.1725</v>
      </c>
      <c r="L9">
        <v>0.489681323250148</v>
      </c>
      <c r="M9" s="2"/>
      <c r="N9" s="2"/>
      <c r="O9" s="2"/>
      <c r="P9" s="2">
        <v>0.0795</v>
      </c>
      <c r="Q9">
        <v>0.326156161510543</v>
      </c>
      <c r="R9" s="2"/>
      <c r="S9" s="2"/>
      <c r="T9" s="2"/>
      <c r="U9" s="2">
        <v>0.179</v>
      </c>
      <c r="V9">
        <v>0.685125361186048</v>
      </c>
    </row>
    <row r="10" spans="1:22">
      <c r="A10" s="3" t="s">
        <v>21</v>
      </c>
      <c r="B10" s="2"/>
      <c r="C10" s="2"/>
      <c r="D10" s="2"/>
      <c r="E10" s="2">
        <v>0.1324</v>
      </c>
      <c r="F10">
        <v>0.775731418033237</v>
      </c>
      <c r="H10" s="2"/>
      <c r="I10" s="2"/>
      <c r="J10" s="2"/>
      <c r="K10" s="2">
        <v>0.0901</v>
      </c>
      <c r="L10">
        <v>0.255731813416608</v>
      </c>
      <c r="M10" s="2"/>
      <c r="N10" s="2"/>
      <c r="O10" s="2"/>
      <c r="P10" s="2">
        <v>0.0776</v>
      </c>
      <c r="Q10">
        <v>0.282656883455938</v>
      </c>
      <c r="R10" s="2"/>
      <c r="S10" s="2"/>
      <c r="T10" s="2"/>
      <c r="U10" s="2">
        <v>0.1218</v>
      </c>
      <c r="V10">
        <v>0.466122949706545</v>
      </c>
    </row>
    <row r="11" spans="1:22">
      <c r="A11" s="3" t="s">
        <v>22</v>
      </c>
      <c r="B11" s="2"/>
      <c r="C11" s="2"/>
      <c r="D11" s="2"/>
      <c r="E11" s="2">
        <v>0.0928</v>
      </c>
      <c r="F11">
        <v>0.801025157036337</v>
      </c>
      <c r="H11" s="2"/>
      <c r="I11" s="2"/>
      <c r="J11" s="2"/>
      <c r="K11" s="2">
        <v>0.0751</v>
      </c>
      <c r="L11">
        <v>0.213210454813434</v>
      </c>
      <c r="M11" s="2"/>
      <c r="N11" s="2"/>
      <c r="O11" s="2"/>
      <c r="P11" s="2">
        <v>0.1639</v>
      </c>
      <c r="Q11">
        <v>0.636607272995442</v>
      </c>
      <c r="R11" s="2"/>
      <c r="S11" s="2"/>
      <c r="T11" s="2"/>
      <c r="U11" s="2">
        <v>0.1009</v>
      </c>
      <c r="V11">
        <v>0.386177470704733</v>
      </c>
    </row>
    <row r="12" spans="1:22">
      <c r="A12" s="3" t="s">
        <v>23</v>
      </c>
      <c r="B12" s="2"/>
      <c r="C12" s="2"/>
      <c r="D12" s="2"/>
      <c r="E12" s="2">
        <v>0.0465</v>
      </c>
      <c r="F12">
        <v>0.466577824658815</v>
      </c>
      <c r="H12" s="2"/>
      <c r="I12" s="2"/>
      <c r="J12" s="2"/>
      <c r="K12" s="2">
        <v>0.071</v>
      </c>
      <c r="L12">
        <v>0.201616999770652</v>
      </c>
      <c r="M12" s="2"/>
      <c r="N12" s="2"/>
      <c r="O12" s="2"/>
      <c r="P12" s="2">
        <v>0.0964</v>
      </c>
      <c r="Q12">
        <v>0.319548149775228</v>
      </c>
      <c r="R12" s="2"/>
      <c r="S12" s="2"/>
      <c r="T12" s="2"/>
      <c r="U12" s="2">
        <v>0.1586</v>
      </c>
      <c r="V12">
        <v>0.607173872512347</v>
      </c>
    </row>
    <row r="13" spans="1:22">
      <c r="A13" s="3" t="s">
        <v>24</v>
      </c>
      <c r="B13" s="2"/>
      <c r="C13" s="2"/>
      <c r="D13" s="2"/>
      <c r="E13" s="2">
        <v>0.057</v>
      </c>
      <c r="F13">
        <v>0.842587430932879</v>
      </c>
      <c r="H13" s="2"/>
      <c r="I13" s="2"/>
      <c r="J13" s="2"/>
      <c r="K13" s="2">
        <v>0.0968</v>
      </c>
      <c r="L13">
        <v>0.274817263962584</v>
      </c>
      <c r="M13" s="2"/>
      <c r="N13" s="2"/>
      <c r="O13" s="2"/>
      <c r="P13" s="2">
        <v>0.0819</v>
      </c>
      <c r="Q13">
        <v>0.694419591205361</v>
      </c>
      <c r="R13" s="2"/>
      <c r="S13" s="2"/>
      <c r="T13" s="2"/>
      <c r="U13" s="2">
        <v>0.033</v>
      </c>
      <c r="V13">
        <v>0.126135639637481</v>
      </c>
    </row>
    <row r="14" spans="1:22">
      <c r="A14" s="3" t="s">
        <v>25</v>
      </c>
      <c r="B14" s="2"/>
      <c r="C14" s="2"/>
      <c r="D14" s="2"/>
      <c r="E14" s="2">
        <v>0.0694</v>
      </c>
      <c r="F14">
        <v>0.223745206369931</v>
      </c>
      <c r="H14" s="2"/>
      <c r="I14" s="2"/>
      <c r="J14" s="2"/>
      <c r="K14" s="2">
        <v>0.0578</v>
      </c>
      <c r="L14">
        <v>0.164203336311156</v>
      </c>
      <c r="M14" s="2"/>
      <c r="N14" s="2"/>
      <c r="O14" s="2"/>
      <c r="P14" s="2">
        <v>0.0535</v>
      </c>
      <c r="Q14">
        <v>0.344938996042395</v>
      </c>
      <c r="R14" s="2"/>
      <c r="S14" s="2"/>
      <c r="T14" s="2"/>
      <c r="U14" s="2">
        <v>0.141</v>
      </c>
      <c r="V14">
        <v>0.539529166278833</v>
      </c>
    </row>
    <row r="15" spans="1:22">
      <c r="A15" s="3" t="s">
        <v>26</v>
      </c>
      <c r="B15" s="2"/>
      <c r="C15" s="2"/>
      <c r="D15" s="2"/>
      <c r="E15" s="2">
        <v>0.1095</v>
      </c>
      <c r="F15">
        <v>0.801347041954892</v>
      </c>
      <c r="H15" s="2"/>
      <c r="I15" s="2"/>
      <c r="J15" s="2"/>
      <c r="K15" s="2">
        <v>0.082</v>
      </c>
      <c r="L15">
        <v>0.232693877275599</v>
      </c>
      <c r="M15" s="2"/>
      <c r="N15" s="2"/>
      <c r="O15" s="2"/>
      <c r="P15" s="2">
        <v>0.1448</v>
      </c>
      <c r="Q15">
        <v>0.214237560105255</v>
      </c>
      <c r="R15" s="2"/>
      <c r="S15" s="2"/>
      <c r="T15" s="2"/>
      <c r="U15" s="2">
        <v>0.0108</v>
      </c>
      <c r="V15">
        <v>0.0412004477716484</v>
      </c>
    </row>
    <row r="17" spans="2:5">
      <c r="B17" s="1" t="s">
        <v>72</v>
      </c>
      <c r="C17" s="1"/>
      <c r="D17" s="1"/>
      <c r="E17" s="1"/>
    </row>
    <row r="18" spans="2:5">
      <c r="B18" s="1"/>
      <c r="C18" s="1"/>
      <c r="D18" s="1"/>
      <c r="E18" s="1"/>
    </row>
    <row r="19" spans="2:22">
      <c r="B19" s="2"/>
      <c r="C19" s="2" t="s">
        <v>77</v>
      </c>
      <c r="D19" s="2"/>
      <c r="E19" s="2" t="s">
        <v>76</v>
      </c>
      <c r="Q19" t="s">
        <v>69</v>
      </c>
      <c r="R19" t="s">
        <v>71</v>
      </c>
      <c r="S19" t="s">
        <v>70</v>
      </c>
      <c r="T19" t="s">
        <v>74</v>
      </c>
      <c r="U19" t="s">
        <v>72</v>
      </c>
      <c r="V19" t="s">
        <v>78</v>
      </c>
    </row>
    <row r="20" spans="1:22">
      <c r="A20" s="3" t="s">
        <v>16</v>
      </c>
      <c r="B20" s="2" t="s">
        <v>64</v>
      </c>
      <c r="C20" s="2">
        <v>0.4644</v>
      </c>
      <c r="D20" s="2"/>
      <c r="E20" s="2">
        <v>0.1259</v>
      </c>
      <c r="F20">
        <v>0.626467366621458</v>
      </c>
      <c r="P20" s="3" t="s">
        <v>16</v>
      </c>
      <c r="Q20" s="2">
        <v>0.03</v>
      </c>
      <c r="R20" s="2">
        <v>0.281</v>
      </c>
      <c r="S20" s="2">
        <v>0.1702</v>
      </c>
      <c r="T20" s="2">
        <v>0.0021</v>
      </c>
      <c r="U20" s="2">
        <v>0.1259</v>
      </c>
      <c r="V20">
        <f t="shared" ref="V20:V30" si="0">Q20*0.216+R20*0.117+S20*0.427+T20*0.178+U20*0.061</f>
        <v>0.1200861</v>
      </c>
    </row>
    <row r="21" spans="1:22">
      <c r="A21" s="3" t="s">
        <v>17</v>
      </c>
      <c r="B21" s="2" t="s">
        <v>65</v>
      </c>
      <c r="C21" s="2">
        <v>0.5356</v>
      </c>
      <c r="D21" s="2"/>
      <c r="E21" s="2">
        <v>0.0952</v>
      </c>
      <c r="F21">
        <v>0.473944384551223</v>
      </c>
      <c r="P21" s="3" t="s">
        <v>17</v>
      </c>
      <c r="Q21" s="2">
        <v>0.1324</v>
      </c>
      <c r="R21" s="2">
        <v>0.0112</v>
      </c>
      <c r="S21" s="2">
        <v>0.0661</v>
      </c>
      <c r="T21" s="2">
        <v>0.0879</v>
      </c>
      <c r="U21" s="2">
        <v>0.0952</v>
      </c>
      <c r="V21">
        <f t="shared" si="0"/>
        <v>0.0795869</v>
      </c>
    </row>
    <row r="22" spans="1:22">
      <c r="A22" s="3" t="s">
        <v>18</v>
      </c>
      <c r="B22" s="2"/>
      <c r="C22" s="2"/>
      <c r="D22" s="2"/>
      <c r="E22" s="2">
        <v>0.0641</v>
      </c>
      <c r="F22">
        <v>0.318784806487061</v>
      </c>
      <c r="P22" s="3" t="s">
        <v>18</v>
      </c>
      <c r="Q22" s="2">
        <v>0.1381</v>
      </c>
      <c r="R22" s="2">
        <v>0.0006</v>
      </c>
      <c r="S22" s="2">
        <v>0.0001</v>
      </c>
      <c r="T22" s="2">
        <v>0.0136</v>
      </c>
      <c r="U22" s="2">
        <v>0.0641</v>
      </c>
      <c r="V22">
        <f t="shared" si="0"/>
        <v>0.0362734</v>
      </c>
    </row>
    <row r="23" spans="1:22">
      <c r="A23" s="3" t="s">
        <v>19</v>
      </c>
      <c r="B23" s="2"/>
      <c r="C23" s="2"/>
      <c r="D23" s="2"/>
      <c r="E23" s="2">
        <v>0.0944</v>
      </c>
      <c r="F23">
        <v>0.469593804125202</v>
      </c>
      <c r="P23" s="3" t="s">
        <v>19</v>
      </c>
      <c r="Q23" s="2">
        <v>0.1183</v>
      </c>
      <c r="R23" s="2">
        <v>0.0619</v>
      </c>
      <c r="S23" s="2">
        <v>0.0659</v>
      </c>
      <c r="T23" s="2">
        <v>0.1515</v>
      </c>
      <c r="U23" s="2">
        <v>0.0944</v>
      </c>
      <c r="V23">
        <f t="shared" si="0"/>
        <v>0.0936598</v>
      </c>
    </row>
    <row r="24" spans="1:22">
      <c r="A24" s="3" t="s">
        <v>20</v>
      </c>
      <c r="B24" s="2"/>
      <c r="C24" s="2"/>
      <c r="D24" s="2"/>
      <c r="E24" s="2">
        <v>0.0763</v>
      </c>
      <c r="F24">
        <v>0.37990251527867</v>
      </c>
      <c r="P24" s="3" t="s">
        <v>20</v>
      </c>
      <c r="Q24" s="2">
        <v>0.0735</v>
      </c>
      <c r="R24" s="2">
        <v>0.1725</v>
      </c>
      <c r="S24" s="2">
        <v>0.0795</v>
      </c>
      <c r="T24" s="2">
        <v>0.179</v>
      </c>
      <c r="U24" s="2">
        <v>0.0763</v>
      </c>
      <c r="V24">
        <f t="shared" si="0"/>
        <v>0.1065213</v>
      </c>
    </row>
    <row r="25" spans="1:22">
      <c r="A25" s="3" t="s">
        <v>21</v>
      </c>
      <c r="B25" s="2"/>
      <c r="C25" s="2"/>
      <c r="D25" s="2"/>
      <c r="E25" s="2">
        <v>0.0934</v>
      </c>
      <c r="F25">
        <v>0.464700107728027</v>
      </c>
      <c r="P25" s="3" t="s">
        <v>21</v>
      </c>
      <c r="Q25" s="2">
        <v>0.1324</v>
      </c>
      <c r="R25" s="2">
        <v>0.0901</v>
      </c>
      <c r="S25" s="2">
        <v>0.0776</v>
      </c>
      <c r="T25" s="2">
        <v>0.1218</v>
      </c>
      <c r="U25" s="2">
        <v>0.0934</v>
      </c>
      <c r="V25">
        <f t="shared" si="0"/>
        <v>0.0996531</v>
      </c>
    </row>
    <row r="26" spans="1:22">
      <c r="A26" s="3" t="s">
        <v>22</v>
      </c>
      <c r="B26" s="2"/>
      <c r="C26" s="2"/>
      <c r="D26" s="2"/>
      <c r="E26" s="2">
        <v>0.0403</v>
      </c>
      <c r="F26">
        <v>0.200692009407621</v>
      </c>
      <c r="P26" s="3" t="s">
        <v>22</v>
      </c>
      <c r="Q26" s="2">
        <v>0.0928</v>
      </c>
      <c r="R26" s="2">
        <v>0.0751</v>
      </c>
      <c r="S26" s="2">
        <v>0.1639</v>
      </c>
      <c r="T26" s="2">
        <v>0.1009</v>
      </c>
      <c r="U26" s="2">
        <v>0.0403</v>
      </c>
      <c r="V26">
        <f t="shared" si="0"/>
        <v>0.1192353</v>
      </c>
    </row>
    <row r="27" spans="1:22">
      <c r="A27" s="3" t="s">
        <v>23</v>
      </c>
      <c r="B27" s="2"/>
      <c r="C27" s="2"/>
      <c r="D27" s="2"/>
      <c r="E27" s="2">
        <v>0.0994</v>
      </c>
      <c r="F27">
        <v>0.494585588263622</v>
      </c>
      <c r="P27" s="3" t="s">
        <v>23</v>
      </c>
      <c r="Q27" s="2">
        <v>0.0465</v>
      </c>
      <c r="R27" s="2">
        <v>0.071</v>
      </c>
      <c r="S27" s="2">
        <v>0.0964</v>
      </c>
      <c r="T27" s="2">
        <v>0.1586</v>
      </c>
      <c r="U27" s="2">
        <v>0.0994</v>
      </c>
      <c r="V27">
        <f t="shared" si="0"/>
        <v>0.093808</v>
      </c>
    </row>
    <row r="28" spans="1:22">
      <c r="A28" s="3" t="s">
        <v>24</v>
      </c>
      <c r="B28" s="2"/>
      <c r="C28" s="2"/>
      <c r="D28" s="2"/>
      <c r="E28" s="2">
        <v>0.1097</v>
      </c>
      <c r="F28">
        <v>0.545713940728515</v>
      </c>
      <c r="P28" s="3" t="s">
        <v>24</v>
      </c>
      <c r="Q28" s="2">
        <v>0.057</v>
      </c>
      <c r="R28" s="2">
        <v>0.0968</v>
      </c>
      <c r="S28" s="2">
        <v>0.0819</v>
      </c>
      <c r="T28" s="2">
        <v>0.033</v>
      </c>
      <c r="U28" s="2">
        <v>0.1097</v>
      </c>
      <c r="V28">
        <f t="shared" si="0"/>
        <v>0.0711746</v>
      </c>
    </row>
    <row r="29" spans="1:22">
      <c r="A29" s="3" t="s">
        <v>25</v>
      </c>
      <c r="B29" s="2"/>
      <c r="C29" s="2"/>
      <c r="D29" s="2"/>
      <c r="E29" s="2">
        <v>0.0811</v>
      </c>
      <c r="F29">
        <v>0.403457472159604</v>
      </c>
      <c r="P29" s="3" t="s">
        <v>25</v>
      </c>
      <c r="Q29" s="2">
        <v>0.0694</v>
      </c>
      <c r="R29" s="2">
        <v>0.0578</v>
      </c>
      <c r="S29" s="2">
        <v>0.0535</v>
      </c>
      <c r="T29" s="2">
        <v>0.141</v>
      </c>
      <c r="U29" s="2">
        <v>0.0811</v>
      </c>
      <c r="V29">
        <f t="shared" si="0"/>
        <v>0.0746426</v>
      </c>
    </row>
    <row r="30" spans="1:22">
      <c r="A30" s="3" t="s">
        <v>26</v>
      </c>
      <c r="B30" s="2"/>
      <c r="C30" s="2"/>
      <c r="D30" s="2"/>
      <c r="E30" s="2">
        <v>0.1203</v>
      </c>
      <c r="F30">
        <v>0.598714107896247</v>
      </c>
      <c r="P30" s="3" t="s">
        <v>26</v>
      </c>
      <c r="Q30" s="2">
        <v>0.1095</v>
      </c>
      <c r="R30" s="2">
        <v>0.082</v>
      </c>
      <c r="S30" s="2">
        <v>0.1448</v>
      </c>
      <c r="T30" s="2">
        <v>0.0108</v>
      </c>
      <c r="U30" s="2">
        <v>0.1203</v>
      </c>
      <c r="V30">
        <f t="shared" si="0"/>
        <v>0.1043363</v>
      </c>
    </row>
    <row r="31" spans="17:21">
      <c r="Q31" s="7">
        <v>0.216</v>
      </c>
      <c r="R31" s="7">
        <v>0.117</v>
      </c>
      <c r="S31" s="7">
        <v>0.427</v>
      </c>
      <c r="T31" s="7">
        <v>0.178</v>
      </c>
      <c r="U31" s="7">
        <v>0.061</v>
      </c>
    </row>
    <row r="37" spans="2:12">
      <c r="B37" s="2"/>
      <c r="C37" s="2"/>
      <c r="E37" s="2"/>
      <c r="F37" s="2"/>
      <c r="G37" s="2"/>
      <c r="H37" s="2"/>
      <c r="I37" s="2"/>
      <c r="J37" s="2"/>
      <c r="K37" s="2"/>
      <c r="L37" s="2"/>
    </row>
    <row r="38" spans="2:15">
      <c r="B38" s="2"/>
      <c r="C38" s="2"/>
      <c r="E38" t="s">
        <v>69</v>
      </c>
      <c r="F38" t="s">
        <v>71</v>
      </c>
      <c r="G38" t="s">
        <v>70</v>
      </c>
      <c r="H38" t="s">
        <v>74</v>
      </c>
      <c r="I38" t="s">
        <v>72</v>
      </c>
      <c r="J38" s="2" t="s">
        <v>50</v>
      </c>
      <c r="K38" s="2" t="s">
        <v>51</v>
      </c>
      <c r="L38" t="s">
        <v>78</v>
      </c>
      <c r="M38" t="s">
        <v>53</v>
      </c>
      <c r="N38" t="s">
        <v>55</v>
      </c>
      <c r="O38" t="s">
        <v>56</v>
      </c>
    </row>
    <row r="39" spans="2:15">
      <c r="B39" s="2"/>
      <c r="C39" s="2"/>
      <c r="D39" s="4" t="s">
        <v>20</v>
      </c>
      <c r="E39" s="5">
        <v>0.793238240222031</v>
      </c>
      <c r="F39" s="5">
        <v>0.489681323250148</v>
      </c>
      <c r="G39" s="5">
        <v>0.326156161510543</v>
      </c>
      <c r="H39" s="5">
        <v>0.685125361186048</v>
      </c>
      <c r="I39" s="5">
        <v>0.37990251527867</v>
      </c>
      <c r="J39" s="16">
        <f t="shared" ref="J39:J49" si="1">E39*0.216+F39*0.117+I39*0.061</f>
        <v>0.251806228140225</v>
      </c>
      <c r="K39" s="16">
        <f t="shared" ref="K39:K49" si="2">G39*0.427+H39*0.178</f>
        <v>0.261220995256118</v>
      </c>
      <c r="L39" s="17">
        <f t="shared" ref="L39:L49" si="3">E39*0.216+F39*0.117+G39*0.427+H39*0.178+I39*0.061</f>
        <v>0.513027223396343</v>
      </c>
      <c r="M39" s="5">
        <f t="shared" ref="M39:M49" si="4">J39+K39</f>
        <v>0.513027223396343</v>
      </c>
      <c r="N39" s="18">
        <v>0.21</v>
      </c>
      <c r="O39" s="18">
        <v>0.28</v>
      </c>
    </row>
    <row r="40" spans="2:13">
      <c r="B40" s="2"/>
      <c r="C40" s="2"/>
      <c r="D40" s="4" t="s">
        <v>21</v>
      </c>
      <c r="E40" s="5">
        <v>0.775731418033237</v>
      </c>
      <c r="F40" s="5">
        <v>0.255731813416608</v>
      </c>
      <c r="G40" s="5">
        <v>0.282656883455938</v>
      </c>
      <c r="H40" s="5">
        <v>0.466122949706545</v>
      </c>
      <c r="I40" s="5">
        <v>0.464700107728027</v>
      </c>
      <c r="J40" s="16">
        <f t="shared" si="1"/>
        <v>0.225825315036332</v>
      </c>
      <c r="K40" s="16">
        <f t="shared" si="2"/>
        <v>0.203664374283451</v>
      </c>
      <c r="L40" s="17">
        <f t="shared" si="3"/>
        <v>0.429489689319783</v>
      </c>
      <c r="M40" s="5">
        <f t="shared" si="4"/>
        <v>0.429489689319782</v>
      </c>
    </row>
    <row r="41" spans="2:13">
      <c r="B41" s="2"/>
      <c r="C41" s="2"/>
      <c r="D41" s="4" t="s">
        <v>22</v>
      </c>
      <c r="E41" s="5">
        <v>0.801025157036337</v>
      </c>
      <c r="F41" s="5">
        <v>0.213210454813434</v>
      </c>
      <c r="G41" s="5">
        <v>0.636607272995442</v>
      </c>
      <c r="H41" s="5">
        <v>0.386177470704733</v>
      </c>
      <c r="I41" s="5">
        <v>0.200692009407621</v>
      </c>
      <c r="J41" s="16">
        <f t="shared" si="1"/>
        <v>0.210209269706885</v>
      </c>
      <c r="K41" s="16">
        <f t="shared" si="2"/>
        <v>0.340570895354496</v>
      </c>
      <c r="L41" s="17">
        <f t="shared" si="3"/>
        <v>0.550780165061382</v>
      </c>
      <c r="M41" s="5">
        <f t="shared" si="4"/>
        <v>0.550780165061382</v>
      </c>
    </row>
    <row r="42" spans="4:13">
      <c r="D42" s="4" t="s">
        <v>23</v>
      </c>
      <c r="E42" s="5">
        <v>0.466577824658815</v>
      </c>
      <c r="F42" s="5">
        <v>0.201616999770652</v>
      </c>
      <c r="G42" s="5">
        <v>0.319548149775228</v>
      </c>
      <c r="H42" s="5">
        <v>0.607173872512347</v>
      </c>
      <c r="I42" s="5">
        <v>0.494585588263622</v>
      </c>
      <c r="J42" s="16">
        <f t="shared" si="1"/>
        <v>0.154539719983551</v>
      </c>
      <c r="K42" s="16">
        <f t="shared" si="2"/>
        <v>0.24452400926122</v>
      </c>
      <c r="L42" s="17">
        <f t="shared" si="3"/>
        <v>0.399063729244771</v>
      </c>
      <c r="M42" s="5">
        <f t="shared" si="4"/>
        <v>0.399063729244771</v>
      </c>
    </row>
    <row r="43" spans="4:13">
      <c r="D43" s="4" t="s">
        <v>25</v>
      </c>
      <c r="E43" s="5">
        <v>0.223745206369931</v>
      </c>
      <c r="F43" s="5">
        <v>0.164203336311156</v>
      </c>
      <c r="G43" s="5">
        <v>0.344938996042395</v>
      </c>
      <c r="H43" s="5">
        <v>0.539529166278833</v>
      </c>
      <c r="I43" s="5">
        <v>0.403457472159604</v>
      </c>
      <c r="J43" s="16">
        <f t="shared" si="1"/>
        <v>0.0921516607260462</v>
      </c>
      <c r="K43" s="16">
        <f t="shared" si="2"/>
        <v>0.243325142907735</v>
      </c>
      <c r="L43" s="17">
        <f t="shared" si="3"/>
        <v>0.335476803633781</v>
      </c>
      <c r="M43" s="5">
        <f t="shared" si="4"/>
        <v>0.335476803633781</v>
      </c>
    </row>
    <row r="44" spans="4:13">
      <c r="D44" s="4" t="s">
        <v>16</v>
      </c>
      <c r="E44" s="5">
        <v>0.982954274327144</v>
      </c>
      <c r="F44" s="5">
        <v>0.797898518098935</v>
      </c>
      <c r="G44" s="5">
        <v>0.698685378826672</v>
      </c>
      <c r="H44" s="5">
        <v>0.00795564731342607</v>
      </c>
      <c r="I44" s="5">
        <v>0.626467366621458</v>
      </c>
      <c r="J44" s="4">
        <f t="shared" si="1"/>
        <v>0.343886759236147</v>
      </c>
      <c r="K44" s="4">
        <f t="shared" si="2"/>
        <v>0.299754761980779</v>
      </c>
      <c r="L44" s="17">
        <f t="shared" si="3"/>
        <v>0.643641521216926</v>
      </c>
      <c r="M44" s="5">
        <f t="shared" si="4"/>
        <v>0.643641521216926</v>
      </c>
    </row>
    <row r="45" spans="4:15">
      <c r="D45" s="6" t="s">
        <v>17</v>
      </c>
      <c r="E45" s="5">
        <v>0.366857573670936</v>
      </c>
      <c r="F45" s="5">
        <v>0.0316756551890402</v>
      </c>
      <c r="G45" s="5">
        <v>0.271472290059677</v>
      </c>
      <c r="H45" s="5">
        <v>0.336273127819017</v>
      </c>
      <c r="I45" s="5">
        <v>0.473944384551223</v>
      </c>
      <c r="J45" s="6">
        <f t="shared" si="1"/>
        <v>0.111857895027664</v>
      </c>
      <c r="K45" s="6">
        <f t="shared" si="2"/>
        <v>0.175775284607267</v>
      </c>
      <c r="L45" s="17">
        <f t="shared" si="3"/>
        <v>0.287633179634932</v>
      </c>
      <c r="M45" s="5">
        <f t="shared" si="4"/>
        <v>0.287633179634932</v>
      </c>
      <c r="N45" s="19">
        <v>0.16</v>
      </c>
      <c r="O45" s="19">
        <v>0.145</v>
      </c>
    </row>
    <row r="46" spans="4:13">
      <c r="D46" s="6" t="s">
        <v>18</v>
      </c>
      <c r="E46" s="5">
        <v>0.754310348766263</v>
      </c>
      <c r="F46" s="5">
        <v>0.00182367179702484</v>
      </c>
      <c r="G46" s="5">
        <v>0.00035607776087389</v>
      </c>
      <c r="H46" s="5">
        <v>0.0521600874084678</v>
      </c>
      <c r="I46" s="5">
        <v>0.318784806487061</v>
      </c>
      <c r="J46" s="6">
        <f t="shared" si="1"/>
        <v>0.182590278129475</v>
      </c>
      <c r="K46" s="6">
        <f t="shared" si="2"/>
        <v>0.00943654076260042</v>
      </c>
      <c r="L46" s="17">
        <f t="shared" si="3"/>
        <v>0.192026818892076</v>
      </c>
      <c r="M46" s="5">
        <f t="shared" si="4"/>
        <v>0.192026818892076</v>
      </c>
    </row>
    <row r="47" spans="4:13">
      <c r="D47" s="6" t="s">
        <v>19</v>
      </c>
      <c r="E47" s="5">
        <v>0.630928924247639</v>
      </c>
      <c r="F47" s="5">
        <v>0.175750859720128</v>
      </c>
      <c r="G47" s="5">
        <v>0.270551979436471</v>
      </c>
      <c r="H47" s="5">
        <v>0.579795490566741</v>
      </c>
      <c r="I47" s="5">
        <v>0.469593804125202</v>
      </c>
      <c r="J47" s="6">
        <f t="shared" si="1"/>
        <v>0.185488720276382</v>
      </c>
      <c r="K47" s="6">
        <f t="shared" si="2"/>
        <v>0.218729292540253</v>
      </c>
      <c r="L47" s="17">
        <f t="shared" si="3"/>
        <v>0.404218012816635</v>
      </c>
      <c r="M47" s="5">
        <f t="shared" si="4"/>
        <v>0.404218012816635</v>
      </c>
    </row>
    <row r="48" spans="4:13">
      <c r="D48" s="6" t="s">
        <v>24</v>
      </c>
      <c r="E48" s="5">
        <v>0.842587430932879</v>
      </c>
      <c r="F48" s="5">
        <v>0.274817263962584</v>
      </c>
      <c r="G48" s="5">
        <v>0.694419591205361</v>
      </c>
      <c r="H48" s="5">
        <v>0.126135639637481</v>
      </c>
      <c r="I48" s="5">
        <v>0.545713940728515</v>
      </c>
      <c r="J48" s="6">
        <f t="shared" si="1"/>
        <v>0.247441055349564</v>
      </c>
      <c r="K48" s="6">
        <f t="shared" si="2"/>
        <v>0.318969309300161</v>
      </c>
      <c r="L48" s="17">
        <f t="shared" si="3"/>
        <v>0.566410364649724</v>
      </c>
      <c r="M48" s="5">
        <f t="shared" si="4"/>
        <v>0.566410364649724</v>
      </c>
    </row>
    <row r="49" spans="4:13">
      <c r="D49" s="6" t="s">
        <v>26</v>
      </c>
      <c r="E49">
        <v>0.801347041954892</v>
      </c>
      <c r="F49">
        <v>0.232693877275599</v>
      </c>
      <c r="G49">
        <v>0.214237560105255</v>
      </c>
      <c r="H49">
        <v>0.0412004477716484</v>
      </c>
      <c r="I49">
        <v>0.598714107896247</v>
      </c>
      <c r="J49" s="6">
        <f t="shared" si="1"/>
        <v>0.236837705285173</v>
      </c>
      <c r="K49" s="6">
        <f t="shared" si="2"/>
        <v>0.0988131178682973</v>
      </c>
      <c r="L49" s="2">
        <f t="shared" si="3"/>
        <v>0.33565082315347</v>
      </c>
      <c r="M49">
        <f t="shared" si="4"/>
        <v>0.33565082315347</v>
      </c>
    </row>
    <row r="50" spans="5:9">
      <c r="E50" s="7">
        <v>0.216</v>
      </c>
      <c r="F50" s="7">
        <v>0.117</v>
      </c>
      <c r="G50" s="7">
        <v>0.427</v>
      </c>
      <c r="H50" s="7">
        <v>0.178</v>
      </c>
      <c r="I50" s="7">
        <v>0.061</v>
      </c>
    </row>
    <row r="54" spans="4:4">
      <c r="D54" t="s">
        <v>79</v>
      </c>
    </row>
    <row r="55" spans="4:5">
      <c r="D55" t="s">
        <v>2</v>
      </c>
      <c r="E55" s="8" t="s">
        <v>50</v>
      </c>
    </row>
    <row r="56" spans="4:9">
      <c r="D56" s="9" t="s">
        <v>16</v>
      </c>
      <c r="E56" s="10">
        <v>0.343886759236147</v>
      </c>
      <c r="F56" s="8"/>
      <c r="G56" s="8"/>
      <c r="H56" s="8"/>
      <c r="I56" s="8"/>
    </row>
    <row r="57" spans="4:9">
      <c r="D57" s="11" t="s">
        <v>20</v>
      </c>
      <c r="E57" s="10">
        <v>0.251806228140225</v>
      </c>
      <c r="F57" s="8"/>
      <c r="G57" s="8"/>
      <c r="H57" s="8"/>
      <c r="I57" s="8"/>
    </row>
    <row r="58" spans="4:9">
      <c r="D58" s="12" t="s">
        <v>24</v>
      </c>
      <c r="E58" s="13">
        <v>0.247441055349564</v>
      </c>
      <c r="F58" s="8"/>
      <c r="G58" s="8"/>
      <c r="H58" s="8"/>
      <c r="I58" s="8"/>
    </row>
    <row r="59" spans="4:9">
      <c r="D59" s="12" t="s">
        <v>26</v>
      </c>
      <c r="E59" s="13">
        <v>0.236837705285173</v>
      </c>
      <c r="F59" s="8"/>
      <c r="G59" s="8"/>
      <c r="H59" s="8"/>
      <c r="I59" s="8"/>
    </row>
    <row r="60" spans="4:9">
      <c r="D60" s="11" t="s">
        <v>21</v>
      </c>
      <c r="E60" s="10">
        <v>0.225825315036332</v>
      </c>
      <c r="F60" s="8"/>
      <c r="G60" s="8"/>
      <c r="H60" s="8"/>
      <c r="I60" s="8"/>
    </row>
    <row r="61" spans="4:9">
      <c r="D61" s="11" t="s">
        <v>22</v>
      </c>
      <c r="E61" s="10">
        <v>0.210209269706885</v>
      </c>
      <c r="F61" s="8"/>
      <c r="G61" s="8"/>
      <c r="H61" s="8"/>
      <c r="I61" s="8"/>
    </row>
    <row r="62" spans="4:9">
      <c r="D62" s="12" t="s">
        <v>19</v>
      </c>
      <c r="E62" s="13">
        <v>0.185488720276382</v>
      </c>
      <c r="F62" s="8"/>
      <c r="G62" s="8"/>
      <c r="H62" s="8"/>
      <c r="I62" s="8"/>
    </row>
    <row r="63" spans="4:9">
      <c r="D63" s="14" t="s">
        <v>18</v>
      </c>
      <c r="E63" s="15">
        <v>0.182590278129475</v>
      </c>
      <c r="F63" s="8"/>
      <c r="G63" s="8"/>
      <c r="H63" s="8"/>
      <c r="I63" s="8"/>
    </row>
    <row r="64" spans="4:9">
      <c r="D64" s="11" t="s">
        <v>23</v>
      </c>
      <c r="E64" s="10">
        <v>0.154539719983551</v>
      </c>
      <c r="F64" s="8"/>
      <c r="G64" s="8"/>
      <c r="H64" s="8"/>
      <c r="I64" s="8"/>
    </row>
    <row r="65" spans="4:9">
      <c r="D65" s="12" t="s">
        <v>17</v>
      </c>
      <c r="E65" s="13">
        <v>0.111857895027664</v>
      </c>
      <c r="F65" s="8"/>
      <c r="G65" s="8"/>
      <c r="H65" s="8"/>
      <c r="I65" s="8"/>
    </row>
    <row r="66" spans="4:5">
      <c r="D66" s="11" t="s">
        <v>25</v>
      </c>
      <c r="E66" s="10">
        <v>0.0921516607260462</v>
      </c>
    </row>
  </sheetData>
  <mergeCells count="5">
    <mergeCell ref="B2:F3"/>
    <mergeCell ref="H2:K3"/>
    <mergeCell ref="M2:P3"/>
    <mergeCell ref="R2:U3"/>
    <mergeCell ref="B17:E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全部数据</vt:lpstr>
      <vt:lpstr>分类得分</vt:lpstr>
      <vt:lpstr>瑞典数据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14452</dc:creator>
  <cp:lastModifiedBy>chopsticks1387695968</cp:lastModifiedBy>
  <dcterms:created xsi:type="dcterms:W3CDTF">2021-02-06T00:46:00Z</dcterms:created>
  <dcterms:modified xsi:type="dcterms:W3CDTF">2021-02-07T18:08:57Z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